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Ex1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Анализ Данных\РАР\"/>
    </mc:Choice>
  </mc:AlternateContent>
  <xr:revisionPtr revIDLastSave="0" documentId="13_ncr:1_{0E7924C9-624A-4221-AA20-4799E5AA07C0}" xr6:coauthVersionLast="40" xr6:coauthVersionMax="40" xr10:uidLastSave="{00000000-0000-0000-0000-000000000000}"/>
  <bookViews>
    <workbookView xWindow="0" yWindow="0" windowWidth="21570" windowHeight="7950" firstSheet="3" activeTab="4" xr2:uid="{DBF7FABA-D12C-49AE-BFD4-C88A878BD5B3}"/>
  </bookViews>
  <sheets>
    <sheet name="mfd" sheetId="2" r:id="rId1"/>
    <sheet name="Данные" sheetId="3" r:id="rId2"/>
    <sheet name="Описат Стат" sheetId="14" r:id="rId3"/>
    <sheet name="Без выбросов" sheetId="6" r:id="rId4"/>
    <sheet name="Корреляция" sheetId="13" r:id="rId5"/>
    <sheet name="Доверительные интервалы" sheetId="8" r:id="rId6"/>
    <sheet name="Норм логдох ВТБ ао" sheetId="9" r:id="rId7"/>
    <sheet name="Норм логдох ДагСБ ао" sheetId="15" r:id="rId8"/>
    <sheet name="Норм логдох РОСИНТЕРао" sheetId="16" r:id="rId9"/>
    <sheet name="Дисп Анализ ВТБ ао" sheetId="11" r:id="rId10"/>
    <sheet name="Дисп Анализ ДагСБ ао" sheetId="17" r:id="rId11"/>
    <sheet name="Дисп Анализ РОСИНТЕРао" sheetId="18" r:id="rId12"/>
    <sheet name="Дисп Анализ Общий" sheetId="12" r:id="rId13"/>
  </sheets>
  <definedNames>
    <definedName name="_xlchart.v1.0" hidden="1">Данные!$N$1:$N$2</definedName>
    <definedName name="_xlchart.v1.1" hidden="1">Данные!$N$3:$N$263</definedName>
    <definedName name="_xlchart.v1.10" hidden="1">'Без выбросов'!$C$2</definedName>
    <definedName name="_xlchart.v1.11" hidden="1">'Без выбросов'!$C$3:$C$201</definedName>
    <definedName name="_xlchart.v1.12" hidden="1">'Без выбросов'!$D$2</definedName>
    <definedName name="_xlchart.v1.13" hidden="1">'Без выбросов'!$D$3:$D$201</definedName>
    <definedName name="_xlchart.v1.14" hidden="1">Данные!$E$2</definedName>
    <definedName name="_xlchart.v1.15" hidden="1">Данные!$E$3:$E$263</definedName>
    <definedName name="_xlchart.v1.16" hidden="1">Данные!$H$2</definedName>
    <definedName name="_xlchart.v1.17" hidden="1">Данные!$H$3:$H$263</definedName>
    <definedName name="_xlchart.v1.18" hidden="1">Данные!$G$2</definedName>
    <definedName name="_xlchart.v1.19" hidden="1">Данные!$G$3:$G$263</definedName>
    <definedName name="_xlchart.v1.2" hidden="1">Данные!$O$1:$O$2</definedName>
    <definedName name="_xlchart.v1.20" hidden="1">Данные!$K$2</definedName>
    <definedName name="_xlchart.v1.21" hidden="1">Данные!$K$3:$K$263</definedName>
    <definedName name="_xlchart.v1.22" hidden="1">Данные!$L$2</definedName>
    <definedName name="_xlchart.v1.23" hidden="1">Данные!$L$3:$L$263</definedName>
    <definedName name="_xlchart.v1.24" hidden="1">Данные!$M$2</definedName>
    <definedName name="_xlchart.v1.25" hidden="1">Данные!$M$3:$M$263</definedName>
    <definedName name="_xlchart.v1.26" hidden="1">Данные!$C$2</definedName>
    <definedName name="_xlchart.v1.27" hidden="1">Данные!$C$3:$C$263</definedName>
    <definedName name="_xlchart.v1.28" hidden="1">Данные!$J$2</definedName>
    <definedName name="_xlchart.v1.29" hidden="1">Данные!$J$3:$J$263</definedName>
    <definedName name="_xlchart.v1.3" hidden="1">Данные!$O$3:$O$263</definedName>
    <definedName name="_xlchart.v1.30" hidden="1">Данные!$D$2</definedName>
    <definedName name="_xlchart.v1.31" hidden="1">Данные!$D$3:$D$263</definedName>
    <definedName name="_xlchart.v1.32" hidden="1">Данные!$I$2</definedName>
    <definedName name="_xlchart.v1.33" hidden="1">Данные!$I$3:$I$263</definedName>
    <definedName name="_xlchart.v1.34" hidden="1">Данные!$B$2</definedName>
    <definedName name="_xlchart.v1.35" hidden="1">Данные!$B$3:$B$263</definedName>
    <definedName name="_xlchart.v1.4" hidden="1">Данные!$P$1:$P$2</definedName>
    <definedName name="_xlchart.v1.5" hidden="1">Данные!$P$3:$P$263</definedName>
    <definedName name="_xlchart.v1.6" hidden="1">Данные!$F$2</definedName>
    <definedName name="_xlchart.v1.7" hidden="1">Данные!$F$3:$F$263</definedName>
    <definedName name="_xlchart.v1.8" hidden="1">'Без выбросов'!$B$2</definedName>
    <definedName name="_xlchart.v1.9" hidden="1">'Без выбросов'!$B$3:$B$201</definedName>
    <definedName name="ExternalData_1" localSheetId="0" hidden="1">mfd!$B$1:$E$1306</definedName>
    <definedName name="Тикеры">mfdТикеры[#All]</definedName>
    <definedName name="Тикеры1">mfd!$A$1:$E$1306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3" l="1"/>
  <c r="E44" i="13"/>
  <c r="E42" i="13"/>
  <c r="D43" i="13"/>
  <c r="D44" i="13"/>
  <c r="D42" i="13"/>
  <c r="C43" i="13"/>
  <c r="C44" i="13"/>
  <c r="C42" i="13"/>
  <c r="B44" i="13"/>
  <c r="B43" i="13"/>
  <c r="B42" i="13"/>
  <c r="C232" i="6" l="1"/>
  <c r="D232" i="6"/>
  <c r="B232" i="6"/>
  <c r="B233" i="6"/>
  <c r="C223" i="6"/>
  <c r="D223" i="6"/>
  <c r="B223" i="6"/>
  <c r="B213" i="6"/>
  <c r="C211" i="6"/>
  <c r="D211" i="6"/>
  <c r="B211" i="6"/>
  <c r="M39" i="9"/>
  <c r="K39" i="9"/>
  <c r="Q27" i="18" l="1"/>
  <c r="Q26" i="18"/>
  <c r="N21" i="18"/>
  <c r="Q25" i="18"/>
  <c r="Q24" i="18"/>
  <c r="B217" i="6"/>
  <c r="B215" i="6"/>
  <c r="B212" i="6"/>
  <c r="N39" i="9"/>
  <c r="L39" i="9"/>
  <c r="L2" i="9"/>
  <c r="Q28" i="18"/>
  <c r="J25" i="18"/>
  <c r="I25" i="18"/>
  <c r="K25" i="18" s="1"/>
  <c r="K24" i="18"/>
  <c r="M24" i="18" s="1"/>
  <c r="J24" i="18"/>
  <c r="I24" i="18"/>
  <c r="K23" i="18"/>
  <c r="J23" i="18"/>
  <c r="I23" i="18"/>
  <c r="L22" i="18"/>
  <c r="K22" i="18"/>
  <c r="J22" i="18"/>
  <c r="M22" i="18" s="1"/>
  <c r="I22" i="18"/>
  <c r="J21" i="18"/>
  <c r="I21" i="18"/>
  <c r="Q21" i="18" s="1"/>
  <c r="Q26" i="17"/>
  <c r="Q25" i="17"/>
  <c r="Q24" i="17"/>
  <c r="Q23" i="17"/>
  <c r="Q22" i="17"/>
  <c r="Q21" i="17"/>
  <c r="M21" i="17"/>
  <c r="K21" i="17"/>
  <c r="L21" i="17"/>
  <c r="J21" i="17"/>
  <c r="I21" i="17"/>
  <c r="L25" i="17"/>
  <c r="K25" i="17"/>
  <c r="J25" i="17"/>
  <c r="I25" i="17"/>
  <c r="K24" i="17"/>
  <c r="L24" i="17" s="1"/>
  <c r="J24" i="17"/>
  <c r="I24" i="17"/>
  <c r="J23" i="17"/>
  <c r="I23" i="17"/>
  <c r="K23" i="17" s="1"/>
  <c r="J22" i="17"/>
  <c r="I22" i="17"/>
  <c r="K22" i="17" s="1"/>
  <c r="B26" i="8"/>
  <c r="B25" i="8"/>
  <c r="B24" i="8"/>
  <c r="B23" i="8"/>
  <c r="B18" i="8"/>
  <c r="B20" i="8" s="1"/>
  <c r="N38" i="16"/>
  <c r="M38" i="16"/>
  <c r="L38" i="16"/>
  <c r="K38" i="16"/>
  <c r="H38" i="16"/>
  <c r="H39" i="16"/>
  <c r="L39" i="16" s="1"/>
  <c r="K39" i="16"/>
  <c r="P47" i="16"/>
  <c r="K45" i="16"/>
  <c r="H45" i="16"/>
  <c r="M45" i="16" s="1"/>
  <c r="N45" i="16" s="1"/>
  <c r="K44" i="16"/>
  <c r="H44" i="16"/>
  <c r="M44" i="16" s="1"/>
  <c r="N44" i="16" s="1"/>
  <c r="K43" i="16"/>
  <c r="H43" i="16"/>
  <c r="M43" i="16" s="1"/>
  <c r="N43" i="16" s="1"/>
  <c r="K42" i="16"/>
  <c r="H42" i="16"/>
  <c r="M42" i="16" s="1"/>
  <c r="N42" i="16" s="1"/>
  <c r="K41" i="16"/>
  <c r="H41" i="16"/>
  <c r="M41" i="16" s="1"/>
  <c r="N41" i="16" s="1"/>
  <c r="K40" i="16"/>
  <c r="H40" i="16"/>
  <c r="L40" i="16" s="1"/>
  <c r="Q15" i="16"/>
  <c r="O15" i="16"/>
  <c r="Q13" i="15"/>
  <c r="Q14" i="15"/>
  <c r="Q14" i="16"/>
  <c r="Q13" i="16"/>
  <c r="H10" i="16"/>
  <c r="F2" i="16"/>
  <c r="C18" i="16"/>
  <c r="D18" i="16" s="1"/>
  <c r="C20" i="16" s="1"/>
  <c r="P41" i="15"/>
  <c r="N38" i="15"/>
  <c r="M38" i="15"/>
  <c r="L38" i="15"/>
  <c r="K38" i="15"/>
  <c r="H38" i="15"/>
  <c r="P47" i="15"/>
  <c r="K45" i="15"/>
  <c r="H45" i="15"/>
  <c r="M45" i="15" s="1"/>
  <c r="N45" i="15" s="1"/>
  <c r="K44" i="15"/>
  <c r="H44" i="15"/>
  <c r="M44" i="15" s="1"/>
  <c r="N44" i="15" s="1"/>
  <c r="K43" i="15"/>
  <c r="H43" i="15"/>
  <c r="L43" i="15" s="1"/>
  <c r="L42" i="15"/>
  <c r="K42" i="15"/>
  <c r="H42" i="15"/>
  <c r="M42" i="15" s="1"/>
  <c r="N42" i="15" s="1"/>
  <c r="K41" i="15"/>
  <c r="H41" i="15"/>
  <c r="M41" i="15" s="1"/>
  <c r="N41" i="15" s="1"/>
  <c r="K40" i="15"/>
  <c r="H40" i="15"/>
  <c r="M40" i="15" s="1"/>
  <c r="N40" i="15" s="1"/>
  <c r="K39" i="15"/>
  <c r="H39" i="15"/>
  <c r="L39" i="15" s="1"/>
  <c r="F2" i="15"/>
  <c r="C18" i="15"/>
  <c r="C20" i="15" s="1"/>
  <c r="F3" i="15" s="1"/>
  <c r="F4" i="15" s="1"/>
  <c r="L25" i="18" l="1"/>
  <c r="M25" i="18"/>
  <c r="K21" i="18"/>
  <c r="L23" i="18"/>
  <c r="L24" i="18"/>
  <c r="M23" i="18"/>
  <c r="L22" i="17"/>
  <c r="M22" i="17"/>
  <c r="Q27" i="17"/>
  <c r="Q28" i="17"/>
  <c r="M23" i="17"/>
  <c r="L23" i="17"/>
  <c r="M24" i="17"/>
  <c r="M25" i="17"/>
  <c r="B19" i="8"/>
  <c r="M40" i="16"/>
  <c r="N40" i="16" s="1"/>
  <c r="M39" i="16"/>
  <c r="N39" i="16" s="1"/>
  <c r="P38" i="16"/>
  <c r="P41" i="16" s="1"/>
  <c r="N47" i="16" s="1"/>
  <c r="L45" i="16"/>
  <c r="L44" i="16"/>
  <c r="L43" i="16"/>
  <c r="L42" i="16"/>
  <c r="L41" i="16"/>
  <c r="F3" i="16"/>
  <c r="G2" i="16"/>
  <c r="I2" i="16" s="1"/>
  <c r="L41" i="15"/>
  <c r="L40" i="15"/>
  <c r="M43" i="15"/>
  <c r="N43" i="15" s="1"/>
  <c r="M39" i="15"/>
  <c r="N39" i="15" s="1"/>
  <c r="L45" i="15"/>
  <c r="L44" i="15"/>
  <c r="G2" i="15"/>
  <c r="H10" i="15"/>
  <c r="M21" i="18" l="1"/>
  <c r="L21" i="18"/>
  <c r="Q22" i="18" s="1"/>
  <c r="Q23" i="18"/>
  <c r="N21" i="17"/>
  <c r="K2" i="16"/>
  <c r="J2" i="16"/>
  <c r="G3" i="16"/>
  <c r="F4" i="16"/>
  <c r="P38" i="15"/>
  <c r="N47" i="15" s="1"/>
  <c r="I2" i="15"/>
  <c r="N22" i="18" l="1"/>
  <c r="N23" i="18"/>
  <c r="N24" i="18"/>
  <c r="N25" i="18"/>
  <c r="N22" i="17"/>
  <c r="N24" i="17"/>
  <c r="N25" i="17"/>
  <c r="N23" i="17"/>
  <c r="G4" i="16"/>
  <c r="F5" i="16"/>
  <c r="I3" i="16"/>
  <c r="K2" i="15"/>
  <c r="J2" i="15"/>
  <c r="G3" i="15"/>
  <c r="K3" i="16" l="1"/>
  <c r="J3" i="16"/>
  <c r="G5" i="16"/>
  <c r="F6" i="16"/>
  <c r="I4" i="16"/>
  <c r="G4" i="15"/>
  <c r="F5" i="15"/>
  <c r="I3" i="15"/>
  <c r="K4" i="16" l="1"/>
  <c r="J4" i="16"/>
  <c r="G6" i="16"/>
  <c r="I6" i="16" s="1"/>
  <c r="F7" i="16"/>
  <c r="I5" i="16"/>
  <c r="G5" i="15"/>
  <c r="F6" i="15"/>
  <c r="I4" i="15"/>
  <c r="K3" i="15"/>
  <c r="J3" i="15"/>
  <c r="C245" i="6"/>
  <c r="C247" i="6" s="1"/>
  <c r="C248" i="6" s="1"/>
  <c r="C249" i="6" s="1"/>
  <c r="C250" i="6" s="1"/>
  <c r="C251" i="6" s="1"/>
  <c r="C252" i="6" s="1"/>
  <c r="C253" i="6" s="1"/>
  <c r="C254" i="6" s="1"/>
  <c r="C255" i="6" s="1"/>
  <c r="D245" i="6"/>
  <c r="D247" i="6"/>
  <c r="D248" i="6" s="1"/>
  <c r="D249" i="6" s="1"/>
  <c r="D250" i="6" s="1"/>
  <c r="D251" i="6" s="1"/>
  <c r="D252" i="6" s="1"/>
  <c r="D253" i="6" s="1"/>
  <c r="D254" i="6" s="1"/>
  <c r="D255" i="6" s="1"/>
  <c r="B255" i="6"/>
  <c r="B249" i="6"/>
  <c r="B250" i="6" s="1"/>
  <c r="B251" i="6" s="1"/>
  <c r="B252" i="6" s="1"/>
  <c r="B253" i="6" s="1"/>
  <c r="B254" i="6" s="1"/>
  <c r="B248" i="6"/>
  <c r="B247" i="6"/>
  <c r="B245" i="6"/>
  <c r="C241" i="6"/>
  <c r="D241" i="6"/>
  <c r="C242" i="6"/>
  <c r="D242" i="6"/>
  <c r="C243" i="6"/>
  <c r="D243" i="6"/>
  <c r="C244" i="6"/>
  <c r="D244" i="6"/>
  <c r="B244" i="6"/>
  <c r="B243" i="6"/>
  <c r="B242" i="6"/>
  <c r="B241" i="6"/>
  <c r="N4" i="3"/>
  <c r="O24" i="12"/>
  <c r="O23" i="12"/>
  <c r="L20" i="12" s="1"/>
  <c r="L19" i="12"/>
  <c r="L21" i="12"/>
  <c r="H20" i="12"/>
  <c r="H21" i="12"/>
  <c r="H19" i="12"/>
  <c r="G20" i="12"/>
  <c r="G21" i="12"/>
  <c r="O19" i="12" s="1"/>
  <c r="G19" i="12"/>
  <c r="I20" i="12"/>
  <c r="L21" i="11"/>
  <c r="K21" i="11"/>
  <c r="J22" i="11"/>
  <c r="J23" i="11"/>
  <c r="J24" i="11"/>
  <c r="J25" i="11"/>
  <c r="J21" i="11"/>
  <c r="I25" i="11"/>
  <c r="K25" i="11" s="1"/>
  <c r="I22" i="11"/>
  <c r="Q21" i="11" s="1"/>
  <c r="I23" i="11"/>
  <c r="K23" i="11" s="1"/>
  <c r="I24" i="11"/>
  <c r="K24" i="11" s="1"/>
  <c r="I21" i="11"/>
  <c r="K6" i="16" l="1"/>
  <c r="J6" i="16"/>
  <c r="J5" i="16"/>
  <c r="K5" i="16"/>
  <c r="I7" i="16"/>
  <c r="G7" i="16"/>
  <c r="F8" i="16"/>
  <c r="G6" i="15"/>
  <c r="F7" i="15"/>
  <c r="I5" i="15"/>
  <c r="K4" i="15"/>
  <c r="J4" i="15"/>
  <c r="I21" i="12"/>
  <c r="K20" i="12"/>
  <c r="J20" i="12"/>
  <c r="K21" i="12"/>
  <c r="J21" i="12"/>
  <c r="O26" i="12"/>
  <c r="O25" i="12"/>
  <c r="I19" i="12"/>
  <c r="M24" i="11"/>
  <c r="L24" i="11"/>
  <c r="L23" i="11"/>
  <c r="M23" i="11"/>
  <c r="Q28" i="11"/>
  <c r="Q27" i="11"/>
  <c r="M25" i="11"/>
  <c r="L25" i="11"/>
  <c r="K22" i="11"/>
  <c r="M21" i="11"/>
  <c r="K7" i="16" l="1"/>
  <c r="J7" i="16"/>
  <c r="G8" i="16"/>
  <c r="I8" i="16" s="1"/>
  <c r="F9" i="16"/>
  <c r="G7" i="15"/>
  <c r="F8" i="15"/>
  <c r="K5" i="15"/>
  <c r="J5" i="15"/>
  <c r="I6" i="15"/>
  <c r="K19" i="12"/>
  <c r="J19" i="12"/>
  <c r="O20" i="12" s="1"/>
  <c r="O21" i="12"/>
  <c r="L22" i="11"/>
  <c r="Q22" i="11" s="1"/>
  <c r="Q23" i="11"/>
  <c r="M22" i="11"/>
  <c r="Q25" i="11" s="1"/>
  <c r="K8" i="16" l="1"/>
  <c r="J8" i="16"/>
  <c r="G9" i="16"/>
  <c r="G8" i="15"/>
  <c r="I8" i="15" s="1"/>
  <c r="F9" i="15"/>
  <c r="K6" i="15"/>
  <c r="J6" i="15"/>
  <c r="I7" i="15"/>
  <c r="O22" i="12"/>
  <c r="N21" i="11"/>
  <c r="N24" i="11"/>
  <c r="N23" i="11"/>
  <c r="N25" i="11"/>
  <c r="N22" i="11"/>
  <c r="Q24" i="11"/>
  <c r="I9" i="16" l="1"/>
  <c r="G9" i="15"/>
  <c r="K8" i="15"/>
  <c r="J8" i="15"/>
  <c r="K7" i="15"/>
  <c r="J7" i="15"/>
  <c r="Q26" i="11"/>
  <c r="J9" i="16" l="1"/>
  <c r="K9" i="16"/>
  <c r="K10" i="16" s="1"/>
  <c r="I9" i="15"/>
  <c r="C233" i="6"/>
  <c r="D233" i="6"/>
  <c r="B224" i="6"/>
  <c r="C226" i="6"/>
  <c r="D226" i="6"/>
  <c r="B226" i="6"/>
  <c r="C225" i="6"/>
  <c r="D225" i="6"/>
  <c r="B225" i="6"/>
  <c r="C224" i="6"/>
  <c r="D224" i="6"/>
  <c r="J10" i="16" l="1"/>
  <c r="H11" i="16" s="1"/>
  <c r="K9" i="15"/>
  <c r="K10" i="15" s="1"/>
  <c r="J9" i="15"/>
  <c r="J10" i="15" s="1"/>
  <c r="H11" i="15" s="1"/>
  <c r="C217" i="6"/>
  <c r="D217" i="6"/>
  <c r="C214" i="6"/>
  <c r="D214" i="6"/>
  <c r="B214" i="6"/>
  <c r="C215" i="6"/>
  <c r="D215" i="6"/>
  <c r="C213" i="6"/>
  <c r="D213" i="6"/>
  <c r="D212" i="6"/>
  <c r="C212" i="6"/>
  <c r="P49" i="9"/>
  <c r="N40" i="9"/>
  <c r="N41" i="9"/>
  <c r="N42" i="9"/>
  <c r="N43" i="9"/>
  <c r="N44" i="9"/>
  <c r="N45" i="9"/>
  <c r="N46" i="9"/>
  <c r="N47" i="9"/>
  <c r="P39" i="9"/>
  <c r="M40" i="9"/>
  <c r="M41" i="9"/>
  <c r="M42" i="9"/>
  <c r="M43" i="9"/>
  <c r="M44" i="9"/>
  <c r="M45" i="9"/>
  <c r="M46" i="9"/>
  <c r="M47" i="9"/>
  <c r="L40" i="9"/>
  <c r="L41" i="9"/>
  <c r="L42" i="9"/>
  <c r="L43" i="9"/>
  <c r="L44" i="9"/>
  <c r="L45" i="9"/>
  <c r="L46" i="9"/>
  <c r="L47" i="9"/>
  <c r="K40" i="9"/>
  <c r="K41" i="9"/>
  <c r="K42" i="9"/>
  <c r="K43" i="9"/>
  <c r="K44" i="9"/>
  <c r="K45" i="9"/>
  <c r="K46" i="9"/>
  <c r="K47" i="9"/>
  <c r="H40" i="9"/>
  <c r="H41" i="9"/>
  <c r="H42" i="9"/>
  <c r="H43" i="9"/>
  <c r="H44" i="9"/>
  <c r="H45" i="9"/>
  <c r="H46" i="9"/>
  <c r="H47" i="9"/>
  <c r="H39" i="9"/>
  <c r="P42" i="9" l="1"/>
  <c r="N49" i="9" s="1"/>
  <c r="H12" i="16"/>
  <c r="H13" i="16" s="1"/>
  <c r="M3" i="16" s="1"/>
  <c r="N3" i="16" s="1"/>
  <c r="O3" i="16" s="1"/>
  <c r="P3" i="16" s="1"/>
  <c r="Q3" i="16" s="1"/>
  <c r="R3" i="16" s="1"/>
  <c r="M6" i="16"/>
  <c r="N6" i="16" s="1"/>
  <c r="O6" i="16" s="1"/>
  <c r="P6" i="16" s="1"/>
  <c r="Q6" i="16" s="1"/>
  <c r="R6" i="16" s="1"/>
  <c r="M9" i="16"/>
  <c r="M4" i="16"/>
  <c r="N4" i="16" s="1"/>
  <c r="O4" i="16" s="1"/>
  <c r="P4" i="16" s="1"/>
  <c r="Q4" i="16" s="1"/>
  <c r="R4" i="16" s="1"/>
  <c r="L5" i="16"/>
  <c r="M2" i="16"/>
  <c r="L3" i="16"/>
  <c r="M8" i="16"/>
  <c r="L4" i="16"/>
  <c r="L7" i="16"/>
  <c r="N7" i="16" s="1"/>
  <c r="O7" i="16" s="1"/>
  <c r="P7" i="16" s="1"/>
  <c r="Q7" i="16" s="1"/>
  <c r="R7" i="16" s="1"/>
  <c r="L8" i="16"/>
  <c r="N8" i="16" s="1"/>
  <c r="O8" i="16" s="1"/>
  <c r="P8" i="16" s="1"/>
  <c r="Q8" i="16" s="1"/>
  <c r="R8" i="16" s="1"/>
  <c r="M7" i="16"/>
  <c r="M5" i="16"/>
  <c r="L9" i="16"/>
  <c r="L6" i="16"/>
  <c r="L2" i="16"/>
  <c r="N9" i="16"/>
  <c r="O9" i="16" s="1"/>
  <c r="P9" i="16" s="1"/>
  <c r="Q9" i="16" s="1"/>
  <c r="R9" i="16" s="1"/>
  <c r="H12" i="15"/>
  <c r="H13" i="15" s="1"/>
  <c r="L2" i="15" s="1"/>
  <c r="Q15" i="9"/>
  <c r="Q14" i="9"/>
  <c r="R3" i="9"/>
  <c r="R4" i="9"/>
  <c r="R5" i="9"/>
  <c r="R6" i="9"/>
  <c r="R7" i="9"/>
  <c r="R8" i="9"/>
  <c r="R9" i="9"/>
  <c r="R10" i="9"/>
  <c r="Q3" i="9"/>
  <c r="Q4" i="9"/>
  <c r="Q5" i="9"/>
  <c r="Q6" i="9"/>
  <c r="Q7" i="9"/>
  <c r="Q8" i="9"/>
  <c r="Q9" i="9"/>
  <c r="Q10" i="9"/>
  <c r="P3" i="9"/>
  <c r="P4" i="9"/>
  <c r="P5" i="9"/>
  <c r="P6" i="9"/>
  <c r="P7" i="9"/>
  <c r="P8" i="9"/>
  <c r="P9" i="9"/>
  <c r="P10" i="9"/>
  <c r="O3" i="9"/>
  <c r="O4" i="9"/>
  <c r="O5" i="9"/>
  <c r="O6" i="9"/>
  <c r="O7" i="9"/>
  <c r="O8" i="9"/>
  <c r="O9" i="9"/>
  <c r="O10" i="9"/>
  <c r="O2" i="9"/>
  <c r="P2" i="9" s="1"/>
  <c r="Q2" i="9" s="1"/>
  <c r="R2" i="9" s="1"/>
  <c r="R11" i="9" s="1"/>
  <c r="O15" i="9" s="1"/>
  <c r="N3" i="9"/>
  <c r="N4" i="9"/>
  <c r="N5" i="9"/>
  <c r="N6" i="9"/>
  <c r="N7" i="9"/>
  <c r="N8" i="9"/>
  <c r="N9" i="9"/>
  <c r="N10" i="9"/>
  <c r="N2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M2" i="9"/>
  <c r="N5" i="16" l="1"/>
  <c r="O5" i="16" s="1"/>
  <c r="P5" i="16" s="1"/>
  <c r="Q5" i="16" s="1"/>
  <c r="R5" i="16" s="1"/>
  <c r="N2" i="16"/>
  <c r="O2" i="16" s="1"/>
  <c r="P2" i="16" s="1"/>
  <c r="Q2" i="16" s="1"/>
  <c r="R2" i="16" s="1"/>
  <c r="R10" i="16" s="1"/>
  <c r="O14" i="16" s="1"/>
  <c r="M2" i="15"/>
  <c r="N2" i="15" s="1"/>
  <c r="M9" i="15"/>
  <c r="L9" i="15"/>
  <c r="M8" i="15"/>
  <c r="M5" i="15"/>
  <c r="M4" i="15"/>
  <c r="L4" i="15"/>
  <c r="L8" i="15"/>
  <c r="L3" i="15"/>
  <c r="L7" i="15"/>
  <c r="L6" i="15"/>
  <c r="M7" i="15"/>
  <c r="L5" i="15"/>
  <c r="M6" i="15"/>
  <c r="M3" i="15"/>
  <c r="N3" i="15" s="1"/>
  <c r="O3" i="15" s="1"/>
  <c r="P3" i="15" s="1"/>
  <c r="Q3" i="15" s="1"/>
  <c r="R3" i="15" s="1"/>
  <c r="H14" i="9"/>
  <c r="H13" i="9"/>
  <c r="H12" i="9"/>
  <c r="J11" i="9"/>
  <c r="K11" i="9"/>
  <c r="K3" i="9"/>
  <c r="K4" i="9"/>
  <c r="K5" i="9"/>
  <c r="K6" i="9"/>
  <c r="K7" i="9"/>
  <c r="K8" i="9"/>
  <c r="K9" i="9"/>
  <c r="K10" i="9"/>
  <c r="K2" i="9"/>
  <c r="J3" i="9"/>
  <c r="J4" i="9"/>
  <c r="J5" i="9"/>
  <c r="J6" i="9"/>
  <c r="J7" i="9"/>
  <c r="J8" i="9"/>
  <c r="J9" i="9"/>
  <c r="J10" i="9"/>
  <c r="J2" i="9"/>
  <c r="H11" i="9"/>
  <c r="I3" i="9"/>
  <c r="I4" i="9"/>
  <c r="I5" i="9"/>
  <c r="I6" i="9"/>
  <c r="I7" i="9"/>
  <c r="I8" i="9"/>
  <c r="I9" i="9"/>
  <c r="I10" i="9"/>
  <c r="I2" i="9"/>
  <c r="D18" i="9"/>
  <c r="C20" i="9" s="1"/>
  <c r="F2" i="9"/>
  <c r="C18" i="9"/>
  <c r="C269" i="3"/>
  <c r="D269" i="3"/>
  <c r="E269" i="3"/>
  <c r="F269" i="3"/>
  <c r="G269" i="3"/>
  <c r="H269" i="3"/>
  <c r="H270" i="3" s="1"/>
  <c r="H272" i="3" s="1"/>
  <c r="H273" i="3" s="1"/>
  <c r="H274" i="3" s="1"/>
  <c r="H275" i="3" s="1"/>
  <c r="H276" i="3" s="1"/>
  <c r="H277" i="3" s="1"/>
  <c r="H278" i="3" s="1"/>
  <c r="H279" i="3" s="1"/>
  <c r="H280" i="3" s="1"/>
  <c r="I269" i="3"/>
  <c r="J269" i="3"/>
  <c r="K269" i="3"/>
  <c r="L269" i="3"/>
  <c r="M269" i="3"/>
  <c r="O269" i="3"/>
  <c r="P269" i="3"/>
  <c r="Q269" i="3"/>
  <c r="R269" i="3"/>
  <c r="S269" i="3"/>
  <c r="B269" i="3"/>
  <c r="B270" i="3" s="1"/>
  <c r="B272" i="3" s="1"/>
  <c r="B273" i="3" s="1"/>
  <c r="B274" i="3" s="1"/>
  <c r="B275" i="3" s="1"/>
  <c r="B276" i="3" s="1"/>
  <c r="B277" i="3" s="1"/>
  <c r="B278" i="3" s="1"/>
  <c r="B279" i="3" s="1"/>
  <c r="B280" i="3" s="1"/>
  <c r="D23" i="8"/>
  <c r="D25" i="8" s="1"/>
  <c r="D28" i="8" s="1"/>
  <c r="B28" i="8"/>
  <c r="F24" i="8"/>
  <c r="F26" i="8" s="1"/>
  <c r="F23" i="8"/>
  <c r="F25" i="8" s="1"/>
  <c r="D24" i="8"/>
  <c r="D26" i="8" s="1"/>
  <c r="B29" i="8"/>
  <c r="F19" i="8"/>
  <c r="F18" i="8"/>
  <c r="F20" i="8" s="1"/>
  <c r="D18" i="8"/>
  <c r="D20" i="8" s="1"/>
  <c r="E272" i="3"/>
  <c r="E273" i="3" s="1"/>
  <c r="E274" i="3" s="1"/>
  <c r="E275" i="3" s="1"/>
  <c r="E276" i="3" s="1"/>
  <c r="E277" i="3" s="1"/>
  <c r="E278" i="3" s="1"/>
  <c r="E279" i="3" s="1"/>
  <c r="E280" i="3" s="1"/>
  <c r="F272" i="3"/>
  <c r="F273" i="3" s="1"/>
  <c r="F274" i="3" s="1"/>
  <c r="F275" i="3" s="1"/>
  <c r="F276" i="3" s="1"/>
  <c r="F277" i="3" s="1"/>
  <c r="F278" i="3" s="1"/>
  <c r="F279" i="3" s="1"/>
  <c r="F280" i="3" s="1"/>
  <c r="K272" i="3"/>
  <c r="K273" i="3" s="1"/>
  <c r="K274" i="3" s="1"/>
  <c r="K275" i="3" s="1"/>
  <c r="K276" i="3" s="1"/>
  <c r="K277" i="3" s="1"/>
  <c r="K278" i="3" s="1"/>
  <c r="K279" i="3" s="1"/>
  <c r="K280" i="3" s="1"/>
  <c r="L272" i="3"/>
  <c r="L273" i="3" s="1"/>
  <c r="L274" i="3" s="1"/>
  <c r="L275" i="3" s="1"/>
  <c r="L276" i="3" s="1"/>
  <c r="L277" i="3" s="1"/>
  <c r="L278" i="3" s="1"/>
  <c r="L279" i="3" s="1"/>
  <c r="L280" i="3" s="1"/>
  <c r="Q272" i="3"/>
  <c r="Q273" i="3"/>
  <c r="Q274" i="3" s="1"/>
  <c r="Q275" i="3" s="1"/>
  <c r="Q276" i="3" s="1"/>
  <c r="Q277" i="3" s="1"/>
  <c r="Q278" i="3" s="1"/>
  <c r="Q279" i="3" s="1"/>
  <c r="Q280" i="3" s="1"/>
  <c r="C270" i="3"/>
  <c r="C272" i="3" s="1"/>
  <c r="C273" i="3" s="1"/>
  <c r="C274" i="3" s="1"/>
  <c r="C275" i="3" s="1"/>
  <c r="C276" i="3" s="1"/>
  <c r="C277" i="3" s="1"/>
  <c r="C278" i="3" s="1"/>
  <c r="C279" i="3" s="1"/>
  <c r="C280" i="3" s="1"/>
  <c r="D270" i="3"/>
  <c r="D272" i="3" s="1"/>
  <c r="D273" i="3" s="1"/>
  <c r="D274" i="3" s="1"/>
  <c r="D275" i="3" s="1"/>
  <c r="D276" i="3" s="1"/>
  <c r="D277" i="3" s="1"/>
  <c r="D278" i="3" s="1"/>
  <c r="D279" i="3" s="1"/>
  <c r="D280" i="3" s="1"/>
  <c r="E270" i="3"/>
  <c r="F270" i="3"/>
  <c r="G270" i="3"/>
  <c r="G272" i="3" s="1"/>
  <c r="G273" i="3" s="1"/>
  <c r="G274" i="3" s="1"/>
  <c r="G275" i="3" s="1"/>
  <c r="G276" i="3" s="1"/>
  <c r="G277" i="3" s="1"/>
  <c r="G278" i="3" s="1"/>
  <c r="G279" i="3" s="1"/>
  <c r="G280" i="3" s="1"/>
  <c r="I270" i="3"/>
  <c r="I272" i="3" s="1"/>
  <c r="I273" i="3" s="1"/>
  <c r="I274" i="3" s="1"/>
  <c r="I275" i="3" s="1"/>
  <c r="I276" i="3" s="1"/>
  <c r="I277" i="3" s="1"/>
  <c r="I278" i="3" s="1"/>
  <c r="I279" i="3" s="1"/>
  <c r="I280" i="3" s="1"/>
  <c r="J270" i="3"/>
  <c r="J272" i="3" s="1"/>
  <c r="J273" i="3" s="1"/>
  <c r="J274" i="3" s="1"/>
  <c r="J275" i="3" s="1"/>
  <c r="J276" i="3" s="1"/>
  <c r="J277" i="3" s="1"/>
  <c r="J278" i="3" s="1"/>
  <c r="J279" i="3" s="1"/>
  <c r="J280" i="3" s="1"/>
  <c r="K270" i="3"/>
  <c r="L270" i="3"/>
  <c r="M270" i="3"/>
  <c r="M272" i="3" s="1"/>
  <c r="M273" i="3" s="1"/>
  <c r="M274" i="3" s="1"/>
  <c r="M275" i="3" s="1"/>
  <c r="M276" i="3" s="1"/>
  <c r="M277" i="3" s="1"/>
  <c r="M278" i="3" s="1"/>
  <c r="M279" i="3" s="1"/>
  <c r="M280" i="3" s="1"/>
  <c r="O270" i="3"/>
  <c r="O272" i="3" s="1"/>
  <c r="O273" i="3" s="1"/>
  <c r="O274" i="3" s="1"/>
  <c r="O275" i="3" s="1"/>
  <c r="O276" i="3" s="1"/>
  <c r="O277" i="3" s="1"/>
  <c r="O278" i="3" s="1"/>
  <c r="O279" i="3" s="1"/>
  <c r="O280" i="3" s="1"/>
  <c r="P270" i="3"/>
  <c r="P272" i="3" s="1"/>
  <c r="P273" i="3" s="1"/>
  <c r="P274" i="3" s="1"/>
  <c r="P275" i="3" s="1"/>
  <c r="P276" i="3" s="1"/>
  <c r="P277" i="3" s="1"/>
  <c r="P278" i="3" s="1"/>
  <c r="P279" i="3" s="1"/>
  <c r="P280" i="3" s="1"/>
  <c r="Q270" i="3"/>
  <c r="R270" i="3"/>
  <c r="R272" i="3" s="1"/>
  <c r="R273" i="3" s="1"/>
  <c r="R274" i="3" s="1"/>
  <c r="R275" i="3" s="1"/>
  <c r="R276" i="3" s="1"/>
  <c r="R277" i="3" s="1"/>
  <c r="R278" i="3" s="1"/>
  <c r="R279" i="3" s="1"/>
  <c r="R280" i="3" s="1"/>
  <c r="S270" i="3"/>
  <c r="S272" i="3" s="1"/>
  <c r="S273" i="3" s="1"/>
  <c r="S274" i="3" s="1"/>
  <c r="S275" i="3" s="1"/>
  <c r="S276" i="3" s="1"/>
  <c r="S277" i="3" s="1"/>
  <c r="S278" i="3" s="1"/>
  <c r="S279" i="3" s="1"/>
  <c r="S280" i="3" s="1"/>
  <c r="F266" i="3"/>
  <c r="G266" i="3"/>
  <c r="H266" i="3"/>
  <c r="I266" i="3"/>
  <c r="J266" i="3"/>
  <c r="K266" i="3"/>
  <c r="L266" i="3"/>
  <c r="M266" i="3"/>
  <c r="N266" i="3"/>
  <c r="N269" i="3" s="1"/>
  <c r="N270" i="3" s="1"/>
  <c r="N272" i="3" s="1"/>
  <c r="N273" i="3" s="1"/>
  <c r="N274" i="3" s="1"/>
  <c r="N275" i="3" s="1"/>
  <c r="N276" i="3" s="1"/>
  <c r="N277" i="3" s="1"/>
  <c r="N278" i="3" s="1"/>
  <c r="N279" i="3" s="1"/>
  <c r="N280" i="3" s="1"/>
  <c r="O266" i="3"/>
  <c r="P266" i="3"/>
  <c r="Q266" i="3"/>
  <c r="R266" i="3"/>
  <c r="S266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B266" i="3"/>
  <c r="C266" i="3"/>
  <c r="D266" i="3"/>
  <c r="B267" i="3"/>
  <c r="C267" i="3"/>
  <c r="D267" i="3"/>
  <c r="B268" i="3"/>
  <c r="C268" i="3"/>
  <c r="D268" i="3"/>
  <c r="E268" i="3"/>
  <c r="E267" i="3"/>
  <c r="E266" i="3"/>
  <c r="O2" i="15" l="1"/>
  <c r="P2" i="15" s="1"/>
  <c r="Q2" i="15" s="1"/>
  <c r="R2" i="15" s="1"/>
  <c r="R10" i="15" s="1"/>
  <c r="N5" i="15"/>
  <c r="O5" i="15" s="1"/>
  <c r="P5" i="15" s="1"/>
  <c r="Q5" i="15" s="1"/>
  <c r="R5" i="15" s="1"/>
  <c r="N4" i="15"/>
  <c r="O4" i="15" s="1"/>
  <c r="P4" i="15" s="1"/>
  <c r="Q4" i="15" s="1"/>
  <c r="R4" i="15" s="1"/>
  <c r="N6" i="15"/>
  <c r="O6" i="15" s="1"/>
  <c r="P6" i="15" s="1"/>
  <c r="Q6" i="15" s="1"/>
  <c r="R6" i="15" s="1"/>
  <c r="N8" i="15"/>
  <c r="O8" i="15" s="1"/>
  <c r="P8" i="15" s="1"/>
  <c r="Q8" i="15" s="1"/>
  <c r="R8" i="15" s="1"/>
  <c r="N9" i="15"/>
  <c r="O9" i="15" s="1"/>
  <c r="P9" i="15" s="1"/>
  <c r="Q9" i="15" s="1"/>
  <c r="R9" i="15" s="1"/>
  <c r="N7" i="15"/>
  <c r="O7" i="15" s="1"/>
  <c r="P7" i="15" s="1"/>
  <c r="Q7" i="15" s="1"/>
  <c r="R7" i="15" s="1"/>
  <c r="F3" i="9"/>
  <c r="G2" i="9"/>
  <c r="D29" i="8"/>
  <c r="D19" i="8"/>
  <c r="F28" i="8"/>
  <c r="F29" i="8"/>
  <c r="O14" i="15" l="1"/>
  <c r="F4" i="9"/>
  <c r="G3" i="9"/>
  <c r="F5" i="9" l="1"/>
  <c r="G4" i="9"/>
  <c r="F6" i="9" l="1"/>
  <c r="G5" i="9"/>
  <c r="F7" i="9" l="1"/>
  <c r="G6" i="9"/>
  <c r="F8" i="9" l="1"/>
  <c r="G7" i="9"/>
  <c r="F9" i="9" l="1"/>
  <c r="G8" i="9"/>
  <c r="F10" i="9" l="1"/>
  <c r="G10" i="9" s="1"/>
  <c r="G9" i="9"/>
  <c r="T4" i="3" l="1"/>
  <c r="U4" i="3"/>
  <c r="V4" i="3"/>
  <c r="T5" i="3"/>
  <c r="U5" i="3"/>
  <c r="V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T30" i="3"/>
  <c r="U30" i="3"/>
  <c r="V30" i="3"/>
  <c r="T31" i="3"/>
  <c r="U31" i="3"/>
  <c r="V31" i="3"/>
  <c r="T32" i="3"/>
  <c r="U32" i="3"/>
  <c r="V32" i="3"/>
  <c r="T33" i="3"/>
  <c r="U33" i="3"/>
  <c r="V33" i="3"/>
  <c r="T34" i="3"/>
  <c r="U34" i="3"/>
  <c r="V34" i="3"/>
  <c r="T35" i="3"/>
  <c r="U35" i="3"/>
  <c r="V35" i="3"/>
  <c r="T36" i="3"/>
  <c r="U36" i="3"/>
  <c r="V36" i="3"/>
  <c r="T37" i="3"/>
  <c r="U37" i="3"/>
  <c r="V37" i="3"/>
  <c r="T38" i="3"/>
  <c r="U38" i="3"/>
  <c r="V38" i="3"/>
  <c r="T39" i="3"/>
  <c r="U39" i="3"/>
  <c r="V39" i="3"/>
  <c r="T40" i="3"/>
  <c r="U40" i="3"/>
  <c r="V40" i="3"/>
  <c r="T41" i="3"/>
  <c r="U41" i="3"/>
  <c r="V41" i="3"/>
  <c r="T42" i="3"/>
  <c r="U42" i="3"/>
  <c r="V42" i="3"/>
  <c r="T43" i="3"/>
  <c r="U43" i="3"/>
  <c r="V43" i="3"/>
  <c r="T44" i="3"/>
  <c r="U44" i="3"/>
  <c r="V44" i="3"/>
  <c r="T45" i="3"/>
  <c r="U45" i="3"/>
  <c r="V45" i="3"/>
  <c r="T46" i="3"/>
  <c r="U46" i="3"/>
  <c r="V46" i="3"/>
  <c r="T47" i="3"/>
  <c r="U47" i="3"/>
  <c r="V47" i="3"/>
  <c r="T48" i="3"/>
  <c r="U48" i="3"/>
  <c r="V48" i="3"/>
  <c r="T49" i="3"/>
  <c r="U49" i="3"/>
  <c r="V49" i="3"/>
  <c r="T50" i="3"/>
  <c r="U50" i="3"/>
  <c r="V50" i="3"/>
  <c r="T51" i="3"/>
  <c r="U51" i="3"/>
  <c r="V51" i="3"/>
  <c r="T52" i="3"/>
  <c r="U52" i="3"/>
  <c r="V52" i="3"/>
  <c r="T53" i="3"/>
  <c r="U53" i="3"/>
  <c r="V53" i="3"/>
  <c r="T54" i="3"/>
  <c r="U54" i="3"/>
  <c r="V54" i="3"/>
  <c r="T55" i="3"/>
  <c r="U55" i="3"/>
  <c r="V55" i="3"/>
  <c r="T56" i="3"/>
  <c r="U56" i="3"/>
  <c r="V56" i="3"/>
  <c r="T57" i="3"/>
  <c r="U57" i="3"/>
  <c r="V57" i="3"/>
  <c r="T58" i="3"/>
  <c r="U58" i="3"/>
  <c r="V58" i="3"/>
  <c r="T59" i="3"/>
  <c r="U59" i="3"/>
  <c r="V59" i="3"/>
  <c r="T60" i="3"/>
  <c r="U60" i="3"/>
  <c r="V60" i="3"/>
  <c r="T61" i="3"/>
  <c r="U61" i="3"/>
  <c r="V61" i="3"/>
  <c r="T62" i="3"/>
  <c r="U62" i="3"/>
  <c r="V62" i="3"/>
  <c r="T63" i="3"/>
  <c r="U63" i="3"/>
  <c r="V63" i="3"/>
  <c r="T64" i="3"/>
  <c r="U64" i="3"/>
  <c r="V64" i="3"/>
  <c r="T65" i="3"/>
  <c r="U65" i="3"/>
  <c r="V65" i="3"/>
  <c r="T66" i="3"/>
  <c r="U66" i="3"/>
  <c r="V66" i="3"/>
  <c r="T67" i="3"/>
  <c r="U67" i="3"/>
  <c r="V67" i="3"/>
  <c r="T68" i="3"/>
  <c r="U68" i="3"/>
  <c r="V68" i="3"/>
  <c r="T69" i="3"/>
  <c r="U69" i="3"/>
  <c r="V69" i="3"/>
  <c r="T70" i="3"/>
  <c r="U70" i="3"/>
  <c r="V70" i="3"/>
  <c r="T71" i="3"/>
  <c r="U71" i="3"/>
  <c r="V71" i="3"/>
  <c r="T72" i="3"/>
  <c r="U72" i="3"/>
  <c r="V72" i="3"/>
  <c r="T73" i="3"/>
  <c r="U73" i="3"/>
  <c r="V73" i="3"/>
  <c r="T74" i="3"/>
  <c r="U74" i="3"/>
  <c r="V74" i="3"/>
  <c r="T75" i="3"/>
  <c r="U75" i="3"/>
  <c r="V75" i="3"/>
  <c r="T76" i="3"/>
  <c r="U76" i="3"/>
  <c r="V76" i="3"/>
  <c r="T77" i="3"/>
  <c r="U77" i="3"/>
  <c r="V77" i="3"/>
  <c r="T78" i="3"/>
  <c r="U78" i="3"/>
  <c r="V78" i="3"/>
  <c r="T79" i="3"/>
  <c r="U79" i="3"/>
  <c r="V79" i="3"/>
  <c r="T80" i="3"/>
  <c r="U80" i="3"/>
  <c r="V80" i="3"/>
  <c r="T81" i="3"/>
  <c r="U81" i="3"/>
  <c r="V81" i="3"/>
  <c r="T82" i="3"/>
  <c r="U82" i="3"/>
  <c r="V82" i="3"/>
  <c r="T83" i="3"/>
  <c r="U83" i="3"/>
  <c r="V83" i="3"/>
  <c r="T84" i="3"/>
  <c r="U84" i="3"/>
  <c r="V84" i="3"/>
  <c r="T85" i="3"/>
  <c r="U85" i="3"/>
  <c r="V85" i="3"/>
  <c r="T86" i="3"/>
  <c r="U86" i="3"/>
  <c r="V86" i="3"/>
  <c r="T87" i="3"/>
  <c r="U87" i="3"/>
  <c r="V87" i="3"/>
  <c r="T88" i="3"/>
  <c r="U88" i="3"/>
  <c r="V88" i="3"/>
  <c r="T89" i="3"/>
  <c r="U89" i="3"/>
  <c r="V89" i="3"/>
  <c r="T90" i="3"/>
  <c r="U90" i="3"/>
  <c r="V90" i="3"/>
  <c r="T91" i="3"/>
  <c r="U91" i="3"/>
  <c r="V91" i="3"/>
  <c r="T92" i="3"/>
  <c r="U92" i="3"/>
  <c r="V92" i="3"/>
  <c r="T93" i="3"/>
  <c r="U93" i="3"/>
  <c r="V93" i="3"/>
  <c r="T94" i="3"/>
  <c r="U94" i="3"/>
  <c r="V94" i="3"/>
  <c r="T95" i="3"/>
  <c r="U95" i="3"/>
  <c r="V95" i="3"/>
  <c r="T96" i="3"/>
  <c r="U96" i="3"/>
  <c r="V96" i="3"/>
  <c r="T97" i="3"/>
  <c r="U97" i="3"/>
  <c r="V97" i="3"/>
  <c r="T98" i="3"/>
  <c r="U98" i="3"/>
  <c r="V98" i="3"/>
  <c r="T99" i="3"/>
  <c r="U99" i="3"/>
  <c r="V99" i="3"/>
  <c r="T100" i="3"/>
  <c r="U100" i="3"/>
  <c r="V100" i="3"/>
  <c r="T101" i="3"/>
  <c r="U101" i="3"/>
  <c r="V101" i="3"/>
  <c r="T102" i="3"/>
  <c r="U102" i="3"/>
  <c r="V102" i="3"/>
  <c r="T103" i="3"/>
  <c r="U103" i="3"/>
  <c r="V103" i="3"/>
  <c r="T104" i="3"/>
  <c r="U104" i="3"/>
  <c r="V104" i="3"/>
  <c r="T105" i="3"/>
  <c r="U105" i="3"/>
  <c r="V105" i="3"/>
  <c r="T106" i="3"/>
  <c r="U106" i="3"/>
  <c r="V106" i="3"/>
  <c r="T107" i="3"/>
  <c r="U107" i="3"/>
  <c r="V107" i="3"/>
  <c r="T108" i="3"/>
  <c r="U108" i="3"/>
  <c r="V108" i="3"/>
  <c r="T109" i="3"/>
  <c r="U109" i="3"/>
  <c r="V109" i="3"/>
  <c r="T110" i="3"/>
  <c r="U110" i="3"/>
  <c r="V110" i="3"/>
  <c r="T111" i="3"/>
  <c r="U111" i="3"/>
  <c r="V111" i="3"/>
  <c r="T112" i="3"/>
  <c r="U112" i="3"/>
  <c r="V112" i="3"/>
  <c r="T113" i="3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T120" i="3"/>
  <c r="U120" i="3"/>
  <c r="V120" i="3"/>
  <c r="T121" i="3"/>
  <c r="U121" i="3"/>
  <c r="V121" i="3"/>
  <c r="T122" i="3"/>
  <c r="U122" i="3"/>
  <c r="V122" i="3"/>
  <c r="T123" i="3"/>
  <c r="U123" i="3"/>
  <c r="V123" i="3"/>
  <c r="T124" i="3"/>
  <c r="U124" i="3"/>
  <c r="V124" i="3"/>
  <c r="T125" i="3"/>
  <c r="U125" i="3"/>
  <c r="V125" i="3"/>
  <c r="T126" i="3"/>
  <c r="U126" i="3"/>
  <c r="V126" i="3"/>
  <c r="T127" i="3"/>
  <c r="U127" i="3"/>
  <c r="V127" i="3"/>
  <c r="T128" i="3"/>
  <c r="U128" i="3"/>
  <c r="V128" i="3"/>
  <c r="T129" i="3"/>
  <c r="U129" i="3"/>
  <c r="V129" i="3"/>
  <c r="T130" i="3"/>
  <c r="U130" i="3"/>
  <c r="V130" i="3"/>
  <c r="T131" i="3"/>
  <c r="U131" i="3"/>
  <c r="V131" i="3"/>
  <c r="T132" i="3"/>
  <c r="U132" i="3"/>
  <c r="V132" i="3"/>
  <c r="T133" i="3"/>
  <c r="U133" i="3"/>
  <c r="V133" i="3"/>
  <c r="T134" i="3"/>
  <c r="U134" i="3"/>
  <c r="V134" i="3"/>
  <c r="T135" i="3"/>
  <c r="U135" i="3"/>
  <c r="V135" i="3"/>
  <c r="T136" i="3"/>
  <c r="U136" i="3"/>
  <c r="V136" i="3"/>
  <c r="T137" i="3"/>
  <c r="U137" i="3"/>
  <c r="V137" i="3"/>
  <c r="T138" i="3"/>
  <c r="U138" i="3"/>
  <c r="V138" i="3"/>
  <c r="T139" i="3"/>
  <c r="U139" i="3"/>
  <c r="V139" i="3"/>
  <c r="T140" i="3"/>
  <c r="U140" i="3"/>
  <c r="V140" i="3"/>
  <c r="T141" i="3"/>
  <c r="U141" i="3"/>
  <c r="V141" i="3"/>
  <c r="T142" i="3"/>
  <c r="U142" i="3"/>
  <c r="V142" i="3"/>
  <c r="T143" i="3"/>
  <c r="U143" i="3"/>
  <c r="V143" i="3"/>
  <c r="T144" i="3"/>
  <c r="U144" i="3"/>
  <c r="V144" i="3"/>
  <c r="T145" i="3"/>
  <c r="U145" i="3"/>
  <c r="V145" i="3"/>
  <c r="T146" i="3"/>
  <c r="U146" i="3"/>
  <c r="V146" i="3"/>
  <c r="T147" i="3"/>
  <c r="U147" i="3"/>
  <c r="V147" i="3"/>
  <c r="T148" i="3"/>
  <c r="U148" i="3"/>
  <c r="V148" i="3"/>
  <c r="T149" i="3"/>
  <c r="U149" i="3"/>
  <c r="V149" i="3"/>
  <c r="T150" i="3"/>
  <c r="U150" i="3"/>
  <c r="V150" i="3"/>
  <c r="T151" i="3"/>
  <c r="U151" i="3"/>
  <c r="V151" i="3"/>
  <c r="T152" i="3"/>
  <c r="U152" i="3"/>
  <c r="V152" i="3"/>
  <c r="T153" i="3"/>
  <c r="U153" i="3"/>
  <c r="V153" i="3"/>
  <c r="T154" i="3"/>
  <c r="U154" i="3"/>
  <c r="V154" i="3"/>
  <c r="T155" i="3"/>
  <c r="U155" i="3"/>
  <c r="V155" i="3"/>
  <c r="T156" i="3"/>
  <c r="U156" i="3"/>
  <c r="V156" i="3"/>
  <c r="T157" i="3"/>
  <c r="U157" i="3"/>
  <c r="V157" i="3"/>
  <c r="T158" i="3"/>
  <c r="U158" i="3"/>
  <c r="V158" i="3"/>
  <c r="T159" i="3"/>
  <c r="U159" i="3"/>
  <c r="V159" i="3"/>
  <c r="T160" i="3"/>
  <c r="U160" i="3"/>
  <c r="V160" i="3"/>
  <c r="T161" i="3"/>
  <c r="U161" i="3"/>
  <c r="V161" i="3"/>
  <c r="T162" i="3"/>
  <c r="U162" i="3"/>
  <c r="V162" i="3"/>
  <c r="T163" i="3"/>
  <c r="U163" i="3"/>
  <c r="V163" i="3"/>
  <c r="T164" i="3"/>
  <c r="U164" i="3"/>
  <c r="V164" i="3"/>
  <c r="T165" i="3"/>
  <c r="U165" i="3"/>
  <c r="V165" i="3"/>
  <c r="T166" i="3"/>
  <c r="U166" i="3"/>
  <c r="V166" i="3"/>
  <c r="T167" i="3"/>
  <c r="U167" i="3"/>
  <c r="V167" i="3"/>
  <c r="T168" i="3"/>
  <c r="U168" i="3"/>
  <c r="V168" i="3"/>
  <c r="T169" i="3"/>
  <c r="U169" i="3"/>
  <c r="V169" i="3"/>
  <c r="T170" i="3"/>
  <c r="U170" i="3"/>
  <c r="V170" i="3"/>
  <c r="T171" i="3"/>
  <c r="U171" i="3"/>
  <c r="V171" i="3"/>
  <c r="T172" i="3"/>
  <c r="U172" i="3"/>
  <c r="V172" i="3"/>
  <c r="T173" i="3"/>
  <c r="U173" i="3"/>
  <c r="V173" i="3"/>
  <c r="T174" i="3"/>
  <c r="U174" i="3"/>
  <c r="V174" i="3"/>
  <c r="T175" i="3"/>
  <c r="U175" i="3"/>
  <c r="V175" i="3"/>
  <c r="T176" i="3"/>
  <c r="U176" i="3"/>
  <c r="V176" i="3"/>
  <c r="T177" i="3"/>
  <c r="U177" i="3"/>
  <c r="V177" i="3"/>
  <c r="T178" i="3"/>
  <c r="U178" i="3"/>
  <c r="V178" i="3"/>
  <c r="T179" i="3"/>
  <c r="U179" i="3"/>
  <c r="V179" i="3"/>
  <c r="T180" i="3"/>
  <c r="U180" i="3"/>
  <c r="V180" i="3"/>
  <c r="T181" i="3"/>
  <c r="U181" i="3"/>
  <c r="V181" i="3"/>
  <c r="T182" i="3"/>
  <c r="U182" i="3"/>
  <c r="V182" i="3"/>
  <c r="T183" i="3"/>
  <c r="U183" i="3"/>
  <c r="V183" i="3"/>
  <c r="T184" i="3"/>
  <c r="U184" i="3"/>
  <c r="V184" i="3"/>
  <c r="T185" i="3"/>
  <c r="U185" i="3"/>
  <c r="V185" i="3"/>
  <c r="T186" i="3"/>
  <c r="U186" i="3"/>
  <c r="V186" i="3"/>
  <c r="T187" i="3"/>
  <c r="U187" i="3"/>
  <c r="V187" i="3"/>
  <c r="T188" i="3"/>
  <c r="U188" i="3"/>
  <c r="V188" i="3"/>
  <c r="T189" i="3"/>
  <c r="U189" i="3"/>
  <c r="V189" i="3"/>
  <c r="T190" i="3"/>
  <c r="U190" i="3"/>
  <c r="V190" i="3"/>
  <c r="T191" i="3"/>
  <c r="U191" i="3"/>
  <c r="V191" i="3"/>
  <c r="T192" i="3"/>
  <c r="U192" i="3"/>
  <c r="V192" i="3"/>
  <c r="T193" i="3"/>
  <c r="U193" i="3"/>
  <c r="V193" i="3"/>
  <c r="T194" i="3"/>
  <c r="U194" i="3"/>
  <c r="V194" i="3"/>
  <c r="T195" i="3"/>
  <c r="U195" i="3"/>
  <c r="V195" i="3"/>
  <c r="T196" i="3"/>
  <c r="U196" i="3"/>
  <c r="V196" i="3"/>
  <c r="T197" i="3"/>
  <c r="U197" i="3"/>
  <c r="V197" i="3"/>
  <c r="T198" i="3"/>
  <c r="U198" i="3"/>
  <c r="V198" i="3"/>
  <c r="T199" i="3"/>
  <c r="U199" i="3"/>
  <c r="V199" i="3"/>
  <c r="T200" i="3"/>
  <c r="U200" i="3"/>
  <c r="V200" i="3"/>
  <c r="T201" i="3"/>
  <c r="U201" i="3"/>
  <c r="V201" i="3"/>
  <c r="T202" i="3"/>
  <c r="U202" i="3"/>
  <c r="V202" i="3"/>
  <c r="T203" i="3"/>
  <c r="U203" i="3"/>
  <c r="V203" i="3"/>
  <c r="T204" i="3"/>
  <c r="U204" i="3"/>
  <c r="V204" i="3"/>
  <c r="T205" i="3"/>
  <c r="U205" i="3"/>
  <c r="V205" i="3"/>
  <c r="T206" i="3"/>
  <c r="U206" i="3"/>
  <c r="V206" i="3"/>
  <c r="T207" i="3"/>
  <c r="U207" i="3"/>
  <c r="V207" i="3"/>
  <c r="T208" i="3"/>
  <c r="U208" i="3"/>
  <c r="V208" i="3"/>
  <c r="T209" i="3"/>
  <c r="U209" i="3"/>
  <c r="V209" i="3"/>
  <c r="T210" i="3"/>
  <c r="U210" i="3"/>
  <c r="V210" i="3"/>
  <c r="T211" i="3"/>
  <c r="U211" i="3"/>
  <c r="V211" i="3"/>
  <c r="T212" i="3"/>
  <c r="U212" i="3"/>
  <c r="V212" i="3"/>
  <c r="T213" i="3"/>
  <c r="U213" i="3"/>
  <c r="V213" i="3"/>
  <c r="T214" i="3"/>
  <c r="U214" i="3"/>
  <c r="V214" i="3"/>
  <c r="T215" i="3"/>
  <c r="U215" i="3"/>
  <c r="V215" i="3"/>
  <c r="T216" i="3"/>
  <c r="U216" i="3"/>
  <c r="V216" i="3"/>
  <c r="T217" i="3"/>
  <c r="U217" i="3"/>
  <c r="V217" i="3"/>
  <c r="T218" i="3"/>
  <c r="U218" i="3"/>
  <c r="V218" i="3"/>
  <c r="T219" i="3"/>
  <c r="U219" i="3"/>
  <c r="V219" i="3"/>
  <c r="T220" i="3"/>
  <c r="U220" i="3"/>
  <c r="V220" i="3"/>
  <c r="T221" i="3"/>
  <c r="U221" i="3"/>
  <c r="V221" i="3"/>
  <c r="T222" i="3"/>
  <c r="U222" i="3"/>
  <c r="V222" i="3"/>
  <c r="T223" i="3"/>
  <c r="U223" i="3"/>
  <c r="V223" i="3"/>
  <c r="T224" i="3"/>
  <c r="U224" i="3"/>
  <c r="V224" i="3"/>
  <c r="T225" i="3"/>
  <c r="U225" i="3"/>
  <c r="V225" i="3"/>
  <c r="T226" i="3"/>
  <c r="U226" i="3"/>
  <c r="V226" i="3"/>
  <c r="T227" i="3"/>
  <c r="U227" i="3"/>
  <c r="V227" i="3"/>
  <c r="T228" i="3"/>
  <c r="U228" i="3"/>
  <c r="V228" i="3"/>
  <c r="T229" i="3"/>
  <c r="U229" i="3"/>
  <c r="V229" i="3"/>
  <c r="T230" i="3"/>
  <c r="U230" i="3"/>
  <c r="V230" i="3"/>
  <c r="T231" i="3"/>
  <c r="U231" i="3"/>
  <c r="V231" i="3"/>
  <c r="T232" i="3"/>
  <c r="U232" i="3"/>
  <c r="V232" i="3"/>
  <c r="T233" i="3"/>
  <c r="U233" i="3"/>
  <c r="V233" i="3"/>
  <c r="T234" i="3"/>
  <c r="U234" i="3"/>
  <c r="V234" i="3"/>
  <c r="T235" i="3"/>
  <c r="U235" i="3"/>
  <c r="V235" i="3"/>
  <c r="T236" i="3"/>
  <c r="U236" i="3"/>
  <c r="V236" i="3"/>
  <c r="T237" i="3"/>
  <c r="U237" i="3"/>
  <c r="V237" i="3"/>
  <c r="T238" i="3"/>
  <c r="U238" i="3"/>
  <c r="V238" i="3"/>
  <c r="T239" i="3"/>
  <c r="U239" i="3"/>
  <c r="V239" i="3"/>
  <c r="T240" i="3"/>
  <c r="U240" i="3"/>
  <c r="V240" i="3"/>
  <c r="T241" i="3"/>
  <c r="U241" i="3"/>
  <c r="V241" i="3"/>
  <c r="T242" i="3"/>
  <c r="U242" i="3"/>
  <c r="V242" i="3"/>
  <c r="T243" i="3"/>
  <c r="U243" i="3"/>
  <c r="V243" i="3"/>
  <c r="T244" i="3"/>
  <c r="U244" i="3"/>
  <c r="V244" i="3"/>
  <c r="T245" i="3"/>
  <c r="U245" i="3"/>
  <c r="V245" i="3"/>
  <c r="T246" i="3"/>
  <c r="U246" i="3"/>
  <c r="V246" i="3"/>
  <c r="T247" i="3"/>
  <c r="U247" i="3"/>
  <c r="V247" i="3"/>
  <c r="T248" i="3"/>
  <c r="U248" i="3"/>
  <c r="V248" i="3"/>
  <c r="T249" i="3"/>
  <c r="U249" i="3"/>
  <c r="V249" i="3"/>
  <c r="T250" i="3"/>
  <c r="U250" i="3"/>
  <c r="V250" i="3"/>
  <c r="T251" i="3"/>
  <c r="U251" i="3"/>
  <c r="V251" i="3"/>
  <c r="T252" i="3"/>
  <c r="U252" i="3"/>
  <c r="V252" i="3"/>
  <c r="T253" i="3"/>
  <c r="U253" i="3"/>
  <c r="V253" i="3"/>
  <c r="T254" i="3"/>
  <c r="U254" i="3"/>
  <c r="V254" i="3"/>
  <c r="T255" i="3"/>
  <c r="U255" i="3"/>
  <c r="V255" i="3"/>
  <c r="T256" i="3"/>
  <c r="U256" i="3"/>
  <c r="V256" i="3"/>
  <c r="T257" i="3"/>
  <c r="U257" i="3"/>
  <c r="V257" i="3"/>
  <c r="T258" i="3"/>
  <c r="U258" i="3"/>
  <c r="V258" i="3"/>
  <c r="T259" i="3"/>
  <c r="U259" i="3"/>
  <c r="V259" i="3"/>
  <c r="T260" i="3"/>
  <c r="U260" i="3"/>
  <c r="V260" i="3"/>
  <c r="T261" i="3"/>
  <c r="U261" i="3"/>
  <c r="V261" i="3"/>
  <c r="T262" i="3"/>
  <c r="U262" i="3"/>
  <c r="V262" i="3"/>
  <c r="T263" i="3"/>
  <c r="U263" i="3"/>
  <c r="V263" i="3"/>
  <c r="U3" i="3"/>
  <c r="V3" i="3"/>
  <c r="T3" i="3"/>
  <c r="D3" i="3"/>
  <c r="C3" i="3"/>
  <c r="B3" i="3"/>
  <c r="A2" i="2"/>
  <c r="E3" i="3"/>
  <c r="Q3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E249" i="3" l="1"/>
  <c r="Q249" i="3" s="1"/>
  <c r="D129" i="3"/>
  <c r="J129" i="3" s="1"/>
  <c r="G3" i="3"/>
  <c r="S3" i="3" s="1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G208" i="3"/>
  <c r="S208" i="3" s="1"/>
  <c r="F207" i="3"/>
  <c r="R207" i="3" s="1"/>
  <c r="E206" i="3"/>
  <c r="Q206" i="3" s="1"/>
  <c r="D205" i="3"/>
  <c r="C204" i="3"/>
  <c r="G202" i="3"/>
  <c r="S202" i="3" s="1"/>
  <c r="F201" i="3"/>
  <c r="R201" i="3" s="1"/>
  <c r="E200" i="3"/>
  <c r="Q200" i="3" s="1"/>
  <c r="D199" i="3"/>
  <c r="C198" i="3"/>
  <c r="G196" i="3"/>
  <c r="S196" i="3" s="1"/>
  <c r="F195" i="3"/>
  <c r="R195" i="3" s="1"/>
  <c r="E194" i="3"/>
  <c r="Q194" i="3" s="1"/>
  <c r="D193" i="3"/>
  <c r="C192" i="3"/>
  <c r="G190" i="3"/>
  <c r="S190" i="3" s="1"/>
  <c r="E189" i="3"/>
  <c r="Q189" i="3" s="1"/>
  <c r="C188" i="3"/>
  <c r="E186" i="3"/>
  <c r="Q186" i="3" s="1"/>
  <c r="C185" i="3"/>
  <c r="E183" i="3"/>
  <c r="Q183" i="3" s="1"/>
  <c r="C182" i="3"/>
  <c r="E180" i="3"/>
  <c r="Q180" i="3" s="1"/>
  <c r="C179" i="3"/>
  <c r="E177" i="3"/>
  <c r="Q177" i="3" s="1"/>
  <c r="C176" i="3"/>
  <c r="E174" i="3"/>
  <c r="Q174" i="3" s="1"/>
  <c r="C173" i="3"/>
  <c r="E171" i="3"/>
  <c r="Q171" i="3" s="1"/>
  <c r="C170" i="3"/>
  <c r="E168" i="3"/>
  <c r="Q168" i="3" s="1"/>
  <c r="C167" i="3"/>
  <c r="E165" i="3"/>
  <c r="Q165" i="3" s="1"/>
  <c r="C164" i="3"/>
  <c r="E162" i="3"/>
  <c r="Q162" i="3" s="1"/>
  <c r="C161" i="3"/>
  <c r="D159" i="3"/>
  <c r="D157" i="3"/>
  <c r="D155" i="3"/>
  <c r="D153" i="3"/>
  <c r="D151" i="3"/>
  <c r="D149" i="3"/>
  <c r="D147" i="3"/>
  <c r="D145" i="3"/>
  <c r="D143" i="3"/>
  <c r="D141" i="3"/>
  <c r="D139" i="3"/>
  <c r="D136" i="3"/>
  <c r="D133" i="3"/>
  <c r="D130" i="3"/>
  <c r="F3" i="3"/>
  <c r="R3" i="3" s="1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G209" i="3"/>
  <c r="S209" i="3" s="1"/>
  <c r="F208" i="3"/>
  <c r="R208" i="3" s="1"/>
  <c r="E207" i="3"/>
  <c r="Q207" i="3" s="1"/>
  <c r="D206" i="3"/>
  <c r="C205" i="3"/>
  <c r="G203" i="3"/>
  <c r="S203" i="3" s="1"/>
  <c r="F202" i="3"/>
  <c r="R202" i="3" s="1"/>
  <c r="E201" i="3"/>
  <c r="Q201" i="3" s="1"/>
  <c r="D200" i="3"/>
  <c r="C199" i="3"/>
  <c r="G197" i="3"/>
  <c r="S197" i="3" s="1"/>
  <c r="F196" i="3"/>
  <c r="R196" i="3" s="1"/>
  <c r="E195" i="3"/>
  <c r="Q195" i="3" s="1"/>
  <c r="D194" i="3"/>
  <c r="C193" i="3"/>
  <c r="G191" i="3"/>
  <c r="S191" i="3" s="1"/>
  <c r="F190" i="3"/>
  <c r="R190" i="3" s="1"/>
  <c r="D189" i="3"/>
  <c r="G187" i="3"/>
  <c r="S187" i="3" s="1"/>
  <c r="D186" i="3"/>
  <c r="G184" i="3"/>
  <c r="S184" i="3" s="1"/>
  <c r="D183" i="3"/>
  <c r="G181" i="3"/>
  <c r="S181" i="3" s="1"/>
  <c r="D180" i="3"/>
  <c r="G178" i="3"/>
  <c r="S178" i="3" s="1"/>
  <c r="D177" i="3"/>
  <c r="G175" i="3"/>
  <c r="S175" i="3" s="1"/>
  <c r="D174" i="3"/>
  <c r="G172" i="3"/>
  <c r="S172" i="3" s="1"/>
  <c r="D171" i="3"/>
  <c r="G169" i="3"/>
  <c r="S169" i="3" s="1"/>
  <c r="D168" i="3"/>
  <c r="G166" i="3"/>
  <c r="S166" i="3" s="1"/>
  <c r="D165" i="3"/>
  <c r="G163" i="3"/>
  <c r="S163" i="3" s="1"/>
  <c r="D162" i="3"/>
  <c r="G160" i="3"/>
  <c r="S160" i="3" s="1"/>
  <c r="C159" i="3"/>
  <c r="C157" i="3"/>
  <c r="C155" i="3"/>
  <c r="C153" i="3"/>
  <c r="C151" i="3"/>
  <c r="C149" i="3"/>
  <c r="C147" i="3"/>
  <c r="C145" i="3"/>
  <c r="C143" i="3"/>
  <c r="C141" i="3"/>
  <c r="G138" i="3"/>
  <c r="S138" i="3" s="1"/>
  <c r="G135" i="3"/>
  <c r="S135" i="3" s="1"/>
  <c r="G132" i="3"/>
  <c r="S132" i="3" s="1"/>
  <c r="D4" i="3"/>
  <c r="E5" i="3"/>
  <c r="Q5" i="3" s="1"/>
  <c r="F6" i="3"/>
  <c r="R6" i="3" s="1"/>
  <c r="F7" i="3"/>
  <c r="R7" i="3" s="1"/>
  <c r="F8" i="3"/>
  <c r="R8" i="3" s="1"/>
  <c r="F9" i="3"/>
  <c r="R9" i="3" s="1"/>
  <c r="F10" i="3"/>
  <c r="R10" i="3" s="1"/>
  <c r="F11" i="3"/>
  <c r="R11" i="3" s="1"/>
  <c r="F12" i="3"/>
  <c r="R12" i="3" s="1"/>
  <c r="F13" i="3"/>
  <c r="R13" i="3" s="1"/>
  <c r="F14" i="3"/>
  <c r="R14" i="3" s="1"/>
  <c r="F15" i="3"/>
  <c r="R15" i="3" s="1"/>
  <c r="F16" i="3"/>
  <c r="R16" i="3" s="1"/>
  <c r="F17" i="3"/>
  <c r="R17" i="3" s="1"/>
  <c r="F18" i="3"/>
  <c r="R18" i="3" s="1"/>
  <c r="F19" i="3"/>
  <c r="R19" i="3" s="1"/>
  <c r="F20" i="3"/>
  <c r="R20" i="3" s="1"/>
  <c r="F21" i="3"/>
  <c r="R21" i="3" s="1"/>
  <c r="F22" i="3"/>
  <c r="R22" i="3" s="1"/>
  <c r="F23" i="3"/>
  <c r="R23" i="3" s="1"/>
  <c r="F24" i="3"/>
  <c r="R24" i="3" s="1"/>
  <c r="F25" i="3"/>
  <c r="R25" i="3" s="1"/>
  <c r="F26" i="3"/>
  <c r="R26" i="3" s="1"/>
  <c r="F27" i="3"/>
  <c r="R27" i="3" s="1"/>
  <c r="F28" i="3"/>
  <c r="R28" i="3" s="1"/>
  <c r="F29" i="3"/>
  <c r="R29" i="3" s="1"/>
  <c r="F30" i="3"/>
  <c r="R30" i="3" s="1"/>
  <c r="F31" i="3"/>
  <c r="R31" i="3" s="1"/>
  <c r="F32" i="3"/>
  <c r="R32" i="3" s="1"/>
  <c r="F33" i="3"/>
  <c r="R33" i="3" s="1"/>
  <c r="F34" i="3"/>
  <c r="R34" i="3" s="1"/>
  <c r="F35" i="3"/>
  <c r="R35" i="3" s="1"/>
  <c r="F36" i="3"/>
  <c r="R36" i="3" s="1"/>
  <c r="F37" i="3"/>
  <c r="R37" i="3" s="1"/>
  <c r="F38" i="3"/>
  <c r="R38" i="3" s="1"/>
  <c r="F39" i="3"/>
  <c r="R39" i="3" s="1"/>
  <c r="F40" i="3"/>
  <c r="R40" i="3" s="1"/>
  <c r="F41" i="3"/>
  <c r="R41" i="3" s="1"/>
  <c r="F42" i="3"/>
  <c r="R42" i="3" s="1"/>
  <c r="F43" i="3"/>
  <c r="R43" i="3" s="1"/>
  <c r="F44" i="3"/>
  <c r="R44" i="3" s="1"/>
  <c r="F45" i="3"/>
  <c r="R45" i="3" s="1"/>
  <c r="F46" i="3"/>
  <c r="R46" i="3" s="1"/>
  <c r="F47" i="3"/>
  <c r="R47" i="3" s="1"/>
  <c r="F48" i="3"/>
  <c r="R48" i="3" s="1"/>
  <c r="F49" i="3"/>
  <c r="R49" i="3" s="1"/>
  <c r="F50" i="3"/>
  <c r="R50" i="3" s="1"/>
  <c r="F51" i="3"/>
  <c r="R51" i="3" s="1"/>
  <c r="F52" i="3"/>
  <c r="R52" i="3" s="1"/>
  <c r="G28" i="3"/>
  <c r="S28" i="3" s="1"/>
  <c r="G29" i="3"/>
  <c r="S29" i="3" s="1"/>
  <c r="G30" i="3"/>
  <c r="S30" i="3" s="1"/>
  <c r="G31" i="3"/>
  <c r="S31" i="3" s="1"/>
  <c r="G32" i="3"/>
  <c r="S32" i="3" s="1"/>
  <c r="G33" i="3"/>
  <c r="S33" i="3" s="1"/>
  <c r="G34" i="3"/>
  <c r="S34" i="3" s="1"/>
  <c r="G35" i="3"/>
  <c r="S35" i="3" s="1"/>
  <c r="G36" i="3"/>
  <c r="S36" i="3" s="1"/>
  <c r="G37" i="3"/>
  <c r="S37" i="3" s="1"/>
  <c r="G38" i="3"/>
  <c r="S38" i="3" s="1"/>
  <c r="G39" i="3"/>
  <c r="S39" i="3" s="1"/>
  <c r="G40" i="3"/>
  <c r="S40" i="3" s="1"/>
  <c r="G41" i="3"/>
  <c r="S41" i="3" s="1"/>
  <c r="G42" i="3"/>
  <c r="S42" i="3" s="1"/>
  <c r="G43" i="3"/>
  <c r="S43" i="3" s="1"/>
  <c r="G44" i="3"/>
  <c r="S44" i="3" s="1"/>
  <c r="G45" i="3"/>
  <c r="S45" i="3" s="1"/>
  <c r="G46" i="3"/>
  <c r="S46" i="3" s="1"/>
  <c r="G47" i="3"/>
  <c r="S47" i="3" s="1"/>
  <c r="G48" i="3"/>
  <c r="S48" i="3" s="1"/>
  <c r="G49" i="3"/>
  <c r="S49" i="3" s="1"/>
  <c r="G50" i="3"/>
  <c r="S50" i="3" s="1"/>
  <c r="G51" i="3"/>
  <c r="S51" i="3" s="1"/>
  <c r="G52" i="3"/>
  <c r="S52" i="3" s="1"/>
  <c r="G53" i="3"/>
  <c r="S53" i="3" s="1"/>
  <c r="G54" i="3"/>
  <c r="S54" i="3" s="1"/>
  <c r="G55" i="3"/>
  <c r="S55" i="3" s="1"/>
  <c r="G56" i="3"/>
  <c r="S56" i="3" s="1"/>
  <c r="G57" i="3"/>
  <c r="S57" i="3" s="1"/>
  <c r="G58" i="3"/>
  <c r="S58" i="3" s="1"/>
  <c r="G59" i="3"/>
  <c r="S59" i="3" s="1"/>
  <c r="G60" i="3"/>
  <c r="S60" i="3" s="1"/>
  <c r="G61" i="3"/>
  <c r="S61" i="3" s="1"/>
  <c r="G62" i="3"/>
  <c r="S62" i="3" s="1"/>
  <c r="G63" i="3"/>
  <c r="S63" i="3" s="1"/>
  <c r="G64" i="3"/>
  <c r="S64" i="3" s="1"/>
  <c r="G65" i="3"/>
  <c r="S65" i="3" s="1"/>
  <c r="G66" i="3"/>
  <c r="S66" i="3" s="1"/>
  <c r="G67" i="3"/>
  <c r="S67" i="3" s="1"/>
  <c r="G4" i="3"/>
  <c r="S4" i="3" s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B4" i="3"/>
  <c r="H4" i="3" s="1"/>
  <c r="C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C4" i="3"/>
  <c r="D5" i="3"/>
  <c r="E6" i="3"/>
  <c r="Q6" i="3" s="1"/>
  <c r="E7" i="3"/>
  <c r="Q7" i="3" s="1"/>
  <c r="E8" i="3"/>
  <c r="Q8" i="3" s="1"/>
  <c r="E9" i="3"/>
  <c r="Q9" i="3" s="1"/>
  <c r="E10" i="3"/>
  <c r="Q10" i="3" s="1"/>
  <c r="E11" i="3"/>
  <c r="Q11" i="3" s="1"/>
  <c r="E12" i="3"/>
  <c r="Q12" i="3" s="1"/>
  <c r="E13" i="3"/>
  <c r="Q13" i="3" s="1"/>
  <c r="E14" i="3"/>
  <c r="Q14" i="3" s="1"/>
  <c r="E15" i="3"/>
  <c r="Q15" i="3" s="1"/>
  <c r="E16" i="3"/>
  <c r="Q16" i="3" s="1"/>
  <c r="E17" i="3"/>
  <c r="Q17" i="3" s="1"/>
  <c r="E18" i="3"/>
  <c r="Q18" i="3" s="1"/>
  <c r="E19" i="3"/>
  <c r="Q19" i="3" s="1"/>
  <c r="E20" i="3"/>
  <c r="Q20" i="3" s="1"/>
  <c r="E21" i="3"/>
  <c r="Q21" i="3" s="1"/>
  <c r="E22" i="3"/>
  <c r="Q22" i="3" s="1"/>
  <c r="E23" i="3"/>
  <c r="Q23" i="3" s="1"/>
  <c r="E24" i="3"/>
  <c r="Q24" i="3" s="1"/>
  <c r="E25" i="3"/>
  <c r="Q25" i="3" s="1"/>
  <c r="E26" i="3"/>
  <c r="Q26" i="3" s="1"/>
  <c r="E27" i="3"/>
  <c r="Q27" i="3" s="1"/>
  <c r="E28" i="3"/>
  <c r="Q28" i="3" s="1"/>
  <c r="E29" i="3"/>
  <c r="Q29" i="3" s="1"/>
  <c r="E30" i="3"/>
  <c r="Q30" i="3" s="1"/>
  <c r="E31" i="3"/>
  <c r="Q31" i="3" s="1"/>
  <c r="E32" i="3"/>
  <c r="Q32" i="3" s="1"/>
  <c r="E33" i="3"/>
  <c r="Q33" i="3" s="1"/>
  <c r="E34" i="3"/>
  <c r="Q34" i="3" s="1"/>
  <c r="E35" i="3"/>
  <c r="Q35" i="3" s="1"/>
  <c r="E36" i="3"/>
  <c r="Q36" i="3" s="1"/>
  <c r="E37" i="3"/>
  <c r="Q37" i="3" s="1"/>
  <c r="B27" i="3"/>
  <c r="B32" i="3"/>
  <c r="B35" i="3"/>
  <c r="B37" i="3"/>
  <c r="E38" i="3"/>
  <c r="Q38" i="3" s="1"/>
  <c r="C40" i="3"/>
  <c r="E41" i="3"/>
  <c r="Q41" i="3" s="1"/>
  <c r="C43" i="3"/>
  <c r="E44" i="3"/>
  <c r="Q44" i="3" s="1"/>
  <c r="C46" i="3"/>
  <c r="E47" i="3"/>
  <c r="Q47" i="3" s="1"/>
  <c r="C49" i="3"/>
  <c r="E50" i="3"/>
  <c r="Q50" i="3" s="1"/>
  <c r="C52" i="3"/>
  <c r="E53" i="3"/>
  <c r="Q53" i="3" s="1"/>
  <c r="F54" i="3"/>
  <c r="R54" i="3" s="1"/>
  <c r="B56" i="3"/>
  <c r="C57" i="3"/>
  <c r="D58" i="3"/>
  <c r="E59" i="3"/>
  <c r="Q59" i="3" s="1"/>
  <c r="F60" i="3"/>
  <c r="R60" i="3" s="1"/>
  <c r="B62" i="3"/>
  <c r="C63" i="3"/>
  <c r="D64" i="3"/>
  <c r="E65" i="3"/>
  <c r="Q65" i="3" s="1"/>
  <c r="F66" i="3"/>
  <c r="R66" i="3" s="1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2" i="3"/>
  <c r="B28" i="3"/>
  <c r="C32" i="3"/>
  <c r="C35" i="3"/>
  <c r="C37" i="3"/>
  <c r="B39" i="3"/>
  <c r="D40" i="3"/>
  <c r="B42" i="3"/>
  <c r="D43" i="3"/>
  <c r="B45" i="3"/>
  <c r="D46" i="3"/>
  <c r="B48" i="3"/>
  <c r="D49" i="3"/>
  <c r="B51" i="3"/>
  <c r="D52" i="3"/>
  <c r="F53" i="3"/>
  <c r="R53" i="3" s="1"/>
  <c r="B55" i="3"/>
  <c r="C56" i="3"/>
  <c r="D57" i="3"/>
  <c r="E58" i="3"/>
  <c r="Q58" i="3" s="1"/>
  <c r="F59" i="3"/>
  <c r="R59" i="3" s="1"/>
  <c r="B61" i="3"/>
  <c r="C62" i="3"/>
  <c r="D63" i="3"/>
  <c r="E64" i="3"/>
  <c r="Q64" i="3" s="1"/>
  <c r="F65" i="3"/>
  <c r="R65" i="3" s="1"/>
  <c r="B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B23" i="3"/>
  <c r="B29" i="3"/>
  <c r="B33" i="3"/>
  <c r="D35" i="3"/>
  <c r="D37" i="3"/>
  <c r="C39" i="3"/>
  <c r="E40" i="3"/>
  <c r="Q40" i="3" s="1"/>
  <c r="C42" i="3"/>
  <c r="E43" i="3"/>
  <c r="Q43" i="3" s="1"/>
  <c r="C45" i="3"/>
  <c r="E46" i="3"/>
  <c r="Q46" i="3" s="1"/>
  <c r="C48" i="3"/>
  <c r="E49" i="3"/>
  <c r="Q49" i="3" s="1"/>
  <c r="C51" i="3"/>
  <c r="E52" i="3"/>
  <c r="Q52" i="3" s="1"/>
  <c r="B54" i="3"/>
  <c r="C55" i="3"/>
  <c r="D56" i="3"/>
  <c r="E57" i="3"/>
  <c r="Q57" i="3" s="1"/>
  <c r="F58" i="3"/>
  <c r="R58" i="3" s="1"/>
  <c r="B60" i="3"/>
  <c r="C61" i="3"/>
  <c r="D62" i="3"/>
  <c r="E63" i="3"/>
  <c r="Q63" i="3" s="1"/>
  <c r="F64" i="3"/>
  <c r="R64" i="3" s="1"/>
  <c r="B66" i="3"/>
  <c r="C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B24" i="3"/>
  <c r="B30" i="3"/>
  <c r="C33" i="3"/>
  <c r="B36" i="3"/>
  <c r="B38" i="3"/>
  <c r="D39" i="3"/>
  <c r="B41" i="3"/>
  <c r="D42" i="3"/>
  <c r="B44" i="3"/>
  <c r="D45" i="3"/>
  <c r="B47" i="3"/>
  <c r="D48" i="3"/>
  <c r="B50" i="3"/>
  <c r="D51" i="3"/>
  <c r="B53" i="3"/>
  <c r="C54" i="3"/>
  <c r="D55" i="3"/>
  <c r="E56" i="3"/>
  <c r="Q56" i="3" s="1"/>
  <c r="F57" i="3"/>
  <c r="R57" i="3" s="1"/>
  <c r="B59" i="3"/>
  <c r="C60" i="3"/>
  <c r="D61" i="3"/>
  <c r="E62" i="3"/>
  <c r="Q62" i="3" s="1"/>
  <c r="F63" i="3"/>
  <c r="R63" i="3" s="1"/>
  <c r="B65" i="3"/>
  <c r="C66" i="3"/>
  <c r="D67" i="3"/>
  <c r="E68" i="3"/>
  <c r="Q68" i="3" s="1"/>
  <c r="E69" i="3"/>
  <c r="Q69" i="3" s="1"/>
  <c r="E70" i="3"/>
  <c r="Q70" i="3" s="1"/>
  <c r="E71" i="3"/>
  <c r="Q71" i="3" s="1"/>
  <c r="E72" i="3"/>
  <c r="Q72" i="3" s="1"/>
  <c r="E73" i="3"/>
  <c r="Q73" i="3" s="1"/>
  <c r="E74" i="3"/>
  <c r="Q74" i="3" s="1"/>
  <c r="E75" i="3"/>
  <c r="Q75" i="3" s="1"/>
  <c r="E76" i="3"/>
  <c r="Q76" i="3" s="1"/>
  <c r="E77" i="3"/>
  <c r="Q77" i="3" s="1"/>
  <c r="E78" i="3"/>
  <c r="Q78" i="3" s="1"/>
  <c r="E79" i="3"/>
  <c r="Q79" i="3" s="1"/>
  <c r="E80" i="3"/>
  <c r="Q80" i="3" s="1"/>
  <c r="E81" i="3"/>
  <c r="Q81" i="3" s="1"/>
  <c r="E82" i="3"/>
  <c r="Q82" i="3" s="1"/>
  <c r="E83" i="3"/>
  <c r="Q83" i="3" s="1"/>
  <c r="E84" i="3"/>
  <c r="Q84" i="3" s="1"/>
  <c r="E85" i="3"/>
  <c r="Q85" i="3" s="1"/>
  <c r="E86" i="3"/>
  <c r="Q86" i="3" s="1"/>
  <c r="E87" i="3"/>
  <c r="Q87" i="3" s="1"/>
  <c r="E88" i="3"/>
  <c r="Q88" i="3" s="1"/>
  <c r="E89" i="3"/>
  <c r="Q89" i="3" s="1"/>
  <c r="E90" i="3"/>
  <c r="Q90" i="3" s="1"/>
  <c r="E91" i="3"/>
  <c r="Q91" i="3" s="1"/>
  <c r="E92" i="3"/>
  <c r="Q92" i="3" s="1"/>
  <c r="E93" i="3"/>
  <c r="Q93" i="3" s="1"/>
  <c r="E94" i="3"/>
  <c r="Q94" i="3" s="1"/>
  <c r="E95" i="3"/>
  <c r="Q95" i="3" s="1"/>
  <c r="E96" i="3"/>
  <c r="Q96" i="3" s="1"/>
  <c r="E97" i="3"/>
  <c r="Q97" i="3" s="1"/>
  <c r="E98" i="3"/>
  <c r="Q98" i="3" s="1"/>
  <c r="E99" i="3"/>
  <c r="Q99" i="3" s="1"/>
  <c r="E100" i="3"/>
  <c r="Q100" i="3" s="1"/>
  <c r="E101" i="3"/>
  <c r="Q101" i="3" s="1"/>
  <c r="E102" i="3"/>
  <c r="Q102" i="3" s="1"/>
  <c r="E103" i="3"/>
  <c r="Q103" i="3" s="1"/>
  <c r="E104" i="3"/>
  <c r="Q104" i="3" s="1"/>
  <c r="E105" i="3"/>
  <c r="Q105" i="3" s="1"/>
  <c r="E106" i="3"/>
  <c r="Q106" i="3" s="1"/>
  <c r="E107" i="3"/>
  <c r="Q107" i="3" s="1"/>
  <c r="E108" i="3"/>
  <c r="Q108" i="3" s="1"/>
  <c r="E109" i="3"/>
  <c r="Q109" i="3" s="1"/>
  <c r="E110" i="3"/>
  <c r="Q110" i="3" s="1"/>
  <c r="E111" i="3"/>
  <c r="Q111" i="3" s="1"/>
  <c r="E112" i="3"/>
  <c r="Q112" i="3" s="1"/>
  <c r="E113" i="3"/>
  <c r="Q113" i="3" s="1"/>
  <c r="E114" i="3"/>
  <c r="Q114" i="3" s="1"/>
  <c r="E115" i="3"/>
  <c r="Q115" i="3" s="1"/>
  <c r="E116" i="3"/>
  <c r="Q116" i="3" s="1"/>
  <c r="E117" i="3"/>
  <c r="Q117" i="3" s="1"/>
  <c r="E118" i="3"/>
  <c r="Q118" i="3" s="1"/>
  <c r="E119" i="3"/>
  <c r="Q119" i="3" s="1"/>
  <c r="E120" i="3"/>
  <c r="Q120" i="3" s="1"/>
  <c r="E121" i="3"/>
  <c r="Q121" i="3" s="1"/>
  <c r="E122" i="3"/>
  <c r="Q122" i="3" s="1"/>
  <c r="E123" i="3"/>
  <c r="Q123" i="3" s="1"/>
  <c r="E124" i="3"/>
  <c r="Q124" i="3" s="1"/>
  <c r="E125" i="3"/>
  <c r="Q125" i="3" s="1"/>
  <c r="E126" i="3"/>
  <c r="Q126" i="3" s="1"/>
  <c r="E127" i="3"/>
  <c r="Q127" i="3" s="1"/>
  <c r="E128" i="3"/>
  <c r="Q128" i="3" s="1"/>
  <c r="E129" i="3"/>
  <c r="Q129" i="3" s="1"/>
  <c r="E130" i="3"/>
  <c r="Q130" i="3" s="1"/>
  <c r="E131" i="3"/>
  <c r="Q131" i="3" s="1"/>
  <c r="E132" i="3"/>
  <c r="Q132" i="3" s="1"/>
  <c r="E133" i="3"/>
  <c r="Q133" i="3" s="1"/>
  <c r="E134" i="3"/>
  <c r="Q134" i="3" s="1"/>
  <c r="E135" i="3"/>
  <c r="Q135" i="3" s="1"/>
  <c r="E136" i="3"/>
  <c r="Q136" i="3" s="1"/>
  <c r="E137" i="3"/>
  <c r="Q137" i="3" s="1"/>
  <c r="E138" i="3"/>
  <c r="Q138" i="3" s="1"/>
  <c r="E139" i="3"/>
  <c r="Q139" i="3" s="1"/>
  <c r="E140" i="3"/>
  <c r="Q140" i="3" s="1"/>
  <c r="E141" i="3"/>
  <c r="Q141" i="3" s="1"/>
  <c r="E142" i="3"/>
  <c r="Q142" i="3" s="1"/>
  <c r="E143" i="3"/>
  <c r="Q143" i="3" s="1"/>
  <c r="E144" i="3"/>
  <c r="Q144" i="3" s="1"/>
  <c r="E145" i="3"/>
  <c r="Q145" i="3" s="1"/>
  <c r="E146" i="3"/>
  <c r="Q146" i="3" s="1"/>
  <c r="E147" i="3"/>
  <c r="Q147" i="3" s="1"/>
  <c r="E148" i="3"/>
  <c r="Q148" i="3" s="1"/>
  <c r="E149" i="3"/>
  <c r="Q149" i="3" s="1"/>
  <c r="E150" i="3"/>
  <c r="Q150" i="3" s="1"/>
  <c r="E151" i="3"/>
  <c r="Q151" i="3" s="1"/>
  <c r="E152" i="3"/>
  <c r="Q152" i="3" s="1"/>
  <c r="E153" i="3"/>
  <c r="Q153" i="3" s="1"/>
  <c r="E154" i="3"/>
  <c r="Q154" i="3" s="1"/>
  <c r="E155" i="3"/>
  <c r="Q155" i="3" s="1"/>
  <c r="E156" i="3"/>
  <c r="Q156" i="3" s="1"/>
  <c r="E157" i="3"/>
  <c r="Q157" i="3" s="1"/>
  <c r="E158" i="3"/>
  <c r="Q158" i="3" s="1"/>
  <c r="E159" i="3"/>
  <c r="Q159" i="3" s="1"/>
  <c r="B25" i="3"/>
  <c r="B31" i="3"/>
  <c r="B34" i="3"/>
  <c r="C36" i="3"/>
  <c r="C38" i="3"/>
  <c r="E39" i="3"/>
  <c r="Q39" i="3" s="1"/>
  <c r="C41" i="3"/>
  <c r="E42" i="3"/>
  <c r="Q42" i="3" s="1"/>
  <c r="C44" i="3"/>
  <c r="E45" i="3"/>
  <c r="Q45" i="3" s="1"/>
  <c r="C47" i="3"/>
  <c r="E48" i="3"/>
  <c r="Q48" i="3" s="1"/>
  <c r="C50" i="3"/>
  <c r="E51" i="3"/>
  <c r="Q51" i="3" s="1"/>
  <c r="C53" i="3"/>
  <c r="D54" i="3"/>
  <c r="E55" i="3"/>
  <c r="Q55" i="3" s="1"/>
  <c r="F56" i="3"/>
  <c r="R56" i="3" s="1"/>
  <c r="B58" i="3"/>
  <c r="C59" i="3"/>
  <c r="D60" i="3"/>
  <c r="E61" i="3"/>
  <c r="Q61" i="3" s="1"/>
  <c r="F62" i="3"/>
  <c r="R62" i="3" s="1"/>
  <c r="B64" i="3"/>
  <c r="C65" i="3"/>
  <c r="D66" i="3"/>
  <c r="E67" i="3"/>
  <c r="Q67" i="3" s="1"/>
  <c r="F68" i="3"/>
  <c r="R68" i="3" s="1"/>
  <c r="F69" i="3"/>
  <c r="R69" i="3" s="1"/>
  <c r="F70" i="3"/>
  <c r="R70" i="3" s="1"/>
  <c r="F71" i="3"/>
  <c r="R71" i="3" s="1"/>
  <c r="F72" i="3"/>
  <c r="R72" i="3" s="1"/>
  <c r="F73" i="3"/>
  <c r="R73" i="3" s="1"/>
  <c r="F74" i="3"/>
  <c r="R74" i="3" s="1"/>
  <c r="F75" i="3"/>
  <c r="R75" i="3" s="1"/>
  <c r="F76" i="3"/>
  <c r="R76" i="3" s="1"/>
  <c r="F77" i="3"/>
  <c r="R77" i="3" s="1"/>
  <c r="F78" i="3"/>
  <c r="R78" i="3" s="1"/>
  <c r="F79" i="3"/>
  <c r="R79" i="3" s="1"/>
  <c r="F80" i="3"/>
  <c r="R80" i="3" s="1"/>
  <c r="F81" i="3"/>
  <c r="R81" i="3" s="1"/>
  <c r="F82" i="3"/>
  <c r="R82" i="3" s="1"/>
  <c r="F83" i="3"/>
  <c r="R83" i="3" s="1"/>
  <c r="F84" i="3"/>
  <c r="R84" i="3" s="1"/>
  <c r="F85" i="3"/>
  <c r="R85" i="3" s="1"/>
  <c r="F86" i="3"/>
  <c r="R86" i="3" s="1"/>
  <c r="F87" i="3"/>
  <c r="R87" i="3" s="1"/>
  <c r="F88" i="3"/>
  <c r="R88" i="3" s="1"/>
  <c r="F89" i="3"/>
  <c r="R89" i="3" s="1"/>
  <c r="F90" i="3"/>
  <c r="R90" i="3" s="1"/>
  <c r="F91" i="3"/>
  <c r="R91" i="3" s="1"/>
  <c r="F92" i="3"/>
  <c r="R92" i="3" s="1"/>
  <c r="F93" i="3"/>
  <c r="R93" i="3" s="1"/>
  <c r="F94" i="3"/>
  <c r="R94" i="3" s="1"/>
  <c r="F95" i="3"/>
  <c r="R95" i="3" s="1"/>
  <c r="F96" i="3"/>
  <c r="R96" i="3" s="1"/>
  <c r="F97" i="3"/>
  <c r="R97" i="3" s="1"/>
  <c r="F98" i="3"/>
  <c r="R98" i="3" s="1"/>
  <c r="F99" i="3"/>
  <c r="R99" i="3" s="1"/>
  <c r="F100" i="3"/>
  <c r="R100" i="3" s="1"/>
  <c r="F101" i="3"/>
  <c r="R101" i="3" s="1"/>
  <c r="F102" i="3"/>
  <c r="R102" i="3" s="1"/>
  <c r="F103" i="3"/>
  <c r="R103" i="3" s="1"/>
  <c r="F104" i="3"/>
  <c r="R104" i="3" s="1"/>
  <c r="F105" i="3"/>
  <c r="R105" i="3" s="1"/>
  <c r="F106" i="3"/>
  <c r="R106" i="3" s="1"/>
  <c r="F107" i="3"/>
  <c r="R107" i="3" s="1"/>
  <c r="F108" i="3"/>
  <c r="R108" i="3" s="1"/>
  <c r="F109" i="3"/>
  <c r="R109" i="3" s="1"/>
  <c r="F110" i="3"/>
  <c r="R110" i="3" s="1"/>
  <c r="F111" i="3"/>
  <c r="R111" i="3" s="1"/>
  <c r="F112" i="3"/>
  <c r="R112" i="3" s="1"/>
  <c r="F113" i="3"/>
  <c r="R113" i="3" s="1"/>
  <c r="F114" i="3"/>
  <c r="R114" i="3" s="1"/>
  <c r="F115" i="3"/>
  <c r="R115" i="3" s="1"/>
  <c r="F116" i="3"/>
  <c r="R116" i="3" s="1"/>
  <c r="F117" i="3"/>
  <c r="R117" i="3" s="1"/>
  <c r="F118" i="3"/>
  <c r="R118" i="3" s="1"/>
  <c r="F119" i="3"/>
  <c r="R119" i="3" s="1"/>
  <c r="F120" i="3"/>
  <c r="R120" i="3" s="1"/>
  <c r="F121" i="3"/>
  <c r="R121" i="3" s="1"/>
  <c r="F122" i="3"/>
  <c r="R122" i="3" s="1"/>
  <c r="F123" i="3"/>
  <c r="R123" i="3" s="1"/>
  <c r="F124" i="3"/>
  <c r="R124" i="3" s="1"/>
  <c r="F125" i="3"/>
  <c r="R125" i="3" s="1"/>
  <c r="F126" i="3"/>
  <c r="R126" i="3" s="1"/>
  <c r="F127" i="3"/>
  <c r="R127" i="3" s="1"/>
  <c r="F128" i="3"/>
  <c r="R128" i="3" s="1"/>
  <c r="F129" i="3"/>
  <c r="R129" i="3" s="1"/>
  <c r="F130" i="3"/>
  <c r="R130" i="3" s="1"/>
  <c r="F131" i="3"/>
  <c r="R131" i="3" s="1"/>
  <c r="F132" i="3"/>
  <c r="R132" i="3" s="1"/>
  <c r="F133" i="3"/>
  <c r="R133" i="3" s="1"/>
  <c r="F134" i="3"/>
  <c r="R134" i="3" s="1"/>
  <c r="F135" i="3"/>
  <c r="R135" i="3" s="1"/>
  <c r="F136" i="3"/>
  <c r="R136" i="3" s="1"/>
  <c r="F137" i="3"/>
  <c r="R137" i="3" s="1"/>
  <c r="F138" i="3"/>
  <c r="R138" i="3" s="1"/>
  <c r="F139" i="3"/>
  <c r="R139" i="3" s="1"/>
  <c r="F140" i="3"/>
  <c r="R140" i="3" s="1"/>
  <c r="F141" i="3"/>
  <c r="R141" i="3" s="1"/>
  <c r="F142" i="3"/>
  <c r="R142" i="3" s="1"/>
  <c r="F143" i="3"/>
  <c r="R143" i="3" s="1"/>
  <c r="F144" i="3"/>
  <c r="R144" i="3" s="1"/>
  <c r="F145" i="3"/>
  <c r="R145" i="3" s="1"/>
  <c r="F146" i="3"/>
  <c r="R146" i="3" s="1"/>
  <c r="F147" i="3"/>
  <c r="R147" i="3" s="1"/>
  <c r="F148" i="3"/>
  <c r="R148" i="3" s="1"/>
  <c r="F149" i="3"/>
  <c r="R149" i="3" s="1"/>
  <c r="F150" i="3"/>
  <c r="R150" i="3" s="1"/>
  <c r="F151" i="3"/>
  <c r="R151" i="3" s="1"/>
  <c r="F152" i="3"/>
  <c r="R152" i="3" s="1"/>
  <c r="F153" i="3"/>
  <c r="R153" i="3" s="1"/>
  <c r="F154" i="3"/>
  <c r="R154" i="3" s="1"/>
  <c r="F155" i="3"/>
  <c r="R155" i="3" s="1"/>
  <c r="F156" i="3"/>
  <c r="R156" i="3" s="1"/>
  <c r="F157" i="3"/>
  <c r="R157" i="3" s="1"/>
  <c r="F158" i="3"/>
  <c r="R158" i="3" s="1"/>
  <c r="F159" i="3"/>
  <c r="R159" i="3" s="1"/>
  <c r="F160" i="3"/>
  <c r="R160" i="3" s="1"/>
  <c r="F161" i="3"/>
  <c r="R161" i="3" s="1"/>
  <c r="F162" i="3"/>
  <c r="R162" i="3" s="1"/>
  <c r="F163" i="3"/>
  <c r="R163" i="3" s="1"/>
  <c r="F164" i="3"/>
  <c r="R164" i="3" s="1"/>
  <c r="F165" i="3"/>
  <c r="R165" i="3" s="1"/>
  <c r="F166" i="3"/>
  <c r="R166" i="3" s="1"/>
  <c r="F167" i="3"/>
  <c r="R167" i="3" s="1"/>
  <c r="F168" i="3"/>
  <c r="R168" i="3" s="1"/>
  <c r="F169" i="3"/>
  <c r="R169" i="3" s="1"/>
  <c r="F170" i="3"/>
  <c r="R170" i="3" s="1"/>
  <c r="F171" i="3"/>
  <c r="R171" i="3" s="1"/>
  <c r="F172" i="3"/>
  <c r="R172" i="3" s="1"/>
  <c r="F173" i="3"/>
  <c r="R173" i="3" s="1"/>
  <c r="F174" i="3"/>
  <c r="R174" i="3" s="1"/>
  <c r="F175" i="3"/>
  <c r="R175" i="3" s="1"/>
  <c r="F176" i="3"/>
  <c r="R176" i="3" s="1"/>
  <c r="F177" i="3"/>
  <c r="R177" i="3" s="1"/>
  <c r="F178" i="3"/>
  <c r="R178" i="3" s="1"/>
  <c r="F179" i="3"/>
  <c r="R179" i="3" s="1"/>
  <c r="F180" i="3"/>
  <c r="R180" i="3" s="1"/>
  <c r="F181" i="3"/>
  <c r="R181" i="3" s="1"/>
  <c r="F182" i="3"/>
  <c r="R182" i="3" s="1"/>
  <c r="F183" i="3"/>
  <c r="R183" i="3" s="1"/>
  <c r="F184" i="3"/>
  <c r="R184" i="3" s="1"/>
  <c r="F185" i="3"/>
  <c r="R185" i="3" s="1"/>
  <c r="F186" i="3"/>
  <c r="R186" i="3" s="1"/>
  <c r="F187" i="3"/>
  <c r="R187" i="3" s="1"/>
  <c r="F188" i="3"/>
  <c r="R188" i="3" s="1"/>
  <c r="F189" i="3"/>
  <c r="R189" i="3" s="1"/>
  <c r="B26" i="3"/>
  <c r="C31" i="3"/>
  <c r="C34" i="3"/>
  <c r="D36" i="3"/>
  <c r="D38" i="3"/>
  <c r="B40" i="3"/>
  <c r="D41" i="3"/>
  <c r="B43" i="3"/>
  <c r="D44" i="3"/>
  <c r="B46" i="3"/>
  <c r="D47" i="3"/>
  <c r="B49" i="3"/>
  <c r="D50" i="3"/>
  <c r="B52" i="3"/>
  <c r="D53" i="3"/>
  <c r="E54" i="3"/>
  <c r="Q54" i="3" s="1"/>
  <c r="F55" i="3"/>
  <c r="R55" i="3" s="1"/>
  <c r="B57" i="3"/>
  <c r="C58" i="3"/>
  <c r="D59" i="3"/>
  <c r="E60" i="3"/>
  <c r="Q60" i="3" s="1"/>
  <c r="F61" i="3"/>
  <c r="R61" i="3" s="1"/>
  <c r="B63" i="3"/>
  <c r="C64" i="3"/>
  <c r="D65" i="3"/>
  <c r="E66" i="3"/>
  <c r="Q66" i="3" s="1"/>
  <c r="F67" i="3"/>
  <c r="R67" i="3" s="1"/>
  <c r="G68" i="3"/>
  <c r="S68" i="3" s="1"/>
  <c r="G69" i="3"/>
  <c r="S69" i="3" s="1"/>
  <c r="G70" i="3"/>
  <c r="S70" i="3" s="1"/>
  <c r="G71" i="3"/>
  <c r="S71" i="3" s="1"/>
  <c r="G72" i="3"/>
  <c r="S72" i="3" s="1"/>
  <c r="G73" i="3"/>
  <c r="S73" i="3" s="1"/>
  <c r="G74" i="3"/>
  <c r="S74" i="3" s="1"/>
  <c r="G75" i="3"/>
  <c r="S75" i="3" s="1"/>
  <c r="G76" i="3"/>
  <c r="S76" i="3" s="1"/>
  <c r="G77" i="3"/>
  <c r="S77" i="3" s="1"/>
  <c r="G78" i="3"/>
  <c r="S78" i="3" s="1"/>
  <c r="G79" i="3"/>
  <c r="S79" i="3" s="1"/>
  <c r="G80" i="3"/>
  <c r="S80" i="3" s="1"/>
  <c r="G81" i="3"/>
  <c r="S81" i="3" s="1"/>
  <c r="G82" i="3"/>
  <c r="S82" i="3" s="1"/>
  <c r="G83" i="3"/>
  <c r="S83" i="3" s="1"/>
  <c r="G84" i="3"/>
  <c r="S84" i="3" s="1"/>
  <c r="G85" i="3"/>
  <c r="S85" i="3" s="1"/>
  <c r="G86" i="3"/>
  <c r="S86" i="3" s="1"/>
  <c r="G87" i="3"/>
  <c r="S87" i="3" s="1"/>
  <c r="G88" i="3"/>
  <c r="S88" i="3" s="1"/>
  <c r="G89" i="3"/>
  <c r="S89" i="3" s="1"/>
  <c r="G90" i="3"/>
  <c r="S90" i="3" s="1"/>
  <c r="G91" i="3"/>
  <c r="S91" i="3" s="1"/>
  <c r="G92" i="3"/>
  <c r="S92" i="3" s="1"/>
  <c r="G93" i="3"/>
  <c r="S93" i="3" s="1"/>
  <c r="G94" i="3"/>
  <c r="S94" i="3" s="1"/>
  <c r="G95" i="3"/>
  <c r="S95" i="3" s="1"/>
  <c r="G96" i="3"/>
  <c r="S96" i="3" s="1"/>
  <c r="G97" i="3"/>
  <c r="S97" i="3" s="1"/>
  <c r="G98" i="3"/>
  <c r="S98" i="3" s="1"/>
  <c r="G99" i="3"/>
  <c r="S99" i="3" s="1"/>
  <c r="G100" i="3"/>
  <c r="S100" i="3" s="1"/>
  <c r="G101" i="3"/>
  <c r="S101" i="3" s="1"/>
  <c r="G102" i="3"/>
  <c r="S102" i="3" s="1"/>
  <c r="G103" i="3"/>
  <c r="S103" i="3" s="1"/>
  <c r="G104" i="3"/>
  <c r="S104" i="3" s="1"/>
  <c r="G105" i="3"/>
  <c r="S105" i="3" s="1"/>
  <c r="G106" i="3"/>
  <c r="S106" i="3" s="1"/>
  <c r="G107" i="3"/>
  <c r="S107" i="3" s="1"/>
  <c r="G108" i="3"/>
  <c r="S108" i="3" s="1"/>
  <c r="G109" i="3"/>
  <c r="S109" i="3" s="1"/>
  <c r="G110" i="3"/>
  <c r="S110" i="3" s="1"/>
  <c r="G111" i="3"/>
  <c r="S111" i="3" s="1"/>
  <c r="G112" i="3"/>
  <c r="S112" i="3" s="1"/>
  <c r="G113" i="3"/>
  <c r="S113" i="3" s="1"/>
  <c r="G114" i="3"/>
  <c r="S114" i="3" s="1"/>
  <c r="G115" i="3"/>
  <c r="S115" i="3" s="1"/>
  <c r="G116" i="3"/>
  <c r="S116" i="3" s="1"/>
  <c r="G117" i="3"/>
  <c r="S117" i="3" s="1"/>
  <c r="G118" i="3"/>
  <c r="S118" i="3" s="1"/>
  <c r="G119" i="3"/>
  <c r="S119" i="3" s="1"/>
  <c r="G120" i="3"/>
  <c r="S120" i="3" s="1"/>
  <c r="G121" i="3"/>
  <c r="S121" i="3" s="1"/>
  <c r="G122" i="3"/>
  <c r="S122" i="3" s="1"/>
  <c r="G123" i="3"/>
  <c r="S123" i="3" s="1"/>
  <c r="G124" i="3"/>
  <c r="S124" i="3" s="1"/>
  <c r="G125" i="3"/>
  <c r="S125" i="3" s="1"/>
  <c r="G126" i="3"/>
  <c r="S126" i="3" s="1"/>
  <c r="G127" i="3"/>
  <c r="S127" i="3" s="1"/>
  <c r="G128" i="3"/>
  <c r="S128" i="3" s="1"/>
  <c r="G129" i="3"/>
  <c r="S129" i="3" s="1"/>
  <c r="G263" i="3"/>
  <c r="S263" i="3" s="1"/>
  <c r="G262" i="3"/>
  <c r="S262" i="3" s="1"/>
  <c r="G261" i="3"/>
  <c r="S261" i="3" s="1"/>
  <c r="G260" i="3"/>
  <c r="S260" i="3" s="1"/>
  <c r="G259" i="3"/>
  <c r="S259" i="3" s="1"/>
  <c r="G258" i="3"/>
  <c r="S258" i="3" s="1"/>
  <c r="G257" i="3"/>
  <c r="S257" i="3" s="1"/>
  <c r="G256" i="3"/>
  <c r="S256" i="3" s="1"/>
  <c r="G255" i="3"/>
  <c r="S255" i="3" s="1"/>
  <c r="G254" i="3"/>
  <c r="S254" i="3" s="1"/>
  <c r="G253" i="3"/>
  <c r="S253" i="3" s="1"/>
  <c r="G252" i="3"/>
  <c r="S252" i="3" s="1"/>
  <c r="G251" i="3"/>
  <c r="S251" i="3" s="1"/>
  <c r="G250" i="3"/>
  <c r="S250" i="3" s="1"/>
  <c r="G249" i="3"/>
  <c r="S249" i="3" s="1"/>
  <c r="G248" i="3"/>
  <c r="S248" i="3" s="1"/>
  <c r="G247" i="3"/>
  <c r="S247" i="3" s="1"/>
  <c r="G246" i="3"/>
  <c r="S246" i="3" s="1"/>
  <c r="G245" i="3"/>
  <c r="S245" i="3" s="1"/>
  <c r="G244" i="3"/>
  <c r="S244" i="3" s="1"/>
  <c r="G243" i="3"/>
  <c r="S243" i="3" s="1"/>
  <c r="G242" i="3"/>
  <c r="S242" i="3" s="1"/>
  <c r="G241" i="3"/>
  <c r="S241" i="3" s="1"/>
  <c r="G240" i="3"/>
  <c r="S240" i="3" s="1"/>
  <c r="G239" i="3"/>
  <c r="S239" i="3" s="1"/>
  <c r="G238" i="3"/>
  <c r="S238" i="3" s="1"/>
  <c r="G237" i="3"/>
  <c r="S237" i="3" s="1"/>
  <c r="G236" i="3"/>
  <c r="S236" i="3" s="1"/>
  <c r="G235" i="3"/>
  <c r="S235" i="3" s="1"/>
  <c r="G234" i="3"/>
  <c r="S234" i="3" s="1"/>
  <c r="G233" i="3"/>
  <c r="S233" i="3" s="1"/>
  <c r="G232" i="3"/>
  <c r="S232" i="3" s="1"/>
  <c r="G231" i="3"/>
  <c r="S231" i="3" s="1"/>
  <c r="G230" i="3"/>
  <c r="S230" i="3" s="1"/>
  <c r="G229" i="3"/>
  <c r="S229" i="3" s="1"/>
  <c r="G228" i="3"/>
  <c r="S228" i="3" s="1"/>
  <c r="G227" i="3"/>
  <c r="S227" i="3" s="1"/>
  <c r="G226" i="3"/>
  <c r="S226" i="3" s="1"/>
  <c r="G225" i="3"/>
  <c r="S225" i="3" s="1"/>
  <c r="G224" i="3"/>
  <c r="S224" i="3" s="1"/>
  <c r="G223" i="3"/>
  <c r="S223" i="3" s="1"/>
  <c r="G222" i="3"/>
  <c r="S222" i="3" s="1"/>
  <c r="G221" i="3"/>
  <c r="S221" i="3" s="1"/>
  <c r="G220" i="3"/>
  <c r="S220" i="3" s="1"/>
  <c r="G219" i="3"/>
  <c r="S219" i="3" s="1"/>
  <c r="G218" i="3"/>
  <c r="S218" i="3" s="1"/>
  <c r="G217" i="3"/>
  <c r="S217" i="3" s="1"/>
  <c r="G216" i="3"/>
  <c r="S216" i="3" s="1"/>
  <c r="G215" i="3"/>
  <c r="S215" i="3" s="1"/>
  <c r="G214" i="3"/>
  <c r="S214" i="3" s="1"/>
  <c r="G213" i="3"/>
  <c r="S213" i="3" s="1"/>
  <c r="G212" i="3"/>
  <c r="S212" i="3" s="1"/>
  <c r="G211" i="3"/>
  <c r="S211" i="3" s="1"/>
  <c r="G210" i="3"/>
  <c r="S210" i="3" s="1"/>
  <c r="F209" i="3"/>
  <c r="R209" i="3" s="1"/>
  <c r="E208" i="3"/>
  <c r="Q208" i="3" s="1"/>
  <c r="D207" i="3"/>
  <c r="C206" i="3"/>
  <c r="G204" i="3"/>
  <c r="S204" i="3" s="1"/>
  <c r="F203" i="3"/>
  <c r="R203" i="3" s="1"/>
  <c r="E202" i="3"/>
  <c r="Q202" i="3" s="1"/>
  <c r="D201" i="3"/>
  <c r="C200" i="3"/>
  <c r="G198" i="3"/>
  <c r="S198" i="3" s="1"/>
  <c r="F197" i="3"/>
  <c r="R197" i="3" s="1"/>
  <c r="E196" i="3"/>
  <c r="Q196" i="3" s="1"/>
  <c r="D195" i="3"/>
  <c r="C194" i="3"/>
  <c r="G192" i="3"/>
  <c r="S192" i="3" s="1"/>
  <c r="F191" i="3"/>
  <c r="R191" i="3" s="1"/>
  <c r="E190" i="3"/>
  <c r="Q190" i="3" s="1"/>
  <c r="C189" i="3"/>
  <c r="E187" i="3"/>
  <c r="Q187" i="3" s="1"/>
  <c r="C186" i="3"/>
  <c r="E184" i="3"/>
  <c r="Q184" i="3" s="1"/>
  <c r="C183" i="3"/>
  <c r="E181" i="3"/>
  <c r="Q181" i="3" s="1"/>
  <c r="C180" i="3"/>
  <c r="E178" i="3"/>
  <c r="Q178" i="3" s="1"/>
  <c r="C177" i="3"/>
  <c r="E175" i="3"/>
  <c r="Q175" i="3" s="1"/>
  <c r="C174" i="3"/>
  <c r="E172" i="3"/>
  <c r="Q172" i="3" s="1"/>
  <c r="C171" i="3"/>
  <c r="E169" i="3"/>
  <c r="Q169" i="3" s="1"/>
  <c r="C168" i="3"/>
  <c r="E166" i="3"/>
  <c r="Q166" i="3" s="1"/>
  <c r="C165" i="3"/>
  <c r="E163" i="3"/>
  <c r="Q163" i="3" s="1"/>
  <c r="C162" i="3"/>
  <c r="E160" i="3"/>
  <c r="Q160" i="3" s="1"/>
  <c r="G158" i="3"/>
  <c r="S158" i="3" s="1"/>
  <c r="G156" i="3"/>
  <c r="S156" i="3" s="1"/>
  <c r="G154" i="3"/>
  <c r="S154" i="3" s="1"/>
  <c r="G152" i="3"/>
  <c r="S152" i="3" s="1"/>
  <c r="G150" i="3"/>
  <c r="S150" i="3" s="1"/>
  <c r="G148" i="3"/>
  <c r="S148" i="3" s="1"/>
  <c r="G146" i="3"/>
  <c r="S146" i="3" s="1"/>
  <c r="G144" i="3"/>
  <c r="S144" i="3" s="1"/>
  <c r="G142" i="3"/>
  <c r="S142" i="3" s="1"/>
  <c r="G140" i="3"/>
  <c r="S140" i="3" s="1"/>
  <c r="D138" i="3"/>
  <c r="D135" i="3"/>
  <c r="D132" i="3"/>
  <c r="D128" i="3"/>
  <c r="I3" i="3"/>
  <c r="F263" i="3"/>
  <c r="R263" i="3" s="1"/>
  <c r="F262" i="3"/>
  <c r="R262" i="3" s="1"/>
  <c r="F261" i="3"/>
  <c r="R261" i="3" s="1"/>
  <c r="F260" i="3"/>
  <c r="R260" i="3" s="1"/>
  <c r="F259" i="3"/>
  <c r="R259" i="3" s="1"/>
  <c r="F258" i="3"/>
  <c r="R258" i="3" s="1"/>
  <c r="F257" i="3"/>
  <c r="R257" i="3" s="1"/>
  <c r="F256" i="3"/>
  <c r="R256" i="3" s="1"/>
  <c r="F255" i="3"/>
  <c r="R255" i="3" s="1"/>
  <c r="F254" i="3"/>
  <c r="R254" i="3" s="1"/>
  <c r="F253" i="3"/>
  <c r="R253" i="3" s="1"/>
  <c r="F252" i="3"/>
  <c r="R252" i="3" s="1"/>
  <c r="F251" i="3"/>
  <c r="R251" i="3" s="1"/>
  <c r="F250" i="3"/>
  <c r="R250" i="3" s="1"/>
  <c r="F249" i="3"/>
  <c r="R249" i="3" s="1"/>
  <c r="F248" i="3"/>
  <c r="R248" i="3" s="1"/>
  <c r="F247" i="3"/>
  <c r="R247" i="3" s="1"/>
  <c r="F246" i="3"/>
  <c r="R246" i="3" s="1"/>
  <c r="F245" i="3"/>
  <c r="R245" i="3" s="1"/>
  <c r="F244" i="3"/>
  <c r="R244" i="3" s="1"/>
  <c r="F243" i="3"/>
  <c r="R243" i="3" s="1"/>
  <c r="F242" i="3"/>
  <c r="R242" i="3" s="1"/>
  <c r="F241" i="3"/>
  <c r="R241" i="3" s="1"/>
  <c r="F240" i="3"/>
  <c r="R240" i="3" s="1"/>
  <c r="F239" i="3"/>
  <c r="R239" i="3" s="1"/>
  <c r="F238" i="3"/>
  <c r="R238" i="3" s="1"/>
  <c r="F237" i="3"/>
  <c r="R237" i="3" s="1"/>
  <c r="F236" i="3"/>
  <c r="R236" i="3" s="1"/>
  <c r="F235" i="3"/>
  <c r="R235" i="3" s="1"/>
  <c r="F234" i="3"/>
  <c r="R234" i="3" s="1"/>
  <c r="F233" i="3"/>
  <c r="R233" i="3" s="1"/>
  <c r="F232" i="3"/>
  <c r="R232" i="3" s="1"/>
  <c r="F231" i="3"/>
  <c r="R231" i="3" s="1"/>
  <c r="F230" i="3"/>
  <c r="R230" i="3" s="1"/>
  <c r="F229" i="3"/>
  <c r="R229" i="3" s="1"/>
  <c r="F228" i="3"/>
  <c r="R228" i="3" s="1"/>
  <c r="F227" i="3"/>
  <c r="R227" i="3" s="1"/>
  <c r="F226" i="3"/>
  <c r="R226" i="3" s="1"/>
  <c r="F225" i="3"/>
  <c r="R225" i="3" s="1"/>
  <c r="F224" i="3"/>
  <c r="R224" i="3" s="1"/>
  <c r="F223" i="3"/>
  <c r="R223" i="3" s="1"/>
  <c r="F222" i="3"/>
  <c r="R222" i="3" s="1"/>
  <c r="F221" i="3"/>
  <c r="R221" i="3" s="1"/>
  <c r="F220" i="3"/>
  <c r="R220" i="3" s="1"/>
  <c r="F219" i="3"/>
  <c r="R219" i="3" s="1"/>
  <c r="F218" i="3"/>
  <c r="R218" i="3" s="1"/>
  <c r="F217" i="3"/>
  <c r="R217" i="3" s="1"/>
  <c r="F216" i="3"/>
  <c r="R216" i="3" s="1"/>
  <c r="F215" i="3"/>
  <c r="R215" i="3" s="1"/>
  <c r="F214" i="3"/>
  <c r="R214" i="3" s="1"/>
  <c r="F213" i="3"/>
  <c r="R213" i="3" s="1"/>
  <c r="F212" i="3"/>
  <c r="R212" i="3" s="1"/>
  <c r="F211" i="3"/>
  <c r="R211" i="3" s="1"/>
  <c r="F210" i="3"/>
  <c r="R210" i="3" s="1"/>
  <c r="E209" i="3"/>
  <c r="Q209" i="3" s="1"/>
  <c r="D208" i="3"/>
  <c r="C207" i="3"/>
  <c r="G205" i="3"/>
  <c r="S205" i="3" s="1"/>
  <c r="F204" i="3"/>
  <c r="R204" i="3" s="1"/>
  <c r="E203" i="3"/>
  <c r="Q203" i="3" s="1"/>
  <c r="D202" i="3"/>
  <c r="C201" i="3"/>
  <c r="G199" i="3"/>
  <c r="S199" i="3" s="1"/>
  <c r="F198" i="3"/>
  <c r="R198" i="3" s="1"/>
  <c r="E197" i="3"/>
  <c r="Q197" i="3" s="1"/>
  <c r="D196" i="3"/>
  <c r="C195" i="3"/>
  <c r="G193" i="3"/>
  <c r="S193" i="3" s="1"/>
  <c r="F192" i="3"/>
  <c r="R192" i="3" s="1"/>
  <c r="E191" i="3"/>
  <c r="Q191" i="3" s="1"/>
  <c r="D190" i="3"/>
  <c r="G188" i="3"/>
  <c r="S188" i="3" s="1"/>
  <c r="D187" i="3"/>
  <c r="G185" i="3"/>
  <c r="S185" i="3" s="1"/>
  <c r="D184" i="3"/>
  <c r="G182" i="3"/>
  <c r="S182" i="3" s="1"/>
  <c r="D181" i="3"/>
  <c r="G179" i="3"/>
  <c r="S179" i="3" s="1"/>
  <c r="D178" i="3"/>
  <c r="G176" i="3"/>
  <c r="S176" i="3" s="1"/>
  <c r="D175" i="3"/>
  <c r="G173" i="3"/>
  <c r="S173" i="3" s="1"/>
  <c r="D172" i="3"/>
  <c r="G170" i="3"/>
  <c r="S170" i="3" s="1"/>
  <c r="D169" i="3"/>
  <c r="G167" i="3"/>
  <c r="S167" i="3" s="1"/>
  <c r="D166" i="3"/>
  <c r="G164" i="3"/>
  <c r="S164" i="3" s="1"/>
  <c r="D163" i="3"/>
  <c r="G161" i="3"/>
  <c r="S161" i="3" s="1"/>
  <c r="D160" i="3"/>
  <c r="D158" i="3"/>
  <c r="D156" i="3"/>
  <c r="D154" i="3"/>
  <c r="D152" i="3"/>
  <c r="D150" i="3"/>
  <c r="D148" i="3"/>
  <c r="D146" i="3"/>
  <c r="D144" i="3"/>
  <c r="D142" i="3"/>
  <c r="D140" i="3"/>
  <c r="G137" i="3"/>
  <c r="S137" i="3" s="1"/>
  <c r="G134" i="3"/>
  <c r="S134" i="3" s="1"/>
  <c r="G131" i="3"/>
  <c r="S131" i="3" s="1"/>
  <c r="D127" i="3"/>
  <c r="J3" i="3"/>
  <c r="E263" i="3"/>
  <c r="Q263" i="3" s="1"/>
  <c r="E262" i="3"/>
  <c r="Q262" i="3" s="1"/>
  <c r="E261" i="3"/>
  <c r="Q261" i="3" s="1"/>
  <c r="E260" i="3"/>
  <c r="Q260" i="3" s="1"/>
  <c r="E259" i="3"/>
  <c r="Q259" i="3" s="1"/>
  <c r="E258" i="3"/>
  <c r="Q258" i="3" s="1"/>
  <c r="E257" i="3"/>
  <c r="Q257" i="3" s="1"/>
  <c r="E256" i="3"/>
  <c r="Q256" i="3" s="1"/>
  <c r="E255" i="3"/>
  <c r="Q255" i="3" s="1"/>
  <c r="E254" i="3"/>
  <c r="Q254" i="3" s="1"/>
  <c r="E253" i="3"/>
  <c r="Q253" i="3" s="1"/>
  <c r="E252" i="3"/>
  <c r="Q252" i="3" s="1"/>
  <c r="E251" i="3"/>
  <c r="Q251" i="3" s="1"/>
  <c r="E250" i="3"/>
  <c r="Q250" i="3" s="1"/>
  <c r="E248" i="3"/>
  <c r="Q248" i="3" s="1"/>
  <c r="E247" i="3"/>
  <c r="Q247" i="3" s="1"/>
  <c r="E246" i="3"/>
  <c r="Q246" i="3" s="1"/>
  <c r="E245" i="3"/>
  <c r="Q245" i="3" s="1"/>
  <c r="E244" i="3"/>
  <c r="Q244" i="3" s="1"/>
  <c r="E243" i="3"/>
  <c r="Q243" i="3" s="1"/>
  <c r="E242" i="3"/>
  <c r="Q242" i="3" s="1"/>
  <c r="E241" i="3"/>
  <c r="Q241" i="3" s="1"/>
  <c r="E240" i="3"/>
  <c r="Q240" i="3" s="1"/>
  <c r="E239" i="3"/>
  <c r="Q239" i="3" s="1"/>
  <c r="E238" i="3"/>
  <c r="Q238" i="3" s="1"/>
  <c r="E237" i="3"/>
  <c r="Q237" i="3" s="1"/>
  <c r="E236" i="3"/>
  <c r="Q236" i="3" s="1"/>
  <c r="E235" i="3"/>
  <c r="Q235" i="3" s="1"/>
  <c r="E234" i="3"/>
  <c r="Q234" i="3" s="1"/>
  <c r="E233" i="3"/>
  <c r="Q233" i="3" s="1"/>
  <c r="E232" i="3"/>
  <c r="Q232" i="3" s="1"/>
  <c r="E231" i="3"/>
  <c r="Q231" i="3" s="1"/>
  <c r="E230" i="3"/>
  <c r="Q230" i="3" s="1"/>
  <c r="E229" i="3"/>
  <c r="Q229" i="3" s="1"/>
  <c r="E228" i="3"/>
  <c r="Q228" i="3" s="1"/>
  <c r="E227" i="3"/>
  <c r="Q227" i="3" s="1"/>
  <c r="E226" i="3"/>
  <c r="Q226" i="3" s="1"/>
  <c r="E225" i="3"/>
  <c r="Q225" i="3" s="1"/>
  <c r="E224" i="3"/>
  <c r="Q224" i="3" s="1"/>
  <c r="E223" i="3"/>
  <c r="Q223" i="3" s="1"/>
  <c r="E222" i="3"/>
  <c r="Q222" i="3" s="1"/>
  <c r="E221" i="3"/>
  <c r="Q221" i="3" s="1"/>
  <c r="E220" i="3"/>
  <c r="Q220" i="3" s="1"/>
  <c r="E219" i="3"/>
  <c r="Q219" i="3" s="1"/>
  <c r="E218" i="3"/>
  <c r="Q218" i="3" s="1"/>
  <c r="E217" i="3"/>
  <c r="Q217" i="3" s="1"/>
  <c r="E216" i="3"/>
  <c r="Q216" i="3" s="1"/>
  <c r="E215" i="3"/>
  <c r="Q215" i="3" s="1"/>
  <c r="E214" i="3"/>
  <c r="Q214" i="3" s="1"/>
  <c r="E213" i="3"/>
  <c r="Q213" i="3" s="1"/>
  <c r="E212" i="3"/>
  <c r="Q212" i="3" s="1"/>
  <c r="E211" i="3"/>
  <c r="Q211" i="3" s="1"/>
  <c r="E210" i="3"/>
  <c r="Q210" i="3" s="1"/>
  <c r="D209" i="3"/>
  <c r="C208" i="3"/>
  <c r="G206" i="3"/>
  <c r="S206" i="3" s="1"/>
  <c r="F205" i="3"/>
  <c r="R205" i="3" s="1"/>
  <c r="E204" i="3"/>
  <c r="Q204" i="3" s="1"/>
  <c r="D203" i="3"/>
  <c r="C202" i="3"/>
  <c r="G200" i="3"/>
  <c r="S200" i="3" s="1"/>
  <c r="F199" i="3"/>
  <c r="R199" i="3" s="1"/>
  <c r="E198" i="3"/>
  <c r="Q198" i="3" s="1"/>
  <c r="D197" i="3"/>
  <c r="C196" i="3"/>
  <c r="G194" i="3"/>
  <c r="S194" i="3" s="1"/>
  <c r="F193" i="3"/>
  <c r="R193" i="3" s="1"/>
  <c r="E192" i="3"/>
  <c r="Q192" i="3" s="1"/>
  <c r="D191" i="3"/>
  <c r="C190" i="3"/>
  <c r="E188" i="3"/>
  <c r="Q188" i="3" s="1"/>
  <c r="C187" i="3"/>
  <c r="E185" i="3"/>
  <c r="Q185" i="3" s="1"/>
  <c r="C184" i="3"/>
  <c r="E182" i="3"/>
  <c r="Q182" i="3" s="1"/>
  <c r="C181" i="3"/>
  <c r="E179" i="3"/>
  <c r="Q179" i="3" s="1"/>
  <c r="C178" i="3"/>
  <c r="E176" i="3"/>
  <c r="Q176" i="3" s="1"/>
  <c r="C175" i="3"/>
  <c r="E173" i="3"/>
  <c r="Q173" i="3" s="1"/>
  <c r="C172" i="3"/>
  <c r="E170" i="3"/>
  <c r="Q170" i="3" s="1"/>
  <c r="C169" i="3"/>
  <c r="E167" i="3"/>
  <c r="Q167" i="3" s="1"/>
  <c r="C166" i="3"/>
  <c r="E164" i="3"/>
  <c r="Q164" i="3" s="1"/>
  <c r="C163" i="3"/>
  <c r="E161" i="3"/>
  <c r="Q161" i="3" s="1"/>
  <c r="C160" i="3"/>
  <c r="C158" i="3"/>
  <c r="C156" i="3"/>
  <c r="C154" i="3"/>
  <c r="C152" i="3"/>
  <c r="C150" i="3"/>
  <c r="C148" i="3"/>
  <c r="C146" i="3"/>
  <c r="C144" i="3"/>
  <c r="C142" i="3"/>
  <c r="C140" i="3"/>
  <c r="D137" i="3"/>
  <c r="D134" i="3"/>
  <c r="D131" i="3"/>
  <c r="D126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C209" i="3"/>
  <c r="G207" i="3"/>
  <c r="S207" i="3" s="1"/>
  <c r="F206" i="3"/>
  <c r="R206" i="3" s="1"/>
  <c r="E205" i="3"/>
  <c r="Q205" i="3" s="1"/>
  <c r="D204" i="3"/>
  <c r="C203" i="3"/>
  <c r="G201" i="3"/>
  <c r="S201" i="3" s="1"/>
  <c r="F200" i="3"/>
  <c r="R200" i="3" s="1"/>
  <c r="E199" i="3"/>
  <c r="Q199" i="3" s="1"/>
  <c r="D198" i="3"/>
  <c r="C197" i="3"/>
  <c r="G195" i="3"/>
  <c r="S195" i="3" s="1"/>
  <c r="F194" i="3"/>
  <c r="R194" i="3" s="1"/>
  <c r="E193" i="3"/>
  <c r="Q193" i="3" s="1"/>
  <c r="D192" i="3"/>
  <c r="C191" i="3"/>
  <c r="G189" i="3"/>
  <c r="S189" i="3" s="1"/>
  <c r="D188" i="3"/>
  <c r="G186" i="3"/>
  <c r="S186" i="3" s="1"/>
  <c r="D185" i="3"/>
  <c r="G183" i="3"/>
  <c r="S183" i="3" s="1"/>
  <c r="D182" i="3"/>
  <c r="G180" i="3"/>
  <c r="S180" i="3" s="1"/>
  <c r="D179" i="3"/>
  <c r="G177" i="3"/>
  <c r="S177" i="3" s="1"/>
  <c r="D176" i="3"/>
  <c r="G174" i="3"/>
  <c r="S174" i="3" s="1"/>
  <c r="D173" i="3"/>
  <c r="G171" i="3"/>
  <c r="S171" i="3" s="1"/>
  <c r="D170" i="3"/>
  <c r="G168" i="3"/>
  <c r="S168" i="3" s="1"/>
  <c r="D167" i="3"/>
  <c r="G165" i="3"/>
  <c r="S165" i="3" s="1"/>
  <c r="D164" i="3"/>
  <c r="G162" i="3"/>
  <c r="S162" i="3" s="1"/>
  <c r="D161" i="3"/>
  <c r="G159" i="3"/>
  <c r="S159" i="3" s="1"/>
  <c r="G157" i="3"/>
  <c r="S157" i="3" s="1"/>
  <c r="G155" i="3"/>
  <c r="S155" i="3" s="1"/>
  <c r="G153" i="3"/>
  <c r="S153" i="3" s="1"/>
  <c r="G151" i="3"/>
  <c r="S151" i="3" s="1"/>
  <c r="G149" i="3"/>
  <c r="S149" i="3" s="1"/>
  <c r="G147" i="3"/>
  <c r="S147" i="3" s="1"/>
  <c r="G145" i="3"/>
  <c r="S145" i="3" s="1"/>
  <c r="G143" i="3"/>
  <c r="S143" i="3" s="1"/>
  <c r="G141" i="3"/>
  <c r="S141" i="3" s="1"/>
  <c r="G139" i="3"/>
  <c r="S139" i="3" s="1"/>
  <c r="G136" i="3"/>
  <c r="S136" i="3" s="1"/>
  <c r="G133" i="3"/>
  <c r="S133" i="3" s="1"/>
  <c r="G130" i="3"/>
  <c r="S130" i="3" s="1"/>
  <c r="E4" i="3"/>
  <c r="Q4" i="3" s="1"/>
  <c r="G27" i="3"/>
  <c r="S27" i="3" s="1"/>
  <c r="G26" i="3"/>
  <c r="S26" i="3" s="1"/>
  <c r="G25" i="3"/>
  <c r="S25" i="3" s="1"/>
  <c r="G24" i="3"/>
  <c r="S24" i="3" s="1"/>
  <c r="G23" i="3"/>
  <c r="S23" i="3" s="1"/>
  <c r="G22" i="3"/>
  <c r="S22" i="3" s="1"/>
  <c r="G21" i="3"/>
  <c r="S21" i="3" s="1"/>
  <c r="G20" i="3"/>
  <c r="S20" i="3" s="1"/>
  <c r="G19" i="3"/>
  <c r="S19" i="3" s="1"/>
  <c r="G18" i="3"/>
  <c r="S18" i="3" s="1"/>
  <c r="G17" i="3"/>
  <c r="S17" i="3" s="1"/>
  <c r="G16" i="3"/>
  <c r="S16" i="3" s="1"/>
  <c r="G15" i="3"/>
  <c r="S15" i="3" s="1"/>
  <c r="G14" i="3"/>
  <c r="S14" i="3" s="1"/>
  <c r="G13" i="3"/>
  <c r="S13" i="3" s="1"/>
  <c r="G12" i="3"/>
  <c r="S12" i="3" s="1"/>
  <c r="G11" i="3"/>
  <c r="S11" i="3" s="1"/>
  <c r="G10" i="3"/>
  <c r="S10" i="3" s="1"/>
  <c r="G9" i="3"/>
  <c r="S9" i="3" s="1"/>
  <c r="G8" i="3"/>
  <c r="S8" i="3" s="1"/>
  <c r="G7" i="3"/>
  <c r="S7" i="3" s="1"/>
  <c r="G6" i="3"/>
  <c r="S6" i="3" s="1"/>
  <c r="G5" i="3"/>
  <c r="S5" i="3" s="1"/>
  <c r="H3" i="3"/>
  <c r="F4" i="3"/>
  <c r="R4" i="3" s="1"/>
  <c r="F5" i="3"/>
  <c r="R5" i="3" s="1"/>
  <c r="O197" i="3" l="1"/>
  <c r="L197" i="3"/>
  <c r="I197" i="3"/>
  <c r="J204" i="3"/>
  <c r="P204" i="3"/>
  <c r="M204" i="3"/>
  <c r="J211" i="3"/>
  <c r="M211" i="3"/>
  <c r="P211" i="3"/>
  <c r="J217" i="3"/>
  <c r="M217" i="3"/>
  <c r="P217" i="3"/>
  <c r="J223" i="3"/>
  <c r="M223" i="3"/>
  <c r="P223" i="3"/>
  <c r="J229" i="3"/>
  <c r="M229" i="3"/>
  <c r="P229" i="3"/>
  <c r="J235" i="3"/>
  <c r="M235" i="3"/>
  <c r="P235" i="3"/>
  <c r="J241" i="3"/>
  <c r="M241" i="3"/>
  <c r="P241" i="3"/>
  <c r="J247" i="3"/>
  <c r="M247" i="3"/>
  <c r="P247" i="3"/>
  <c r="J253" i="3"/>
  <c r="M253" i="3"/>
  <c r="P253" i="3"/>
  <c r="J259" i="3"/>
  <c r="M259" i="3"/>
  <c r="P259" i="3"/>
  <c r="J131" i="3"/>
  <c r="M131" i="3"/>
  <c r="P131" i="3"/>
  <c r="O146" i="3"/>
  <c r="L146" i="3"/>
  <c r="I146" i="3"/>
  <c r="O158" i="3"/>
  <c r="I158" i="3"/>
  <c r="L158" i="3"/>
  <c r="I208" i="3"/>
  <c r="O208" i="3"/>
  <c r="L208" i="3"/>
  <c r="J140" i="3"/>
  <c r="P140" i="3"/>
  <c r="M140" i="3"/>
  <c r="J152" i="3"/>
  <c r="P152" i="3"/>
  <c r="M152" i="3"/>
  <c r="J163" i="3"/>
  <c r="P163" i="3"/>
  <c r="M163" i="3"/>
  <c r="J172" i="3"/>
  <c r="P172" i="3"/>
  <c r="M172" i="3"/>
  <c r="J181" i="3"/>
  <c r="M181" i="3"/>
  <c r="P181" i="3"/>
  <c r="J190" i="3"/>
  <c r="P190" i="3"/>
  <c r="M190" i="3"/>
  <c r="J128" i="3"/>
  <c r="P128" i="3"/>
  <c r="M128" i="3"/>
  <c r="I200" i="3"/>
  <c r="O200" i="3"/>
  <c r="L200" i="3"/>
  <c r="J207" i="3"/>
  <c r="P207" i="3"/>
  <c r="M207" i="3"/>
  <c r="J59" i="3"/>
  <c r="P59" i="3"/>
  <c r="M59" i="3"/>
  <c r="H52" i="3"/>
  <c r="N52" i="3"/>
  <c r="K52" i="3"/>
  <c r="H43" i="3"/>
  <c r="N43" i="3"/>
  <c r="K43" i="3"/>
  <c r="I31" i="3"/>
  <c r="O31" i="3"/>
  <c r="L31" i="3"/>
  <c r="I65" i="3"/>
  <c r="O65" i="3"/>
  <c r="L65" i="3"/>
  <c r="H58" i="3"/>
  <c r="N58" i="3"/>
  <c r="K58" i="3"/>
  <c r="I50" i="3"/>
  <c r="O50" i="3"/>
  <c r="L50" i="3"/>
  <c r="I41" i="3"/>
  <c r="O41" i="3"/>
  <c r="L41" i="3"/>
  <c r="H25" i="3"/>
  <c r="N25" i="3"/>
  <c r="K25" i="3"/>
  <c r="J48" i="3"/>
  <c r="P48" i="3"/>
  <c r="M48" i="3"/>
  <c r="J39" i="3"/>
  <c r="P39" i="3"/>
  <c r="M39" i="3"/>
  <c r="J125" i="3"/>
  <c r="M125" i="3"/>
  <c r="P125" i="3"/>
  <c r="J119" i="3"/>
  <c r="M119" i="3"/>
  <c r="P119" i="3"/>
  <c r="J113" i="3"/>
  <c r="M113" i="3"/>
  <c r="P113" i="3"/>
  <c r="J107" i="3"/>
  <c r="P107" i="3"/>
  <c r="M107" i="3"/>
  <c r="J101" i="3"/>
  <c r="M101" i="3"/>
  <c r="P101" i="3"/>
  <c r="J95" i="3"/>
  <c r="P95" i="3"/>
  <c r="M95" i="3"/>
  <c r="J89" i="3"/>
  <c r="P89" i="3"/>
  <c r="M89" i="3"/>
  <c r="J83" i="3"/>
  <c r="P83" i="3"/>
  <c r="M83" i="3"/>
  <c r="J77" i="3"/>
  <c r="M77" i="3"/>
  <c r="P77" i="3"/>
  <c r="J71" i="3"/>
  <c r="P71" i="3"/>
  <c r="M71" i="3"/>
  <c r="H23" i="3"/>
  <c r="N23" i="3"/>
  <c r="K23" i="3"/>
  <c r="O134" i="3"/>
  <c r="L134" i="3"/>
  <c r="I134" i="3"/>
  <c r="O128" i="3"/>
  <c r="L128" i="3"/>
  <c r="I128" i="3"/>
  <c r="O122" i="3"/>
  <c r="L122" i="3"/>
  <c r="I122" i="3"/>
  <c r="O116" i="3"/>
  <c r="L116" i="3"/>
  <c r="I116" i="3"/>
  <c r="I110" i="3"/>
  <c r="O110" i="3"/>
  <c r="L110" i="3"/>
  <c r="O104" i="3"/>
  <c r="L104" i="3"/>
  <c r="I104" i="3"/>
  <c r="I98" i="3"/>
  <c r="O98" i="3"/>
  <c r="L98" i="3"/>
  <c r="O92" i="3"/>
  <c r="L92" i="3"/>
  <c r="I92" i="3"/>
  <c r="I86" i="3"/>
  <c r="O86" i="3"/>
  <c r="L86" i="3"/>
  <c r="I80" i="3"/>
  <c r="O80" i="3"/>
  <c r="L80" i="3"/>
  <c r="I74" i="3"/>
  <c r="O74" i="3"/>
  <c r="L74" i="3"/>
  <c r="I68" i="3"/>
  <c r="O68" i="3"/>
  <c r="L68" i="3"/>
  <c r="H61" i="3"/>
  <c r="N61" i="3"/>
  <c r="K61" i="3"/>
  <c r="H45" i="3"/>
  <c r="N45" i="3"/>
  <c r="K45" i="3"/>
  <c r="I35" i="3"/>
  <c r="O35" i="3"/>
  <c r="L35" i="3"/>
  <c r="H208" i="3"/>
  <c r="N208" i="3"/>
  <c r="K208" i="3"/>
  <c r="H202" i="3"/>
  <c r="N202" i="3"/>
  <c r="K202" i="3"/>
  <c r="H196" i="3"/>
  <c r="N196" i="3"/>
  <c r="K196" i="3"/>
  <c r="H190" i="3"/>
  <c r="N190" i="3"/>
  <c r="K190" i="3"/>
  <c r="H184" i="3"/>
  <c r="N184" i="3"/>
  <c r="K184" i="3"/>
  <c r="H178" i="3"/>
  <c r="N178" i="3"/>
  <c r="K178" i="3"/>
  <c r="H172" i="3"/>
  <c r="N172" i="3"/>
  <c r="K172" i="3"/>
  <c r="H166" i="3"/>
  <c r="N166" i="3"/>
  <c r="K166" i="3"/>
  <c r="H160" i="3"/>
  <c r="N160" i="3"/>
  <c r="K160" i="3"/>
  <c r="H154" i="3"/>
  <c r="N154" i="3"/>
  <c r="K154" i="3"/>
  <c r="H148" i="3"/>
  <c r="N148" i="3"/>
  <c r="K148" i="3"/>
  <c r="H142" i="3"/>
  <c r="N142" i="3"/>
  <c r="K142" i="3"/>
  <c r="H136" i="3"/>
  <c r="N136" i="3"/>
  <c r="K136" i="3"/>
  <c r="H130" i="3"/>
  <c r="N130" i="3"/>
  <c r="K130" i="3"/>
  <c r="H124" i="3"/>
  <c r="N124" i="3"/>
  <c r="K124" i="3"/>
  <c r="H118" i="3"/>
  <c r="N118" i="3"/>
  <c r="K118" i="3"/>
  <c r="H112" i="3"/>
  <c r="N112" i="3"/>
  <c r="K112" i="3"/>
  <c r="H106" i="3"/>
  <c r="N106" i="3"/>
  <c r="K106" i="3"/>
  <c r="H100" i="3"/>
  <c r="N100" i="3"/>
  <c r="K100" i="3"/>
  <c r="H94" i="3"/>
  <c r="N94" i="3"/>
  <c r="K94" i="3"/>
  <c r="H88" i="3"/>
  <c r="N88" i="3"/>
  <c r="K88" i="3"/>
  <c r="H82" i="3"/>
  <c r="N82" i="3"/>
  <c r="K82" i="3"/>
  <c r="H76" i="3"/>
  <c r="N76" i="3"/>
  <c r="K76" i="3"/>
  <c r="H70" i="3"/>
  <c r="N70" i="3"/>
  <c r="K70" i="3"/>
  <c r="I63" i="3"/>
  <c r="O63" i="3"/>
  <c r="L63" i="3"/>
  <c r="H56" i="3"/>
  <c r="N56" i="3"/>
  <c r="K56" i="3"/>
  <c r="J31" i="3"/>
  <c r="M31" i="3"/>
  <c r="P31" i="3"/>
  <c r="J25" i="3"/>
  <c r="P25" i="3"/>
  <c r="M25" i="3"/>
  <c r="J19" i="3"/>
  <c r="M19" i="3"/>
  <c r="P19" i="3"/>
  <c r="J13" i="3"/>
  <c r="P13" i="3"/>
  <c r="M13" i="3"/>
  <c r="J7" i="3"/>
  <c r="P7" i="3"/>
  <c r="M7" i="3"/>
  <c r="I28" i="3"/>
  <c r="O28" i="3"/>
  <c r="L28" i="3"/>
  <c r="I22" i="3"/>
  <c r="O22" i="3"/>
  <c r="L22" i="3"/>
  <c r="I16" i="3"/>
  <c r="O16" i="3"/>
  <c r="L16" i="3"/>
  <c r="I10" i="3"/>
  <c r="O10" i="3"/>
  <c r="L10" i="3"/>
  <c r="H21" i="3"/>
  <c r="N21" i="3"/>
  <c r="K21" i="3"/>
  <c r="H15" i="3"/>
  <c r="N15" i="3"/>
  <c r="K15" i="3"/>
  <c r="H9" i="3"/>
  <c r="N9" i="3"/>
  <c r="K9" i="3"/>
  <c r="I151" i="3"/>
  <c r="L151" i="3"/>
  <c r="O151" i="3"/>
  <c r="J162" i="3"/>
  <c r="P162" i="3"/>
  <c r="M162" i="3"/>
  <c r="J171" i="3"/>
  <c r="P171" i="3"/>
  <c r="M171" i="3"/>
  <c r="J180" i="3"/>
  <c r="P180" i="3"/>
  <c r="M180" i="3"/>
  <c r="J189" i="3"/>
  <c r="P189" i="3"/>
  <c r="M189" i="3"/>
  <c r="H211" i="3"/>
  <c r="N211" i="3"/>
  <c r="K211" i="3"/>
  <c r="H217" i="3"/>
  <c r="N217" i="3"/>
  <c r="K217" i="3"/>
  <c r="H223" i="3"/>
  <c r="N223" i="3"/>
  <c r="K223" i="3"/>
  <c r="H229" i="3"/>
  <c r="N229" i="3"/>
  <c r="K229" i="3"/>
  <c r="H235" i="3"/>
  <c r="N235" i="3"/>
  <c r="K235" i="3"/>
  <c r="H241" i="3"/>
  <c r="N241" i="3"/>
  <c r="K241" i="3"/>
  <c r="H247" i="3"/>
  <c r="N247" i="3"/>
  <c r="K247" i="3"/>
  <c r="H253" i="3"/>
  <c r="N253" i="3"/>
  <c r="K253" i="3"/>
  <c r="H259" i="3"/>
  <c r="N259" i="3"/>
  <c r="K259" i="3"/>
  <c r="J130" i="3"/>
  <c r="P130" i="3"/>
  <c r="M130" i="3"/>
  <c r="J145" i="3"/>
  <c r="P145" i="3"/>
  <c r="M145" i="3"/>
  <c r="J157" i="3"/>
  <c r="P157" i="3"/>
  <c r="M157" i="3"/>
  <c r="O167" i="3"/>
  <c r="I167" i="3"/>
  <c r="L167" i="3"/>
  <c r="I176" i="3"/>
  <c r="O176" i="3"/>
  <c r="L176" i="3"/>
  <c r="O185" i="3"/>
  <c r="L185" i="3"/>
  <c r="I185" i="3"/>
  <c r="J193" i="3"/>
  <c r="M193" i="3"/>
  <c r="P193" i="3"/>
  <c r="I214" i="3"/>
  <c r="O214" i="3"/>
  <c r="L214" i="3"/>
  <c r="I220" i="3"/>
  <c r="O220" i="3"/>
  <c r="L220" i="3"/>
  <c r="I226" i="3"/>
  <c r="O226" i="3"/>
  <c r="L226" i="3"/>
  <c r="I232" i="3"/>
  <c r="O232" i="3"/>
  <c r="L232" i="3"/>
  <c r="I238" i="3"/>
  <c r="O238" i="3"/>
  <c r="L238" i="3"/>
  <c r="I244" i="3"/>
  <c r="O244" i="3"/>
  <c r="L244" i="3"/>
  <c r="I250" i="3"/>
  <c r="O250" i="3"/>
  <c r="L250" i="3"/>
  <c r="I256" i="3"/>
  <c r="O256" i="3"/>
  <c r="L256" i="3"/>
  <c r="I262" i="3"/>
  <c r="O262" i="3"/>
  <c r="L262" i="3"/>
  <c r="J164" i="3"/>
  <c r="P164" i="3"/>
  <c r="M164" i="3"/>
  <c r="J173" i="3"/>
  <c r="P173" i="3"/>
  <c r="M173" i="3"/>
  <c r="J182" i="3"/>
  <c r="P182" i="3"/>
  <c r="M182" i="3"/>
  <c r="O191" i="3"/>
  <c r="L191" i="3"/>
  <c r="I191" i="3"/>
  <c r="J198" i="3"/>
  <c r="P198" i="3"/>
  <c r="M198" i="3"/>
  <c r="J212" i="3"/>
  <c r="P212" i="3"/>
  <c r="M212" i="3"/>
  <c r="J218" i="3"/>
  <c r="P218" i="3"/>
  <c r="M218" i="3"/>
  <c r="J224" i="3"/>
  <c r="P224" i="3"/>
  <c r="M224" i="3"/>
  <c r="J230" i="3"/>
  <c r="P230" i="3"/>
  <c r="M230" i="3"/>
  <c r="J236" i="3"/>
  <c r="P236" i="3"/>
  <c r="M236" i="3"/>
  <c r="J242" i="3"/>
  <c r="P242" i="3"/>
  <c r="M242" i="3"/>
  <c r="J248" i="3"/>
  <c r="P248" i="3"/>
  <c r="M248" i="3"/>
  <c r="J254" i="3"/>
  <c r="P254" i="3"/>
  <c r="M254" i="3"/>
  <c r="J260" i="3"/>
  <c r="P260" i="3"/>
  <c r="M260" i="3"/>
  <c r="J134" i="3"/>
  <c r="P134" i="3"/>
  <c r="M134" i="3"/>
  <c r="I148" i="3"/>
  <c r="O148" i="3"/>
  <c r="L148" i="3"/>
  <c r="I160" i="3"/>
  <c r="O160" i="3"/>
  <c r="L160" i="3"/>
  <c r="I169" i="3"/>
  <c r="O169" i="3"/>
  <c r="L169" i="3"/>
  <c r="I178" i="3"/>
  <c r="O178" i="3"/>
  <c r="L178" i="3"/>
  <c r="O187" i="3"/>
  <c r="I187" i="3"/>
  <c r="L187" i="3"/>
  <c r="I202" i="3"/>
  <c r="O202" i="3"/>
  <c r="L202" i="3"/>
  <c r="J209" i="3"/>
  <c r="M209" i="3"/>
  <c r="P209" i="3"/>
  <c r="J142" i="3"/>
  <c r="P142" i="3"/>
  <c r="M142" i="3"/>
  <c r="J154" i="3"/>
  <c r="P154" i="3"/>
  <c r="M154" i="3"/>
  <c r="J132" i="3"/>
  <c r="P132" i="3"/>
  <c r="M132" i="3"/>
  <c r="I168" i="3"/>
  <c r="O168" i="3"/>
  <c r="L168" i="3"/>
  <c r="O177" i="3"/>
  <c r="L177" i="3"/>
  <c r="I177" i="3"/>
  <c r="I186" i="3"/>
  <c r="O186" i="3"/>
  <c r="L186" i="3"/>
  <c r="I194" i="3"/>
  <c r="O194" i="3"/>
  <c r="L194" i="3"/>
  <c r="J201" i="3"/>
  <c r="P201" i="3"/>
  <c r="M201" i="3"/>
  <c r="J65" i="3"/>
  <c r="P65" i="3"/>
  <c r="M65" i="3"/>
  <c r="I58" i="3"/>
  <c r="O58" i="3"/>
  <c r="L58" i="3"/>
  <c r="J50" i="3"/>
  <c r="P50" i="3"/>
  <c r="M50" i="3"/>
  <c r="J41" i="3"/>
  <c r="P41" i="3"/>
  <c r="M41" i="3"/>
  <c r="H26" i="3"/>
  <c r="N26" i="3"/>
  <c r="K26" i="3"/>
  <c r="H64" i="3"/>
  <c r="N64" i="3"/>
  <c r="K64" i="3"/>
  <c r="J55" i="3"/>
  <c r="M55" i="3"/>
  <c r="P55" i="3"/>
  <c r="H47" i="3"/>
  <c r="N47" i="3"/>
  <c r="K47" i="3"/>
  <c r="H38" i="3"/>
  <c r="N38" i="3"/>
  <c r="K38" i="3"/>
  <c r="J124" i="3"/>
  <c r="P124" i="3"/>
  <c r="M124" i="3"/>
  <c r="J118" i="3"/>
  <c r="P118" i="3"/>
  <c r="M118" i="3"/>
  <c r="J112" i="3"/>
  <c r="P112" i="3"/>
  <c r="M112" i="3"/>
  <c r="J106" i="3"/>
  <c r="P106" i="3"/>
  <c r="M106" i="3"/>
  <c r="J100" i="3"/>
  <c r="P100" i="3"/>
  <c r="M100" i="3"/>
  <c r="J94" i="3"/>
  <c r="P94" i="3"/>
  <c r="M94" i="3"/>
  <c r="J88" i="3"/>
  <c r="P88" i="3"/>
  <c r="M88" i="3"/>
  <c r="J82" i="3"/>
  <c r="P82" i="3"/>
  <c r="M82" i="3"/>
  <c r="J76" i="3"/>
  <c r="P76" i="3"/>
  <c r="M76" i="3"/>
  <c r="J70" i="3"/>
  <c r="P70" i="3"/>
  <c r="M70" i="3"/>
  <c r="J56" i="3"/>
  <c r="P56" i="3"/>
  <c r="M56" i="3"/>
  <c r="I48" i="3"/>
  <c r="O48" i="3"/>
  <c r="L48" i="3"/>
  <c r="I39" i="3"/>
  <c r="O39" i="3"/>
  <c r="L39" i="3"/>
  <c r="I139" i="3"/>
  <c r="L139" i="3"/>
  <c r="O139" i="3"/>
  <c r="I133" i="3"/>
  <c r="L133" i="3"/>
  <c r="O133" i="3"/>
  <c r="I127" i="3"/>
  <c r="L127" i="3"/>
  <c r="O127" i="3"/>
  <c r="I121" i="3"/>
  <c r="L121" i="3"/>
  <c r="O121" i="3"/>
  <c r="I115" i="3"/>
  <c r="O115" i="3"/>
  <c r="L115" i="3"/>
  <c r="I109" i="3"/>
  <c r="O109" i="3"/>
  <c r="L109" i="3"/>
  <c r="I103" i="3"/>
  <c r="O103" i="3"/>
  <c r="L103" i="3"/>
  <c r="I97" i="3"/>
  <c r="O97" i="3"/>
  <c r="L97" i="3"/>
  <c r="I91" i="3"/>
  <c r="O91" i="3"/>
  <c r="L91" i="3"/>
  <c r="I85" i="3"/>
  <c r="O85" i="3"/>
  <c r="L85" i="3"/>
  <c r="I79" i="3"/>
  <c r="O79" i="3"/>
  <c r="L79" i="3"/>
  <c r="I73" i="3"/>
  <c r="O73" i="3"/>
  <c r="L73" i="3"/>
  <c r="H67" i="3"/>
  <c r="N67" i="3"/>
  <c r="K67" i="3"/>
  <c r="J52" i="3"/>
  <c r="P52" i="3"/>
  <c r="M52" i="3"/>
  <c r="J43" i="3"/>
  <c r="M43" i="3"/>
  <c r="P43" i="3"/>
  <c r="I32" i="3"/>
  <c r="O32" i="3"/>
  <c r="L32" i="3"/>
  <c r="H207" i="3"/>
  <c r="N207" i="3"/>
  <c r="K207" i="3"/>
  <c r="H201" i="3"/>
  <c r="N201" i="3"/>
  <c r="K201" i="3"/>
  <c r="H195" i="3"/>
  <c r="N195" i="3"/>
  <c r="K195" i="3"/>
  <c r="H189" i="3"/>
  <c r="N189" i="3"/>
  <c r="K189" i="3"/>
  <c r="H183" i="3"/>
  <c r="N183" i="3"/>
  <c r="K183" i="3"/>
  <c r="H177" i="3"/>
  <c r="N177" i="3"/>
  <c r="K177" i="3"/>
  <c r="H171" i="3"/>
  <c r="N171" i="3"/>
  <c r="K171" i="3"/>
  <c r="H165" i="3"/>
  <c r="N165" i="3"/>
  <c r="K165" i="3"/>
  <c r="H159" i="3"/>
  <c r="N159" i="3"/>
  <c r="K159" i="3"/>
  <c r="H153" i="3"/>
  <c r="N153" i="3"/>
  <c r="K153" i="3"/>
  <c r="H147" i="3"/>
  <c r="N147" i="3"/>
  <c r="K147" i="3"/>
  <c r="H141" i="3"/>
  <c r="N141" i="3"/>
  <c r="K141" i="3"/>
  <c r="H135" i="3"/>
  <c r="N135" i="3"/>
  <c r="K135" i="3"/>
  <c r="H129" i="3"/>
  <c r="N129" i="3"/>
  <c r="K129" i="3"/>
  <c r="H123" i="3"/>
  <c r="N123" i="3"/>
  <c r="K123" i="3"/>
  <c r="H117" i="3"/>
  <c r="N117" i="3"/>
  <c r="K117" i="3"/>
  <c r="H111" i="3"/>
  <c r="N111" i="3"/>
  <c r="K111" i="3"/>
  <c r="H105" i="3"/>
  <c r="N105" i="3"/>
  <c r="K105" i="3"/>
  <c r="H99" i="3"/>
  <c r="N99" i="3"/>
  <c r="K99" i="3"/>
  <c r="H93" i="3"/>
  <c r="N93" i="3"/>
  <c r="K93" i="3"/>
  <c r="H87" i="3"/>
  <c r="N87" i="3"/>
  <c r="K87" i="3"/>
  <c r="H81" i="3"/>
  <c r="N81" i="3"/>
  <c r="K81" i="3"/>
  <c r="H75" i="3"/>
  <c r="N75" i="3"/>
  <c r="K75" i="3"/>
  <c r="H69" i="3"/>
  <c r="N69" i="3"/>
  <c r="K69" i="3"/>
  <c r="H62" i="3"/>
  <c r="N62" i="3"/>
  <c r="K62" i="3"/>
  <c r="I46" i="3"/>
  <c r="O46" i="3"/>
  <c r="L46" i="3"/>
  <c r="H37" i="3"/>
  <c r="N37" i="3"/>
  <c r="K37" i="3"/>
  <c r="J5" i="3"/>
  <c r="P5" i="3"/>
  <c r="M5" i="3"/>
  <c r="J30" i="3"/>
  <c r="P30" i="3"/>
  <c r="M30" i="3"/>
  <c r="J24" i="3"/>
  <c r="P24" i="3"/>
  <c r="M24" i="3"/>
  <c r="J18" i="3"/>
  <c r="P18" i="3"/>
  <c r="M18" i="3"/>
  <c r="J12" i="3"/>
  <c r="P12" i="3"/>
  <c r="M12" i="3"/>
  <c r="J6" i="3"/>
  <c r="P6" i="3"/>
  <c r="M6" i="3"/>
  <c r="I27" i="3"/>
  <c r="O27" i="3"/>
  <c r="L27" i="3"/>
  <c r="O21" i="3"/>
  <c r="L21" i="3"/>
  <c r="I21" i="3"/>
  <c r="I15" i="3"/>
  <c r="O15" i="3"/>
  <c r="L15" i="3"/>
  <c r="I9" i="3"/>
  <c r="O9" i="3"/>
  <c r="L9" i="3"/>
  <c r="H20" i="3"/>
  <c r="N20" i="3"/>
  <c r="K20" i="3"/>
  <c r="H14" i="3"/>
  <c r="N14" i="3"/>
  <c r="K14" i="3"/>
  <c r="H8" i="3"/>
  <c r="N8" i="3"/>
  <c r="K8" i="3"/>
  <c r="I141" i="3"/>
  <c r="L141" i="3"/>
  <c r="O141" i="3"/>
  <c r="I153" i="3"/>
  <c r="L153" i="3"/>
  <c r="O153" i="3"/>
  <c r="O205" i="3"/>
  <c r="L205" i="3"/>
  <c r="I205" i="3"/>
  <c r="H212" i="3"/>
  <c r="N212" i="3"/>
  <c r="K212" i="3"/>
  <c r="H218" i="3"/>
  <c r="N218" i="3"/>
  <c r="K218" i="3"/>
  <c r="H224" i="3"/>
  <c r="N224" i="3"/>
  <c r="K224" i="3"/>
  <c r="H230" i="3"/>
  <c r="N230" i="3"/>
  <c r="K230" i="3"/>
  <c r="H236" i="3"/>
  <c r="N236" i="3"/>
  <c r="K236" i="3"/>
  <c r="H242" i="3"/>
  <c r="N242" i="3"/>
  <c r="K242" i="3"/>
  <c r="H248" i="3"/>
  <c r="N248" i="3"/>
  <c r="K248" i="3"/>
  <c r="H254" i="3"/>
  <c r="N254" i="3"/>
  <c r="K254" i="3"/>
  <c r="H260" i="3"/>
  <c r="N260" i="3"/>
  <c r="K260" i="3"/>
  <c r="J133" i="3"/>
  <c r="M133" i="3"/>
  <c r="P133" i="3"/>
  <c r="J147" i="3"/>
  <c r="P147" i="3"/>
  <c r="M147" i="3"/>
  <c r="J159" i="3"/>
  <c r="P159" i="3"/>
  <c r="M159" i="3"/>
  <c r="O215" i="3"/>
  <c r="I215" i="3"/>
  <c r="L215" i="3"/>
  <c r="O221" i="3"/>
  <c r="L221" i="3"/>
  <c r="I221" i="3"/>
  <c r="O227" i="3"/>
  <c r="I227" i="3"/>
  <c r="L227" i="3"/>
  <c r="O233" i="3"/>
  <c r="L233" i="3"/>
  <c r="I233" i="3"/>
  <c r="O239" i="3"/>
  <c r="I239" i="3"/>
  <c r="L239" i="3"/>
  <c r="O245" i="3"/>
  <c r="L245" i="3"/>
  <c r="I245" i="3"/>
  <c r="O251" i="3"/>
  <c r="L251" i="3"/>
  <c r="I251" i="3"/>
  <c r="O257" i="3"/>
  <c r="L257" i="3"/>
  <c r="I257" i="3"/>
  <c r="O263" i="3"/>
  <c r="L263" i="3"/>
  <c r="I263" i="3"/>
  <c r="J192" i="3"/>
  <c r="P192" i="3"/>
  <c r="M192" i="3"/>
  <c r="J213" i="3"/>
  <c r="P213" i="3"/>
  <c r="M213" i="3"/>
  <c r="J219" i="3"/>
  <c r="P219" i="3"/>
  <c r="M219" i="3"/>
  <c r="J225" i="3"/>
  <c r="P225" i="3"/>
  <c r="M225" i="3"/>
  <c r="J231" i="3"/>
  <c r="P231" i="3"/>
  <c r="M231" i="3"/>
  <c r="J237" i="3"/>
  <c r="P237" i="3"/>
  <c r="M237" i="3"/>
  <c r="J243" i="3"/>
  <c r="P243" i="3"/>
  <c r="M243" i="3"/>
  <c r="J249" i="3"/>
  <c r="P249" i="3"/>
  <c r="M249" i="3"/>
  <c r="J255" i="3"/>
  <c r="P255" i="3"/>
  <c r="M255" i="3"/>
  <c r="J261" i="3"/>
  <c r="P261" i="3"/>
  <c r="M261" i="3"/>
  <c r="J137" i="3"/>
  <c r="P137" i="3"/>
  <c r="M137" i="3"/>
  <c r="I150" i="3"/>
  <c r="O150" i="3"/>
  <c r="L150" i="3"/>
  <c r="I196" i="3"/>
  <c r="O196" i="3"/>
  <c r="L196" i="3"/>
  <c r="J203" i="3"/>
  <c r="M203" i="3"/>
  <c r="P203" i="3"/>
  <c r="J127" i="3"/>
  <c r="M127" i="3"/>
  <c r="P127" i="3"/>
  <c r="J144" i="3"/>
  <c r="P144" i="3"/>
  <c r="M144" i="3"/>
  <c r="J156" i="3"/>
  <c r="P156" i="3"/>
  <c r="M156" i="3"/>
  <c r="J166" i="3"/>
  <c r="P166" i="3"/>
  <c r="M166" i="3"/>
  <c r="J175" i="3"/>
  <c r="P175" i="3"/>
  <c r="M175" i="3"/>
  <c r="J184" i="3"/>
  <c r="P184" i="3"/>
  <c r="M184" i="3"/>
  <c r="O207" i="3"/>
  <c r="L207" i="3"/>
  <c r="I207" i="3"/>
  <c r="J135" i="3"/>
  <c r="P135" i="3"/>
  <c r="M135" i="3"/>
  <c r="J195" i="3"/>
  <c r="P195" i="3"/>
  <c r="M195" i="3"/>
  <c r="I64" i="3"/>
  <c r="O64" i="3"/>
  <c r="L64" i="3"/>
  <c r="H57" i="3"/>
  <c r="N57" i="3"/>
  <c r="K57" i="3"/>
  <c r="H49" i="3"/>
  <c r="N49" i="3"/>
  <c r="K49" i="3"/>
  <c r="H40" i="3"/>
  <c r="N40" i="3"/>
  <c r="K40" i="3"/>
  <c r="I47" i="3"/>
  <c r="O47" i="3"/>
  <c r="L47" i="3"/>
  <c r="I38" i="3"/>
  <c r="O38" i="3"/>
  <c r="L38" i="3"/>
  <c r="J61" i="3"/>
  <c r="P61" i="3"/>
  <c r="M61" i="3"/>
  <c r="I54" i="3"/>
  <c r="O54" i="3"/>
  <c r="L54" i="3"/>
  <c r="J45" i="3"/>
  <c r="M45" i="3"/>
  <c r="P45" i="3"/>
  <c r="H36" i="3"/>
  <c r="N36" i="3"/>
  <c r="K36" i="3"/>
  <c r="J123" i="3"/>
  <c r="P123" i="3"/>
  <c r="M123" i="3"/>
  <c r="J117" i="3"/>
  <c r="P117" i="3"/>
  <c r="M117" i="3"/>
  <c r="J111" i="3"/>
  <c r="M111" i="3"/>
  <c r="P111" i="3"/>
  <c r="J105" i="3"/>
  <c r="M105" i="3"/>
  <c r="P105" i="3"/>
  <c r="J99" i="3"/>
  <c r="P99" i="3"/>
  <c r="M99" i="3"/>
  <c r="J93" i="3"/>
  <c r="M93" i="3"/>
  <c r="P93" i="3"/>
  <c r="J87" i="3"/>
  <c r="P87" i="3"/>
  <c r="M87" i="3"/>
  <c r="J81" i="3"/>
  <c r="P81" i="3"/>
  <c r="M81" i="3"/>
  <c r="J75" i="3"/>
  <c r="P75" i="3"/>
  <c r="M75" i="3"/>
  <c r="J69" i="3"/>
  <c r="M69" i="3"/>
  <c r="P69" i="3"/>
  <c r="J62" i="3"/>
  <c r="P62" i="3"/>
  <c r="M62" i="3"/>
  <c r="I55" i="3"/>
  <c r="O55" i="3"/>
  <c r="L55" i="3"/>
  <c r="J37" i="3"/>
  <c r="P37" i="3"/>
  <c r="M37" i="3"/>
  <c r="I138" i="3"/>
  <c r="O138" i="3"/>
  <c r="L138" i="3"/>
  <c r="I132" i="3"/>
  <c r="O132" i="3"/>
  <c r="L132" i="3"/>
  <c r="I126" i="3"/>
  <c r="O126" i="3"/>
  <c r="L126" i="3"/>
  <c r="I120" i="3"/>
  <c r="O120" i="3"/>
  <c r="L120" i="3"/>
  <c r="I114" i="3"/>
  <c r="O114" i="3"/>
  <c r="L114" i="3"/>
  <c r="O108" i="3"/>
  <c r="L108" i="3"/>
  <c r="I108" i="3"/>
  <c r="I102" i="3"/>
  <c r="O102" i="3"/>
  <c r="L102" i="3"/>
  <c r="O96" i="3"/>
  <c r="L96" i="3"/>
  <c r="I96" i="3"/>
  <c r="I90" i="3"/>
  <c r="O90" i="3"/>
  <c r="L90" i="3"/>
  <c r="I84" i="3"/>
  <c r="O84" i="3"/>
  <c r="L84" i="3"/>
  <c r="I78" i="3"/>
  <c r="O78" i="3"/>
  <c r="L78" i="3"/>
  <c r="I72" i="3"/>
  <c r="O72" i="3"/>
  <c r="L72" i="3"/>
  <c r="H51" i="3"/>
  <c r="N51" i="3"/>
  <c r="K51" i="3"/>
  <c r="H42" i="3"/>
  <c r="N42" i="3"/>
  <c r="K42" i="3"/>
  <c r="H28" i="3"/>
  <c r="N28" i="3"/>
  <c r="K28" i="3"/>
  <c r="H206" i="3"/>
  <c r="N206" i="3"/>
  <c r="K206" i="3"/>
  <c r="H200" i="3"/>
  <c r="N200" i="3"/>
  <c r="K200" i="3"/>
  <c r="H194" i="3"/>
  <c r="N194" i="3"/>
  <c r="K194" i="3"/>
  <c r="H188" i="3"/>
  <c r="N188" i="3"/>
  <c r="K188" i="3"/>
  <c r="H182" i="3"/>
  <c r="N182" i="3"/>
  <c r="K182" i="3"/>
  <c r="H176" i="3"/>
  <c r="N176" i="3"/>
  <c r="K176" i="3"/>
  <c r="H170" i="3"/>
  <c r="N170" i="3"/>
  <c r="K170" i="3"/>
  <c r="H164" i="3"/>
  <c r="N164" i="3"/>
  <c r="K164" i="3"/>
  <c r="H158" i="3"/>
  <c r="N158" i="3"/>
  <c r="K158" i="3"/>
  <c r="H152" i="3"/>
  <c r="N152" i="3"/>
  <c r="K152" i="3"/>
  <c r="H146" i="3"/>
  <c r="N146" i="3"/>
  <c r="K146" i="3"/>
  <c r="H140" i="3"/>
  <c r="N140" i="3"/>
  <c r="K140" i="3"/>
  <c r="H134" i="3"/>
  <c r="N134" i="3"/>
  <c r="K134" i="3"/>
  <c r="H128" i="3"/>
  <c r="N128" i="3"/>
  <c r="K128" i="3"/>
  <c r="H122" i="3"/>
  <c r="N122" i="3"/>
  <c r="K122" i="3"/>
  <c r="H116" i="3"/>
  <c r="N116" i="3"/>
  <c r="K116" i="3"/>
  <c r="H110" i="3"/>
  <c r="N110" i="3"/>
  <c r="K110" i="3"/>
  <c r="H104" i="3"/>
  <c r="N104" i="3"/>
  <c r="K104" i="3"/>
  <c r="H98" i="3"/>
  <c r="N98" i="3"/>
  <c r="K98" i="3"/>
  <c r="H92" i="3"/>
  <c r="N92" i="3"/>
  <c r="K92" i="3"/>
  <c r="H86" i="3"/>
  <c r="N86" i="3"/>
  <c r="K86" i="3"/>
  <c r="H80" i="3"/>
  <c r="N80" i="3"/>
  <c r="K80" i="3"/>
  <c r="H74" i="3"/>
  <c r="N74" i="3"/>
  <c r="K74" i="3"/>
  <c r="H68" i="3"/>
  <c r="N68" i="3"/>
  <c r="K68" i="3"/>
  <c r="H35" i="3"/>
  <c r="N35" i="3"/>
  <c r="K35" i="3"/>
  <c r="I4" i="3"/>
  <c r="O4" i="3"/>
  <c r="L4" i="3"/>
  <c r="J29" i="3"/>
  <c r="M29" i="3"/>
  <c r="P29" i="3"/>
  <c r="J23" i="3"/>
  <c r="P23" i="3"/>
  <c r="M23" i="3"/>
  <c r="J17" i="3"/>
  <c r="P17" i="3"/>
  <c r="M17" i="3"/>
  <c r="J11" i="3"/>
  <c r="P11" i="3"/>
  <c r="M11" i="3"/>
  <c r="I5" i="3"/>
  <c r="O5" i="3"/>
  <c r="L5" i="3"/>
  <c r="I26" i="3"/>
  <c r="O26" i="3"/>
  <c r="L26" i="3"/>
  <c r="I20" i="3"/>
  <c r="O20" i="3"/>
  <c r="L20" i="3"/>
  <c r="I14" i="3"/>
  <c r="O14" i="3"/>
  <c r="L14" i="3"/>
  <c r="I8" i="3"/>
  <c r="O8" i="3"/>
  <c r="L8" i="3"/>
  <c r="H19" i="3"/>
  <c r="N19" i="3"/>
  <c r="K19" i="3"/>
  <c r="H13" i="3"/>
  <c r="N13" i="3"/>
  <c r="K13" i="3"/>
  <c r="H7" i="3"/>
  <c r="N7" i="3"/>
  <c r="K7" i="3"/>
  <c r="L143" i="3"/>
  <c r="O143" i="3"/>
  <c r="I143" i="3"/>
  <c r="O155" i="3"/>
  <c r="L155" i="3"/>
  <c r="I155" i="3"/>
  <c r="J165" i="3"/>
  <c r="P165" i="3"/>
  <c r="M165" i="3"/>
  <c r="J174" i="3"/>
  <c r="P174" i="3"/>
  <c r="M174" i="3"/>
  <c r="J183" i="3"/>
  <c r="P183" i="3"/>
  <c r="M183" i="3"/>
  <c r="O199" i="3"/>
  <c r="I199" i="3"/>
  <c r="L199" i="3"/>
  <c r="J206" i="3"/>
  <c r="P206" i="3"/>
  <c r="M206" i="3"/>
  <c r="H213" i="3"/>
  <c r="N213" i="3"/>
  <c r="K213" i="3"/>
  <c r="H219" i="3"/>
  <c r="N219" i="3"/>
  <c r="K219" i="3"/>
  <c r="H225" i="3"/>
  <c r="N225" i="3"/>
  <c r="K225" i="3"/>
  <c r="H231" i="3"/>
  <c r="N231" i="3"/>
  <c r="K231" i="3"/>
  <c r="H237" i="3"/>
  <c r="N237" i="3"/>
  <c r="K237" i="3"/>
  <c r="H243" i="3"/>
  <c r="N243" i="3"/>
  <c r="K243" i="3"/>
  <c r="H249" i="3"/>
  <c r="N249" i="3"/>
  <c r="K249" i="3"/>
  <c r="H255" i="3"/>
  <c r="N255" i="3"/>
  <c r="K255" i="3"/>
  <c r="H261" i="3"/>
  <c r="N261" i="3"/>
  <c r="K261" i="3"/>
  <c r="J136" i="3"/>
  <c r="P136" i="3"/>
  <c r="M136" i="3"/>
  <c r="J149" i="3"/>
  <c r="P149" i="3"/>
  <c r="M149" i="3"/>
  <c r="O161" i="3"/>
  <c r="L161" i="3"/>
  <c r="I161" i="3"/>
  <c r="O170" i="3"/>
  <c r="I170" i="3"/>
  <c r="L170" i="3"/>
  <c r="O179" i="3"/>
  <c r="L179" i="3"/>
  <c r="I179" i="3"/>
  <c r="I188" i="3"/>
  <c r="O188" i="3"/>
  <c r="L188" i="3"/>
  <c r="I210" i="3"/>
  <c r="O210" i="3"/>
  <c r="L210" i="3"/>
  <c r="I216" i="3"/>
  <c r="O216" i="3"/>
  <c r="L216" i="3"/>
  <c r="I222" i="3"/>
  <c r="O222" i="3"/>
  <c r="L222" i="3"/>
  <c r="I228" i="3"/>
  <c r="O228" i="3"/>
  <c r="L228" i="3"/>
  <c r="I234" i="3"/>
  <c r="O234" i="3"/>
  <c r="L234" i="3"/>
  <c r="I240" i="3"/>
  <c r="O240" i="3"/>
  <c r="L240" i="3"/>
  <c r="I246" i="3"/>
  <c r="O246" i="3"/>
  <c r="L246" i="3"/>
  <c r="I252" i="3"/>
  <c r="O252" i="3"/>
  <c r="L252" i="3"/>
  <c r="I258" i="3"/>
  <c r="O258" i="3"/>
  <c r="L258" i="3"/>
  <c r="J167" i="3"/>
  <c r="P167" i="3"/>
  <c r="M167" i="3"/>
  <c r="J176" i="3"/>
  <c r="P176" i="3"/>
  <c r="M176" i="3"/>
  <c r="J185" i="3"/>
  <c r="M185" i="3"/>
  <c r="P185" i="3"/>
  <c r="J214" i="3"/>
  <c r="P214" i="3"/>
  <c r="M214" i="3"/>
  <c r="J220" i="3"/>
  <c r="P220" i="3"/>
  <c r="M220" i="3"/>
  <c r="J226" i="3"/>
  <c r="P226" i="3"/>
  <c r="M226" i="3"/>
  <c r="J232" i="3"/>
  <c r="P232" i="3"/>
  <c r="M232" i="3"/>
  <c r="J238" i="3"/>
  <c r="P238" i="3"/>
  <c r="M238" i="3"/>
  <c r="J244" i="3"/>
  <c r="P244" i="3"/>
  <c r="M244" i="3"/>
  <c r="J250" i="3"/>
  <c r="P250" i="3"/>
  <c r="M250" i="3"/>
  <c r="J256" i="3"/>
  <c r="P256" i="3"/>
  <c r="M256" i="3"/>
  <c r="J262" i="3"/>
  <c r="P262" i="3"/>
  <c r="M262" i="3"/>
  <c r="O140" i="3"/>
  <c r="I140" i="3"/>
  <c r="L140" i="3"/>
  <c r="O152" i="3"/>
  <c r="L152" i="3"/>
  <c r="I152" i="3"/>
  <c r="I163" i="3"/>
  <c r="O163" i="3"/>
  <c r="L163" i="3"/>
  <c r="I172" i="3"/>
  <c r="O172" i="3"/>
  <c r="L172" i="3"/>
  <c r="O181" i="3"/>
  <c r="I181" i="3"/>
  <c r="L181" i="3"/>
  <c r="I190" i="3"/>
  <c r="O190" i="3"/>
  <c r="L190" i="3"/>
  <c r="J197" i="3"/>
  <c r="M197" i="3"/>
  <c r="P197" i="3"/>
  <c r="J146" i="3"/>
  <c r="P146" i="3"/>
  <c r="M146" i="3"/>
  <c r="J158" i="3"/>
  <c r="P158" i="3"/>
  <c r="M158" i="3"/>
  <c r="O201" i="3"/>
  <c r="I201" i="3"/>
  <c r="L201" i="3"/>
  <c r="J208" i="3"/>
  <c r="P208" i="3"/>
  <c r="M208" i="3"/>
  <c r="J138" i="3"/>
  <c r="P138" i="3"/>
  <c r="M138" i="3"/>
  <c r="I162" i="3"/>
  <c r="O162" i="3"/>
  <c r="L162" i="3"/>
  <c r="I171" i="3"/>
  <c r="O171" i="3"/>
  <c r="L171" i="3"/>
  <c r="I180" i="3"/>
  <c r="O180" i="3"/>
  <c r="L180" i="3"/>
  <c r="O189" i="3"/>
  <c r="I189" i="3"/>
  <c r="L189" i="3"/>
  <c r="H63" i="3"/>
  <c r="N63" i="3"/>
  <c r="K63" i="3"/>
  <c r="J47" i="3"/>
  <c r="P47" i="3"/>
  <c r="M47" i="3"/>
  <c r="J38" i="3"/>
  <c r="P38" i="3"/>
  <c r="M38" i="3"/>
  <c r="J54" i="3"/>
  <c r="P54" i="3"/>
  <c r="M54" i="3"/>
  <c r="I36" i="3"/>
  <c r="O36" i="3"/>
  <c r="L36" i="3"/>
  <c r="J67" i="3"/>
  <c r="M67" i="3"/>
  <c r="P67" i="3"/>
  <c r="I60" i="3"/>
  <c r="O60" i="3"/>
  <c r="L60" i="3"/>
  <c r="H53" i="3"/>
  <c r="N53" i="3"/>
  <c r="K53" i="3"/>
  <c r="H44" i="3"/>
  <c r="N44" i="3"/>
  <c r="K44" i="3"/>
  <c r="O33" i="3"/>
  <c r="L33" i="3"/>
  <c r="I33" i="3"/>
  <c r="J122" i="3"/>
  <c r="P122" i="3"/>
  <c r="M122" i="3"/>
  <c r="J116" i="3"/>
  <c r="P116" i="3"/>
  <c r="M116" i="3"/>
  <c r="J110" i="3"/>
  <c r="P110" i="3"/>
  <c r="M110" i="3"/>
  <c r="J104" i="3"/>
  <c r="P104" i="3"/>
  <c r="M104" i="3"/>
  <c r="J98" i="3"/>
  <c r="P98" i="3"/>
  <c r="M98" i="3"/>
  <c r="J92" i="3"/>
  <c r="P92" i="3"/>
  <c r="M92" i="3"/>
  <c r="J86" i="3"/>
  <c r="P86" i="3"/>
  <c r="M86" i="3"/>
  <c r="J80" i="3"/>
  <c r="P80" i="3"/>
  <c r="M80" i="3"/>
  <c r="J74" i="3"/>
  <c r="P74" i="3"/>
  <c r="M74" i="3"/>
  <c r="J68" i="3"/>
  <c r="P68" i="3"/>
  <c r="M68" i="3"/>
  <c r="I61" i="3"/>
  <c r="O61" i="3"/>
  <c r="L61" i="3"/>
  <c r="H54" i="3"/>
  <c r="N54" i="3"/>
  <c r="K54" i="3"/>
  <c r="O45" i="3"/>
  <c r="L45" i="3"/>
  <c r="I45" i="3"/>
  <c r="J35" i="3"/>
  <c r="P35" i="3"/>
  <c r="M35" i="3"/>
  <c r="L137" i="3"/>
  <c r="O137" i="3"/>
  <c r="I137" i="3"/>
  <c r="L131" i="3"/>
  <c r="O131" i="3"/>
  <c r="I131" i="3"/>
  <c r="L125" i="3"/>
  <c r="O125" i="3"/>
  <c r="I125" i="3"/>
  <c r="L119" i="3"/>
  <c r="O119" i="3"/>
  <c r="I119" i="3"/>
  <c r="I113" i="3"/>
  <c r="O113" i="3"/>
  <c r="L113" i="3"/>
  <c r="I107" i="3"/>
  <c r="O107" i="3"/>
  <c r="L107" i="3"/>
  <c r="I101" i="3"/>
  <c r="O101" i="3"/>
  <c r="L101" i="3"/>
  <c r="I95" i="3"/>
  <c r="O95" i="3"/>
  <c r="L95" i="3"/>
  <c r="I89" i="3"/>
  <c r="O89" i="3"/>
  <c r="L89" i="3"/>
  <c r="I83" i="3"/>
  <c r="O83" i="3"/>
  <c r="L83" i="3"/>
  <c r="I77" i="3"/>
  <c r="O77" i="3"/>
  <c r="L77" i="3"/>
  <c r="I71" i="3"/>
  <c r="O71" i="3"/>
  <c r="L71" i="3"/>
  <c r="J57" i="3"/>
  <c r="P57" i="3"/>
  <c r="M57" i="3"/>
  <c r="J49" i="3"/>
  <c r="P49" i="3"/>
  <c r="M49" i="3"/>
  <c r="J40" i="3"/>
  <c r="P40" i="3"/>
  <c r="M40" i="3"/>
  <c r="H22" i="3"/>
  <c r="N22" i="3"/>
  <c r="K22" i="3"/>
  <c r="H205" i="3"/>
  <c r="N205" i="3"/>
  <c r="K205" i="3"/>
  <c r="H199" i="3"/>
  <c r="N199" i="3"/>
  <c r="K199" i="3"/>
  <c r="H193" i="3"/>
  <c r="N193" i="3"/>
  <c r="K193" i="3"/>
  <c r="H187" i="3"/>
  <c r="N187" i="3"/>
  <c r="K187" i="3"/>
  <c r="H181" i="3"/>
  <c r="N181" i="3"/>
  <c r="K181" i="3"/>
  <c r="H175" i="3"/>
  <c r="N175" i="3"/>
  <c r="K175" i="3"/>
  <c r="H169" i="3"/>
  <c r="N169" i="3"/>
  <c r="K169" i="3"/>
  <c r="H163" i="3"/>
  <c r="N163" i="3"/>
  <c r="K163" i="3"/>
  <c r="H157" i="3"/>
  <c r="N157" i="3"/>
  <c r="K157" i="3"/>
  <c r="H151" i="3"/>
  <c r="N151" i="3"/>
  <c r="K151" i="3"/>
  <c r="H145" i="3"/>
  <c r="N145" i="3"/>
  <c r="K145" i="3"/>
  <c r="H139" i="3"/>
  <c r="N139" i="3"/>
  <c r="K139" i="3"/>
  <c r="H133" i="3"/>
  <c r="N133" i="3"/>
  <c r="K133" i="3"/>
  <c r="H127" i="3"/>
  <c r="N127" i="3"/>
  <c r="K127" i="3"/>
  <c r="H121" i="3"/>
  <c r="N121" i="3"/>
  <c r="K121" i="3"/>
  <c r="H115" i="3"/>
  <c r="N115" i="3"/>
  <c r="K115" i="3"/>
  <c r="H109" i="3"/>
  <c r="N109" i="3"/>
  <c r="K109" i="3"/>
  <c r="H103" i="3"/>
  <c r="N103" i="3"/>
  <c r="K103" i="3"/>
  <c r="H97" i="3"/>
  <c r="N97" i="3"/>
  <c r="K97" i="3"/>
  <c r="H91" i="3"/>
  <c r="N91" i="3"/>
  <c r="K91" i="3"/>
  <c r="H85" i="3"/>
  <c r="N85" i="3"/>
  <c r="K85" i="3"/>
  <c r="H79" i="3"/>
  <c r="N79" i="3"/>
  <c r="K79" i="3"/>
  <c r="H73" i="3"/>
  <c r="N73" i="3"/>
  <c r="K73" i="3"/>
  <c r="I52" i="3"/>
  <c r="O52" i="3"/>
  <c r="L52" i="3"/>
  <c r="I43" i="3"/>
  <c r="O43" i="3"/>
  <c r="L43" i="3"/>
  <c r="H32" i="3"/>
  <c r="N32" i="3"/>
  <c r="K32" i="3"/>
  <c r="J34" i="3"/>
  <c r="P34" i="3"/>
  <c r="M34" i="3"/>
  <c r="J28" i="3"/>
  <c r="P28" i="3"/>
  <c r="M28" i="3"/>
  <c r="J22" i="3"/>
  <c r="P22" i="3"/>
  <c r="M22" i="3"/>
  <c r="J16" i="3"/>
  <c r="P16" i="3"/>
  <c r="M16" i="3"/>
  <c r="J10" i="3"/>
  <c r="P10" i="3"/>
  <c r="M10" i="3"/>
  <c r="I25" i="3"/>
  <c r="O25" i="3"/>
  <c r="L25" i="3"/>
  <c r="I19" i="3"/>
  <c r="O19" i="3"/>
  <c r="L19" i="3"/>
  <c r="I13" i="3"/>
  <c r="O13" i="3"/>
  <c r="L13" i="3"/>
  <c r="I7" i="3"/>
  <c r="O7" i="3"/>
  <c r="L7" i="3"/>
  <c r="H18" i="3"/>
  <c r="N18" i="3"/>
  <c r="K18" i="3"/>
  <c r="H12" i="3"/>
  <c r="N12" i="3"/>
  <c r="K12" i="3"/>
  <c r="H6" i="3"/>
  <c r="N6" i="3"/>
  <c r="K6" i="3"/>
  <c r="J4" i="3"/>
  <c r="P4" i="3"/>
  <c r="M4" i="3"/>
  <c r="I145" i="3"/>
  <c r="L145" i="3"/>
  <c r="O145" i="3"/>
  <c r="I157" i="3"/>
  <c r="O157" i="3"/>
  <c r="L157" i="3"/>
  <c r="O193" i="3"/>
  <c r="L193" i="3"/>
  <c r="I193" i="3"/>
  <c r="J200" i="3"/>
  <c r="P200" i="3"/>
  <c r="M200" i="3"/>
  <c r="H214" i="3"/>
  <c r="N214" i="3"/>
  <c r="K214" i="3"/>
  <c r="H220" i="3"/>
  <c r="N220" i="3"/>
  <c r="K220" i="3"/>
  <c r="H226" i="3"/>
  <c r="N226" i="3"/>
  <c r="K226" i="3"/>
  <c r="H232" i="3"/>
  <c r="N232" i="3"/>
  <c r="K232" i="3"/>
  <c r="H238" i="3"/>
  <c r="N238" i="3"/>
  <c r="K238" i="3"/>
  <c r="H244" i="3"/>
  <c r="N244" i="3"/>
  <c r="K244" i="3"/>
  <c r="H250" i="3"/>
  <c r="N250" i="3"/>
  <c r="K250" i="3"/>
  <c r="H256" i="3"/>
  <c r="N256" i="3"/>
  <c r="K256" i="3"/>
  <c r="H262" i="3"/>
  <c r="N262" i="3"/>
  <c r="K262" i="3"/>
  <c r="J139" i="3"/>
  <c r="P139" i="3"/>
  <c r="M139" i="3"/>
  <c r="J151" i="3"/>
  <c r="P151" i="3"/>
  <c r="M151" i="3"/>
  <c r="I204" i="3"/>
  <c r="O204" i="3"/>
  <c r="L204" i="3"/>
  <c r="O211" i="3"/>
  <c r="I211" i="3"/>
  <c r="L211" i="3"/>
  <c r="O217" i="3"/>
  <c r="L217" i="3"/>
  <c r="I217" i="3"/>
  <c r="O223" i="3"/>
  <c r="I223" i="3"/>
  <c r="L223" i="3"/>
  <c r="O229" i="3"/>
  <c r="L229" i="3"/>
  <c r="I229" i="3"/>
  <c r="O235" i="3"/>
  <c r="I235" i="3"/>
  <c r="L235" i="3"/>
  <c r="O241" i="3"/>
  <c r="I241" i="3"/>
  <c r="L241" i="3"/>
  <c r="O247" i="3"/>
  <c r="I247" i="3"/>
  <c r="L247" i="3"/>
  <c r="I253" i="3"/>
  <c r="O253" i="3"/>
  <c r="L253" i="3"/>
  <c r="O259" i="3"/>
  <c r="I259" i="3"/>
  <c r="L259" i="3"/>
  <c r="P129" i="3"/>
  <c r="J215" i="3"/>
  <c r="M215" i="3"/>
  <c r="P215" i="3"/>
  <c r="J227" i="3"/>
  <c r="M227" i="3"/>
  <c r="P227" i="3"/>
  <c r="J239" i="3"/>
  <c r="M239" i="3"/>
  <c r="P239" i="3"/>
  <c r="J257" i="3"/>
  <c r="M257" i="3"/>
  <c r="P257" i="3"/>
  <c r="I142" i="3"/>
  <c r="O142" i="3"/>
  <c r="L142" i="3"/>
  <c r="J191" i="3"/>
  <c r="M191" i="3"/>
  <c r="P191" i="3"/>
  <c r="J148" i="3"/>
  <c r="P148" i="3"/>
  <c r="M148" i="3"/>
  <c r="J160" i="3"/>
  <c r="P160" i="3"/>
  <c r="M160" i="3"/>
  <c r="J169" i="3"/>
  <c r="P169" i="3"/>
  <c r="M169" i="3"/>
  <c r="J178" i="3"/>
  <c r="P178" i="3"/>
  <c r="M178" i="3"/>
  <c r="J187" i="3"/>
  <c r="M187" i="3"/>
  <c r="P187" i="3"/>
  <c r="O195" i="3"/>
  <c r="I195" i="3"/>
  <c r="L195" i="3"/>
  <c r="J202" i="3"/>
  <c r="P202" i="3"/>
  <c r="M202" i="3"/>
  <c r="H46" i="3"/>
  <c r="N46" i="3"/>
  <c r="K46" i="3"/>
  <c r="J36" i="3"/>
  <c r="P36" i="3"/>
  <c r="M36" i="3"/>
  <c r="J60" i="3"/>
  <c r="P60" i="3"/>
  <c r="M60" i="3"/>
  <c r="I53" i="3"/>
  <c r="O53" i="3"/>
  <c r="L53" i="3"/>
  <c r="I44" i="3"/>
  <c r="O44" i="3"/>
  <c r="L44" i="3"/>
  <c r="H34" i="3"/>
  <c r="N34" i="3"/>
  <c r="K34" i="3"/>
  <c r="I66" i="3"/>
  <c r="O66" i="3"/>
  <c r="L66" i="3"/>
  <c r="H59" i="3"/>
  <c r="N59" i="3"/>
  <c r="K59" i="3"/>
  <c r="J51" i="3"/>
  <c r="P51" i="3"/>
  <c r="M51" i="3"/>
  <c r="J42" i="3"/>
  <c r="P42" i="3"/>
  <c r="M42" i="3"/>
  <c r="H30" i="3"/>
  <c r="N30" i="3"/>
  <c r="K30" i="3"/>
  <c r="J121" i="3"/>
  <c r="M121" i="3"/>
  <c r="P121" i="3"/>
  <c r="J115" i="3"/>
  <c r="M115" i="3"/>
  <c r="P115" i="3"/>
  <c r="J109" i="3"/>
  <c r="P109" i="3"/>
  <c r="M109" i="3"/>
  <c r="J103" i="3"/>
  <c r="P103" i="3"/>
  <c r="M103" i="3"/>
  <c r="J97" i="3"/>
  <c r="P97" i="3"/>
  <c r="M97" i="3"/>
  <c r="J91" i="3"/>
  <c r="M91" i="3"/>
  <c r="P91" i="3"/>
  <c r="J85" i="3"/>
  <c r="P85" i="3"/>
  <c r="M85" i="3"/>
  <c r="J79" i="3"/>
  <c r="M79" i="3"/>
  <c r="P79" i="3"/>
  <c r="J73" i="3"/>
  <c r="P73" i="3"/>
  <c r="M73" i="3"/>
  <c r="I67" i="3"/>
  <c r="O67" i="3"/>
  <c r="L67" i="3"/>
  <c r="H60" i="3"/>
  <c r="N60" i="3"/>
  <c r="K60" i="3"/>
  <c r="H33" i="3"/>
  <c r="N33" i="3"/>
  <c r="K33" i="3"/>
  <c r="I136" i="3"/>
  <c r="O136" i="3"/>
  <c r="L136" i="3"/>
  <c r="I130" i="3"/>
  <c r="O130" i="3"/>
  <c r="L130" i="3"/>
  <c r="I124" i="3"/>
  <c r="O124" i="3"/>
  <c r="L124" i="3"/>
  <c r="I118" i="3"/>
  <c r="O118" i="3"/>
  <c r="L118" i="3"/>
  <c r="O112" i="3"/>
  <c r="L112" i="3"/>
  <c r="I112" i="3"/>
  <c r="I106" i="3"/>
  <c r="O106" i="3"/>
  <c r="L106" i="3"/>
  <c r="O100" i="3"/>
  <c r="I100" i="3"/>
  <c r="L100" i="3"/>
  <c r="I94" i="3"/>
  <c r="O94" i="3"/>
  <c r="L94" i="3"/>
  <c r="I88" i="3"/>
  <c r="O88" i="3"/>
  <c r="L88" i="3"/>
  <c r="I82" i="3"/>
  <c r="O82" i="3"/>
  <c r="L82" i="3"/>
  <c r="I76" i="3"/>
  <c r="O76" i="3"/>
  <c r="L76" i="3"/>
  <c r="I70" i="3"/>
  <c r="O70" i="3"/>
  <c r="L70" i="3"/>
  <c r="J63" i="3"/>
  <c r="P63" i="3"/>
  <c r="M63" i="3"/>
  <c r="I56" i="3"/>
  <c r="O56" i="3"/>
  <c r="L56" i="3"/>
  <c r="H48" i="3"/>
  <c r="N48" i="3"/>
  <c r="K48" i="3"/>
  <c r="H39" i="3"/>
  <c r="N39" i="3"/>
  <c r="K39" i="3"/>
  <c r="H210" i="3"/>
  <c r="N210" i="3"/>
  <c r="K210" i="3"/>
  <c r="H204" i="3"/>
  <c r="N204" i="3"/>
  <c r="K204" i="3"/>
  <c r="H198" i="3"/>
  <c r="N198" i="3"/>
  <c r="K198" i="3"/>
  <c r="H192" i="3"/>
  <c r="N192" i="3"/>
  <c r="K192" i="3"/>
  <c r="H186" i="3"/>
  <c r="N186" i="3"/>
  <c r="K186" i="3"/>
  <c r="H180" i="3"/>
  <c r="N180" i="3"/>
  <c r="K180" i="3"/>
  <c r="H174" i="3"/>
  <c r="N174" i="3"/>
  <c r="K174" i="3"/>
  <c r="H168" i="3"/>
  <c r="N168" i="3"/>
  <c r="K168" i="3"/>
  <c r="H162" i="3"/>
  <c r="N162" i="3"/>
  <c r="K162" i="3"/>
  <c r="H156" i="3"/>
  <c r="N156" i="3"/>
  <c r="K156" i="3"/>
  <c r="H150" i="3"/>
  <c r="N150" i="3"/>
  <c r="K150" i="3"/>
  <c r="H144" i="3"/>
  <c r="N144" i="3"/>
  <c r="K144" i="3"/>
  <c r="H138" i="3"/>
  <c r="N138" i="3"/>
  <c r="K138" i="3"/>
  <c r="H132" i="3"/>
  <c r="N132" i="3"/>
  <c r="K132" i="3"/>
  <c r="H126" i="3"/>
  <c r="N126" i="3"/>
  <c r="K126" i="3"/>
  <c r="H120" i="3"/>
  <c r="N120" i="3"/>
  <c r="K120" i="3"/>
  <c r="H114" i="3"/>
  <c r="N114" i="3"/>
  <c r="K114" i="3"/>
  <c r="H108" i="3"/>
  <c r="N108" i="3"/>
  <c r="K108" i="3"/>
  <c r="H102" i="3"/>
  <c r="N102" i="3"/>
  <c r="K102" i="3"/>
  <c r="H96" i="3"/>
  <c r="N96" i="3"/>
  <c r="K96" i="3"/>
  <c r="H90" i="3"/>
  <c r="N90" i="3"/>
  <c r="K90" i="3"/>
  <c r="H84" i="3"/>
  <c r="N84" i="3"/>
  <c r="K84" i="3"/>
  <c r="H78" i="3"/>
  <c r="N78" i="3"/>
  <c r="K78" i="3"/>
  <c r="H72" i="3"/>
  <c r="N72" i="3"/>
  <c r="K72" i="3"/>
  <c r="J58" i="3"/>
  <c r="P58" i="3"/>
  <c r="M58" i="3"/>
  <c r="H27" i="3"/>
  <c r="N27" i="3"/>
  <c r="K27" i="3"/>
  <c r="J33" i="3"/>
  <c r="P33" i="3"/>
  <c r="M33" i="3"/>
  <c r="J27" i="3"/>
  <c r="P27" i="3"/>
  <c r="M27" i="3"/>
  <c r="J21" i="3"/>
  <c r="M21" i="3"/>
  <c r="P21" i="3"/>
  <c r="J15" i="3"/>
  <c r="P15" i="3"/>
  <c r="M15" i="3"/>
  <c r="J9" i="3"/>
  <c r="P9" i="3"/>
  <c r="M9" i="3"/>
  <c r="I30" i="3"/>
  <c r="O30" i="3"/>
  <c r="L30" i="3"/>
  <c r="I24" i="3"/>
  <c r="O24" i="3"/>
  <c r="L24" i="3"/>
  <c r="I18" i="3"/>
  <c r="O18" i="3"/>
  <c r="L18" i="3"/>
  <c r="I12" i="3"/>
  <c r="O12" i="3"/>
  <c r="L12" i="3"/>
  <c r="I6" i="3"/>
  <c r="O6" i="3"/>
  <c r="L6" i="3"/>
  <c r="H17" i="3"/>
  <c r="N17" i="3"/>
  <c r="K17" i="3"/>
  <c r="H11" i="3"/>
  <c r="N11" i="3"/>
  <c r="K11" i="3"/>
  <c r="I147" i="3"/>
  <c r="L147" i="3"/>
  <c r="O147" i="3"/>
  <c r="I159" i="3"/>
  <c r="O159" i="3"/>
  <c r="L159" i="3"/>
  <c r="J168" i="3"/>
  <c r="P168" i="3"/>
  <c r="M168" i="3"/>
  <c r="J177" i="3"/>
  <c r="P177" i="3"/>
  <c r="M177" i="3"/>
  <c r="J186" i="3"/>
  <c r="P186" i="3"/>
  <c r="M186" i="3"/>
  <c r="J194" i="3"/>
  <c r="P194" i="3"/>
  <c r="M194" i="3"/>
  <c r="H215" i="3"/>
  <c r="N215" i="3"/>
  <c r="K215" i="3"/>
  <c r="H221" i="3"/>
  <c r="N221" i="3"/>
  <c r="K221" i="3"/>
  <c r="H227" i="3"/>
  <c r="N227" i="3"/>
  <c r="K227" i="3"/>
  <c r="H233" i="3"/>
  <c r="N233" i="3"/>
  <c r="K233" i="3"/>
  <c r="H239" i="3"/>
  <c r="N239" i="3"/>
  <c r="K239" i="3"/>
  <c r="H245" i="3"/>
  <c r="N245" i="3"/>
  <c r="K245" i="3"/>
  <c r="H251" i="3"/>
  <c r="N251" i="3"/>
  <c r="K251" i="3"/>
  <c r="H257" i="3"/>
  <c r="N257" i="3"/>
  <c r="K257" i="3"/>
  <c r="H263" i="3"/>
  <c r="N263" i="3"/>
  <c r="K263" i="3"/>
  <c r="J141" i="3"/>
  <c r="P141" i="3"/>
  <c r="M141" i="3"/>
  <c r="J153" i="3"/>
  <c r="P153" i="3"/>
  <c r="M153" i="3"/>
  <c r="O164" i="3"/>
  <c r="I164" i="3"/>
  <c r="L164" i="3"/>
  <c r="O173" i="3"/>
  <c r="L173" i="3"/>
  <c r="I173" i="3"/>
  <c r="I182" i="3"/>
  <c r="O182" i="3"/>
  <c r="L182" i="3"/>
  <c r="I198" i="3"/>
  <c r="O198" i="3"/>
  <c r="L198" i="3"/>
  <c r="J205" i="3"/>
  <c r="M205" i="3"/>
  <c r="P205" i="3"/>
  <c r="I212" i="3"/>
  <c r="O212" i="3"/>
  <c r="L212" i="3"/>
  <c r="I218" i="3"/>
  <c r="O218" i="3"/>
  <c r="L218" i="3"/>
  <c r="I224" i="3"/>
  <c r="O224" i="3"/>
  <c r="L224" i="3"/>
  <c r="I230" i="3"/>
  <c r="O230" i="3"/>
  <c r="L230" i="3"/>
  <c r="I236" i="3"/>
  <c r="O236" i="3"/>
  <c r="L236" i="3"/>
  <c r="I242" i="3"/>
  <c r="O242" i="3"/>
  <c r="L242" i="3"/>
  <c r="I248" i="3"/>
  <c r="O248" i="3"/>
  <c r="L248" i="3"/>
  <c r="I254" i="3"/>
  <c r="O254" i="3"/>
  <c r="L254" i="3"/>
  <c r="I260" i="3"/>
  <c r="O260" i="3"/>
  <c r="L260" i="3"/>
  <c r="M129" i="3"/>
  <c r="O209" i="3"/>
  <c r="L209" i="3"/>
  <c r="I209" i="3"/>
  <c r="J221" i="3"/>
  <c r="M221" i="3"/>
  <c r="P221" i="3"/>
  <c r="J233" i="3"/>
  <c r="M233" i="3"/>
  <c r="P233" i="3"/>
  <c r="J245" i="3"/>
  <c r="M245" i="3"/>
  <c r="P245" i="3"/>
  <c r="J251" i="3"/>
  <c r="M251" i="3"/>
  <c r="P251" i="3"/>
  <c r="J263" i="3"/>
  <c r="M263" i="3"/>
  <c r="P263" i="3"/>
  <c r="I154" i="3"/>
  <c r="O154" i="3"/>
  <c r="L154" i="3"/>
  <c r="K4" i="3"/>
  <c r="J161" i="3"/>
  <c r="P161" i="3"/>
  <c r="M161" i="3"/>
  <c r="J170" i="3"/>
  <c r="P170" i="3"/>
  <c r="M170" i="3"/>
  <c r="J179" i="3"/>
  <c r="P179" i="3"/>
  <c r="M179" i="3"/>
  <c r="J188" i="3"/>
  <c r="P188" i="3"/>
  <c r="M188" i="3"/>
  <c r="O203" i="3"/>
  <c r="L203" i="3"/>
  <c r="I203" i="3"/>
  <c r="J210" i="3"/>
  <c r="P210" i="3"/>
  <c r="M210" i="3"/>
  <c r="J216" i="3"/>
  <c r="P216" i="3"/>
  <c r="M216" i="3"/>
  <c r="J222" i="3"/>
  <c r="P222" i="3"/>
  <c r="M222" i="3"/>
  <c r="J228" i="3"/>
  <c r="P228" i="3"/>
  <c r="M228" i="3"/>
  <c r="J234" i="3"/>
  <c r="P234" i="3"/>
  <c r="M234" i="3"/>
  <c r="J240" i="3"/>
  <c r="P240" i="3"/>
  <c r="M240" i="3"/>
  <c r="J246" i="3"/>
  <c r="P246" i="3"/>
  <c r="M246" i="3"/>
  <c r="J252" i="3"/>
  <c r="P252" i="3"/>
  <c r="M252" i="3"/>
  <c r="J258" i="3"/>
  <c r="P258" i="3"/>
  <c r="M258" i="3"/>
  <c r="J126" i="3"/>
  <c r="P126" i="3"/>
  <c r="M126" i="3"/>
  <c r="I144" i="3"/>
  <c r="O144" i="3"/>
  <c r="L144" i="3"/>
  <c r="I156" i="3"/>
  <c r="O156" i="3"/>
  <c r="L156" i="3"/>
  <c r="I166" i="3"/>
  <c r="O166" i="3"/>
  <c r="L166" i="3"/>
  <c r="O175" i="3"/>
  <c r="I175" i="3"/>
  <c r="L175" i="3"/>
  <c r="I184" i="3"/>
  <c r="O184" i="3"/>
  <c r="L184" i="3"/>
  <c r="J150" i="3"/>
  <c r="P150" i="3"/>
  <c r="M150" i="3"/>
  <c r="J196" i="3"/>
  <c r="P196" i="3"/>
  <c r="M196" i="3"/>
  <c r="I165" i="3"/>
  <c r="O165" i="3"/>
  <c r="L165" i="3"/>
  <c r="I174" i="3"/>
  <c r="O174" i="3"/>
  <c r="L174" i="3"/>
  <c r="O183" i="3"/>
  <c r="L183" i="3"/>
  <c r="I183" i="3"/>
  <c r="I206" i="3"/>
  <c r="O206" i="3"/>
  <c r="L206" i="3"/>
  <c r="J53" i="3"/>
  <c r="M53" i="3"/>
  <c r="P53" i="3"/>
  <c r="J44" i="3"/>
  <c r="P44" i="3"/>
  <c r="M44" i="3"/>
  <c r="I34" i="3"/>
  <c r="O34" i="3"/>
  <c r="L34" i="3"/>
  <c r="J66" i="3"/>
  <c r="P66" i="3"/>
  <c r="M66" i="3"/>
  <c r="I59" i="3"/>
  <c r="O59" i="3"/>
  <c r="L59" i="3"/>
  <c r="H31" i="3"/>
  <c r="N31" i="3"/>
  <c r="K31" i="3"/>
  <c r="H65" i="3"/>
  <c r="N65" i="3"/>
  <c r="K65" i="3"/>
  <c r="H50" i="3"/>
  <c r="N50" i="3"/>
  <c r="K50" i="3"/>
  <c r="H41" i="3"/>
  <c r="N41" i="3"/>
  <c r="K41" i="3"/>
  <c r="H24" i="3"/>
  <c r="N24" i="3"/>
  <c r="K24" i="3"/>
  <c r="J120" i="3"/>
  <c r="P120" i="3"/>
  <c r="M120" i="3"/>
  <c r="J114" i="3"/>
  <c r="P114" i="3"/>
  <c r="M114" i="3"/>
  <c r="J108" i="3"/>
  <c r="P108" i="3"/>
  <c r="M108" i="3"/>
  <c r="J102" i="3"/>
  <c r="P102" i="3"/>
  <c r="M102" i="3"/>
  <c r="J96" i="3"/>
  <c r="P96" i="3"/>
  <c r="M96" i="3"/>
  <c r="J90" i="3"/>
  <c r="P90" i="3"/>
  <c r="M90" i="3"/>
  <c r="J84" i="3"/>
  <c r="P84" i="3"/>
  <c r="M84" i="3"/>
  <c r="J78" i="3"/>
  <c r="P78" i="3"/>
  <c r="M78" i="3"/>
  <c r="J72" i="3"/>
  <c r="P72" i="3"/>
  <c r="M72" i="3"/>
  <c r="H66" i="3"/>
  <c r="N66" i="3"/>
  <c r="K66" i="3"/>
  <c r="I51" i="3"/>
  <c r="O51" i="3"/>
  <c r="L51" i="3"/>
  <c r="I42" i="3"/>
  <c r="O42" i="3"/>
  <c r="L42" i="3"/>
  <c r="H29" i="3"/>
  <c r="N29" i="3"/>
  <c r="K29" i="3"/>
  <c r="I135" i="3"/>
  <c r="L135" i="3"/>
  <c r="O135" i="3"/>
  <c r="I129" i="3"/>
  <c r="L129" i="3"/>
  <c r="O129" i="3"/>
  <c r="I123" i="3"/>
  <c r="L123" i="3"/>
  <c r="O123" i="3"/>
  <c r="I117" i="3"/>
  <c r="L117" i="3"/>
  <c r="O117" i="3"/>
  <c r="I111" i="3"/>
  <c r="O111" i="3"/>
  <c r="L111" i="3"/>
  <c r="I105" i="3"/>
  <c r="O105" i="3"/>
  <c r="L105" i="3"/>
  <c r="I99" i="3"/>
  <c r="O99" i="3"/>
  <c r="L99" i="3"/>
  <c r="I93" i="3"/>
  <c r="O93" i="3"/>
  <c r="L93" i="3"/>
  <c r="I87" i="3"/>
  <c r="O87" i="3"/>
  <c r="L87" i="3"/>
  <c r="O81" i="3"/>
  <c r="L81" i="3"/>
  <c r="I81" i="3"/>
  <c r="I75" i="3"/>
  <c r="O75" i="3"/>
  <c r="L75" i="3"/>
  <c r="O69" i="3"/>
  <c r="L69" i="3"/>
  <c r="I69" i="3"/>
  <c r="I62" i="3"/>
  <c r="O62" i="3"/>
  <c r="L62" i="3"/>
  <c r="H55" i="3"/>
  <c r="N55" i="3"/>
  <c r="K55" i="3"/>
  <c r="J46" i="3"/>
  <c r="P46" i="3"/>
  <c r="M46" i="3"/>
  <c r="I37" i="3"/>
  <c r="O37" i="3"/>
  <c r="L37" i="3"/>
  <c r="H209" i="3"/>
  <c r="N209" i="3"/>
  <c r="K209" i="3"/>
  <c r="H203" i="3"/>
  <c r="N203" i="3"/>
  <c r="K203" i="3"/>
  <c r="H197" i="3"/>
  <c r="N197" i="3"/>
  <c r="K197" i="3"/>
  <c r="H191" i="3"/>
  <c r="N191" i="3"/>
  <c r="K191" i="3"/>
  <c r="H185" i="3"/>
  <c r="N185" i="3"/>
  <c r="K185" i="3"/>
  <c r="H179" i="3"/>
  <c r="N179" i="3"/>
  <c r="K179" i="3"/>
  <c r="H173" i="3"/>
  <c r="N173" i="3"/>
  <c r="K173" i="3"/>
  <c r="H167" i="3"/>
  <c r="N167" i="3"/>
  <c r="K167" i="3"/>
  <c r="H161" i="3"/>
  <c r="N161" i="3"/>
  <c r="K161" i="3"/>
  <c r="H155" i="3"/>
  <c r="N155" i="3"/>
  <c r="K155" i="3"/>
  <c r="H149" i="3"/>
  <c r="N149" i="3"/>
  <c r="K149" i="3"/>
  <c r="H143" i="3"/>
  <c r="N143" i="3"/>
  <c r="K143" i="3"/>
  <c r="H137" i="3"/>
  <c r="N137" i="3"/>
  <c r="K137" i="3"/>
  <c r="H131" i="3"/>
  <c r="N131" i="3"/>
  <c r="K131" i="3"/>
  <c r="H125" i="3"/>
  <c r="N125" i="3"/>
  <c r="K125" i="3"/>
  <c r="H119" i="3"/>
  <c r="N119" i="3"/>
  <c r="K119" i="3"/>
  <c r="H113" i="3"/>
  <c r="N113" i="3"/>
  <c r="K113" i="3"/>
  <c r="H107" i="3"/>
  <c r="N107" i="3"/>
  <c r="K107" i="3"/>
  <c r="H101" i="3"/>
  <c r="N101" i="3"/>
  <c r="K101" i="3"/>
  <c r="H95" i="3"/>
  <c r="N95" i="3"/>
  <c r="K95" i="3"/>
  <c r="H89" i="3"/>
  <c r="N89" i="3"/>
  <c r="K89" i="3"/>
  <c r="H83" i="3"/>
  <c r="N83" i="3"/>
  <c r="K83" i="3"/>
  <c r="H77" i="3"/>
  <c r="N77" i="3"/>
  <c r="K77" i="3"/>
  <c r="H71" i="3"/>
  <c r="N71" i="3"/>
  <c r="K71" i="3"/>
  <c r="J64" i="3"/>
  <c r="P64" i="3"/>
  <c r="M64" i="3"/>
  <c r="O57" i="3"/>
  <c r="L57" i="3"/>
  <c r="I57" i="3"/>
  <c r="I49" i="3"/>
  <c r="O49" i="3"/>
  <c r="L49" i="3"/>
  <c r="I40" i="3"/>
  <c r="O40" i="3"/>
  <c r="L40" i="3"/>
  <c r="J32" i="3"/>
  <c r="P32" i="3"/>
  <c r="M32" i="3"/>
  <c r="J26" i="3"/>
  <c r="P26" i="3"/>
  <c r="M26" i="3"/>
  <c r="J20" i="3"/>
  <c r="P20" i="3"/>
  <c r="M20" i="3"/>
  <c r="J14" i="3"/>
  <c r="P14" i="3"/>
  <c r="M14" i="3"/>
  <c r="J8" i="3"/>
  <c r="P8" i="3"/>
  <c r="M8" i="3"/>
  <c r="I29" i="3"/>
  <c r="O29" i="3"/>
  <c r="L29" i="3"/>
  <c r="I23" i="3"/>
  <c r="O23" i="3"/>
  <c r="L23" i="3"/>
  <c r="I17" i="3"/>
  <c r="O17" i="3"/>
  <c r="L17" i="3"/>
  <c r="I11" i="3"/>
  <c r="O11" i="3"/>
  <c r="L11" i="3"/>
  <c r="H5" i="3"/>
  <c r="N5" i="3"/>
  <c r="K5" i="3"/>
  <c r="H16" i="3"/>
  <c r="N16" i="3"/>
  <c r="K16" i="3"/>
  <c r="H10" i="3"/>
  <c r="N10" i="3"/>
  <c r="K10" i="3"/>
  <c r="L149" i="3"/>
  <c r="O149" i="3"/>
  <c r="I149" i="3"/>
  <c r="H216" i="3"/>
  <c r="N216" i="3"/>
  <c r="K216" i="3"/>
  <c r="H222" i="3"/>
  <c r="N222" i="3"/>
  <c r="K222" i="3"/>
  <c r="H228" i="3"/>
  <c r="N228" i="3"/>
  <c r="K228" i="3"/>
  <c r="H234" i="3"/>
  <c r="N234" i="3"/>
  <c r="K234" i="3"/>
  <c r="H240" i="3"/>
  <c r="N240" i="3"/>
  <c r="K240" i="3"/>
  <c r="H246" i="3"/>
  <c r="N246" i="3"/>
  <c r="K246" i="3"/>
  <c r="H252" i="3"/>
  <c r="N252" i="3"/>
  <c r="K252" i="3"/>
  <c r="H258" i="3"/>
  <c r="N258" i="3"/>
  <c r="K258" i="3"/>
  <c r="J143" i="3"/>
  <c r="P143" i="3"/>
  <c r="M143" i="3"/>
  <c r="J155" i="3"/>
  <c r="P155" i="3"/>
  <c r="M155" i="3"/>
  <c r="I192" i="3"/>
  <c r="O192" i="3"/>
  <c r="L192" i="3"/>
  <c r="J199" i="3"/>
  <c r="M199" i="3"/>
  <c r="P199" i="3"/>
  <c r="O213" i="3"/>
  <c r="I213" i="3"/>
  <c r="L213" i="3"/>
  <c r="O219" i="3"/>
  <c r="L219" i="3"/>
  <c r="I219" i="3"/>
  <c r="O225" i="3"/>
  <c r="I225" i="3"/>
  <c r="L225" i="3"/>
  <c r="O231" i="3"/>
  <c r="L231" i="3"/>
  <c r="I231" i="3"/>
  <c r="O237" i="3"/>
  <c r="L237" i="3"/>
  <c r="I237" i="3"/>
  <c r="O243" i="3"/>
  <c r="L243" i="3"/>
  <c r="I243" i="3"/>
  <c r="O249" i="3"/>
  <c r="L249" i="3"/>
  <c r="I249" i="3"/>
  <c r="O255" i="3"/>
  <c r="I255" i="3"/>
  <c r="L255" i="3"/>
  <c r="O261" i="3"/>
  <c r="I261" i="3"/>
  <c r="L26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C26B05-A81D-4645-9953-F8DA9FF07C73}" keepAlive="1" name="Запрос — mfdТикеры" description="Соединение с запросом &quot;mfdТикеры&quot; в книге." type="5" refreshedVersion="6" background="1" saveData="1">
    <dbPr connection="Provider=Microsoft.Mashup.OleDb.1;Data Source=$Workbook$;Location=mfdТикеры;Extended Properties=&quot;&quot;" command="SELECT * FROM [mfdТикеры]"/>
  </connection>
</connections>
</file>

<file path=xl/sharedStrings.xml><?xml version="1.0" encoding="utf-8"?>
<sst xmlns="http://schemas.openxmlformats.org/spreadsheetml/2006/main" count="2183" uniqueCount="151">
  <si>
    <t>&lt;TICKER&gt;</t>
  </si>
  <si>
    <t>&lt;DATE&gt;</t>
  </si>
  <si>
    <t>&lt;CLOSE&gt;</t>
  </si>
  <si>
    <t>&lt;VOL&gt;</t>
  </si>
  <si>
    <t>ВТБ ао</t>
  </si>
  <si>
    <t>СОЛЛЕРС</t>
  </si>
  <si>
    <t>ФСК ЕЭС ао</t>
  </si>
  <si>
    <t>ДагСб ао</t>
  </si>
  <si>
    <t>РОСИНТЕРао</t>
  </si>
  <si>
    <t>Дата</t>
  </si>
  <si>
    <t>Цена</t>
  </si>
  <si>
    <t>&lt;NAME&gt;</t>
  </si>
  <si>
    <t>Логарифм цен</t>
  </si>
  <si>
    <t>Доходности</t>
  </si>
  <si>
    <t>Лог доходности</t>
  </si>
  <si>
    <t>Логарифм объема торгов</t>
  </si>
  <si>
    <t>Объем торгов</t>
  </si>
  <si>
    <t>Относительные цены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</si>
  <si>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</si>
  <si>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</si>
  <si>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</si>
  <si>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</si>
  <si>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</si>
  <si>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</si>
  <si>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</si>
  <si>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</si>
  <si>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</si>
  <si>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</si>
  <si>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</si>
  <si>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</si>
  <si>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</si>
  <si>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Логарифмы объемов торгов</t>
  </si>
  <si>
    <t>q1</t>
  </si>
  <si>
    <t>q3</t>
  </si>
  <si>
    <t>x0</t>
  </si>
  <si>
    <t>x1</t>
  </si>
  <si>
    <t>IQR</t>
  </si>
  <si>
    <t>Карман</t>
  </si>
  <si>
    <t>Еще</t>
  </si>
  <si>
    <t>Частота</t>
  </si>
  <si>
    <t>Интегральный %</t>
  </si>
  <si>
    <t>a=</t>
  </si>
  <si>
    <t>левая</t>
  </si>
  <si>
    <t>правая</t>
  </si>
  <si>
    <t>доверит.стьюдент</t>
  </si>
  <si>
    <t>среднее</t>
  </si>
  <si>
    <t>дисперсия</t>
  </si>
  <si>
    <t>стандотклон</t>
  </si>
  <si>
    <t>кол-во интервалов</t>
  </si>
  <si>
    <t>шаг</t>
  </si>
  <si>
    <t>Xi</t>
  </si>
  <si>
    <t>xi*ni</t>
  </si>
  <si>
    <t>ni (частота)</t>
  </si>
  <si>
    <t>Выб ср</t>
  </si>
  <si>
    <t>выб дисп</t>
  </si>
  <si>
    <t>стандоткл</t>
  </si>
  <si>
    <t>фр_лев</t>
  </si>
  <si>
    <t>фр_прав</t>
  </si>
  <si>
    <t>pi</t>
  </si>
  <si>
    <t>pi*n</t>
  </si>
  <si>
    <t>npi-ni</t>
  </si>
  <si>
    <t>(npi-ni)^2</t>
  </si>
  <si>
    <t>(npi-ni)^2/npi</t>
  </si>
  <si>
    <t>критическое</t>
  </si>
  <si>
    <t>&lt;</t>
  </si>
  <si>
    <t>ГИПОТЕЗА ПОДТВЕРДИЛАСЬ</t>
  </si>
  <si>
    <t>КОЛМОГОРОВА-СМИРНОВА</t>
  </si>
  <si>
    <t>ХИ2-Пирсона</t>
  </si>
  <si>
    <t>середина</t>
  </si>
  <si>
    <t>частота</t>
  </si>
  <si>
    <t>Ф-ция распр</t>
  </si>
  <si>
    <t>плотность</t>
  </si>
  <si>
    <t>норм плотн</t>
  </si>
  <si>
    <t>ф-ция расп Норм</t>
  </si>
  <si>
    <t>|F_n (x)-F(x,θ^* )|</t>
  </si>
  <si>
    <t>sup=</t>
  </si>
  <si>
    <t>√n D_n (θ^* )</t>
  </si>
  <si>
    <t>альфа 0,05</t>
  </si>
  <si>
    <t>&gt;</t>
  </si>
  <si>
    <t>Крит область правосторонняя, сл-но принимаем H1 с вер 95%</t>
  </si>
  <si>
    <t>ГИПОТЕЗА О НОРМАЛЬНОМ НЕ ПОДТВЕРДИЛАСЬ</t>
  </si>
  <si>
    <t>Проверка равенства 0 матожидания</t>
  </si>
  <si>
    <t>наблюд</t>
  </si>
  <si>
    <t>крит 5%</t>
  </si>
  <si>
    <t>срзнач</t>
  </si>
  <si>
    <t>крит 1%</t>
  </si>
  <si>
    <t>H0</t>
  </si>
  <si>
    <t>Равенство дисперсий за последний и предпоследний годы</t>
  </si>
  <si>
    <t>F.Тест</t>
  </si>
  <si>
    <t>H1</t>
  </si>
  <si>
    <t>равны</t>
  </si>
  <si>
    <t>не равны</t>
  </si>
  <si>
    <t>Равенство средних за последний и предпоследний годы</t>
  </si>
  <si>
    <t>Однофакторный дисперсионный анализ</t>
  </si>
  <si>
    <t>ИТОГИ</t>
  </si>
  <si>
    <t>Группы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</si>
  <si>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</si>
  <si>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</si>
  <si>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</si>
  <si>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</si>
  <si>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</si>
  <si>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</si>
  <si>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</si>
  <si>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</si>
  <si>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</si>
  <si>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</si>
  <si>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</si>
  <si>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</si>
  <si>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Критерий бартлетта</t>
  </si>
  <si>
    <t>ni</t>
  </si>
  <si>
    <t>s^2i</t>
  </si>
  <si>
    <t>ni-1</t>
  </si>
  <si>
    <t>1/(ni-1)</t>
  </si>
  <si>
    <t>общие</t>
  </si>
  <si>
    <t>v-1=</t>
  </si>
  <si>
    <t>сумм(1/(ni-1))</t>
  </si>
  <si>
    <t>сумм(ni-1)</t>
  </si>
  <si>
    <t>(ni-1)*s^2</t>
  </si>
  <si>
    <t>q=</t>
  </si>
  <si>
    <t>S^2(ост)</t>
  </si>
  <si>
    <t>(ni-1)*s^2(ост)/si^2</t>
  </si>
  <si>
    <t>Ф=</t>
  </si>
  <si>
    <t>Ф&gt;крит</t>
  </si>
  <si>
    <t>H0: логдоходности не зависят от года</t>
  </si>
  <si>
    <t>H1: логдоходности зависят от года</t>
  </si>
  <si>
    <t>H0: гипотеза о равенстве дисперсий верна</t>
  </si>
  <si>
    <t>H1: дисперсии не равны</t>
  </si>
  <si>
    <t>ПРИМЕНЕНИЕ ДИСПЕРСИОННОГО АНАЛИЗА НЕ ОБОСНОВАНО</t>
  </si>
  <si>
    <t>Доходность</t>
  </si>
  <si>
    <t>Логарифм доходности</t>
  </si>
  <si>
    <t>ОЧИЩЕННАЯ ЛОГДОХОДНОСТЬ</t>
  </si>
  <si>
    <t>гистограммы интервальных частот</t>
  </si>
  <si>
    <t>-0,0495652383584574</t>
  </si>
  <si>
    <t>-0,124975134097615</t>
  </si>
  <si>
    <t>-0,080009996304391</t>
  </si>
  <si>
    <t>xi^2*ni</t>
  </si>
  <si>
    <t>ГИПОТЕЗА НЕ ПОДТВЕРДИЛАСЬ</t>
  </si>
  <si>
    <t>Гипотеза ПОДТВЕРДИЛАСЬ</t>
  </si>
  <si>
    <t>ПРИМЕНЕНИЕ ДИСПЕРСИОННОГО АНАЛИЗА ОБОСНОВАНО</t>
  </si>
  <si>
    <t>H0: логдоходности не зависят от компании</t>
  </si>
  <si>
    <t>H1: логдоходности зависят от компании</t>
  </si>
  <si>
    <t>Z.ТЕСТ</t>
  </si>
  <si>
    <t>ТТЕСТ</t>
  </si>
  <si>
    <t>Ф&lt;крит</t>
  </si>
  <si>
    <t>r</t>
  </si>
  <si>
    <t>t</t>
  </si>
  <si>
    <t>t kp (0,05)</t>
  </si>
  <si>
    <t>t kp (0,01)</t>
  </si>
  <si>
    <t>ВТБ ао и ДагСБ ао</t>
  </si>
  <si>
    <t>ВТБ ао и РОСИНТЕРао</t>
  </si>
  <si>
    <t>ДагСБ ао и РОСИНТЕРао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</si>
</sst>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0" fontId="0" fillId="0" borderId="0" xfId="0" applyNumberForma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6" xfId="0" applyNumberFormat="1" applyFill="1" applyBorder="1" applyAlignment="1"/>
    <xf numFmtId="0" fontId="2" fillId="0" borderId="9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3" borderId="0" xfId="0" applyFill="1"/>
    <xf numFmtId="9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5" xfId="0" applyFill="1" applyBorder="1" applyAlignment="1"/>
    <xf numFmtId="0" fontId="0" fillId="0" borderId="7" xfId="0" applyFill="1" applyBorder="1" applyAlignment="1"/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4" fillId="5" borderId="16" xfId="0" applyFont="1" applyFill="1" applyBorder="1" applyAlignment="1">
      <alignment horizontal="center" vertical="center"/>
    </xf>
  </cellXfs>
  <cellStyles count="1">
    <cellStyle name="Обычный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Данные!$H$3:$H$263</c:f>
              <c:numCache>
                <c:formatCode>General</c:formatCode>
                <c:ptCount val="261"/>
                <c:pt idx="0">
                  <c:v>-2.7286101150675712</c:v>
                </c:pt>
                <c:pt idx="1">
                  <c:v>-2.729989108620964</c:v>
                </c:pt>
                <c:pt idx="2">
                  <c:v>-2.752002088631393</c:v>
                </c:pt>
                <c:pt idx="3">
                  <c:v>-2.6745187178934176</c:v>
                </c:pt>
                <c:pt idx="4">
                  <c:v>-2.684431335503576</c:v>
                </c:pt>
                <c:pt idx="5">
                  <c:v>-2.667868411469378</c:v>
                </c:pt>
                <c:pt idx="6">
                  <c:v>-2.7090507014357934</c:v>
                </c:pt>
                <c:pt idx="7">
                  <c:v>-2.6882475738060303</c:v>
                </c:pt>
                <c:pt idx="8">
                  <c:v>-2.7376850062319007</c:v>
                </c:pt>
                <c:pt idx="9">
                  <c:v>-2.7595540439693256</c:v>
                </c:pt>
                <c:pt idx="10">
                  <c:v>-2.758291417538957</c:v>
                </c:pt>
                <c:pt idx="11">
                  <c:v>-2.821778966430553</c:v>
                </c:pt>
                <c:pt idx="12">
                  <c:v>-2.786768785813615</c:v>
                </c:pt>
                <c:pt idx="13">
                  <c:v>-2.8353155521480864</c:v>
                </c:pt>
                <c:pt idx="14">
                  <c:v>-2.8464505708382366</c:v>
                </c:pt>
                <c:pt idx="15">
                  <c:v>-2.8160809453159152</c:v>
                </c:pt>
                <c:pt idx="16">
                  <c:v>-2.7257051363409306</c:v>
                </c:pt>
                <c:pt idx="17">
                  <c:v>-2.695627681103653</c:v>
                </c:pt>
                <c:pt idx="18">
                  <c:v>-2.6819439540177306</c:v>
                </c:pt>
                <c:pt idx="19">
                  <c:v>-2.5539995262752853</c:v>
                </c:pt>
                <c:pt idx="20">
                  <c:v>-2.5226085169720118</c:v>
                </c:pt>
                <c:pt idx="21">
                  <c:v>-2.5124422999825211</c:v>
                </c:pt>
                <c:pt idx="22">
                  <c:v>-2.5207411027972162</c:v>
                </c:pt>
                <c:pt idx="23">
                  <c:v>-2.5254786755530483</c:v>
                </c:pt>
                <c:pt idx="24">
                  <c:v>-2.5510464522925451</c:v>
                </c:pt>
                <c:pt idx="25">
                  <c:v>-2.5791294210353706</c:v>
                </c:pt>
                <c:pt idx="26">
                  <c:v>-2.5876040480263427</c:v>
                </c:pt>
                <c:pt idx="27">
                  <c:v>-2.6035550597727619</c:v>
                </c:pt>
                <c:pt idx="28">
                  <c:v>-2.6324790142551358</c:v>
                </c:pt>
                <c:pt idx="29">
                  <c:v>-2.6310891599660819</c:v>
                </c:pt>
                <c:pt idx="30">
                  <c:v>-2.6477550453184544</c:v>
                </c:pt>
                <c:pt idx="31">
                  <c:v>-2.6532779652552305</c:v>
                </c:pt>
                <c:pt idx="32">
                  <c:v>-2.6780060797538336</c:v>
                </c:pt>
                <c:pt idx="33">
                  <c:v>-2.6642725787563224</c:v>
                </c:pt>
                <c:pt idx="34">
                  <c:v>-2.695627681103653</c:v>
                </c:pt>
                <c:pt idx="35">
                  <c:v>-2.663554961215659</c:v>
                </c:pt>
                <c:pt idx="36">
                  <c:v>-2.6885417347141671</c:v>
                </c:pt>
                <c:pt idx="37">
                  <c:v>-2.696072224342803</c:v>
                </c:pt>
                <c:pt idx="38">
                  <c:v>-2.7030626595911711</c:v>
                </c:pt>
                <c:pt idx="39">
                  <c:v>-2.5770219386958062</c:v>
                </c:pt>
                <c:pt idx="40">
                  <c:v>-2.5849480039682269</c:v>
                </c:pt>
                <c:pt idx="41">
                  <c:v>-2.5936060667113412</c:v>
                </c:pt>
                <c:pt idx="42">
                  <c:v>-2.6262398259046442</c:v>
                </c:pt>
                <c:pt idx="43">
                  <c:v>-2.5789975731875958</c:v>
                </c:pt>
                <c:pt idx="44">
                  <c:v>-2.579656986333811</c:v>
                </c:pt>
                <c:pt idx="45">
                  <c:v>-2.5768903684041882</c:v>
                </c:pt>
                <c:pt idx="46">
                  <c:v>-2.6212763523201716</c:v>
                </c:pt>
                <c:pt idx="47">
                  <c:v>-2.6269311498174179</c:v>
                </c:pt>
                <c:pt idx="48">
                  <c:v>-2.5809771185387338</c:v>
                </c:pt>
                <c:pt idx="49">
                  <c:v>-2.5876040480263427</c:v>
                </c:pt>
                <c:pt idx="50">
                  <c:v>-2.5626519984128531</c:v>
                </c:pt>
                <c:pt idx="51">
                  <c:v>-2.5294856931859679</c:v>
                </c:pt>
                <c:pt idx="52">
                  <c:v>-2.5880030637927596</c:v>
                </c:pt>
                <c:pt idx="53">
                  <c:v>-2.6664285264113907</c:v>
                </c:pt>
                <c:pt idx="54">
                  <c:v>-2.6649907116417633</c:v>
                </c:pt>
                <c:pt idx="55">
                  <c:v>-2.6077524797868463</c:v>
                </c:pt>
                <c:pt idx="56">
                  <c:v>-2.6429649544462754</c:v>
                </c:pt>
                <c:pt idx="57">
                  <c:v>-2.6693103727862795</c:v>
                </c:pt>
                <c:pt idx="58">
                  <c:v>-2.6267928467952766</c:v>
                </c:pt>
                <c:pt idx="59">
                  <c:v>-2.6313669763312522</c:v>
                </c:pt>
                <c:pt idx="60">
                  <c:v>-2.5969561535966235</c:v>
                </c:pt>
                <c:pt idx="61">
                  <c:v>-2.5704645381496469</c:v>
                </c:pt>
                <c:pt idx="62">
                  <c:v>-2.5567034486076858</c:v>
                </c:pt>
                <c:pt idx="63">
                  <c:v>-2.6081596182874147</c:v>
                </c:pt>
                <c:pt idx="64">
                  <c:v>-2.5969561535966235</c:v>
                </c:pt>
                <c:pt idx="65">
                  <c:v>-2.5949447549969378</c:v>
                </c:pt>
                <c:pt idx="66">
                  <c:v>-2.5866736299356963</c:v>
                </c:pt>
                <c:pt idx="67">
                  <c:v>-2.6310891599660819</c:v>
                </c:pt>
                <c:pt idx="68">
                  <c:v>-2.6585460061991211</c:v>
                </c:pt>
                <c:pt idx="69">
                  <c:v>-2.6736487743848776</c:v>
                </c:pt>
                <c:pt idx="70">
                  <c:v>-2.6765515340428392</c:v>
                </c:pt>
                <c:pt idx="71">
                  <c:v>-2.6809215337139576</c:v>
                </c:pt>
                <c:pt idx="72">
                  <c:v>-2.6704654407749389</c:v>
                </c:pt>
                <c:pt idx="73">
                  <c:v>-2.6823824543536321</c:v>
                </c:pt>
                <c:pt idx="74">
                  <c:v>-2.6200393237794968</c:v>
                </c:pt>
                <c:pt idx="75">
                  <c:v>-2.6736487743848776</c:v>
                </c:pt>
                <c:pt idx="76">
                  <c:v>-2.6768422739780169</c:v>
                </c:pt>
                <c:pt idx="77">
                  <c:v>-2.697852376125764</c:v>
                </c:pt>
                <c:pt idx="78">
                  <c:v>-2.6854573524495757</c:v>
                </c:pt>
                <c:pt idx="79">
                  <c:v>-2.6835527295018227</c:v>
                </c:pt>
                <c:pt idx="80">
                  <c:v>-2.7014222148119891</c:v>
                </c:pt>
                <c:pt idx="81">
                  <c:v>-2.6969619041167894</c:v>
                </c:pt>
                <c:pt idx="82">
                  <c:v>-2.6938514817023971</c:v>
                </c:pt>
                <c:pt idx="83">
                  <c:v>-2.6882475738060303</c:v>
                </c:pt>
                <c:pt idx="84">
                  <c:v>-2.7030626595911711</c:v>
                </c:pt>
                <c:pt idx="85">
                  <c:v>-2.7015712350045007</c:v>
                </c:pt>
                <c:pt idx="86">
                  <c:v>-2.6070742837622078</c:v>
                </c:pt>
                <c:pt idx="87">
                  <c:v>-2.5672018925148303</c:v>
                </c:pt>
                <c:pt idx="88">
                  <c:v>-2.5902671654458267</c:v>
                </c:pt>
                <c:pt idx="89">
                  <c:v>-2.586407955120106</c:v>
                </c:pt>
                <c:pt idx="90">
                  <c:v>-2.6297012346912338</c:v>
                </c:pt>
                <c:pt idx="91">
                  <c:v>-2.6566919088270677</c:v>
                </c:pt>
                <c:pt idx="92">
                  <c:v>-2.6911930840357874</c:v>
                </c:pt>
                <c:pt idx="93">
                  <c:v>-2.6951833353953862</c:v>
                </c:pt>
                <c:pt idx="94">
                  <c:v>-2.6850175019916374</c:v>
                </c:pt>
                <c:pt idx="95">
                  <c:v>-2.6950352640247153</c:v>
                </c:pt>
                <c:pt idx="96">
                  <c:v>-2.6851640973155089</c:v>
                </c:pt>
                <c:pt idx="97">
                  <c:v>-2.6919308192223266</c:v>
                </c:pt>
                <c:pt idx="98">
                  <c:v>-2.6809215337139576</c:v>
                </c:pt>
                <c:pt idx="99">
                  <c:v>-2.6831137158121785</c:v>
                </c:pt>
                <c:pt idx="100">
                  <c:v>-2.5872051914100069</c:v>
                </c:pt>
                <c:pt idx="101">
                  <c:v>-2.6077524797868463</c:v>
                </c:pt>
                <c:pt idx="102">
                  <c:v>-2.6305337586743818</c:v>
                </c:pt>
                <c:pt idx="103">
                  <c:v>-2.6036901857779675</c:v>
                </c:pt>
                <c:pt idx="104">
                  <c:v>-2.6454980264452455</c:v>
                </c:pt>
                <c:pt idx="105">
                  <c:v>-2.6700321339146891</c:v>
                </c:pt>
                <c:pt idx="106">
                  <c:v>-2.6819439540177306</c:v>
                </c:pt>
                <c:pt idx="107">
                  <c:v>-2.663554961215659</c:v>
                </c:pt>
                <c:pt idx="108">
                  <c:v>-2.6694546833428472</c:v>
                </c:pt>
                <c:pt idx="109">
                  <c:v>-2.6819439540177306</c:v>
                </c:pt>
                <c:pt idx="110">
                  <c:v>-2.6892775157789264</c:v>
                </c:pt>
                <c:pt idx="111">
                  <c:v>-2.7008263560128905</c:v>
                </c:pt>
                <c:pt idx="112">
                  <c:v>-2.7181005369557116</c:v>
                </c:pt>
                <c:pt idx="113">
                  <c:v>-2.7325990740236228</c:v>
                </c:pt>
                <c:pt idx="114">
                  <c:v>-2.7143198141158056</c:v>
                </c:pt>
                <c:pt idx="115">
                  <c:v>-2.7120582224997487</c:v>
                </c:pt>
                <c:pt idx="116">
                  <c:v>-2.7143198141158056</c:v>
                </c:pt>
                <c:pt idx="117">
                  <c:v>-2.7243320336764931</c:v>
                </c:pt>
                <c:pt idx="118">
                  <c:v>-2.7474669334660016</c:v>
                </c:pt>
                <c:pt idx="119">
                  <c:v>-2.7333680090865</c:v>
                </c:pt>
                <c:pt idx="120">
                  <c:v>-2.7074004122607129</c:v>
                </c:pt>
                <c:pt idx="121">
                  <c:v>-2.7221998367066522</c:v>
                </c:pt>
                <c:pt idx="122">
                  <c:v>-2.7231130787792557</c:v>
                </c:pt>
                <c:pt idx="123">
                  <c:v>-2.7122088362510688</c:v>
                </c:pt>
                <c:pt idx="124">
                  <c:v>-2.7125101318243034</c:v>
                </c:pt>
                <c:pt idx="125">
                  <c:v>-2.73029581004953</c:v>
                </c:pt>
                <c:pt idx="126">
                  <c:v>-2.7295292327793343</c:v>
                </c:pt>
                <c:pt idx="127">
                  <c:v>-2.7504359175986481</c:v>
                </c:pt>
                <c:pt idx="128">
                  <c:v>-2.7488721956224653</c:v>
                </c:pt>
                <c:pt idx="129">
                  <c:v>-2.7488721956224653</c:v>
                </c:pt>
                <c:pt idx="130">
                  <c:v>-2.7538847374460094</c:v>
                </c:pt>
                <c:pt idx="131">
                  <c:v>-2.752002088631393</c:v>
                </c:pt>
                <c:pt idx="132">
                  <c:v>-2.7530998696559346</c:v>
                </c:pt>
                <c:pt idx="133">
                  <c:v>-2.7985221042662856</c:v>
                </c:pt>
                <c:pt idx="134">
                  <c:v>-2.7998365967329186</c:v>
                </c:pt>
                <c:pt idx="135">
                  <c:v>-2.8134107167600364</c:v>
                </c:pt>
                <c:pt idx="136">
                  <c:v>-2.822619655845346</c:v>
                </c:pt>
                <c:pt idx="137">
                  <c:v>-2.8100829266673619</c:v>
                </c:pt>
                <c:pt idx="138">
                  <c:v>-2.7575030848217401</c:v>
                </c:pt>
                <c:pt idx="139">
                  <c:v>-2.7870934084426628</c:v>
                </c:pt>
                <c:pt idx="140">
                  <c:v>-2.7870934084426628</c:v>
                </c:pt>
                <c:pt idx="141">
                  <c:v>-2.7921385814844966</c:v>
                </c:pt>
                <c:pt idx="142">
                  <c:v>-2.7872557592831853</c:v>
                </c:pt>
                <c:pt idx="143">
                  <c:v>-2.7895314429700933</c:v>
                </c:pt>
                <c:pt idx="144">
                  <c:v>-2.7968814148088259</c:v>
                </c:pt>
                <c:pt idx="145">
                  <c:v>-2.8092527066113728</c:v>
                </c:pt>
                <c:pt idx="146">
                  <c:v>-2.8052772168633142</c:v>
                </c:pt>
                <c:pt idx="147">
                  <c:v>-2.821778966430553</c:v>
                </c:pt>
                <c:pt idx="148">
                  <c:v>-2.8115790619310665</c:v>
                </c:pt>
                <c:pt idx="149">
                  <c:v>-2.9303191350057589</c:v>
                </c:pt>
                <c:pt idx="150">
                  <c:v>-2.9303191350057589</c:v>
                </c:pt>
                <c:pt idx="151">
                  <c:v>-2.96423360649462</c:v>
                </c:pt>
                <c:pt idx="152">
                  <c:v>-2.9826186344086079</c:v>
                </c:pt>
                <c:pt idx="153">
                  <c:v>-2.9957322735539909</c:v>
                </c:pt>
                <c:pt idx="154">
                  <c:v>-3.0672282752590609</c:v>
                </c:pt>
                <c:pt idx="155">
                  <c:v>-3.0508222398719509</c:v>
                </c:pt>
                <c:pt idx="156">
                  <c:v>-2.9917402522844534</c:v>
                </c:pt>
                <c:pt idx="157">
                  <c:v>-2.9767142677182292</c:v>
                </c:pt>
                <c:pt idx="158">
                  <c:v>-3.0027568884909557</c:v>
                </c:pt>
                <c:pt idx="159">
                  <c:v>-3.0088175131026467</c:v>
                </c:pt>
                <c:pt idx="160">
                  <c:v>-3.0118616554838744</c:v>
                </c:pt>
                <c:pt idx="161">
                  <c:v>-3.0561194235690863</c:v>
                </c:pt>
                <c:pt idx="162">
                  <c:v>-3.0428238810878416</c:v>
                </c:pt>
                <c:pt idx="163">
                  <c:v>-2.9613308468366588</c:v>
                </c:pt>
                <c:pt idx="164">
                  <c:v>-2.948657866168062</c:v>
                </c:pt>
                <c:pt idx="165">
                  <c:v>-2.8774160467359486</c:v>
                </c:pt>
                <c:pt idx="166">
                  <c:v>-2.9284475267483945</c:v>
                </c:pt>
                <c:pt idx="167">
                  <c:v>-2.9321942527500031</c:v>
                </c:pt>
                <c:pt idx="168">
                  <c:v>-2.9630714913144427</c:v>
                </c:pt>
                <c:pt idx="169">
                  <c:v>-2.8931756852288988</c:v>
                </c:pt>
                <c:pt idx="170">
                  <c:v>-2.9784819201474635</c:v>
                </c:pt>
                <c:pt idx="171">
                  <c:v>-2.9395409939042487</c:v>
                </c:pt>
                <c:pt idx="172">
                  <c:v>-2.9431398234348203</c:v>
                </c:pt>
                <c:pt idx="173">
                  <c:v>-2.9421915066259614</c:v>
                </c:pt>
                <c:pt idx="174">
                  <c:v>-2.9492304399025713</c:v>
                </c:pt>
                <c:pt idx="175">
                  <c:v>-2.972015746936675</c:v>
                </c:pt>
                <c:pt idx="176">
                  <c:v>-2.9747538671687992</c:v>
                </c:pt>
                <c:pt idx="177">
                  <c:v>-3.0491330502811063</c:v>
                </c:pt>
                <c:pt idx="178">
                  <c:v>-3.0896034891640616</c:v>
                </c:pt>
                <c:pt idx="179">
                  <c:v>-3.1120413959543742</c:v>
                </c:pt>
                <c:pt idx="180">
                  <c:v>-3.0661547378505367</c:v>
                </c:pt>
                <c:pt idx="181">
                  <c:v>-3.0363459564392881</c:v>
                </c:pt>
                <c:pt idx="182">
                  <c:v>-3.0261914810386994</c:v>
                </c:pt>
                <c:pt idx="183">
                  <c:v>-3.0007448153775353</c:v>
                </c:pt>
                <c:pt idx="184">
                  <c:v>-3.031359451197142</c:v>
                </c:pt>
                <c:pt idx="185">
                  <c:v>-3.0403113169519584</c:v>
                </c:pt>
                <c:pt idx="186">
                  <c:v>-3.0501884593500499</c:v>
                </c:pt>
                <c:pt idx="187">
                  <c:v>-3.1379873211348621</c:v>
                </c:pt>
                <c:pt idx="188">
                  <c:v>-3.1301783701069139</c:v>
                </c:pt>
                <c:pt idx="189">
                  <c:v>-3.1936955263379025</c:v>
                </c:pt>
                <c:pt idx="190">
                  <c:v>-3.1844743981508685</c:v>
                </c:pt>
                <c:pt idx="191">
                  <c:v>-3.2357676925384191</c:v>
                </c:pt>
                <c:pt idx="192">
                  <c:v>-3.2176266054677689</c:v>
                </c:pt>
                <c:pt idx="193">
                  <c:v>-3.1653350579401711</c:v>
                </c:pt>
                <c:pt idx="194">
                  <c:v>-3.2000540706276133</c:v>
                </c:pt>
                <c:pt idx="195">
                  <c:v>-3.2294313388077174</c:v>
                </c:pt>
                <c:pt idx="196">
                  <c:v>-3.2714857751404982</c:v>
                </c:pt>
                <c:pt idx="197">
                  <c:v>-3.2998147673735527</c:v>
                </c:pt>
                <c:pt idx="198">
                  <c:v>-3.3314847692508551</c:v>
                </c:pt>
                <c:pt idx="199">
                  <c:v>-3.3206317338225881</c:v>
                </c:pt>
                <c:pt idx="200">
                  <c:v>-3.2815494193962595</c:v>
                </c:pt>
                <c:pt idx="201">
                  <c:v>-3.2400994613198275</c:v>
                </c:pt>
                <c:pt idx="202">
                  <c:v>-3.2952170581249232</c:v>
                </c:pt>
                <c:pt idx="203">
                  <c:v>-3.2887619523323672</c:v>
                </c:pt>
                <c:pt idx="204">
                  <c:v>-3.3089373032368581</c:v>
                </c:pt>
                <c:pt idx="205">
                  <c:v>-3.324375239060871</c:v>
                </c:pt>
                <c:pt idx="206">
                  <c:v>-3.3454316037562983</c:v>
                </c:pt>
                <c:pt idx="207">
                  <c:v>-3.3858162796238531</c:v>
                </c:pt>
                <c:pt idx="208">
                  <c:v>-3.3633237292340739</c:v>
                </c:pt>
                <c:pt idx="209">
                  <c:v>-3.3471354235636248</c:v>
                </c:pt>
                <c:pt idx="210">
                  <c:v>-3.2941383093687477</c:v>
                </c:pt>
                <c:pt idx="211">
                  <c:v>-3.2979190322086538</c:v>
                </c:pt>
                <c:pt idx="212">
                  <c:v>-3.2724084668292384</c:v>
                </c:pt>
                <c:pt idx="213">
                  <c:v>-3.2933300107931482</c:v>
                </c:pt>
                <c:pt idx="214">
                  <c:v>-3.3077070385748164</c:v>
                </c:pt>
                <c:pt idx="215">
                  <c:v>-3.3220165837877143</c:v>
                </c:pt>
                <c:pt idx="216">
                  <c:v>-3.3234033542221351</c:v>
                </c:pt>
                <c:pt idx="217">
                  <c:v>-3.3461411759140769</c:v>
                </c:pt>
                <c:pt idx="218">
                  <c:v>-3.2863519899931148</c:v>
                </c:pt>
                <c:pt idx="219">
                  <c:v>-3.3242363405260273</c:v>
                </c:pt>
                <c:pt idx="220">
                  <c:v>-3.3341463944125453</c:v>
                </c:pt>
                <c:pt idx="221">
                  <c:v>-3.3153867252490445</c:v>
                </c:pt>
                <c:pt idx="222">
                  <c:v>-3.3171779761585811</c:v>
                </c:pt>
                <c:pt idx="223">
                  <c:v>-3.3295280949717956</c:v>
                </c:pt>
                <c:pt idx="224">
                  <c:v>-3.3407610128583247</c:v>
                </c:pt>
                <c:pt idx="225">
                  <c:v>-3.330366200901564</c:v>
                </c:pt>
                <c:pt idx="226">
                  <c:v>-3.3468512519220424</c:v>
                </c:pt>
                <c:pt idx="227">
                  <c:v>-3.3495541485103169</c:v>
                </c:pt>
                <c:pt idx="228">
                  <c:v>-3.2914465177030361</c:v>
                </c:pt>
                <c:pt idx="229">
                  <c:v>-3.3048422934193922</c:v>
                </c:pt>
                <c:pt idx="230">
                  <c:v>-3.2441936328524905</c:v>
                </c:pt>
                <c:pt idx="231">
                  <c:v>-3.2109076552190237</c:v>
                </c:pt>
                <c:pt idx="232">
                  <c:v>-3.2138882833571616</c:v>
                </c:pt>
                <c:pt idx="233">
                  <c:v>-3.2218803338884996</c:v>
                </c:pt>
                <c:pt idx="234">
                  <c:v>-3.1855619458382671</c:v>
                </c:pt>
                <c:pt idx="235">
                  <c:v>-3.1235656450638758</c:v>
                </c:pt>
                <c:pt idx="236">
                  <c:v>-3.160606916744225</c:v>
                </c:pt>
                <c:pt idx="237">
                  <c:v>-3.1535563587475584</c:v>
                </c:pt>
                <c:pt idx="238">
                  <c:v>-3.1697285816019556</c:v>
                </c:pt>
                <c:pt idx="239">
                  <c:v>-3.2039872123744502</c:v>
                </c:pt>
                <c:pt idx="240">
                  <c:v>-3.2675409968494815</c:v>
                </c:pt>
                <c:pt idx="241">
                  <c:v>-3.2674097718640565</c:v>
                </c:pt>
                <c:pt idx="242">
                  <c:v>-3.2524326083970436</c:v>
                </c:pt>
                <c:pt idx="243">
                  <c:v>-3.1712768460689218</c:v>
                </c:pt>
                <c:pt idx="244">
                  <c:v>-3.158251203051766</c:v>
                </c:pt>
                <c:pt idx="245">
                  <c:v>-3.160606916744225</c:v>
                </c:pt>
                <c:pt idx="246">
                  <c:v>-3.1536734616225677</c:v>
                </c:pt>
                <c:pt idx="247">
                  <c:v>-3.2002994392952653</c:v>
                </c:pt>
                <c:pt idx="248">
                  <c:v>-3.1718729712728644</c:v>
                </c:pt>
                <c:pt idx="249">
                  <c:v>-3.1512171763943861</c:v>
                </c:pt>
                <c:pt idx="250">
                  <c:v>-3.1469040613557295</c:v>
                </c:pt>
                <c:pt idx="251">
                  <c:v>-3.1431887430218661</c:v>
                </c:pt>
                <c:pt idx="252">
                  <c:v>-3.0791138824930422</c:v>
                </c:pt>
                <c:pt idx="253">
                  <c:v>-3.0593112551968624</c:v>
                </c:pt>
                <c:pt idx="254">
                  <c:v>-3.0749919545396232</c:v>
                </c:pt>
                <c:pt idx="255">
                  <c:v>-3.0937862140293793</c:v>
                </c:pt>
                <c:pt idx="256">
                  <c:v>-3.09500027521266</c:v>
                </c:pt>
                <c:pt idx="257">
                  <c:v>-3.0715339869702727</c:v>
                </c:pt>
                <c:pt idx="258">
                  <c:v>-3.0726133178899486</c:v>
                </c:pt>
                <c:pt idx="259">
                  <c:v>-3.0817259867209672</c:v>
                </c:pt>
                <c:pt idx="260">
                  <c:v>-3.0812901619156374</c:v>
                </c:pt>
              </c:numCache>
            </c:numRef>
          </c:xVal>
          <c:yVal>
            <c:numRef>
              <c:f>Данные!$I$3:$I$263</c:f>
              <c:numCache>
                <c:formatCode>General</c:formatCode>
                <c:ptCount val="261"/>
                <c:pt idx="0">
                  <c:v>-2.6186666399675245</c:v>
                </c:pt>
                <c:pt idx="1">
                  <c:v>-2.9759296462578115</c:v>
                </c:pt>
                <c:pt idx="2">
                  <c:v>-2.5257286443082556</c:v>
                </c:pt>
                <c:pt idx="3">
                  <c:v>-2.5383074265151158</c:v>
                </c:pt>
                <c:pt idx="4">
                  <c:v>-2.8648794651352287</c:v>
                </c:pt>
                <c:pt idx="5">
                  <c:v>-2.8895720777256004</c:v>
                </c:pt>
                <c:pt idx="6">
                  <c:v>-2.846967500288879</c:v>
                </c:pt>
                <c:pt idx="7">
                  <c:v>-2.7105533313203285</c:v>
                </c:pt>
                <c:pt idx="8">
                  <c:v>-2.4831481967731373</c:v>
                </c:pt>
                <c:pt idx="9">
                  <c:v>-2.3025850929940455</c:v>
                </c:pt>
                <c:pt idx="10">
                  <c:v>-2.3007867110526661</c:v>
                </c:pt>
                <c:pt idx="11">
                  <c:v>-2.3354182500892859</c:v>
                </c:pt>
                <c:pt idx="12">
                  <c:v>-2.2730262907525014</c:v>
                </c:pt>
                <c:pt idx="13">
                  <c:v>-2.1631710372113675</c:v>
                </c:pt>
                <c:pt idx="14">
                  <c:v>-2.2881892127103134</c:v>
                </c:pt>
                <c:pt idx="15">
                  <c:v>-2.2256240518579173</c:v>
                </c:pt>
                <c:pt idx="16">
                  <c:v>-2.1372401604072078</c:v>
                </c:pt>
                <c:pt idx="17">
                  <c:v>-2.145581344184381</c:v>
                </c:pt>
                <c:pt idx="18">
                  <c:v>-2.1227666664182094</c:v>
                </c:pt>
                <c:pt idx="19">
                  <c:v>-2.1286317858706076</c:v>
                </c:pt>
                <c:pt idx="20">
                  <c:v>-2.1161055260514274</c:v>
                </c:pt>
                <c:pt idx="21">
                  <c:v>-2.0874737133771002</c:v>
                </c:pt>
                <c:pt idx="22">
                  <c:v>-1.9547490977225177</c:v>
                </c:pt>
                <c:pt idx="23">
                  <c:v>-1.7350011354094461</c:v>
                </c:pt>
                <c:pt idx="24">
                  <c:v>-1.6332184410995039</c:v>
                </c:pt>
                <c:pt idx="25">
                  <c:v>-1.612944051763388</c:v>
                </c:pt>
                <c:pt idx="26">
                  <c:v>-1.5032777166057099</c:v>
                </c:pt>
                <c:pt idx="27">
                  <c:v>-1.4354846053106625</c:v>
                </c:pt>
                <c:pt idx="28">
                  <c:v>-1.3870946812906597</c:v>
                </c:pt>
                <c:pt idx="29">
                  <c:v>-1.3735755887121159</c:v>
                </c:pt>
                <c:pt idx="30">
                  <c:v>-1.3763440302667225</c:v>
                </c:pt>
                <c:pt idx="31">
                  <c:v>-1.3149043650332175</c:v>
                </c:pt>
                <c:pt idx="32">
                  <c:v>-1.1457038962019601</c:v>
                </c:pt>
                <c:pt idx="33">
                  <c:v>-1.1695713776086036</c:v>
                </c:pt>
                <c:pt idx="34">
                  <c:v>-0.86393550154022691</c:v>
                </c:pt>
                <c:pt idx="35">
                  <c:v>-0.72773862532956435</c:v>
                </c:pt>
                <c:pt idx="36">
                  <c:v>-0.73292805057178989</c:v>
                </c:pt>
                <c:pt idx="37">
                  <c:v>-1.0216512475319814</c:v>
                </c:pt>
                <c:pt idx="38">
                  <c:v>-0.88068230440678741</c:v>
                </c:pt>
                <c:pt idx="39">
                  <c:v>-0.87347073469122694</c:v>
                </c:pt>
                <c:pt idx="40">
                  <c:v>-0.82098055206983023</c:v>
                </c:pt>
                <c:pt idx="41">
                  <c:v>-0.79850769621777162</c:v>
                </c:pt>
                <c:pt idx="42">
                  <c:v>-0.79850769621777162</c:v>
                </c:pt>
                <c:pt idx="43">
                  <c:v>-0.79850769621777162</c:v>
                </c:pt>
                <c:pt idx="44">
                  <c:v>-0.81644539690443896</c:v>
                </c:pt>
                <c:pt idx="45">
                  <c:v>-0.84397007029452897</c:v>
                </c:pt>
                <c:pt idx="46">
                  <c:v>-0.89404012293933532</c:v>
                </c:pt>
                <c:pt idx="47">
                  <c:v>-0.91379385167556781</c:v>
                </c:pt>
                <c:pt idx="48">
                  <c:v>-0.92886951408101515</c:v>
                </c:pt>
                <c:pt idx="49">
                  <c:v>-0.90881871703545403</c:v>
                </c:pt>
                <c:pt idx="50">
                  <c:v>-0.89159811928378363</c:v>
                </c:pt>
                <c:pt idx="51">
                  <c:v>-0.86512244529975568</c:v>
                </c:pt>
                <c:pt idx="52">
                  <c:v>-0.69314718055994529</c:v>
                </c:pt>
                <c:pt idx="53">
                  <c:v>-0.71334988787746478</c:v>
                </c:pt>
                <c:pt idx="54">
                  <c:v>-0.83471074488173225</c:v>
                </c:pt>
                <c:pt idx="55">
                  <c:v>-0.87227384645738082</c:v>
                </c:pt>
                <c:pt idx="56">
                  <c:v>-0.916290731874155</c:v>
                </c:pt>
                <c:pt idx="57">
                  <c:v>-0.91879386209227354</c:v>
                </c:pt>
                <c:pt idx="58">
                  <c:v>-0.916290731874155</c:v>
                </c:pt>
                <c:pt idx="59">
                  <c:v>-0.9493305859523552</c:v>
                </c:pt>
                <c:pt idx="60">
                  <c:v>-1.0023934309275668</c:v>
                </c:pt>
                <c:pt idx="61">
                  <c:v>-1.1177951080848836</c:v>
                </c:pt>
                <c:pt idx="62">
                  <c:v>-1.1086626245216111</c:v>
                </c:pt>
                <c:pt idx="63">
                  <c:v>-1.0966142860054366</c:v>
                </c:pt>
                <c:pt idx="64">
                  <c:v>-1.1425641761972924</c:v>
                </c:pt>
                <c:pt idx="65">
                  <c:v>-1.0051219455807707</c:v>
                </c:pt>
                <c:pt idx="66">
                  <c:v>-0.92130327369769927</c:v>
                </c:pt>
                <c:pt idx="67">
                  <c:v>-0.916290731874155</c:v>
                </c:pt>
                <c:pt idx="68">
                  <c:v>-0.98886142470899052</c:v>
                </c:pt>
                <c:pt idx="69">
                  <c:v>-0.96233467037556186</c:v>
                </c:pt>
                <c:pt idx="70">
                  <c:v>-0.87707001872087387</c:v>
                </c:pt>
                <c:pt idx="71">
                  <c:v>-0.94160853985844495</c:v>
                </c:pt>
                <c:pt idx="72">
                  <c:v>-0.96758402626170559</c:v>
                </c:pt>
                <c:pt idx="73">
                  <c:v>-1.0188773206492561</c:v>
                </c:pt>
                <c:pt idx="74">
                  <c:v>-0.91130319036311591</c:v>
                </c:pt>
                <c:pt idx="75">
                  <c:v>-0.92381899829494663</c:v>
                </c:pt>
                <c:pt idx="76">
                  <c:v>-1.0216512475319814</c:v>
                </c:pt>
                <c:pt idx="77">
                  <c:v>-0.92381899829494663</c:v>
                </c:pt>
                <c:pt idx="78">
                  <c:v>-0.96495590385543606</c:v>
                </c:pt>
                <c:pt idx="79">
                  <c:v>-0.96758402626170559</c:v>
                </c:pt>
                <c:pt idx="80">
                  <c:v>-0.83701755097964725</c:v>
                </c:pt>
                <c:pt idx="81">
                  <c:v>-0.79628793947945864</c:v>
                </c:pt>
                <c:pt idx="82">
                  <c:v>-0.7507762933965817</c:v>
                </c:pt>
                <c:pt idx="83">
                  <c:v>-0.70521976179421453</c:v>
                </c:pt>
                <c:pt idx="84">
                  <c:v>-0.67334455326376563</c:v>
                </c:pt>
                <c:pt idx="85">
                  <c:v>-1.816397062767118E-2</c:v>
                </c:pt>
                <c:pt idx="86">
                  <c:v>0.22394323148477399</c:v>
                </c:pt>
                <c:pt idx="87">
                  <c:v>0.39204208777602367</c:v>
                </c:pt>
                <c:pt idx="88">
                  <c:v>0.5709795465857378</c:v>
                </c:pt>
                <c:pt idx="89">
                  <c:v>0.65544531337593381</c:v>
                </c:pt>
                <c:pt idx="90">
                  <c:v>0.61518563909023349</c:v>
                </c:pt>
                <c:pt idx="91">
                  <c:v>0.60976557162089429</c:v>
                </c:pt>
                <c:pt idx="92">
                  <c:v>0.52176556380432504</c:v>
                </c:pt>
                <c:pt idx="93">
                  <c:v>0.50077528791248915</c:v>
                </c:pt>
                <c:pt idx="94">
                  <c:v>0.64185388617239469</c:v>
                </c:pt>
                <c:pt idx="95">
                  <c:v>0.56018705330371477</c:v>
                </c:pt>
                <c:pt idx="96">
                  <c:v>0.33575769568334413</c:v>
                </c:pt>
                <c:pt idx="97">
                  <c:v>0.58500502194024218</c:v>
                </c:pt>
                <c:pt idx="98">
                  <c:v>0.50621501120830747</c:v>
                </c:pt>
                <c:pt idx="99">
                  <c:v>0.53003984268979498</c:v>
                </c:pt>
                <c:pt idx="100">
                  <c:v>0.43825493093115531</c:v>
                </c:pt>
                <c:pt idx="101">
                  <c:v>0.48858001481867092</c:v>
                </c:pt>
                <c:pt idx="102">
                  <c:v>0.38048912203798729</c:v>
                </c:pt>
                <c:pt idx="103">
                  <c:v>0.43825493093115531</c:v>
                </c:pt>
                <c:pt idx="104">
                  <c:v>0.53062825106217038</c:v>
                </c:pt>
                <c:pt idx="105">
                  <c:v>0.48242614924429278</c:v>
                </c:pt>
                <c:pt idx="106">
                  <c:v>0.42526773540434409</c:v>
                </c:pt>
                <c:pt idx="107">
                  <c:v>0.41871033485818504</c:v>
                </c:pt>
                <c:pt idx="108">
                  <c:v>0.26236426446749106</c:v>
                </c:pt>
                <c:pt idx="109">
                  <c:v>0.20701416938432612</c:v>
                </c:pt>
                <c:pt idx="110">
                  <c:v>9.9845334969716121E-2</c:v>
                </c:pt>
                <c:pt idx="111">
                  <c:v>-0.16841865162496325</c:v>
                </c:pt>
                <c:pt idx="112">
                  <c:v>-0.2876820724517809</c:v>
                </c:pt>
                <c:pt idx="113">
                  <c:v>-0.46203545959655867</c:v>
                </c:pt>
                <c:pt idx="114">
                  <c:v>-0.57981849525294205</c:v>
                </c:pt>
                <c:pt idx="115">
                  <c:v>-0.90386821187559785</c:v>
                </c:pt>
                <c:pt idx="116">
                  <c:v>-1.4271163556401458</c:v>
                </c:pt>
                <c:pt idx="117">
                  <c:v>-1.2729656758128873</c:v>
                </c:pt>
                <c:pt idx="118">
                  <c:v>-1.155182640156504</c:v>
                </c:pt>
                <c:pt idx="119">
                  <c:v>-1.2729656758128873</c:v>
                </c:pt>
                <c:pt idx="120">
                  <c:v>-1.2039728043259361</c:v>
                </c:pt>
                <c:pt idx="121">
                  <c:v>-1.3664917338237108</c:v>
                </c:pt>
                <c:pt idx="122">
                  <c:v>-1.3093333199837622</c:v>
                </c:pt>
                <c:pt idx="123">
                  <c:v>-1.6347557204183902</c:v>
                </c:pt>
                <c:pt idx="124">
                  <c:v>-1.5141277326297755</c:v>
                </c:pt>
                <c:pt idx="125">
                  <c:v>-1.6094379124341003</c:v>
                </c:pt>
                <c:pt idx="126">
                  <c:v>-1.5606477482646683</c:v>
                </c:pt>
                <c:pt idx="127">
                  <c:v>-1.5141277326297755</c:v>
                </c:pt>
                <c:pt idx="128">
                  <c:v>-1.5141277326297755</c:v>
                </c:pt>
                <c:pt idx="129">
                  <c:v>-1.4916548767777169</c:v>
                </c:pt>
                <c:pt idx="130">
                  <c:v>-1.155182640156504</c:v>
                </c:pt>
                <c:pt idx="131">
                  <c:v>-1.2909841813155656</c:v>
                </c:pt>
                <c:pt idx="132">
                  <c:v>-1.5141277326297755</c:v>
                </c:pt>
                <c:pt idx="133">
                  <c:v>-1.3470736479666092</c:v>
                </c:pt>
                <c:pt idx="134">
                  <c:v>-1.3242589702004379</c:v>
                </c:pt>
                <c:pt idx="135">
                  <c:v>-1.4271163556401458</c:v>
                </c:pt>
                <c:pt idx="136">
                  <c:v>-1.4312917270506265</c:v>
                </c:pt>
                <c:pt idx="137">
                  <c:v>-1.6607312068216509</c:v>
                </c:pt>
                <c:pt idx="138">
                  <c:v>-1.8388510767619055</c:v>
                </c:pt>
                <c:pt idx="139">
                  <c:v>-2.4079456086518722</c:v>
                </c:pt>
                <c:pt idx="140">
                  <c:v>-2.2443161848700699</c:v>
                </c:pt>
                <c:pt idx="141">
                  <c:v>-2.2730262907525014</c:v>
                </c:pt>
                <c:pt idx="142">
                  <c:v>-2.1715568305876416</c:v>
                </c:pt>
                <c:pt idx="143">
                  <c:v>-2.1803674602697964</c:v>
                </c:pt>
                <c:pt idx="144">
                  <c:v>-2.1715568305876416</c:v>
                </c:pt>
                <c:pt idx="145">
                  <c:v>-2.1715568305876416</c:v>
                </c:pt>
                <c:pt idx="146">
                  <c:v>-2.1892564076870427</c:v>
                </c:pt>
                <c:pt idx="147">
                  <c:v>-2.2256240518579173</c:v>
                </c:pt>
                <c:pt idx="148">
                  <c:v>-2.2827824656978661</c:v>
                </c:pt>
                <c:pt idx="149">
                  <c:v>-2.333044300478754</c:v>
                </c:pt>
                <c:pt idx="150">
                  <c:v>-2.3697938426874958</c:v>
                </c:pt>
                <c:pt idx="151">
                  <c:v>-2.4769384801388235</c:v>
                </c:pt>
                <c:pt idx="152">
                  <c:v>-2.4534079827286295</c:v>
                </c:pt>
                <c:pt idx="153">
                  <c:v>-2.3914163067006613</c:v>
                </c:pt>
                <c:pt idx="154">
                  <c:v>-2.2633643798407643</c:v>
                </c:pt>
                <c:pt idx="155">
                  <c:v>-2.120263536200091</c:v>
                </c:pt>
                <c:pt idx="156">
                  <c:v>-2.0099154790312257</c:v>
                </c:pt>
                <c:pt idx="157">
                  <c:v>-1.8546992690019291</c:v>
                </c:pt>
                <c:pt idx="158">
                  <c:v>-1.6793240398982667</c:v>
                </c:pt>
                <c:pt idx="159">
                  <c:v>-1.810942288644829</c:v>
                </c:pt>
                <c:pt idx="160">
                  <c:v>-1.8357113567572378</c:v>
                </c:pt>
                <c:pt idx="161">
                  <c:v>-1.9661128563728327</c:v>
                </c:pt>
                <c:pt idx="162">
                  <c:v>-1.987774353154012</c:v>
                </c:pt>
                <c:pt idx="163">
                  <c:v>-1.9987836386623814</c:v>
                </c:pt>
                <c:pt idx="164">
                  <c:v>-2.0915141229141052</c:v>
                </c:pt>
                <c:pt idx="165">
                  <c:v>-2.1161055260514274</c:v>
                </c:pt>
                <c:pt idx="166">
                  <c:v>-2.059638914383656</c:v>
                </c:pt>
                <c:pt idx="167">
                  <c:v>-2.0996442489973552</c:v>
                </c:pt>
                <c:pt idx="168">
                  <c:v>-2.1671804559878427</c:v>
                </c:pt>
                <c:pt idx="169">
                  <c:v>-2.1982250776698029</c:v>
                </c:pt>
                <c:pt idx="170">
                  <c:v>-2.2396102938326572</c:v>
                </c:pt>
                <c:pt idx="171">
                  <c:v>-2.158484749020289</c:v>
                </c:pt>
                <c:pt idx="172">
                  <c:v>-2.2027397580243298</c:v>
                </c:pt>
                <c:pt idx="173">
                  <c:v>-2.1982250776698029</c:v>
                </c:pt>
                <c:pt idx="174">
                  <c:v>-2.2164073967529934</c:v>
                </c:pt>
                <c:pt idx="175">
                  <c:v>-2.2027397580243298</c:v>
                </c:pt>
                <c:pt idx="176">
                  <c:v>-2.2256240518579173</c:v>
                </c:pt>
                <c:pt idx="177">
                  <c:v>-2.1982250776698029</c:v>
                </c:pt>
                <c:pt idx="178">
                  <c:v>-2.2072749131897207</c:v>
                </c:pt>
                <c:pt idx="179">
                  <c:v>-2.2072749131897207</c:v>
                </c:pt>
                <c:pt idx="180">
                  <c:v>-2.2256240518579173</c:v>
                </c:pt>
                <c:pt idx="181">
                  <c:v>-2.333044300478754</c:v>
                </c:pt>
                <c:pt idx="182">
                  <c:v>-2.3805466344637574</c:v>
                </c:pt>
                <c:pt idx="183">
                  <c:v>-2.3486290314954523</c:v>
                </c:pt>
                <c:pt idx="184">
                  <c:v>-2.0754495204102983</c:v>
                </c:pt>
                <c:pt idx="185">
                  <c:v>-2.2256240518579173</c:v>
                </c:pt>
                <c:pt idx="186">
                  <c:v>-2.3382122706371966</c:v>
                </c:pt>
                <c:pt idx="187">
                  <c:v>-2.4304184645039308</c:v>
                </c:pt>
                <c:pt idx="188">
                  <c:v>-2.4361164856185682</c:v>
                </c:pt>
                <c:pt idx="189">
                  <c:v>-2.4651040224918206</c:v>
                </c:pt>
                <c:pt idx="190">
                  <c:v>-2.4534079827286295</c:v>
                </c:pt>
                <c:pt idx="191">
                  <c:v>-2.4769384801388235</c:v>
                </c:pt>
                <c:pt idx="192">
                  <c:v>-2.4304184645039308</c:v>
                </c:pt>
                <c:pt idx="193">
                  <c:v>-2.3859667019330968</c:v>
                </c:pt>
                <c:pt idx="194">
                  <c:v>-1.7778565640590636</c:v>
                </c:pt>
                <c:pt idx="195">
                  <c:v>-2.0834495630773748</c:v>
                </c:pt>
                <c:pt idx="196">
                  <c:v>-2.145581344184381</c:v>
                </c:pt>
                <c:pt idx="197">
                  <c:v>-2.0174061507603831</c:v>
                </c:pt>
                <c:pt idx="198">
                  <c:v>-2.0874737133771002</c:v>
                </c:pt>
                <c:pt idx="199">
                  <c:v>-2.0750511933785432</c:v>
                </c:pt>
                <c:pt idx="200">
                  <c:v>-2.1119647333853959</c:v>
                </c:pt>
                <c:pt idx="201">
                  <c:v>-2.1932823581035956</c:v>
                </c:pt>
                <c:pt idx="202">
                  <c:v>-2.2196235722796986</c:v>
                </c:pt>
                <c:pt idx="203">
                  <c:v>-2.2145742156713322</c:v>
                </c:pt>
                <c:pt idx="204">
                  <c:v>-2.1430205233227073</c:v>
                </c:pt>
                <c:pt idx="205">
                  <c:v>-2.1438734018392247</c:v>
                </c:pt>
                <c:pt idx="206">
                  <c:v>-2.145581344184381</c:v>
                </c:pt>
                <c:pt idx="207">
                  <c:v>-2.1719955232904438</c:v>
                </c:pt>
                <c:pt idx="208">
                  <c:v>-2.1737522211510774</c:v>
                </c:pt>
                <c:pt idx="209">
                  <c:v>-2.0714733720306588</c:v>
                </c:pt>
                <c:pt idx="210">
                  <c:v>-2.1244389076105716</c:v>
                </c:pt>
                <c:pt idx="211">
                  <c:v>-2.059638914383656</c:v>
                </c:pt>
                <c:pt idx="212">
                  <c:v>-2.08224546901257</c:v>
                </c:pt>
                <c:pt idx="213">
                  <c:v>-2.084253098677058</c:v>
                </c:pt>
                <c:pt idx="214">
                  <c:v>-2.0980129272652714</c:v>
                </c:pt>
                <c:pt idx="215">
                  <c:v>-2.1231844646277547</c:v>
                </c:pt>
                <c:pt idx="216">
                  <c:v>-2.1053749237063402</c:v>
                </c:pt>
                <c:pt idx="217">
                  <c:v>-2.1252760780236355</c:v>
                </c:pt>
                <c:pt idx="218">
                  <c:v>-2.1127915213613901</c:v>
                </c:pt>
                <c:pt idx="219">
                  <c:v>-2.1165205499212565</c:v>
                </c:pt>
                <c:pt idx="220">
                  <c:v>-2.1227666664182094</c:v>
                </c:pt>
                <c:pt idx="221">
                  <c:v>-2.1362235557788205</c:v>
                </c:pt>
                <c:pt idx="222">
                  <c:v>-2.1623884625007621</c:v>
                </c:pt>
                <c:pt idx="223">
                  <c:v>-2.1477203824331301</c:v>
                </c:pt>
                <c:pt idx="224">
                  <c:v>-2.158484749020289</c:v>
                </c:pt>
                <c:pt idx="225">
                  <c:v>-2.1636930941274271</c:v>
                </c:pt>
                <c:pt idx="226">
                  <c:v>-2.1821389399181785</c:v>
                </c:pt>
                <c:pt idx="227">
                  <c:v>-2.2585682075772713</c:v>
                </c:pt>
                <c:pt idx="228">
                  <c:v>-2.2857279759276228</c:v>
                </c:pt>
                <c:pt idx="229">
                  <c:v>-2.2896688677274994</c:v>
                </c:pt>
                <c:pt idx="230">
                  <c:v>-2.2956094792576205</c:v>
                </c:pt>
                <c:pt idx="231">
                  <c:v>-2.2480969077099759</c:v>
                </c:pt>
                <c:pt idx="232">
                  <c:v>-2.1946279514889535</c:v>
                </c:pt>
                <c:pt idx="233">
                  <c:v>-2.145581344184381</c:v>
                </c:pt>
                <c:pt idx="234">
                  <c:v>-2.1269525243508878</c:v>
                </c:pt>
                <c:pt idx="235">
                  <c:v>-2.1311559773665145</c:v>
                </c:pt>
                <c:pt idx="236">
                  <c:v>-2.1636930941274271</c:v>
                </c:pt>
                <c:pt idx="237">
                  <c:v>-2.2256240518579173</c:v>
                </c:pt>
                <c:pt idx="238">
                  <c:v>-2.2018351898939028</c:v>
                </c:pt>
                <c:pt idx="239">
                  <c:v>-2.1901496636642577</c:v>
                </c:pt>
                <c:pt idx="240">
                  <c:v>-2.2633643798407643</c:v>
                </c:pt>
                <c:pt idx="241">
                  <c:v>-2.2662531637466552</c:v>
                </c:pt>
                <c:pt idx="242">
                  <c:v>-2.2246985543369746</c:v>
                </c:pt>
                <c:pt idx="243">
                  <c:v>-2.2182439445602951</c:v>
                </c:pt>
                <c:pt idx="244">
                  <c:v>-2.2200838714823021</c:v>
                </c:pt>
                <c:pt idx="245">
                  <c:v>-2.2284056948197941</c:v>
                </c:pt>
                <c:pt idx="246">
                  <c:v>-2.2433732333621994</c:v>
                </c:pt>
                <c:pt idx="247">
                  <c:v>-2.2518919786785276</c:v>
                </c:pt>
                <c:pt idx="248">
                  <c:v>-2.2643263808769554</c:v>
                </c:pt>
                <c:pt idx="249">
                  <c:v>-2.2302644314144198</c:v>
                </c:pt>
                <c:pt idx="250">
                  <c:v>-2.2321266293454842</c:v>
                </c:pt>
                <c:pt idx="251">
                  <c:v>-2.2219271899765913</c:v>
                </c:pt>
                <c:pt idx="252">
                  <c:v>-2.2358614609511376</c:v>
                </c:pt>
                <c:pt idx="253">
                  <c:v>-2.2662531637466552</c:v>
                </c:pt>
                <c:pt idx="254">
                  <c:v>-2.2624033033612139</c:v>
                </c:pt>
                <c:pt idx="255">
                  <c:v>-2.2443161848700699</c:v>
                </c:pt>
                <c:pt idx="256">
                  <c:v>-2.2537949288246137</c:v>
                </c:pt>
                <c:pt idx="257">
                  <c:v>-2.2633643798407643</c:v>
                </c:pt>
                <c:pt idx="258">
                  <c:v>-2.2701179028565441</c:v>
                </c:pt>
                <c:pt idx="259">
                  <c:v>-2.2614431496628704</c:v>
                </c:pt>
                <c:pt idx="260">
                  <c:v>-2.2633643798407643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5-4DE2-9480-5A41169B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04096"/>
        <c:axId val="1248528016"/>
      </c:scatterChart>
      <c:valAx>
        <c:axId val="1257604096"/>
        <c:scaling>
          <c:orientation val="minMax"/>
          <c:max val="-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ВТБ ао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528016"/>
        <c:crosses val="autoZero"/>
        <c:crossBetween val="midCat"/>
      </c:valAx>
      <c:valAx>
        <c:axId val="12485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ДагСБ</a:t>
                </a:r>
                <a:r>
                  <a:rPr lang="ru-RU" baseline="0"/>
                  <a:t> ао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Цены</a:t>
            </a:r>
            <a:r>
              <a:rPr lang="ru-RU" baseline="0"/>
              <a:t> РОСИНТЕРао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Стат'!$A$128:$A$137</c:f>
              <c:strCache>
                <c:ptCount val="10"/>
                <c:pt idx="0">
                  <c:v>57,47777778</c:v>
                </c:pt>
                <c:pt idx="1">
                  <c:v>62,85555556</c:v>
                </c:pt>
                <c:pt idx="2">
                  <c:v>68,23333333</c:v>
                </c:pt>
                <c:pt idx="3">
                  <c:v>73,61111111</c:v>
                </c:pt>
                <c:pt idx="4">
                  <c:v>78,98888889</c:v>
                </c:pt>
                <c:pt idx="5">
                  <c:v>84,36666667</c:v>
                </c:pt>
                <c:pt idx="6">
                  <c:v>89,74444444</c:v>
                </c:pt>
                <c:pt idx="7">
                  <c:v>95,12222222</c:v>
                </c:pt>
                <c:pt idx="8">
                  <c:v>100,5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Стат'!$B$128:$B$137</c:f>
              <c:numCache>
                <c:formatCode>General</c:formatCode>
                <c:ptCount val="10"/>
                <c:pt idx="0">
                  <c:v>22</c:v>
                </c:pt>
                <c:pt idx="1">
                  <c:v>41</c:v>
                </c:pt>
                <c:pt idx="2">
                  <c:v>61</c:v>
                </c:pt>
                <c:pt idx="3">
                  <c:v>52</c:v>
                </c:pt>
                <c:pt idx="4">
                  <c:v>37</c:v>
                </c:pt>
                <c:pt idx="5">
                  <c:v>17</c:v>
                </c:pt>
                <c:pt idx="6">
                  <c:v>12</c:v>
                </c:pt>
                <c:pt idx="7">
                  <c:v>15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785-8E61-FD23845E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833088"/>
        <c:axId val="202412510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Стат'!$A$128:$A$137</c:f>
              <c:strCache>
                <c:ptCount val="10"/>
                <c:pt idx="0">
                  <c:v>57,47777778</c:v>
                </c:pt>
                <c:pt idx="1">
                  <c:v>62,85555556</c:v>
                </c:pt>
                <c:pt idx="2">
                  <c:v>68,23333333</c:v>
                </c:pt>
                <c:pt idx="3">
                  <c:v>73,61111111</c:v>
                </c:pt>
                <c:pt idx="4">
                  <c:v>78,98888889</c:v>
                </c:pt>
                <c:pt idx="5">
                  <c:v>84,36666667</c:v>
                </c:pt>
                <c:pt idx="6">
                  <c:v>89,74444444</c:v>
                </c:pt>
                <c:pt idx="7">
                  <c:v>95,12222222</c:v>
                </c:pt>
                <c:pt idx="8">
                  <c:v>100,5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Стат'!$C$128:$C$137</c:f>
              <c:numCache>
                <c:formatCode>0.00%</c:formatCode>
                <c:ptCount val="10"/>
                <c:pt idx="0">
                  <c:v>8.4291187739463605E-2</c:v>
                </c:pt>
                <c:pt idx="1">
                  <c:v>0.2413793103448276</c:v>
                </c:pt>
                <c:pt idx="2">
                  <c:v>0.47509578544061304</c:v>
                </c:pt>
                <c:pt idx="3">
                  <c:v>0.67432950191570884</c:v>
                </c:pt>
                <c:pt idx="4">
                  <c:v>0.81609195402298851</c:v>
                </c:pt>
                <c:pt idx="5">
                  <c:v>0.88122605363984674</c:v>
                </c:pt>
                <c:pt idx="6">
                  <c:v>0.92720306513409967</c:v>
                </c:pt>
                <c:pt idx="7">
                  <c:v>0.98467432950191569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0-4785-8E61-FD23845E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829488"/>
        <c:axId val="2024109296"/>
      </c:lineChart>
      <c:catAx>
        <c:axId val="20118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125104"/>
        <c:crosses val="autoZero"/>
        <c:auto val="1"/>
        <c:lblAlgn val="ctr"/>
        <c:lblOffset val="100"/>
        <c:noMultiLvlLbl val="0"/>
      </c:catAx>
      <c:valAx>
        <c:axId val="202412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833088"/>
        <c:crosses val="autoZero"/>
        <c:crossBetween val="between"/>
      </c:valAx>
      <c:valAx>
        <c:axId val="20241092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11829488"/>
        <c:crosses val="max"/>
        <c:crossBetween val="between"/>
      </c:valAx>
      <c:catAx>
        <c:axId val="201182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1092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Объем</a:t>
            </a:r>
            <a:r>
              <a:rPr lang="ru-RU" baseline="0"/>
              <a:t> торгов ВТБ ао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Стат'!$A$142:$A$151</c:f>
              <c:strCache>
                <c:ptCount val="10"/>
                <c:pt idx="0">
                  <c:v>52728870000</c:v>
                </c:pt>
                <c:pt idx="1">
                  <c:v>93598460000</c:v>
                </c:pt>
                <c:pt idx="2">
                  <c:v>1,34468E+11</c:v>
                </c:pt>
                <c:pt idx="3">
                  <c:v>1,75338E+11</c:v>
                </c:pt>
                <c:pt idx="4">
                  <c:v>2,16207E+11</c:v>
                </c:pt>
                <c:pt idx="5">
                  <c:v>2,57077E+11</c:v>
                </c:pt>
                <c:pt idx="6">
                  <c:v>2,97946E+11</c:v>
                </c:pt>
                <c:pt idx="7">
                  <c:v>3,38816E+11</c:v>
                </c:pt>
                <c:pt idx="8">
                  <c:v>3,79686E+11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Стат'!$B$142:$B$151</c:f>
              <c:numCache>
                <c:formatCode>General</c:formatCode>
                <c:ptCount val="10"/>
                <c:pt idx="0">
                  <c:v>63</c:v>
                </c:pt>
                <c:pt idx="1">
                  <c:v>100</c:v>
                </c:pt>
                <c:pt idx="2">
                  <c:v>57</c:v>
                </c:pt>
                <c:pt idx="3">
                  <c:v>23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4-48D2-8604-3227CA11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578064"/>
        <c:axId val="11393446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Стат'!$A$142:$A$151</c:f>
              <c:strCache>
                <c:ptCount val="10"/>
                <c:pt idx="0">
                  <c:v>52728870000</c:v>
                </c:pt>
                <c:pt idx="1">
                  <c:v>93598460000</c:v>
                </c:pt>
                <c:pt idx="2">
                  <c:v>1,34468E+11</c:v>
                </c:pt>
                <c:pt idx="3">
                  <c:v>1,75338E+11</c:v>
                </c:pt>
                <c:pt idx="4">
                  <c:v>2,16207E+11</c:v>
                </c:pt>
                <c:pt idx="5">
                  <c:v>2,57077E+11</c:v>
                </c:pt>
                <c:pt idx="6">
                  <c:v>2,97946E+11</c:v>
                </c:pt>
                <c:pt idx="7">
                  <c:v>3,38816E+11</c:v>
                </c:pt>
                <c:pt idx="8">
                  <c:v>3,79686E+11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Стат'!$C$142:$C$151</c:f>
              <c:numCache>
                <c:formatCode>0.00%</c:formatCode>
                <c:ptCount val="10"/>
                <c:pt idx="0">
                  <c:v>0.2413793103448276</c:v>
                </c:pt>
                <c:pt idx="1">
                  <c:v>0.62452107279693492</c:v>
                </c:pt>
                <c:pt idx="2">
                  <c:v>0.84291187739463602</c:v>
                </c:pt>
                <c:pt idx="3">
                  <c:v>0.93103448275862066</c:v>
                </c:pt>
                <c:pt idx="4">
                  <c:v>0.95019157088122608</c:v>
                </c:pt>
                <c:pt idx="5">
                  <c:v>0.96551724137931039</c:v>
                </c:pt>
                <c:pt idx="6">
                  <c:v>0.98084291187739459</c:v>
                </c:pt>
                <c:pt idx="7">
                  <c:v>0.9885057471264368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4-48D2-8604-3227CA11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56464"/>
        <c:axId val="113938208"/>
      </c:lineChart>
      <c:catAx>
        <c:axId val="212957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34464"/>
        <c:crosses val="autoZero"/>
        <c:auto val="1"/>
        <c:lblAlgn val="ctr"/>
        <c:lblOffset val="100"/>
        <c:noMultiLvlLbl val="0"/>
      </c:catAx>
      <c:valAx>
        <c:axId val="11393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578064"/>
        <c:crosses val="autoZero"/>
        <c:crossBetween val="between"/>
      </c:valAx>
      <c:valAx>
        <c:axId val="113938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29556464"/>
        <c:crosses val="max"/>
        <c:crossBetween val="between"/>
      </c:valAx>
      <c:catAx>
        <c:axId val="212955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382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Объем торгов ДагСБ</a:t>
            </a:r>
            <a:r>
              <a:rPr lang="ru-RU" baseline="0"/>
              <a:t> ао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Стат'!$A$157:$A$166</c:f>
              <c:strCache>
                <c:ptCount val="10"/>
                <c:pt idx="0">
                  <c:v>138022222,2</c:v>
                </c:pt>
                <c:pt idx="1">
                  <c:v>275824444,4</c:v>
                </c:pt>
                <c:pt idx="2">
                  <c:v>413626666,7</c:v>
                </c:pt>
                <c:pt idx="3">
                  <c:v>551428888,9</c:v>
                </c:pt>
                <c:pt idx="4">
                  <c:v>689231111,1</c:v>
                </c:pt>
                <c:pt idx="5">
                  <c:v>827033333,3</c:v>
                </c:pt>
                <c:pt idx="6">
                  <c:v>964835555,6</c:v>
                </c:pt>
                <c:pt idx="7">
                  <c:v>1102637778</c:v>
                </c:pt>
                <c:pt idx="8">
                  <c:v>1240440000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Стат'!$B$157:$B$166</c:f>
              <c:numCache>
                <c:formatCode>General</c:formatCode>
                <c:ptCount val="10"/>
                <c:pt idx="0">
                  <c:v>234</c:v>
                </c:pt>
                <c:pt idx="1">
                  <c:v>13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2-496E-8510-10293D04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193440"/>
        <c:axId val="1983007872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Стат'!$A$157:$A$166</c:f>
              <c:strCache>
                <c:ptCount val="10"/>
                <c:pt idx="0">
                  <c:v>138022222,2</c:v>
                </c:pt>
                <c:pt idx="1">
                  <c:v>275824444,4</c:v>
                </c:pt>
                <c:pt idx="2">
                  <c:v>413626666,7</c:v>
                </c:pt>
                <c:pt idx="3">
                  <c:v>551428888,9</c:v>
                </c:pt>
                <c:pt idx="4">
                  <c:v>689231111,1</c:v>
                </c:pt>
                <c:pt idx="5">
                  <c:v>827033333,3</c:v>
                </c:pt>
                <c:pt idx="6">
                  <c:v>964835555,6</c:v>
                </c:pt>
                <c:pt idx="7">
                  <c:v>1102637778</c:v>
                </c:pt>
                <c:pt idx="8">
                  <c:v>1240440000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Стат'!$C$157:$C$166</c:f>
              <c:numCache>
                <c:formatCode>0.00%</c:formatCode>
                <c:ptCount val="10"/>
                <c:pt idx="0">
                  <c:v>0.89655172413793105</c:v>
                </c:pt>
                <c:pt idx="1">
                  <c:v>0.94636015325670497</c:v>
                </c:pt>
                <c:pt idx="2">
                  <c:v>0.97318007662835249</c:v>
                </c:pt>
                <c:pt idx="3">
                  <c:v>0.98467432950191569</c:v>
                </c:pt>
                <c:pt idx="4">
                  <c:v>0.9885057471264368</c:v>
                </c:pt>
                <c:pt idx="5">
                  <c:v>0.9885057471264368</c:v>
                </c:pt>
                <c:pt idx="6">
                  <c:v>0.99616858237547889</c:v>
                </c:pt>
                <c:pt idx="7">
                  <c:v>0.99616858237547889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2-496E-8510-10293D04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191040"/>
        <c:axId val="1982997472"/>
      </c:lineChart>
      <c:catAx>
        <c:axId val="202619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007872"/>
        <c:crosses val="autoZero"/>
        <c:auto val="1"/>
        <c:lblAlgn val="ctr"/>
        <c:lblOffset val="100"/>
        <c:noMultiLvlLbl val="0"/>
      </c:catAx>
      <c:valAx>
        <c:axId val="198300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6193440"/>
        <c:crosses val="autoZero"/>
        <c:crossBetween val="between"/>
      </c:valAx>
      <c:valAx>
        <c:axId val="19829974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26191040"/>
        <c:crosses val="max"/>
        <c:crossBetween val="between"/>
      </c:valAx>
      <c:catAx>
        <c:axId val="202619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9974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Объем торгов РОСИНТЕР ао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Стат'!$A$173:$A$182</c:f>
              <c:strCache>
                <c:ptCount val="10"/>
                <c:pt idx="0">
                  <c:v>73634,44444</c:v>
                </c:pt>
                <c:pt idx="1">
                  <c:v>147228,8889</c:v>
                </c:pt>
                <c:pt idx="2">
                  <c:v>220823,3333</c:v>
                </c:pt>
                <c:pt idx="3">
                  <c:v>294417,7778</c:v>
                </c:pt>
                <c:pt idx="4">
                  <c:v>368012,2222</c:v>
                </c:pt>
                <c:pt idx="5">
                  <c:v>441606,6667</c:v>
                </c:pt>
                <c:pt idx="6">
                  <c:v>515201,1111</c:v>
                </c:pt>
                <c:pt idx="7">
                  <c:v>588795,5556</c:v>
                </c:pt>
                <c:pt idx="8">
                  <c:v>662390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Стат'!$B$173:$B$182</c:f>
              <c:numCache>
                <c:formatCode>General</c:formatCode>
                <c:ptCount val="10"/>
                <c:pt idx="0">
                  <c:v>253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A-4CEF-938A-74860624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24832"/>
        <c:axId val="81302966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Стат'!$A$173:$A$182</c:f>
              <c:strCache>
                <c:ptCount val="10"/>
                <c:pt idx="0">
                  <c:v>73634,44444</c:v>
                </c:pt>
                <c:pt idx="1">
                  <c:v>147228,8889</c:v>
                </c:pt>
                <c:pt idx="2">
                  <c:v>220823,3333</c:v>
                </c:pt>
                <c:pt idx="3">
                  <c:v>294417,7778</c:v>
                </c:pt>
                <c:pt idx="4">
                  <c:v>368012,2222</c:v>
                </c:pt>
                <c:pt idx="5">
                  <c:v>441606,6667</c:v>
                </c:pt>
                <c:pt idx="6">
                  <c:v>515201,1111</c:v>
                </c:pt>
                <c:pt idx="7">
                  <c:v>588795,5556</c:v>
                </c:pt>
                <c:pt idx="8">
                  <c:v>662390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Стат'!$C$173:$C$182</c:f>
              <c:numCache>
                <c:formatCode>0.00%</c:formatCode>
                <c:ptCount val="10"/>
                <c:pt idx="0">
                  <c:v>0.96934865900383138</c:v>
                </c:pt>
                <c:pt idx="1">
                  <c:v>0.98084291187739459</c:v>
                </c:pt>
                <c:pt idx="2">
                  <c:v>0.9923371647509579</c:v>
                </c:pt>
                <c:pt idx="3">
                  <c:v>0.99616858237547889</c:v>
                </c:pt>
                <c:pt idx="4">
                  <c:v>0.99616858237547889</c:v>
                </c:pt>
                <c:pt idx="5">
                  <c:v>0.99616858237547889</c:v>
                </c:pt>
                <c:pt idx="6">
                  <c:v>0.99616858237547889</c:v>
                </c:pt>
                <c:pt idx="7">
                  <c:v>0.99616858237547889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A-4CEF-938A-74860624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839632"/>
        <c:axId val="813030496"/>
      </c:lineChart>
      <c:catAx>
        <c:axId val="2188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3029664"/>
        <c:crosses val="autoZero"/>
        <c:auto val="1"/>
        <c:lblAlgn val="ctr"/>
        <c:lblOffset val="100"/>
        <c:noMultiLvlLbl val="0"/>
      </c:catAx>
      <c:valAx>
        <c:axId val="81302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824832"/>
        <c:crosses val="autoZero"/>
        <c:crossBetween val="between"/>
      </c:valAx>
      <c:valAx>
        <c:axId val="8130304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8839632"/>
        <c:crosses val="max"/>
        <c:crossBetween val="between"/>
      </c:valAx>
      <c:catAx>
        <c:axId val="218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0304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Логарифм цен ВТБ ао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Стат'!$A$189:$A$198</c:f>
              <c:strCache>
                <c:ptCount val="10"/>
                <c:pt idx="0">
                  <c:v>-3,288774726</c:v>
                </c:pt>
                <c:pt idx="1">
                  <c:v>-3,191733173</c:v>
                </c:pt>
                <c:pt idx="2">
                  <c:v>-3,09469162</c:v>
                </c:pt>
                <c:pt idx="3">
                  <c:v>-2,997650066</c:v>
                </c:pt>
                <c:pt idx="4">
                  <c:v>-2,900608513</c:v>
                </c:pt>
                <c:pt idx="5">
                  <c:v>-2,80356696</c:v>
                </c:pt>
                <c:pt idx="6">
                  <c:v>-2,706525407</c:v>
                </c:pt>
                <c:pt idx="7">
                  <c:v>-2,609483853</c:v>
                </c:pt>
                <c:pt idx="8">
                  <c:v>-2,51244229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Стат'!$B$189:$B$198</c:f>
              <c:numCache>
                <c:formatCode>General</c:formatCode>
                <c:ptCount val="10"/>
                <c:pt idx="0">
                  <c:v>28</c:v>
                </c:pt>
                <c:pt idx="1">
                  <c:v>20</c:v>
                </c:pt>
                <c:pt idx="2">
                  <c:v>19</c:v>
                </c:pt>
                <c:pt idx="3">
                  <c:v>24</c:v>
                </c:pt>
                <c:pt idx="4">
                  <c:v>19</c:v>
                </c:pt>
                <c:pt idx="5">
                  <c:v>13</c:v>
                </c:pt>
                <c:pt idx="6">
                  <c:v>39</c:v>
                </c:pt>
                <c:pt idx="7">
                  <c:v>64</c:v>
                </c:pt>
                <c:pt idx="8">
                  <c:v>35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5-406D-87E4-52F3B91C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362400"/>
        <c:axId val="208840886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Стат'!$A$189:$A$198</c:f>
              <c:strCache>
                <c:ptCount val="10"/>
                <c:pt idx="0">
                  <c:v>-3,288774726</c:v>
                </c:pt>
                <c:pt idx="1">
                  <c:v>-3,191733173</c:v>
                </c:pt>
                <c:pt idx="2">
                  <c:v>-3,09469162</c:v>
                </c:pt>
                <c:pt idx="3">
                  <c:v>-2,997650066</c:v>
                </c:pt>
                <c:pt idx="4">
                  <c:v>-2,900608513</c:v>
                </c:pt>
                <c:pt idx="5">
                  <c:v>-2,80356696</c:v>
                </c:pt>
                <c:pt idx="6">
                  <c:v>-2,706525407</c:v>
                </c:pt>
                <c:pt idx="7">
                  <c:v>-2,609483853</c:v>
                </c:pt>
                <c:pt idx="8">
                  <c:v>-2,51244229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Стат'!$C$189:$C$198</c:f>
              <c:numCache>
                <c:formatCode>0.00%</c:formatCode>
                <c:ptCount val="10"/>
                <c:pt idx="0">
                  <c:v>0.10727969348659004</c:v>
                </c:pt>
                <c:pt idx="1">
                  <c:v>0.18390804597701149</c:v>
                </c:pt>
                <c:pt idx="2">
                  <c:v>0.25670498084291188</c:v>
                </c:pt>
                <c:pt idx="3">
                  <c:v>0.34865900383141762</c:v>
                </c:pt>
                <c:pt idx="4">
                  <c:v>0.42145593869731801</c:v>
                </c:pt>
                <c:pt idx="5">
                  <c:v>0.47126436781609193</c:v>
                </c:pt>
                <c:pt idx="6">
                  <c:v>0.62068965517241381</c:v>
                </c:pt>
                <c:pt idx="7">
                  <c:v>0.86590038314176243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5-406D-87E4-52F3B91C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64000"/>
        <c:axId val="2088379328"/>
      </c:lineChart>
      <c:catAx>
        <c:axId val="21323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408864"/>
        <c:crosses val="autoZero"/>
        <c:auto val="1"/>
        <c:lblAlgn val="ctr"/>
        <c:lblOffset val="100"/>
        <c:noMultiLvlLbl val="0"/>
      </c:catAx>
      <c:valAx>
        <c:axId val="208840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362400"/>
        <c:crosses val="autoZero"/>
        <c:crossBetween val="between"/>
      </c:valAx>
      <c:valAx>
        <c:axId val="20883793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32364000"/>
        <c:crosses val="max"/>
        <c:crossBetween val="between"/>
      </c:valAx>
      <c:catAx>
        <c:axId val="213236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3793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Логарифм цен</a:t>
            </a:r>
            <a:r>
              <a:rPr lang="ru-RU" baseline="0"/>
              <a:t> ДагСБ ао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Стат'!$A$203:$A$212</c:f>
              <c:strCache>
                <c:ptCount val="10"/>
                <c:pt idx="0">
                  <c:v>-2,57244354</c:v>
                </c:pt>
                <c:pt idx="1">
                  <c:v>-2,168957433</c:v>
                </c:pt>
                <c:pt idx="2">
                  <c:v>-1,765471326</c:v>
                </c:pt>
                <c:pt idx="3">
                  <c:v>-1,36198522</c:v>
                </c:pt>
                <c:pt idx="4">
                  <c:v>-0,958499113</c:v>
                </c:pt>
                <c:pt idx="5">
                  <c:v>-0,555013007</c:v>
                </c:pt>
                <c:pt idx="6">
                  <c:v>-0,1515269</c:v>
                </c:pt>
                <c:pt idx="7">
                  <c:v>0,251959207</c:v>
                </c:pt>
                <c:pt idx="8">
                  <c:v>0,655445323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Стат'!$B$203:$B$212</c:f>
              <c:numCache>
                <c:formatCode>General</c:formatCode>
                <c:ptCount val="10"/>
                <c:pt idx="0">
                  <c:v>6</c:v>
                </c:pt>
                <c:pt idx="1">
                  <c:v>84</c:v>
                </c:pt>
                <c:pt idx="2">
                  <c:v>55</c:v>
                </c:pt>
                <c:pt idx="3">
                  <c:v>22</c:v>
                </c:pt>
                <c:pt idx="4">
                  <c:v>26</c:v>
                </c:pt>
                <c:pt idx="5">
                  <c:v>39</c:v>
                </c:pt>
                <c:pt idx="6">
                  <c:v>3</c:v>
                </c:pt>
                <c:pt idx="7">
                  <c:v>4</c:v>
                </c:pt>
                <c:pt idx="8">
                  <c:v>22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0-4AAF-9432-DC6C4B04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513392"/>
        <c:axId val="202411470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Стат'!$A$203:$A$212</c:f>
              <c:strCache>
                <c:ptCount val="10"/>
                <c:pt idx="0">
                  <c:v>-2,57244354</c:v>
                </c:pt>
                <c:pt idx="1">
                  <c:v>-2,168957433</c:v>
                </c:pt>
                <c:pt idx="2">
                  <c:v>-1,765471326</c:v>
                </c:pt>
                <c:pt idx="3">
                  <c:v>-1,36198522</c:v>
                </c:pt>
                <c:pt idx="4">
                  <c:v>-0,958499113</c:v>
                </c:pt>
                <c:pt idx="5">
                  <c:v>-0,555013007</c:v>
                </c:pt>
                <c:pt idx="6">
                  <c:v>-0,1515269</c:v>
                </c:pt>
                <c:pt idx="7">
                  <c:v>0,251959207</c:v>
                </c:pt>
                <c:pt idx="8">
                  <c:v>0,655445323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Стат'!$C$203:$C$212</c:f>
              <c:numCache>
                <c:formatCode>0.00%</c:formatCode>
                <c:ptCount val="10"/>
                <c:pt idx="0">
                  <c:v>2.2988505747126436E-2</c:v>
                </c:pt>
                <c:pt idx="1">
                  <c:v>0.34482758620689657</c:v>
                </c:pt>
                <c:pt idx="2">
                  <c:v>0.55555555555555558</c:v>
                </c:pt>
                <c:pt idx="3">
                  <c:v>0.63984674329501912</c:v>
                </c:pt>
                <c:pt idx="4">
                  <c:v>0.73946360153256707</c:v>
                </c:pt>
                <c:pt idx="5">
                  <c:v>0.88888888888888884</c:v>
                </c:pt>
                <c:pt idx="6">
                  <c:v>0.90038314176245215</c:v>
                </c:pt>
                <c:pt idx="7">
                  <c:v>0.91570881226053635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0-4AAF-9432-DC6C4B04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27792"/>
        <c:axId val="2024122192"/>
      </c:lineChart>
      <c:catAx>
        <c:axId val="36451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114704"/>
        <c:crosses val="autoZero"/>
        <c:auto val="1"/>
        <c:lblAlgn val="ctr"/>
        <c:lblOffset val="100"/>
        <c:noMultiLvlLbl val="0"/>
      </c:catAx>
      <c:valAx>
        <c:axId val="202411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513392"/>
        <c:crosses val="autoZero"/>
        <c:crossBetween val="between"/>
      </c:valAx>
      <c:valAx>
        <c:axId val="2024122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64527792"/>
        <c:crosses val="max"/>
        <c:crossBetween val="between"/>
      </c:valAx>
      <c:catAx>
        <c:axId val="36452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1221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Логарифм цен РОСИНТЕР</a:t>
            </a:r>
            <a:r>
              <a:rPr lang="ru-RU" baseline="0"/>
              <a:t>ао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Стат'!$A$217:$A$226</c:f>
              <c:strCache>
                <c:ptCount val="10"/>
                <c:pt idx="0">
                  <c:v>4,026164146</c:v>
                </c:pt>
                <c:pt idx="1">
                  <c:v>4,099163344</c:v>
                </c:pt>
                <c:pt idx="2">
                  <c:v>4,172162542</c:v>
                </c:pt>
                <c:pt idx="3">
                  <c:v>4,245161739</c:v>
                </c:pt>
                <c:pt idx="4">
                  <c:v>4,318160937</c:v>
                </c:pt>
                <c:pt idx="5">
                  <c:v>4,391160135</c:v>
                </c:pt>
                <c:pt idx="6">
                  <c:v>4,464159332</c:v>
                </c:pt>
                <c:pt idx="7">
                  <c:v>4,53715853</c:v>
                </c:pt>
                <c:pt idx="8">
                  <c:v>4,610157737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Стат'!$B$217:$B$226</c:f>
              <c:numCache>
                <c:formatCode>General</c:formatCode>
                <c:ptCount val="10"/>
                <c:pt idx="0">
                  <c:v>15</c:v>
                </c:pt>
                <c:pt idx="1">
                  <c:v>27</c:v>
                </c:pt>
                <c:pt idx="2">
                  <c:v>42</c:v>
                </c:pt>
                <c:pt idx="3">
                  <c:v>57</c:v>
                </c:pt>
                <c:pt idx="4">
                  <c:v>48</c:v>
                </c:pt>
                <c:pt idx="5">
                  <c:v>35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4-4539-AFD1-30EA51E1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527792"/>
        <c:axId val="113937792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Стат'!$A$217:$A$226</c:f>
              <c:strCache>
                <c:ptCount val="10"/>
                <c:pt idx="0">
                  <c:v>4,026164146</c:v>
                </c:pt>
                <c:pt idx="1">
                  <c:v>4,099163344</c:v>
                </c:pt>
                <c:pt idx="2">
                  <c:v>4,172162542</c:v>
                </c:pt>
                <c:pt idx="3">
                  <c:v>4,245161739</c:v>
                </c:pt>
                <c:pt idx="4">
                  <c:v>4,318160937</c:v>
                </c:pt>
                <c:pt idx="5">
                  <c:v>4,391160135</c:v>
                </c:pt>
                <c:pt idx="6">
                  <c:v>4,464159332</c:v>
                </c:pt>
                <c:pt idx="7">
                  <c:v>4,53715853</c:v>
                </c:pt>
                <c:pt idx="8">
                  <c:v>4,610157737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Стат'!$C$217:$C$226</c:f>
              <c:numCache>
                <c:formatCode>0.00%</c:formatCode>
                <c:ptCount val="10"/>
                <c:pt idx="0">
                  <c:v>5.7471264367816091E-2</c:v>
                </c:pt>
                <c:pt idx="1">
                  <c:v>0.16091954022988506</c:v>
                </c:pt>
                <c:pt idx="2">
                  <c:v>0.32183908045977011</c:v>
                </c:pt>
                <c:pt idx="3">
                  <c:v>0.54022988505747127</c:v>
                </c:pt>
                <c:pt idx="4">
                  <c:v>0.72413793103448276</c:v>
                </c:pt>
                <c:pt idx="5">
                  <c:v>0.85823754789272033</c:v>
                </c:pt>
                <c:pt idx="6">
                  <c:v>0.91187739463601536</c:v>
                </c:pt>
                <c:pt idx="7">
                  <c:v>0.95402298850574707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4-4539-AFD1-30EA51E1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18192"/>
        <c:axId val="113960256"/>
      </c:lineChart>
      <c:catAx>
        <c:axId val="36452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37792"/>
        <c:crosses val="autoZero"/>
        <c:auto val="1"/>
        <c:lblAlgn val="ctr"/>
        <c:lblOffset val="100"/>
        <c:noMultiLvlLbl val="0"/>
      </c:catAx>
      <c:valAx>
        <c:axId val="11393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527792"/>
        <c:crosses val="autoZero"/>
        <c:crossBetween val="between"/>
      </c:valAx>
      <c:valAx>
        <c:axId val="1139602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64518192"/>
        <c:crosses val="max"/>
        <c:crossBetween val="between"/>
      </c:valAx>
      <c:catAx>
        <c:axId val="36451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602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Логдоходность ВТБ ао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Стат'!$A$232:$A$241</c:f>
              <c:strCache>
                <c:ptCount val="10"/>
                <c:pt idx="0">
                  <c:v>-0,091330684</c:v>
                </c:pt>
                <c:pt idx="1">
                  <c:v>-0,063921295</c:v>
                </c:pt>
                <c:pt idx="2">
                  <c:v>-0,036511906</c:v>
                </c:pt>
                <c:pt idx="3">
                  <c:v>-0,009102517</c:v>
                </c:pt>
                <c:pt idx="4">
                  <c:v>0,018306872</c:v>
                </c:pt>
                <c:pt idx="5">
                  <c:v>0,045716261</c:v>
                </c:pt>
                <c:pt idx="6">
                  <c:v>0,07312565</c:v>
                </c:pt>
                <c:pt idx="7">
                  <c:v>0,100535039</c:v>
                </c:pt>
                <c:pt idx="8">
                  <c:v>0,127944438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Стат'!$B$232:$B$241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24</c:v>
                </c:pt>
                <c:pt idx="3">
                  <c:v>73</c:v>
                </c:pt>
                <c:pt idx="4">
                  <c:v>104</c:v>
                </c:pt>
                <c:pt idx="5">
                  <c:v>29</c:v>
                </c:pt>
                <c:pt idx="6">
                  <c:v>16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0-4E04-BB7D-A5E41C062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487792"/>
        <c:axId val="1983002048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Стат'!$A$232:$A$241</c:f>
              <c:strCache>
                <c:ptCount val="10"/>
                <c:pt idx="0">
                  <c:v>-0,091330684</c:v>
                </c:pt>
                <c:pt idx="1">
                  <c:v>-0,063921295</c:v>
                </c:pt>
                <c:pt idx="2">
                  <c:v>-0,036511906</c:v>
                </c:pt>
                <c:pt idx="3">
                  <c:v>-0,009102517</c:v>
                </c:pt>
                <c:pt idx="4">
                  <c:v>0,018306872</c:v>
                </c:pt>
                <c:pt idx="5">
                  <c:v>0,045716261</c:v>
                </c:pt>
                <c:pt idx="6">
                  <c:v>0,07312565</c:v>
                </c:pt>
                <c:pt idx="7">
                  <c:v>0,100535039</c:v>
                </c:pt>
                <c:pt idx="8">
                  <c:v>0,127944438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Стат'!$C$232:$C$241</c:f>
              <c:numCache>
                <c:formatCode>0.00%</c:formatCode>
                <c:ptCount val="10"/>
                <c:pt idx="0">
                  <c:v>3.8461538461538464E-3</c:v>
                </c:pt>
                <c:pt idx="1">
                  <c:v>2.3076923076923078E-2</c:v>
                </c:pt>
                <c:pt idx="2">
                  <c:v>0.11538461538461539</c:v>
                </c:pt>
                <c:pt idx="3">
                  <c:v>0.39615384615384613</c:v>
                </c:pt>
                <c:pt idx="4">
                  <c:v>0.7961538461538461</c:v>
                </c:pt>
                <c:pt idx="5">
                  <c:v>0.90769230769230769</c:v>
                </c:pt>
                <c:pt idx="6">
                  <c:v>0.96923076923076923</c:v>
                </c:pt>
                <c:pt idx="7">
                  <c:v>0.99230769230769234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E04-BB7D-A5E41C062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01392"/>
        <c:axId val="1983010784"/>
      </c:lineChart>
      <c:catAx>
        <c:axId val="36448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002048"/>
        <c:crosses val="autoZero"/>
        <c:auto val="1"/>
        <c:lblAlgn val="ctr"/>
        <c:lblOffset val="100"/>
        <c:noMultiLvlLbl val="0"/>
      </c:catAx>
      <c:valAx>
        <c:axId val="198300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487792"/>
        <c:crosses val="autoZero"/>
        <c:crossBetween val="between"/>
      </c:valAx>
      <c:valAx>
        <c:axId val="19830107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64501392"/>
        <c:crosses val="max"/>
        <c:crossBetween val="between"/>
      </c:valAx>
      <c:catAx>
        <c:axId val="36450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0107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Логдоходность ДагСБ ао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Стат'!$A$247:$A$256</c:f>
              <c:strCache>
                <c:ptCount val="10"/>
                <c:pt idx="0">
                  <c:v>-0,433063964</c:v>
                </c:pt>
                <c:pt idx="1">
                  <c:v>-0,297033395</c:v>
                </c:pt>
                <c:pt idx="2">
                  <c:v>-0,161002827</c:v>
                </c:pt>
                <c:pt idx="3">
                  <c:v>-0,024972259</c:v>
                </c:pt>
                <c:pt idx="4">
                  <c:v>0,11105831</c:v>
                </c:pt>
                <c:pt idx="5">
                  <c:v>0,247088878</c:v>
                </c:pt>
                <c:pt idx="6">
                  <c:v>0,383119446</c:v>
                </c:pt>
                <c:pt idx="7">
                  <c:v>0,519150014</c:v>
                </c:pt>
                <c:pt idx="8">
                  <c:v>0,655180593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Стат'!$B$247:$B$256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69</c:v>
                </c:pt>
                <c:pt idx="4">
                  <c:v>144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A-4429-9DF3-D953724E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700912"/>
        <c:axId val="815649296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Стат'!$A$247:$A$256</c:f>
              <c:strCache>
                <c:ptCount val="10"/>
                <c:pt idx="0">
                  <c:v>-0,433063964</c:v>
                </c:pt>
                <c:pt idx="1">
                  <c:v>-0,297033395</c:v>
                </c:pt>
                <c:pt idx="2">
                  <c:v>-0,161002827</c:v>
                </c:pt>
                <c:pt idx="3">
                  <c:v>-0,024972259</c:v>
                </c:pt>
                <c:pt idx="4">
                  <c:v>0,11105831</c:v>
                </c:pt>
                <c:pt idx="5">
                  <c:v>0,247088878</c:v>
                </c:pt>
                <c:pt idx="6">
                  <c:v>0,383119446</c:v>
                </c:pt>
                <c:pt idx="7">
                  <c:v>0,519150014</c:v>
                </c:pt>
                <c:pt idx="8">
                  <c:v>0,655180593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Стат'!$C$247:$C$256</c:f>
              <c:numCache>
                <c:formatCode>0.00%</c:formatCode>
                <c:ptCount val="10"/>
                <c:pt idx="0">
                  <c:v>7.6923076923076927E-3</c:v>
                </c:pt>
                <c:pt idx="1">
                  <c:v>2.6923076923076925E-2</c:v>
                </c:pt>
                <c:pt idx="2">
                  <c:v>5.7692307692307696E-2</c:v>
                </c:pt>
                <c:pt idx="3">
                  <c:v>0.32307692307692309</c:v>
                </c:pt>
                <c:pt idx="4">
                  <c:v>0.87692307692307692</c:v>
                </c:pt>
                <c:pt idx="5">
                  <c:v>0.97307692307692306</c:v>
                </c:pt>
                <c:pt idx="6">
                  <c:v>0.9884615384615385</c:v>
                </c:pt>
                <c:pt idx="7">
                  <c:v>0.99230769230769234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A-4429-9DF3-D953724E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699312"/>
        <c:axId val="815653040"/>
      </c:lineChart>
      <c:catAx>
        <c:axId val="198570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649296"/>
        <c:crosses val="autoZero"/>
        <c:auto val="1"/>
        <c:lblAlgn val="ctr"/>
        <c:lblOffset val="100"/>
        <c:noMultiLvlLbl val="0"/>
      </c:catAx>
      <c:valAx>
        <c:axId val="81564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700912"/>
        <c:crosses val="autoZero"/>
        <c:crossBetween val="between"/>
      </c:valAx>
      <c:valAx>
        <c:axId val="8156530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85699312"/>
        <c:crosses val="max"/>
        <c:crossBetween val="between"/>
      </c:valAx>
      <c:catAx>
        <c:axId val="198569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6530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Логдоходность РОСИНТЕРао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Стат'!$A$262:$A$271</c:f>
              <c:strCache>
                <c:ptCount val="10"/>
                <c:pt idx="0">
                  <c:v>-0,111887079</c:v>
                </c:pt>
                <c:pt idx="1">
                  <c:v>-0,068909447</c:v>
                </c:pt>
                <c:pt idx="2">
                  <c:v>-0,025931815</c:v>
                </c:pt>
                <c:pt idx="3">
                  <c:v>0,017045817</c:v>
                </c:pt>
                <c:pt idx="4">
                  <c:v>0,060023449</c:v>
                </c:pt>
                <c:pt idx="5">
                  <c:v>0,103001081</c:v>
                </c:pt>
                <c:pt idx="6">
                  <c:v>0,145978713</c:v>
                </c:pt>
                <c:pt idx="7">
                  <c:v>0,188956345</c:v>
                </c:pt>
                <c:pt idx="8">
                  <c:v>0,231933987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Стат'!$B$262:$B$271</c:f>
              <c:numCache>
                <c:formatCode>General</c:formatCode>
                <c:ptCount val="10"/>
                <c:pt idx="0">
                  <c:v>9</c:v>
                </c:pt>
                <c:pt idx="1">
                  <c:v>16</c:v>
                </c:pt>
                <c:pt idx="2">
                  <c:v>47</c:v>
                </c:pt>
                <c:pt idx="3">
                  <c:v>116</c:v>
                </c:pt>
                <c:pt idx="4">
                  <c:v>43</c:v>
                </c:pt>
                <c:pt idx="5">
                  <c:v>18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D-4DC8-BCCD-61492B781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465776"/>
        <c:axId val="208840886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Стат'!$A$262:$A$271</c:f>
              <c:strCache>
                <c:ptCount val="10"/>
                <c:pt idx="0">
                  <c:v>-0,111887079</c:v>
                </c:pt>
                <c:pt idx="1">
                  <c:v>-0,068909447</c:v>
                </c:pt>
                <c:pt idx="2">
                  <c:v>-0,025931815</c:v>
                </c:pt>
                <c:pt idx="3">
                  <c:v>0,017045817</c:v>
                </c:pt>
                <c:pt idx="4">
                  <c:v>0,060023449</c:v>
                </c:pt>
                <c:pt idx="5">
                  <c:v>0,103001081</c:v>
                </c:pt>
                <c:pt idx="6">
                  <c:v>0,145978713</c:v>
                </c:pt>
                <c:pt idx="7">
                  <c:v>0,188956345</c:v>
                </c:pt>
                <c:pt idx="8">
                  <c:v>0,231933987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Стат'!$C$262:$C$271</c:f>
              <c:numCache>
                <c:formatCode>0.00%</c:formatCode>
                <c:ptCount val="10"/>
                <c:pt idx="0">
                  <c:v>3.4615384615384617E-2</c:v>
                </c:pt>
                <c:pt idx="1">
                  <c:v>9.6153846153846159E-2</c:v>
                </c:pt>
                <c:pt idx="2">
                  <c:v>0.27692307692307694</c:v>
                </c:pt>
                <c:pt idx="3">
                  <c:v>0.72307692307692306</c:v>
                </c:pt>
                <c:pt idx="4">
                  <c:v>0.88846153846153841</c:v>
                </c:pt>
                <c:pt idx="5">
                  <c:v>0.95769230769230773</c:v>
                </c:pt>
                <c:pt idx="6">
                  <c:v>0.97692307692307689</c:v>
                </c:pt>
                <c:pt idx="7">
                  <c:v>0.9884615384615385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D-4DC8-BCCD-61492B781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5104"/>
        <c:axId val="2088379328"/>
      </c:lineChart>
      <c:catAx>
        <c:axId val="208646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408864"/>
        <c:crosses val="autoZero"/>
        <c:auto val="1"/>
        <c:lblAlgn val="ctr"/>
        <c:lblOffset val="100"/>
        <c:noMultiLvlLbl val="0"/>
      </c:catAx>
      <c:valAx>
        <c:axId val="208840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465776"/>
        <c:crosses val="autoZero"/>
        <c:crossBetween val="between"/>
      </c:valAx>
      <c:valAx>
        <c:axId val="20883793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5445104"/>
        <c:crosses val="max"/>
        <c:crossBetween val="between"/>
      </c:valAx>
      <c:catAx>
        <c:axId val="11544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3793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Данные!$I$3:$I$263</c:f>
              <c:numCache>
                <c:formatCode>General</c:formatCode>
                <c:ptCount val="261"/>
                <c:pt idx="0">
                  <c:v>-2.6186666399675245</c:v>
                </c:pt>
                <c:pt idx="1">
                  <c:v>-2.9759296462578115</c:v>
                </c:pt>
                <c:pt idx="2">
                  <c:v>-2.5257286443082556</c:v>
                </c:pt>
                <c:pt idx="3">
                  <c:v>-2.5383074265151158</c:v>
                </c:pt>
                <c:pt idx="4">
                  <c:v>-2.8648794651352287</c:v>
                </c:pt>
                <c:pt idx="5">
                  <c:v>-2.8895720777256004</c:v>
                </c:pt>
                <c:pt idx="6">
                  <c:v>-2.846967500288879</c:v>
                </c:pt>
                <c:pt idx="7">
                  <c:v>-2.7105533313203285</c:v>
                </c:pt>
                <c:pt idx="8">
                  <c:v>-2.4831481967731373</c:v>
                </c:pt>
                <c:pt idx="9">
                  <c:v>-2.3025850929940455</c:v>
                </c:pt>
                <c:pt idx="10">
                  <c:v>-2.3007867110526661</c:v>
                </c:pt>
                <c:pt idx="11">
                  <c:v>-2.3354182500892859</c:v>
                </c:pt>
                <c:pt idx="12">
                  <c:v>-2.2730262907525014</c:v>
                </c:pt>
                <c:pt idx="13">
                  <c:v>-2.1631710372113675</c:v>
                </c:pt>
                <c:pt idx="14">
                  <c:v>-2.2881892127103134</c:v>
                </c:pt>
                <c:pt idx="15">
                  <c:v>-2.2256240518579173</c:v>
                </c:pt>
                <c:pt idx="16">
                  <c:v>-2.1372401604072078</c:v>
                </c:pt>
                <c:pt idx="17">
                  <c:v>-2.145581344184381</c:v>
                </c:pt>
                <c:pt idx="18">
                  <c:v>-2.1227666664182094</c:v>
                </c:pt>
                <c:pt idx="19">
                  <c:v>-2.1286317858706076</c:v>
                </c:pt>
                <c:pt idx="20">
                  <c:v>-2.1161055260514274</c:v>
                </c:pt>
                <c:pt idx="21">
                  <c:v>-2.0874737133771002</c:v>
                </c:pt>
                <c:pt idx="22">
                  <c:v>-1.9547490977225177</c:v>
                </c:pt>
                <c:pt idx="23">
                  <c:v>-1.7350011354094461</c:v>
                </c:pt>
                <c:pt idx="24">
                  <c:v>-1.6332184410995039</c:v>
                </c:pt>
                <c:pt idx="25">
                  <c:v>-1.612944051763388</c:v>
                </c:pt>
                <c:pt idx="26">
                  <c:v>-1.5032777166057099</c:v>
                </c:pt>
                <c:pt idx="27">
                  <c:v>-1.4354846053106625</c:v>
                </c:pt>
                <c:pt idx="28">
                  <c:v>-1.3870946812906597</c:v>
                </c:pt>
                <c:pt idx="29">
                  <c:v>-1.3735755887121159</c:v>
                </c:pt>
                <c:pt idx="30">
                  <c:v>-1.3763440302667225</c:v>
                </c:pt>
                <c:pt idx="31">
                  <c:v>-1.3149043650332175</c:v>
                </c:pt>
                <c:pt idx="32">
                  <c:v>-1.1457038962019601</c:v>
                </c:pt>
                <c:pt idx="33">
                  <c:v>-1.1695713776086036</c:v>
                </c:pt>
                <c:pt idx="34">
                  <c:v>-0.86393550154022691</c:v>
                </c:pt>
                <c:pt idx="35">
                  <c:v>-0.72773862532956435</c:v>
                </c:pt>
                <c:pt idx="36">
                  <c:v>-0.73292805057178989</c:v>
                </c:pt>
                <c:pt idx="37">
                  <c:v>-1.0216512475319814</c:v>
                </c:pt>
                <c:pt idx="38">
                  <c:v>-0.88068230440678741</c:v>
                </c:pt>
                <c:pt idx="39">
                  <c:v>-0.87347073469122694</c:v>
                </c:pt>
                <c:pt idx="40">
                  <c:v>-0.82098055206983023</c:v>
                </c:pt>
                <c:pt idx="41">
                  <c:v>-0.79850769621777162</c:v>
                </c:pt>
                <c:pt idx="42">
                  <c:v>-0.79850769621777162</c:v>
                </c:pt>
                <c:pt idx="43">
                  <c:v>-0.79850769621777162</c:v>
                </c:pt>
                <c:pt idx="44">
                  <c:v>-0.81644539690443896</c:v>
                </c:pt>
                <c:pt idx="45">
                  <c:v>-0.84397007029452897</c:v>
                </c:pt>
                <c:pt idx="46">
                  <c:v>-0.89404012293933532</c:v>
                </c:pt>
                <c:pt idx="47">
                  <c:v>-0.91379385167556781</c:v>
                </c:pt>
                <c:pt idx="48">
                  <c:v>-0.92886951408101515</c:v>
                </c:pt>
                <c:pt idx="49">
                  <c:v>-0.90881871703545403</c:v>
                </c:pt>
                <c:pt idx="50">
                  <c:v>-0.89159811928378363</c:v>
                </c:pt>
                <c:pt idx="51">
                  <c:v>-0.86512244529975568</c:v>
                </c:pt>
                <c:pt idx="52">
                  <c:v>-0.69314718055994529</c:v>
                </c:pt>
                <c:pt idx="53">
                  <c:v>-0.71334988787746478</c:v>
                </c:pt>
                <c:pt idx="54">
                  <c:v>-0.83471074488173225</c:v>
                </c:pt>
                <c:pt idx="55">
                  <c:v>-0.87227384645738082</c:v>
                </c:pt>
                <c:pt idx="56">
                  <c:v>-0.916290731874155</c:v>
                </c:pt>
                <c:pt idx="57">
                  <c:v>-0.91879386209227354</c:v>
                </c:pt>
                <c:pt idx="58">
                  <c:v>-0.916290731874155</c:v>
                </c:pt>
                <c:pt idx="59">
                  <c:v>-0.9493305859523552</c:v>
                </c:pt>
                <c:pt idx="60">
                  <c:v>-1.0023934309275668</c:v>
                </c:pt>
                <c:pt idx="61">
                  <c:v>-1.1177951080848836</c:v>
                </c:pt>
                <c:pt idx="62">
                  <c:v>-1.1086626245216111</c:v>
                </c:pt>
                <c:pt idx="63">
                  <c:v>-1.0966142860054366</c:v>
                </c:pt>
                <c:pt idx="64">
                  <c:v>-1.1425641761972924</c:v>
                </c:pt>
                <c:pt idx="65">
                  <c:v>-1.0051219455807707</c:v>
                </c:pt>
                <c:pt idx="66">
                  <c:v>-0.92130327369769927</c:v>
                </c:pt>
                <c:pt idx="67">
                  <c:v>-0.916290731874155</c:v>
                </c:pt>
                <c:pt idx="68">
                  <c:v>-0.98886142470899052</c:v>
                </c:pt>
                <c:pt idx="69">
                  <c:v>-0.96233467037556186</c:v>
                </c:pt>
                <c:pt idx="70">
                  <c:v>-0.87707001872087387</c:v>
                </c:pt>
                <c:pt idx="71">
                  <c:v>-0.94160853985844495</c:v>
                </c:pt>
                <c:pt idx="72">
                  <c:v>-0.96758402626170559</c:v>
                </c:pt>
                <c:pt idx="73">
                  <c:v>-1.0188773206492561</c:v>
                </c:pt>
                <c:pt idx="74">
                  <c:v>-0.91130319036311591</c:v>
                </c:pt>
                <c:pt idx="75">
                  <c:v>-0.92381899829494663</c:v>
                </c:pt>
                <c:pt idx="76">
                  <c:v>-1.0216512475319814</c:v>
                </c:pt>
                <c:pt idx="77">
                  <c:v>-0.92381899829494663</c:v>
                </c:pt>
                <c:pt idx="78">
                  <c:v>-0.96495590385543606</c:v>
                </c:pt>
                <c:pt idx="79">
                  <c:v>-0.96758402626170559</c:v>
                </c:pt>
                <c:pt idx="80">
                  <c:v>-0.83701755097964725</c:v>
                </c:pt>
                <c:pt idx="81">
                  <c:v>-0.79628793947945864</c:v>
                </c:pt>
                <c:pt idx="82">
                  <c:v>-0.7507762933965817</c:v>
                </c:pt>
                <c:pt idx="83">
                  <c:v>-0.70521976179421453</c:v>
                </c:pt>
                <c:pt idx="84">
                  <c:v>-0.67334455326376563</c:v>
                </c:pt>
                <c:pt idx="85">
                  <c:v>-1.816397062767118E-2</c:v>
                </c:pt>
                <c:pt idx="86">
                  <c:v>0.22394323148477399</c:v>
                </c:pt>
                <c:pt idx="87">
                  <c:v>0.39204208777602367</c:v>
                </c:pt>
                <c:pt idx="88">
                  <c:v>0.5709795465857378</c:v>
                </c:pt>
                <c:pt idx="89">
                  <c:v>0.65544531337593381</c:v>
                </c:pt>
                <c:pt idx="90">
                  <c:v>0.61518563909023349</c:v>
                </c:pt>
                <c:pt idx="91">
                  <c:v>0.60976557162089429</c:v>
                </c:pt>
                <c:pt idx="92">
                  <c:v>0.52176556380432504</c:v>
                </c:pt>
                <c:pt idx="93">
                  <c:v>0.50077528791248915</c:v>
                </c:pt>
                <c:pt idx="94">
                  <c:v>0.64185388617239469</c:v>
                </c:pt>
                <c:pt idx="95">
                  <c:v>0.56018705330371477</c:v>
                </c:pt>
                <c:pt idx="96">
                  <c:v>0.33575769568334413</c:v>
                </c:pt>
                <c:pt idx="97">
                  <c:v>0.58500502194024218</c:v>
                </c:pt>
                <c:pt idx="98">
                  <c:v>0.50621501120830747</c:v>
                </c:pt>
                <c:pt idx="99">
                  <c:v>0.53003984268979498</c:v>
                </c:pt>
                <c:pt idx="100">
                  <c:v>0.43825493093115531</c:v>
                </c:pt>
                <c:pt idx="101">
                  <c:v>0.48858001481867092</c:v>
                </c:pt>
                <c:pt idx="102">
                  <c:v>0.38048912203798729</c:v>
                </c:pt>
                <c:pt idx="103">
                  <c:v>0.43825493093115531</c:v>
                </c:pt>
                <c:pt idx="104">
                  <c:v>0.53062825106217038</c:v>
                </c:pt>
                <c:pt idx="105">
                  <c:v>0.48242614924429278</c:v>
                </c:pt>
                <c:pt idx="106">
                  <c:v>0.42526773540434409</c:v>
                </c:pt>
                <c:pt idx="107">
                  <c:v>0.41871033485818504</c:v>
                </c:pt>
                <c:pt idx="108">
                  <c:v>0.26236426446749106</c:v>
                </c:pt>
                <c:pt idx="109">
                  <c:v>0.20701416938432612</c:v>
                </c:pt>
                <c:pt idx="110">
                  <c:v>9.9845334969716121E-2</c:v>
                </c:pt>
                <c:pt idx="111">
                  <c:v>-0.16841865162496325</c:v>
                </c:pt>
                <c:pt idx="112">
                  <c:v>-0.2876820724517809</c:v>
                </c:pt>
                <c:pt idx="113">
                  <c:v>-0.46203545959655867</c:v>
                </c:pt>
                <c:pt idx="114">
                  <c:v>-0.57981849525294205</c:v>
                </c:pt>
                <c:pt idx="115">
                  <c:v>-0.90386821187559785</c:v>
                </c:pt>
                <c:pt idx="116">
                  <c:v>-1.4271163556401458</c:v>
                </c:pt>
                <c:pt idx="117">
                  <c:v>-1.2729656758128873</c:v>
                </c:pt>
                <c:pt idx="118">
                  <c:v>-1.155182640156504</c:v>
                </c:pt>
                <c:pt idx="119">
                  <c:v>-1.2729656758128873</c:v>
                </c:pt>
                <c:pt idx="120">
                  <c:v>-1.2039728043259361</c:v>
                </c:pt>
                <c:pt idx="121">
                  <c:v>-1.3664917338237108</c:v>
                </c:pt>
                <c:pt idx="122">
                  <c:v>-1.3093333199837622</c:v>
                </c:pt>
                <c:pt idx="123">
                  <c:v>-1.6347557204183902</c:v>
                </c:pt>
                <c:pt idx="124">
                  <c:v>-1.5141277326297755</c:v>
                </c:pt>
                <c:pt idx="125">
                  <c:v>-1.6094379124341003</c:v>
                </c:pt>
                <c:pt idx="126">
                  <c:v>-1.5606477482646683</c:v>
                </c:pt>
                <c:pt idx="127">
                  <c:v>-1.5141277326297755</c:v>
                </c:pt>
                <c:pt idx="128">
                  <c:v>-1.5141277326297755</c:v>
                </c:pt>
                <c:pt idx="129">
                  <c:v>-1.4916548767777169</c:v>
                </c:pt>
                <c:pt idx="130">
                  <c:v>-1.155182640156504</c:v>
                </c:pt>
                <c:pt idx="131">
                  <c:v>-1.2909841813155656</c:v>
                </c:pt>
                <c:pt idx="132">
                  <c:v>-1.5141277326297755</c:v>
                </c:pt>
                <c:pt idx="133">
                  <c:v>-1.3470736479666092</c:v>
                </c:pt>
                <c:pt idx="134">
                  <c:v>-1.3242589702004379</c:v>
                </c:pt>
                <c:pt idx="135">
                  <c:v>-1.4271163556401458</c:v>
                </c:pt>
                <c:pt idx="136">
                  <c:v>-1.4312917270506265</c:v>
                </c:pt>
                <c:pt idx="137">
                  <c:v>-1.6607312068216509</c:v>
                </c:pt>
                <c:pt idx="138">
                  <c:v>-1.8388510767619055</c:v>
                </c:pt>
                <c:pt idx="139">
                  <c:v>-2.4079456086518722</c:v>
                </c:pt>
                <c:pt idx="140">
                  <c:v>-2.2443161848700699</c:v>
                </c:pt>
                <c:pt idx="141">
                  <c:v>-2.2730262907525014</c:v>
                </c:pt>
                <c:pt idx="142">
                  <c:v>-2.1715568305876416</c:v>
                </c:pt>
                <c:pt idx="143">
                  <c:v>-2.1803674602697964</c:v>
                </c:pt>
                <c:pt idx="144">
                  <c:v>-2.1715568305876416</c:v>
                </c:pt>
                <c:pt idx="145">
                  <c:v>-2.1715568305876416</c:v>
                </c:pt>
                <c:pt idx="146">
                  <c:v>-2.1892564076870427</c:v>
                </c:pt>
                <c:pt idx="147">
                  <c:v>-2.2256240518579173</c:v>
                </c:pt>
                <c:pt idx="148">
                  <c:v>-2.2827824656978661</c:v>
                </c:pt>
                <c:pt idx="149">
                  <c:v>-2.333044300478754</c:v>
                </c:pt>
                <c:pt idx="150">
                  <c:v>-2.3697938426874958</c:v>
                </c:pt>
                <c:pt idx="151">
                  <c:v>-2.4769384801388235</c:v>
                </c:pt>
                <c:pt idx="152">
                  <c:v>-2.4534079827286295</c:v>
                </c:pt>
                <c:pt idx="153">
                  <c:v>-2.3914163067006613</c:v>
                </c:pt>
                <c:pt idx="154">
                  <c:v>-2.2633643798407643</c:v>
                </c:pt>
                <c:pt idx="155">
                  <c:v>-2.120263536200091</c:v>
                </c:pt>
                <c:pt idx="156">
                  <c:v>-2.0099154790312257</c:v>
                </c:pt>
                <c:pt idx="157">
                  <c:v>-1.8546992690019291</c:v>
                </c:pt>
                <c:pt idx="158">
                  <c:v>-1.6793240398982667</c:v>
                </c:pt>
                <c:pt idx="159">
                  <c:v>-1.810942288644829</c:v>
                </c:pt>
                <c:pt idx="160">
                  <c:v>-1.8357113567572378</c:v>
                </c:pt>
                <c:pt idx="161">
                  <c:v>-1.9661128563728327</c:v>
                </c:pt>
                <c:pt idx="162">
                  <c:v>-1.987774353154012</c:v>
                </c:pt>
                <c:pt idx="163">
                  <c:v>-1.9987836386623814</c:v>
                </c:pt>
                <c:pt idx="164">
                  <c:v>-2.0915141229141052</c:v>
                </c:pt>
                <c:pt idx="165">
                  <c:v>-2.1161055260514274</c:v>
                </c:pt>
                <c:pt idx="166">
                  <c:v>-2.059638914383656</c:v>
                </c:pt>
                <c:pt idx="167">
                  <c:v>-2.0996442489973552</c:v>
                </c:pt>
                <c:pt idx="168">
                  <c:v>-2.1671804559878427</c:v>
                </c:pt>
                <c:pt idx="169">
                  <c:v>-2.1982250776698029</c:v>
                </c:pt>
                <c:pt idx="170">
                  <c:v>-2.2396102938326572</c:v>
                </c:pt>
                <c:pt idx="171">
                  <c:v>-2.158484749020289</c:v>
                </c:pt>
                <c:pt idx="172">
                  <c:v>-2.2027397580243298</c:v>
                </c:pt>
                <c:pt idx="173">
                  <c:v>-2.1982250776698029</c:v>
                </c:pt>
                <c:pt idx="174">
                  <c:v>-2.2164073967529934</c:v>
                </c:pt>
                <c:pt idx="175">
                  <c:v>-2.2027397580243298</c:v>
                </c:pt>
                <c:pt idx="176">
                  <c:v>-2.2256240518579173</c:v>
                </c:pt>
                <c:pt idx="177">
                  <c:v>-2.1982250776698029</c:v>
                </c:pt>
                <c:pt idx="178">
                  <c:v>-2.2072749131897207</c:v>
                </c:pt>
                <c:pt idx="179">
                  <c:v>-2.2072749131897207</c:v>
                </c:pt>
                <c:pt idx="180">
                  <c:v>-2.2256240518579173</c:v>
                </c:pt>
                <c:pt idx="181">
                  <c:v>-2.333044300478754</c:v>
                </c:pt>
                <c:pt idx="182">
                  <c:v>-2.3805466344637574</c:v>
                </c:pt>
                <c:pt idx="183">
                  <c:v>-2.3486290314954523</c:v>
                </c:pt>
                <c:pt idx="184">
                  <c:v>-2.0754495204102983</c:v>
                </c:pt>
                <c:pt idx="185">
                  <c:v>-2.2256240518579173</c:v>
                </c:pt>
                <c:pt idx="186">
                  <c:v>-2.3382122706371966</c:v>
                </c:pt>
                <c:pt idx="187">
                  <c:v>-2.4304184645039308</c:v>
                </c:pt>
                <c:pt idx="188">
                  <c:v>-2.4361164856185682</c:v>
                </c:pt>
                <c:pt idx="189">
                  <c:v>-2.4651040224918206</c:v>
                </c:pt>
                <c:pt idx="190">
                  <c:v>-2.4534079827286295</c:v>
                </c:pt>
                <c:pt idx="191">
                  <c:v>-2.4769384801388235</c:v>
                </c:pt>
                <c:pt idx="192">
                  <c:v>-2.4304184645039308</c:v>
                </c:pt>
                <c:pt idx="193">
                  <c:v>-2.3859667019330968</c:v>
                </c:pt>
                <c:pt idx="194">
                  <c:v>-1.7778565640590636</c:v>
                </c:pt>
                <c:pt idx="195">
                  <c:v>-2.0834495630773748</c:v>
                </c:pt>
                <c:pt idx="196">
                  <c:v>-2.145581344184381</c:v>
                </c:pt>
                <c:pt idx="197">
                  <c:v>-2.0174061507603831</c:v>
                </c:pt>
                <c:pt idx="198">
                  <c:v>-2.0874737133771002</c:v>
                </c:pt>
                <c:pt idx="199">
                  <c:v>-2.0750511933785432</c:v>
                </c:pt>
                <c:pt idx="200">
                  <c:v>-2.1119647333853959</c:v>
                </c:pt>
                <c:pt idx="201">
                  <c:v>-2.1932823581035956</c:v>
                </c:pt>
                <c:pt idx="202">
                  <c:v>-2.2196235722796986</c:v>
                </c:pt>
                <c:pt idx="203">
                  <c:v>-2.2145742156713322</c:v>
                </c:pt>
                <c:pt idx="204">
                  <c:v>-2.1430205233227073</c:v>
                </c:pt>
                <c:pt idx="205">
                  <c:v>-2.1438734018392247</c:v>
                </c:pt>
                <c:pt idx="206">
                  <c:v>-2.145581344184381</c:v>
                </c:pt>
                <c:pt idx="207">
                  <c:v>-2.1719955232904438</c:v>
                </c:pt>
                <c:pt idx="208">
                  <c:v>-2.1737522211510774</c:v>
                </c:pt>
                <c:pt idx="209">
                  <c:v>-2.0714733720306588</c:v>
                </c:pt>
                <c:pt idx="210">
                  <c:v>-2.1244389076105716</c:v>
                </c:pt>
                <c:pt idx="211">
                  <c:v>-2.059638914383656</c:v>
                </c:pt>
                <c:pt idx="212">
                  <c:v>-2.08224546901257</c:v>
                </c:pt>
                <c:pt idx="213">
                  <c:v>-2.084253098677058</c:v>
                </c:pt>
                <c:pt idx="214">
                  <c:v>-2.0980129272652714</c:v>
                </c:pt>
                <c:pt idx="215">
                  <c:v>-2.1231844646277547</c:v>
                </c:pt>
                <c:pt idx="216">
                  <c:v>-2.1053749237063402</c:v>
                </c:pt>
                <c:pt idx="217">
                  <c:v>-2.1252760780236355</c:v>
                </c:pt>
                <c:pt idx="218">
                  <c:v>-2.1127915213613901</c:v>
                </c:pt>
                <c:pt idx="219">
                  <c:v>-2.1165205499212565</c:v>
                </c:pt>
                <c:pt idx="220">
                  <c:v>-2.1227666664182094</c:v>
                </c:pt>
                <c:pt idx="221">
                  <c:v>-2.1362235557788205</c:v>
                </c:pt>
                <c:pt idx="222">
                  <c:v>-2.1623884625007621</c:v>
                </c:pt>
                <c:pt idx="223">
                  <c:v>-2.1477203824331301</c:v>
                </c:pt>
                <c:pt idx="224">
                  <c:v>-2.158484749020289</c:v>
                </c:pt>
                <c:pt idx="225">
                  <c:v>-2.1636930941274271</c:v>
                </c:pt>
                <c:pt idx="226">
                  <c:v>-2.1821389399181785</c:v>
                </c:pt>
                <c:pt idx="227">
                  <c:v>-2.2585682075772713</c:v>
                </c:pt>
                <c:pt idx="228">
                  <c:v>-2.2857279759276228</c:v>
                </c:pt>
                <c:pt idx="229">
                  <c:v>-2.2896688677274994</c:v>
                </c:pt>
                <c:pt idx="230">
                  <c:v>-2.2956094792576205</c:v>
                </c:pt>
                <c:pt idx="231">
                  <c:v>-2.2480969077099759</c:v>
                </c:pt>
                <c:pt idx="232">
                  <c:v>-2.1946279514889535</c:v>
                </c:pt>
                <c:pt idx="233">
                  <c:v>-2.145581344184381</c:v>
                </c:pt>
                <c:pt idx="234">
                  <c:v>-2.1269525243508878</c:v>
                </c:pt>
                <c:pt idx="235">
                  <c:v>-2.1311559773665145</c:v>
                </c:pt>
                <c:pt idx="236">
                  <c:v>-2.1636930941274271</c:v>
                </c:pt>
                <c:pt idx="237">
                  <c:v>-2.2256240518579173</c:v>
                </c:pt>
                <c:pt idx="238">
                  <c:v>-2.2018351898939028</c:v>
                </c:pt>
                <c:pt idx="239">
                  <c:v>-2.1901496636642577</c:v>
                </c:pt>
                <c:pt idx="240">
                  <c:v>-2.2633643798407643</c:v>
                </c:pt>
                <c:pt idx="241">
                  <c:v>-2.2662531637466552</c:v>
                </c:pt>
                <c:pt idx="242">
                  <c:v>-2.2246985543369746</c:v>
                </c:pt>
                <c:pt idx="243">
                  <c:v>-2.2182439445602951</c:v>
                </c:pt>
                <c:pt idx="244">
                  <c:v>-2.2200838714823021</c:v>
                </c:pt>
                <c:pt idx="245">
                  <c:v>-2.2284056948197941</c:v>
                </c:pt>
                <c:pt idx="246">
                  <c:v>-2.2433732333621994</c:v>
                </c:pt>
                <c:pt idx="247">
                  <c:v>-2.2518919786785276</c:v>
                </c:pt>
                <c:pt idx="248">
                  <c:v>-2.2643263808769554</c:v>
                </c:pt>
                <c:pt idx="249">
                  <c:v>-2.2302644314144198</c:v>
                </c:pt>
                <c:pt idx="250">
                  <c:v>-2.2321266293454842</c:v>
                </c:pt>
                <c:pt idx="251">
                  <c:v>-2.2219271899765913</c:v>
                </c:pt>
                <c:pt idx="252">
                  <c:v>-2.2358614609511376</c:v>
                </c:pt>
                <c:pt idx="253">
                  <c:v>-2.2662531637466552</c:v>
                </c:pt>
                <c:pt idx="254">
                  <c:v>-2.2624033033612139</c:v>
                </c:pt>
                <c:pt idx="255">
                  <c:v>-2.2443161848700699</c:v>
                </c:pt>
                <c:pt idx="256">
                  <c:v>-2.2537949288246137</c:v>
                </c:pt>
                <c:pt idx="257">
                  <c:v>-2.2633643798407643</c:v>
                </c:pt>
                <c:pt idx="258">
                  <c:v>-2.2701179028565441</c:v>
                </c:pt>
                <c:pt idx="259">
                  <c:v>-2.2614431496628704</c:v>
                </c:pt>
                <c:pt idx="260">
                  <c:v>-2.2633643798407643</c:v>
                </c:pt>
              </c:numCache>
            </c:numRef>
          </c:xVal>
          <c:yVal>
            <c:numRef>
              <c:f>Данные!$J$3:$J$263</c:f>
              <c:numCache>
                <c:formatCode>General</c:formatCode>
                <c:ptCount val="261"/>
                <c:pt idx="0">
                  <c:v>4.5228749432612609</c:v>
                </c:pt>
                <c:pt idx="1">
                  <c:v>4.3820266346738812</c:v>
                </c:pt>
                <c:pt idx="2">
                  <c:v>4.3944491546724391</c:v>
                </c:pt>
                <c:pt idx="3">
                  <c:v>4.2863413845394733</c:v>
                </c:pt>
                <c:pt idx="4">
                  <c:v>4.3040650932041702</c:v>
                </c:pt>
                <c:pt idx="5">
                  <c:v>4.4543472962535073</c:v>
                </c:pt>
                <c:pt idx="6">
                  <c:v>4.4367515343631281</c:v>
                </c:pt>
                <c:pt idx="7">
                  <c:v>4.4067192472642533</c:v>
                </c:pt>
                <c:pt idx="8">
                  <c:v>4.4308167988433134</c:v>
                </c:pt>
                <c:pt idx="9">
                  <c:v>4.499809670330265</c:v>
                </c:pt>
                <c:pt idx="10">
                  <c:v>4.5464811896394117</c:v>
                </c:pt>
                <c:pt idx="11">
                  <c:v>4.4886363697321396</c:v>
                </c:pt>
                <c:pt idx="12">
                  <c:v>4.5400981892443761</c:v>
                </c:pt>
                <c:pt idx="13">
                  <c:v>4.536891345234797</c:v>
                </c:pt>
                <c:pt idx="14">
                  <c:v>4.3820266346738812</c:v>
                </c:pt>
                <c:pt idx="15">
                  <c:v>4.4942386252808095</c:v>
                </c:pt>
                <c:pt idx="16">
                  <c:v>4.498697941477575</c:v>
                </c:pt>
                <c:pt idx="17">
                  <c:v>4.4543472962535073</c:v>
                </c:pt>
                <c:pt idx="18">
                  <c:v>4.5293684725718091</c:v>
                </c:pt>
                <c:pt idx="19">
                  <c:v>4.6051701859880918</c:v>
                </c:pt>
                <c:pt idx="20">
                  <c:v>4.5528237056158822</c:v>
                </c:pt>
                <c:pt idx="21">
                  <c:v>4.5517694092609764</c:v>
                </c:pt>
                <c:pt idx="22">
                  <c:v>4.6101577274991303</c:v>
                </c:pt>
                <c:pt idx="23">
                  <c:v>4.5971380142908274</c:v>
                </c:pt>
                <c:pt idx="24">
                  <c:v>4.4953553199808844</c:v>
                </c:pt>
                <c:pt idx="25">
                  <c:v>4.3656431554233572</c:v>
                </c:pt>
                <c:pt idx="26">
                  <c:v>4.5304466397921548</c:v>
                </c:pt>
                <c:pt idx="27">
                  <c:v>4.5507140001920323</c:v>
                </c:pt>
                <c:pt idx="28">
                  <c:v>4.5496574760578321</c:v>
                </c:pt>
                <c:pt idx="29">
                  <c:v>4.6001576441645469</c:v>
                </c:pt>
                <c:pt idx="30">
                  <c:v>4.5507140001920323</c:v>
                </c:pt>
                <c:pt idx="31">
                  <c:v>4.4426512564903167</c:v>
                </c:pt>
                <c:pt idx="32">
                  <c:v>4.4508528256037341</c:v>
                </c:pt>
                <c:pt idx="33">
                  <c:v>4.4796069630127455</c:v>
                </c:pt>
                <c:pt idx="34">
                  <c:v>4.5432947822700038</c:v>
                </c:pt>
                <c:pt idx="35">
                  <c:v>4.423648309364701</c:v>
                </c:pt>
                <c:pt idx="36">
                  <c:v>4.4367515343631281</c:v>
                </c:pt>
                <c:pt idx="37">
                  <c:v>4.4176350621412492</c:v>
                </c:pt>
                <c:pt idx="38">
                  <c:v>4.4426512564903167</c:v>
                </c:pt>
                <c:pt idx="39">
                  <c:v>4.3567088266895917</c:v>
                </c:pt>
                <c:pt idx="40">
                  <c:v>4.3694478524670215</c:v>
                </c:pt>
                <c:pt idx="41">
                  <c:v>4.3385970767465452</c:v>
                </c:pt>
                <c:pt idx="42">
                  <c:v>4.3174881135363101</c:v>
                </c:pt>
                <c:pt idx="43">
                  <c:v>4.3107991253855138</c:v>
                </c:pt>
                <c:pt idx="44">
                  <c:v>4.2890886390146123</c:v>
                </c:pt>
                <c:pt idx="45">
                  <c:v>4.2766661190160553</c:v>
                </c:pt>
                <c:pt idx="46">
                  <c:v>4.2766661190160553</c:v>
                </c:pt>
                <c:pt idx="47">
                  <c:v>4.2931954209672663</c:v>
                </c:pt>
                <c:pt idx="48">
                  <c:v>4.1774594689326072</c:v>
                </c:pt>
                <c:pt idx="49">
                  <c:v>4.160444363926624</c:v>
                </c:pt>
                <c:pt idx="50">
                  <c:v>4.0926765051214034</c:v>
                </c:pt>
                <c:pt idx="51">
                  <c:v>4.0500443033255209</c:v>
                </c:pt>
                <c:pt idx="52">
                  <c:v>4.0430512678345503</c:v>
                </c:pt>
                <c:pt idx="53">
                  <c:v>3.9531649487593215</c:v>
                </c:pt>
                <c:pt idx="54">
                  <c:v>4.1850989254905651</c:v>
                </c:pt>
                <c:pt idx="55">
                  <c:v>4.0500443033255209</c:v>
                </c:pt>
                <c:pt idx="56">
                  <c:v>4.1319614257934072</c:v>
                </c:pt>
                <c:pt idx="57">
                  <c:v>4.0707346965829672</c:v>
                </c:pt>
                <c:pt idx="58">
                  <c:v>4.1896547420264252</c:v>
                </c:pt>
                <c:pt idx="59">
                  <c:v>4.1666652238017265</c:v>
                </c:pt>
                <c:pt idx="60">
                  <c:v>4.1728476237100445</c:v>
                </c:pt>
                <c:pt idx="61">
                  <c:v>4.1728476237100445</c:v>
                </c:pt>
                <c:pt idx="62">
                  <c:v>4.2640873368091947</c:v>
                </c:pt>
                <c:pt idx="63">
                  <c:v>4.2780540442909034</c:v>
                </c:pt>
                <c:pt idx="64">
                  <c:v>4.2959239356204701</c:v>
                </c:pt>
                <c:pt idx="65">
                  <c:v>4.2640873368091947</c:v>
                </c:pt>
                <c:pt idx="66">
                  <c:v>4.2341065045972597</c:v>
                </c:pt>
                <c:pt idx="67">
                  <c:v>4.1820501426412067</c:v>
                </c:pt>
                <c:pt idx="68">
                  <c:v>4.1415461637063951</c:v>
                </c:pt>
                <c:pt idx="69">
                  <c:v>4.1573193613834887</c:v>
                </c:pt>
                <c:pt idx="70">
                  <c:v>4.1399550734741526</c:v>
                </c:pt>
                <c:pt idx="71">
                  <c:v>4.0253516907351496</c:v>
                </c:pt>
                <c:pt idx="72">
                  <c:v>4.0199801469332384</c:v>
                </c:pt>
                <c:pt idx="73">
                  <c:v>4.0073331852324712</c:v>
                </c:pt>
                <c:pt idx="74">
                  <c:v>4.0859763125515842</c:v>
                </c:pt>
                <c:pt idx="75">
                  <c:v>4.0306945351456447</c:v>
                </c:pt>
                <c:pt idx="76">
                  <c:v>4.0235643801610532</c:v>
                </c:pt>
                <c:pt idx="77">
                  <c:v>4.0018637094279352</c:v>
                </c:pt>
                <c:pt idx="78">
                  <c:v>4.0018637094279352</c:v>
                </c:pt>
                <c:pt idx="79">
                  <c:v>4.0253516907351496</c:v>
                </c:pt>
                <c:pt idx="80">
                  <c:v>4.0073331852324712</c:v>
                </c:pt>
                <c:pt idx="81">
                  <c:v>4.0517849478033048</c:v>
                </c:pt>
                <c:pt idx="82">
                  <c:v>4.0604430105464191</c:v>
                </c:pt>
                <c:pt idx="83">
                  <c:v>4.0621656638578658</c:v>
                </c:pt>
                <c:pt idx="84">
                  <c:v>4.0707346965829672</c:v>
                </c:pt>
                <c:pt idx="85">
                  <c:v>4.0604430105464191</c:v>
                </c:pt>
                <c:pt idx="86">
                  <c:v>4.0253516907351496</c:v>
                </c:pt>
                <c:pt idx="87">
                  <c:v>4.1190371748124726</c:v>
                </c:pt>
                <c:pt idx="88">
                  <c:v>4.1271343850450917</c:v>
                </c:pt>
                <c:pt idx="89">
                  <c:v>4.1774594689326072</c:v>
                </c:pt>
                <c:pt idx="90">
                  <c:v>4.1351665567423561</c:v>
                </c:pt>
                <c:pt idx="91">
                  <c:v>4.165113633110308</c:v>
                </c:pt>
                <c:pt idx="92">
                  <c:v>4.1271343850450917</c:v>
                </c:pt>
                <c:pt idx="93">
                  <c:v>4.1941898971918166</c:v>
                </c:pt>
                <c:pt idx="94">
                  <c:v>4.1620032106959153</c:v>
                </c:pt>
                <c:pt idx="95">
                  <c:v>4.1526134703460764</c:v>
                </c:pt>
                <c:pt idx="96">
                  <c:v>4.2268337452681797</c:v>
                </c:pt>
                <c:pt idx="97">
                  <c:v>4.3605476029967578</c:v>
                </c:pt>
                <c:pt idx="98">
                  <c:v>4.3694478524670215</c:v>
                </c:pt>
                <c:pt idx="99">
                  <c:v>4.3307333402863311</c:v>
                </c:pt>
                <c:pt idx="100">
                  <c:v>4.2541932631639972</c:v>
                </c:pt>
                <c:pt idx="101">
                  <c:v>4.2527717988166192</c:v>
                </c:pt>
                <c:pt idx="102">
                  <c:v>4.220977213155467</c:v>
                </c:pt>
                <c:pt idx="103">
                  <c:v>4.255612709818223</c:v>
                </c:pt>
                <c:pt idx="104">
                  <c:v>4.3438054218536841</c:v>
                </c:pt>
                <c:pt idx="105">
                  <c:v>4.28771595520264</c:v>
                </c:pt>
                <c:pt idx="106">
                  <c:v>4.3040650932041702</c:v>
                </c:pt>
                <c:pt idx="107">
                  <c:v>4.3359826961724748</c:v>
                </c:pt>
                <c:pt idx="108">
                  <c:v>4.3630986247883632</c:v>
                </c:pt>
                <c:pt idx="109">
                  <c:v>4.3320482648676402</c:v>
                </c:pt>
                <c:pt idx="110">
                  <c:v>4.3107991253855138</c:v>
                </c:pt>
                <c:pt idx="111">
                  <c:v>4.2808241291647189</c:v>
                </c:pt>
                <c:pt idx="112">
                  <c:v>4.2527717988166192</c:v>
                </c:pt>
                <c:pt idx="113">
                  <c:v>4.255612709818223</c:v>
                </c:pt>
                <c:pt idx="114">
                  <c:v>4.2598590006996737</c:v>
                </c:pt>
                <c:pt idx="115">
                  <c:v>4.2766661190160553</c:v>
                </c:pt>
                <c:pt idx="116">
                  <c:v>4.2442003177664782</c:v>
                </c:pt>
                <c:pt idx="117">
                  <c:v>4.2384449061958573</c:v>
                </c:pt>
                <c:pt idx="118">
                  <c:v>4.1728476237100445</c:v>
                </c:pt>
                <c:pt idx="119">
                  <c:v>4.1367652781060524</c:v>
                </c:pt>
                <c:pt idx="120">
                  <c:v>4.1287459889394329</c:v>
                </c:pt>
                <c:pt idx="121">
                  <c:v>4.0306945351456447</c:v>
                </c:pt>
                <c:pt idx="122">
                  <c:v>4.0360089852091372</c:v>
                </c:pt>
                <c:pt idx="123">
                  <c:v>4.01096295328305</c:v>
                </c:pt>
                <c:pt idx="124">
                  <c:v>3.9982007016691985</c:v>
                </c:pt>
                <c:pt idx="125">
                  <c:v>4.0569887756783318</c:v>
                </c:pt>
                <c:pt idx="126">
                  <c:v>4.0775374439057197</c:v>
                </c:pt>
                <c:pt idx="127">
                  <c:v>4.0775374439057197</c:v>
                </c:pt>
                <c:pt idx="128">
                  <c:v>4.1075897889721213</c:v>
                </c:pt>
                <c:pt idx="129">
                  <c:v>4.1850989254905651</c:v>
                </c:pt>
                <c:pt idx="130">
                  <c:v>4.180522258463153</c:v>
                </c:pt>
                <c:pt idx="131">
                  <c:v>4.2002049529215784</c:v>
                </c:pt>
                <c:pt idx="132">
                  <c:v>4.1820501426412067</c:v>
                </c:pt>
                <c:pt idx="133">
                  <c:v>4.1303549997451334</c:v>
                </c:pt>
                <c:pt idx="134">
                  <c:v>4.1774594689326072</c:v>
                </c:pt>
                <c:pt idx="135">
                  <c:v>4.1881384415084613</c:v>
                </c:pt>
                <c:pt idx="136">
                  <c:v>4.2384449061958573</c:v>
                </c:pt>
                <c:pt idx="137">
                  <c:v>4.1896547420264252</c:v>
                </c:pt>
                <c:pt idx="138">
                  <c:v>4.1743872698956368</c:v>
                </c:pt>
                <c:pt idx="139">
                  <c:v>4.28771595520264</c:v>
                </c:pt>
                <c:pt idx="140">
                  <c:v>4.3757570216602861</c:v>
                </c:pt>
                <c:pt idx="141">
                  <c:v>4.3820266346738812</c:v>
                </c:pt>
                <c:pt idx="142">
                  <c:v>4.3605476029967578</c:v>
                </c:pt>
                <c:pt idx="143">
                  <c:v>4.4030540018659572</c:v>
                </c:pt>
                <c:pt idx="144">
                  <c:v>4.499809670330265</c:v>
                </c:pt>
                <c:pt idx="145">
                  <c:v>4.3618239273563626</c:v>
                </c:pt>
                <c:pt idx="146">
                  <c:v>4.334672938290411</c:v>
                </c:pt>
                <c:pt idx="147">
                  <c:v>4.3643716994351607</c:v>
                </c:pt>
                <c:pt idx="148">
                  <c:v>4.3254562831854875</c:v>
                </c:pt>
                <c:pt idx="149">
                  <c:v>4.3399017083732101</c:v>
                </c:pt>
                <c:pt idx="150">
                  <c:v>4.3541414311843463</c:v>
                </c:pt>
                <c:pt idx="151">
                  <c:v>4.3121405072097154</c:v>
                </c:pt>
                <c:pt idx="152">
                  <c:v>4.3333614626926007</c:v>
                </c:pt>
                <c:pt idx="153">
                  <c:v>4.3425058765115985</c:v>
                </c:pt>
                <c:pt idx="154">
                  <c:v>4.3476939555933765</c:v>
                </c:pt>
                <c:pt idx="155">
                  <c:v>4.3134800921387715</c:v>
                </c:pt>
                <c:pt idx="156">
                  <c:v>4.3094559418390466</c:v>
                </c:pt>
                <c:pt idx="157">
                  <c:v>4.3107991253855138</c:v>
                </c:pt>
                <c:pt idx="158">
                  <c:v>4.2355547307736243</c:v>
                </c:pt>
                <c:pt idx="159">
                  <c:v>4.2398868675127588</c:v>
                </c:pt>
                <c:pt idx="160">
                  <c:v>4.1399550734741526</c:v>
                </c:pt>
                <c:pt idx="161">
                  <c:v>4.1415461637063951</c:v>
                </c:pt>
                <c:pt idx="162">
                  <c:v>4.1956970564823886</c:v>
                </c:pt>
                <c:pt idx="163">
                  <c:v>4.1759245492145238</c:v>
                </c:pt>
                <c:pt idx="164">
                  <c:v>4.1447207695471677</c:v>
                </c:pt>
                <c:pt idx="165">
                  <c:v>4.1573193613834887</c:v>
                </c:pt>
                <c:pt idx="166">
                  <c:v>4.1271343850450917</c:v>
                </c:pt>
                <c:pt idx="167">
                  <c:v>4.1510399058986458</c:v>
                </c:pt>
                <c:pt idx="168">
                  <c:v>4.1526134703460764</c:v>
                </c:pt>
                <c:pt idx="169">
                  <c:v>4.138361447638875</c:v>
                </c:pt>
                <c:pt idx="170">
                  <c:v>4.1190371748124726</c:v>
                </c:pt>
                <c:pt idx="171">
                  <c:v>4.1271343850450917</c:v>
                </c:pt>
                <c:pt idx="172">
                  <c:v>4.1415461637063951</c:v>
                </c:pt>
                <c:pt idx="173">
                  <c:v>4.1541845625781173</c:v>
                </c:pt>
                <c:pt idx="174">
                  <c:v>4.160444363926624</c:v>
                </c:pt>
                <c:pt idx="175">
                  <c:v>4.1239033644636454</c:v>
                </c:pt>
                <c:pt idx="176">
                  <c:v>4.1141471895182802</c:v>
                </c:pt>
                <c:pt idx="177">
                  <c:v>4.0775374439057197</c:v>
                </c:pt>
                <c:pt idx="178">
                  <c:v>4.0826093060036799</c:v>
                </c:pt>
                <c:pt idx="179">
                  <c:v>4.0893320203985564</c:v>
                </c:pt>
                <c:pt idx="180">
                  <c:v>4.0360089852091372</c:v>
                </c:pt>
                <c:pt idx="181">
                  <c:v>4.0638853547373923</c:v>
                </c:pt>
                <c:pt idx="182">
                  <c:v>4.0552571735140539</c:v>
                </c:pt>
                <c:pt idx="183">
                  <c:v>4.0741418549045809</c:v>
                </c:pt>
                <c:pt idx="184">
                  <c:v>4.0775374439057197</c:v>
                </c:pt>
                <c:pt idx="185">
                  <c:v>4.0943445622221004</c:v>
                </c:pt>
                <c:pt idx="186">
                  <c:v>4.0758410906575406</c:v>
                </c:pt>
                <c:pt idx="187">
                  <c:v>3.9945242269398897</c:v>
                </c:pt>
                <c:pt idx="188">
                  <c:v>4.00369019395397</c:v>
                </c:pt>
                <c:pt idx="189">
                  <c:v>3.9871304779149512</c:v>
                </c:pt>
                <c:pt idx="190">
                  <c:v>4.1463043011528118</c:v>
                </c:pt>
                <c:pt idx="191">
                  <c:v>4.1557531903507439</c:v>
                </c:pt>
                <c:pt idx="192">
                  <c:v>4.2752762647270011</c:v>
                </c:pt>
                <c:pt idx="193">
                  <c:v>4.3694478524670215</c:v>
                </c:pt>
                <c:pt idx="194">
                  <c:v>4.4578295980893818</c:v>
                </c:pt>
                <c:pt idx="195">
                  <c:v>4.3161538905231742</c:v>
                </c:pt>
                <c:pt idx="196">
                  <c:v>4.3554259528767023</c:v>
                </c:pt>
                <c:pt idx="197">
                  <c:v>4.3807758527722287</c:v>
                </c:pt>
                <c:pt idx="198">
                  <c:v>4.3795235044557632</c:v>
                </c:pt>
                <c:pt idx="199">
                  <c:v>4.3820266346738812</c:v>
                </c:pt>
                <c:pt idx="200">
                  <c:v>4.3870141761849206</c:v>
                </c:pt>
                <c:pt idx="201">
                  <c:v>4.3067641501733345</c:v>
                </c:pt>
                <c:pt idx="202">
                  <c:v>4.3307333402863311</c:v>
                </c:pt>
                <c:pt idx="203">
                  <c:v>4.3241326562549789</c:v>
                </c:pt>
                <c:pt idx="204">
                  <c:v>4.3294166844015844</c:v>
                </c:pt>
                <c:pt idx="205">
                  <c:v>4.2398868675127588</c:v>
                </c:pt>
                <c:pt idx="206">
                  <c:v>4.2959239356204701</c:v>
                </c:pt>
                <c:pt idx="207">
                  <c:v>4.2738844760541781</c:v>
                </c:pt>
                <c:pt idx="208">
                  <c:v>4.2513483110317658</c:v>
                </c:pt>
                <c:pt idx="209">
                  <c:v>4.2931954209672663</c:v>
                </c:pt>
                <c:pt idx="210">
                  <c:v>4.2986450257348308</c:v>
                </c:pt>
                <c:pt idx="211">
                  <c:v>4.2835865618606288</c:v>
                </c:pt>
                <c:pt idx="212">
                  <c:v>4.2986450257348308</c:v>
                </c:pt>
                <c:pt idx="213">
                  <c:v>4.3040650932041702</c:v>
                </c:pt>
                <c:pt idx="214">
                  <c:v>4.242764567340374</c:v>
                </c:pt>
                <c:pt idx="215">
                  <c:v>4.2165621949463494</c:v>
                </c:pt>
                <c:pt idx="216">
                  <c:v>4.1206618705394744</c:v>
                </c:pt>
                <c:pt idx="217">
                  <c:v>4.3254562831854875</c:v>
                </c:pt>
                <c:pt idx="218">
                  <c:v>4.219507705176107</c:v>
                </c:pt>
                <c:pt idx="219">
                  <c:v>4.2398868675127588</c:v>
                </c:pt>
                <c:pt idx="220">
                  <c:v>4.2165621949463494</c:v>
                </c:pt>
                <c:pt idx="221">
                  <c:v>4.28496492183075</c:v>
                </c:pt>
                <c:pt idx="222">
                  <c:v>4.1866198383312714</c:v>
                </c:pt>
                <c:pt idx="223">
                  <c:v>4.1108738641733114</c:v>
                </c:pt>
                <c:pt idx="224">
                  <c:v>4.3013587316064266</c:v>
                </c:pt>
                <c:pt idx="225">
                  <c:v>4.2654928184179299</c:v>
                </c:pt>
                <c:pt idx="226">
                  <c:v>4.219507705176107</c:v>
                </c:pt>
                <c:pt idx="227">
                  <c:v>4.219507705176107</c:v>
                </c:pt>
                <c:pt idx="228">
                  <c:v>4.2165621949463494</c:v>
                </c:pt>
                <c:pt idx="229">
                  <c:v>4.2106450179182611</c:v>
                </c:pt>
                <c:pt idx="230">
                  <c:v>4.2398868675127588</c:v>
                </c:pt>
                <c:pt idx="231">
                  <c:v>4.2253728246285052</c:v>
                </c:pt>
                <c:pt idx="232">
                  <c:v>4.28771595520264</c:v>
                </c:pt>
                <c:pt idx="233">
                  <c:v>4.28496492183075</c:v>
                </c:pt>
                <c:pt idx="234">
                  <c:v>4.2654928184179299</c:v>
                </c:pt>
                <c:pt idx="235">
                  <c:v>4.28496492183075</c:v>
                </c:pt>
                <c:pt idx="236">
                  <c:v>4.2541932631639972</c:v>
                </c:pt>
                <c:pt idx="237">
                  <c:v>4.2253728246285052</c:v>
                </c:pt>
                <c:pt idx="238">
                  <c:v>4.2282925347318399</c:v>
                </c:pt>
                <c:pt idx="239">
                  <c:v>4.219507705176107</c:v>
                </c:pt>
                <c:pt idx="240">
                  <c:v>4.2282925347318399</c:v>
                </c:pt>
                <c:pt idx="241">
                  <c:v>4.2541932631639972</c:v>
                </c:pt>
                <c:pt idx="242">
                  <c:v>4.2370008626236242</c:v>
                </c:pt>
                <c:pt idx="243">
                  <c:v>4.2165621949463494</c:v>
                </c:pt>
                <c:pt idx="244">
                  <c:v>4.2282925347318399</c:v>
                </c:pt>
                <c:pt idx="245">
                  <c:v>4.2046926193909657</c:v>
                </c:pt>
                <c:pt idx="246">
                  <c:v>4.2046926193909657</c:v>
                </c:pt>
                <c:pt idx="247">
                  <c:v>4.1926804629429624</c:v>
                </c:pt>
                <c:pt idx="248">
                  <c:v>4.1557531903507439</c:v>
                </c:pt>
                <c:pt idx="249">
                  <c:v>4.1956970564823886</c:v>
                </c:pt>
                <c:pt idx="250">
                  <c:v>4.1588830833596715</c:v>
                </c:pt>
                <c:pt idx="251">
                  <c:v>4.1743872698956368</c:v>
                </c:pt>
                <c:pt idx="252">
                  <c:v>4.1956970564823886</c:v>
                </c:pt>
                <c:pt idx="253">
                  <c:v>4.180522258463153</c:v>
                </c:pt>
                <c:pt idx="254">
                  <c:v>4.1557531903507439</c:v>
                </c:pt>
                <c:pt idx="255">
                  <c:v>4.1835756959500436</c:v>
                </c:pt>
                <c:pt idx="256">
                  <c:v>4.1239033644636454</c:v>
                </c:pt>
                <c:pt idx="257">
                  <c:v>4.1239033644636454</c:v>
                </c:pt>
                <c:pt idx="258">
                  <c:v>4.180522258463153</c:v>
                </c:pt>
                <c:pt idx="259">
                  <c:v>4.1743872698956368</c:v>
                </c:pt>
                <c:pt idx="260">
                  <c:v>4.1588830833596715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13C-884E-0B5885586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04096"/>
        <c:axId val="1248528016"/>
      </c:scatterChart>
      <c:valAx>
        <c:axId val="1257604096"/>
        <c:scaling>
          <c:orientation val="minMax"/>
          <c:max val="-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ДагСБ ао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528016"/>
        <c:crosses val="autoZero"/>
        <c:crossBetween val="midCat"/>
      </c:valAx>
      <c:valAx>
        <c:axId val="12485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РОСИНТЕРао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Логдоходность ВТБ ао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Стат'!$A$306:$A$314</c:f>
              <c:strCache>
                <c:ptCount val="9"/>
                <c:pt idx="0">
                  <c:v>-0,035576692</c:v>
                </c:pt>
                <c:pt idx="1">
                  <c:v>-0,021588146</c:v>
                </c:pt>
                <c:pt idx="2">
                  <c:v>-0,0075996</c:v>
                </c:pt>
                <c:pt idx="3">
                  <c:v>0,006388946</c:v>
                </c:pt>
                <c:pt idx="4">
                  <c:v>0,020377492</c:v>
                </c:pt>
                <c:pt idx="5">
                  <c:v>0,034366038</c:v>
                </c:pt>
                <c:pt idx="6">
                  <c:v>0,048354584</c:v>
                </c:pt>
                <c:pt idx="7">
                  <c:v>0,062343132</c:v>
                </c:pt>
                <c:pt idx="8">
                  <c:v>Еще</c:v>
                </c:pt>
              </c:strCache>
            </c:strRef>
          </c:cat>
          <c:val>
            <c:numRef>
              <c:f>'Описат Стат'!$B$306:$B$314</c:f>
              <c:numCache>
                <c:formatCode>General</c:formatCode>
                <c:ptCount val="9"/>
                <c:pt idx="0">
                  <c:v>23</c:v>
                </c:pt>
                <c:pt idx="1">
                  <c:v>21</c:v>
                </c:pt>
                <c:pt idx="2">
                  <c:v>41</c:v>
                </c:pt>
                <c:pt idx="3">
                  <c:v>52</c:v>
                </c:pt>
                <c:pt idx="4">
                  <c:v>30</c:v>
                </c:pt>
                <c:pt idx="5">
                  <c:v>16</c:v>
                </c:pt>
                <c:pt idx="6">
                  <c:v>9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1-41C4-92B2-4A43FD77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07088"/>
        <c:axId val="113963168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Стат'!$A$306:$A$314</c:f>
              <c:strCache>
                <c:ptCount val="9"/>
                <c:pt idx="0">
                  <c:v>-0,035576692</c:v>
                </c:pt>
                <c:pt idx="1">
                  <c:v>-0,021588146</c:v>
                </c:pt>
                <c:pt idx="2">
                  <c:v>-0,0075996</c:v>
                </c:pt>
                <c:pt idx="3">
                  <c:v>0,006388946</c:v>
                </c:pt>
                <c:pt idx="4">
                  <c:v>0,020377492</c:v>
                </c:pt>
                <c:pt idx="5">
                  <c:v>0,034366038</c:v>
                </c:pt>
                <c:pt idx="6">
                  <c:v>0,048354584</c:v>
                </c:pt>
                <c:pt idx="7">
                  <c:v>0,062343132</c:v>
                </c:pt>
                <c:pt idx="8">
                  <c:v>Еще</c:v>
                </c:pt>
              </c:strCache>
            </c:strRef>
          </c:cat>
          <c:val>
            <c:numRef>
              <c:f>'Описат Стат'!$C$306:$C$314</c:f>
              <c:numCache>
                <c:formatCode>0.00%</c:formatCode>
                <c:ptCount val="9"/>
                <c:pt idx="0">
                  <c:v>0.11557788944723618</c:v>
                </c:pt>
                <c:pt idx="1">
                  <c:v>0.22110552763819097</c:v>
                </c:pt>
                <c:pt idx="2">
                  <c:v>0.42713567839195982</c:v>
                </c:pt>
                <c:pt idx="3">
                  <c:v>0.68844221105527637</c:v>
                </c:pt>
                <c:pt idx="4">
                  <c:v>0.83919597989949746</c:v>
                </c:pt>
                <c:pt idx="5">
                  <c:v>0.91959798994974873</c:v>
                </c:pt>
                <c:pt idx="6">
                  <c:v>0.96482412060301503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1-41C4-92B2-4A43FD77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94688"/>
        <c:axId val="113965248"/>
      </c:lineChart>
      <c:catAx>
        <c:axId val="3713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-0,0495652383584574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63168"/>
        <c:crosses val="autoZero"/>
        <c:auto val="1"/>
        <c:lblAlgn val="ctr"/>
        <c:lblOffset val="100"/>
        <c:noMultiLvlLbl val="0"/>
      </c:catAx>
      <c:valAx>
        <c:axId val="11396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307088"/>
        <c:crosses val="autoZero"/>
        <c:crossBetween val="between"/>
      </c:valAx>
      <c:valAx>
        <c:axId val="1139652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71294688"/>
        <c:crosses val="max"/>
        <c:crossBetween val="between"/>
      </c:valAx>
      <c:catAx>
        <c:axId val="37129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652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Логдоходность</a:t>
            </a:r>
            <a:r>
              <a:rPr lang="ru-RU" baseline="0"/>
              <a:t> ДагСБ ао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Стат'!$A$322:$A$330</c:f>
              <c:strCache>
                <c:ptCount val="9"/>
                <c:pt idx="0">
                  <c:v>-0,087431339</c:v>
                </c:pt>
                <c:pt idx="1">
                  <c:v>-0,049887543</c:v>
                </c:pt>
                <c:pt idx="2">
                  <c:v>-0,012343748</c:v>
                </c:pt>
                <c:pt idx="3">
                  <c:v>0,025200048</c:v>
                </c:pt>
                <c:pt idx="4">
                  <c:v>0,062743843</c:v>
                </c:pt>
                <c:pt idx="5">
                  <c:v>0,100287638</c:v>
                </c:pt>
                <c:pt idx="6">
                  <c:v>0,137831434</c:v>
                </c:pt>
                <c:pt idx="7">
                  <c:v>0,17537523</c:v>
                </c:pt>
                <c:pt idx="8">
                  <c:v>Еще</c:v>
                </c:pt>
              </c:strCache>
            </c:strRef>
          </c:cat>
          <c:val>
            <c:numRef>
              <c:f>'Описат Стат'!$B$322:$B$330</c:f>
              <c:numCache>
                <c:formatCode>General</c:formatCode>
                <c:ptCount val="9"/>
                <c:pt idx="0">
                  <c:v>20</c:v>
                </c:pt>
                <c:pt idx="1">
                  <c:v>17</c:v>
                </c:pt>
                <c:pt idx="2">
                  <c:v>42</c:v>
                </c:pt>
                <c:pt idx="3">
                  <c:v>61</c:v>
                </c:pt>
                <c:pt idx="4">
                  <c:v>25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2-429F-9A98-7C59459E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21088"/>
        <c:axId val="11394694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Стат'!$A$322:$A$330</c:f>
              <c:strCache>
                <c:ptCount val="9"/>
                <c:pt idx="0">
                  <c:v>-0,087431339</c:v>
                </c:pt>
                <c:pt idx="1">
                  <c:v>-0,049887543</c:v>
                </c:pt>
                <c:pt idx="2">
                  <c:v>-0,012343748</c:v>
                </c:pt>
                <c:pt idx="3">
                  <c:v>0,025200048</c:v>
                </c:pt>
                <c:pt idx="4">
                  <c:v>0,062743843</c:v>
                </c:pt>
                <c:pt idx="5">
                  <c:v>0,100287638</c:v>
                </c:pt>
                <c:pt idx="6">
                  <c:v>0,137831434</c:v>
                </c:pt>
                <c:pt idx="7">
                  <c:v>0,17537523</c:v>
                </c:pt>
                <c:pt idx="8">
                  <c:v>Еще</c:v>
                </c:pt>
              </c:strCache>
            </c:strRef>
          </c:cat>
          <c:val>
            <c:numRef>
              <c:f>'Описат Стат'!$C$322:$C$330</c:f>
              <c:numCache>
                <c:formatCode>0.00%</c:formatCode>
                <c:ptCount val="9"/>
                <c:pt idx="0">
                  <c:v>0.10050251256281408</c:v>
                </c:pt>
                <c:pt idx="1">
                  <c:v>0.18592964824120603</c:v>
                </c:pt>
                <c:pt idx="2">
                  <c:v>0.39698492462311558</c:v>
                </c:pt>
                <c:pt idx="3">
                  <c:v>0.70351758793969854</c:v>
                </c:pt>
                <c:pt idx="4">
                  <c:v>0.82914572864321612</c:v>
                </c:pt>
                <c:pt idx="5">
                  <c:v>0.87939698492462315</c:v>
                </c:pt>
                <c:pt idx="6">
                  <c:v>0.94472361809045224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2-429F-9A98-7C59459E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324288"/>
        <c:axId val="113941952"/>
      </c:lineChart>
      <c:catAx>
        <c:axId val="37132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-0,124975134097615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46944"/>
        <c:crosses val="autoZero"/>
        <c:auto val="1"/>
        <c:lblAlgn val="ctr"/>
        <c:lblOffset val="100"/>
        <c:noMultiLvlLbl val="0"/>
      </c:catAx>
      <c:valAx>
        <c:axId val="1139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321088"/>
        <c:crosses val="autoZero"/>
        <c:crossBetween val="between"/>
      </c:valAx>
      <c:valAx>
        <c:axId val="1139419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71324288"/>
        <c:crosses val="max"/>
        <c:crossBetween val="between"/>
      </c:valAx>
      <c:catAx>
        <c:axId val="37132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419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Стат'!$A$339:$A$347</c:f>
              <c:strCache>
                <c:ptCount val="9"/>
                <c:pt idx="0">
                  <c:v>-0,058237298</c:v>
                </c:pt>
                <c:pt idx="1">
                  <c:v>-0,0364646</c:v>
                </c:pt>
                <c:pt idx="2">
                  <c:v>-0,014691902</c:v>
                </c:pt>
                <c:pt idx="3">
                  <c:v>0,007080796</c:v>
                </c:pt>
                <c:pt idx="4">
                  <c:v>0,028853494</c:v>
                </c:pt>
                <c:pt idx="5">
                  <c:v>0,050626192</c:v>
                </c:pt>
                <c:pt idx="6">
                  <c:v>0,07239889</c:v>
                </c:pt>
                <c:pt idx="7">
                  <c:v>0,094171589</c:v>
                </c:pt>
                <c:pt idx="8">
                  <c:v>Еще</c:v>
                </c:pt>
              </c:strCache>
            </c:strRef>
          </c:cat>
          <c:val>
            <c:numRef>
              <c:f>'Описат Стат'!$B$339:$B$347</c:f>
              <c:numCache>
                <c:formatCode>General</c:formatCode>
                <c:ptCount val="9"/>
                <c:pt idx="0">
                  <c:v>14</c:v>
                </c:pt>
                <c:pt idx="1">
                  <c:v>20</c:v>
                </c:pt>
                <c:pt idx="2">
                  <c:v>39</c:v>
                </c:pt>
                <c:pt idx="3">
                  <c:v>51</c:v>
                </c:pt>
                <c:pt idx="4">
                  <c:v>41</c:v>
                </c:pt>
                <c:pt idx="5">
                  <c:v>16</c:v>
                </c:pt>
                <c:pt idx="6">
                  <c:v>9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2-4921-B61C-5B4DC392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70240"/>
        <c:axId val="1983011616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Стат'!$A$339:$A$347</c:f>
              <c:strCache>
                <c:ptCount val="9"/>
                <c:pt idx="0">
                  <c:v>-0,058237298</c:v>
                </c:pt>
                <c:pt idx="1">
                  <c:v>-0,0364646</c:v>
                </c:pt>
                <c:pt idx="2">
                  <c:v>-0,014691902</c:v>
                </c:pt>
                <c:pt idx="3">
                  <c:v>0,007080796</c:v>
                </c:pt>
                <c:pt idx="4">
                  <c:v>0,028853494</c:v>
                </c:pt>
                <c:pt idx="5">
                  <c:v>0,050626192</c:v>
                </c:pt>
                <c:pt idx="6">
                  <c:v>0,07239889</c:v>
                </c:pt>
                <c:pt idx="7">
                  <c:v>0,094171589</c:v>
                </c:pt>
                <c:pt idx="8">
                  <c:v>Еще</c:v>
                </c:pt>
              </c:strCache>
            </c:strRef>
          </c:cat>
          <c:val>
            <c:numRef>
              <c:f>'Описат Стат'!$C$339:$C$347</c:f>
              <c:numCache>
                <c:formatCode>0.00%</c:formatCode>
                <c:ptCount val="9"/>
                <c:pt idx="0">
                  <c:v>7.0351758793969849E-2</c:v>
                </c:pt>
                <c:pt idx="1">
                  <c:v>0.17085427135678391</c:v>
                </c:pt>
                <c:pt idx="2">
                  <c:v>0.36683417085427134</c:v>
                </c:pt>
                <c:pt idx="3">
                  <c:v>0.62311557788944727</c:v>
                </c:pt>
                <c:pt idx="4">
                  <c:v>0.82914572864321612</c:v>
                </c:pt>
                <c:pt idx="5">
                  <c:v>0.90954773869346739</c:v>
                </c:pt>
                <c:pt idx="6">
                  <c:v>0.95477386934673369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2-4921-B61C-5B4DC392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8640"/>
        <c:axId val="1983011200"/>
      </c:lineChart>
      <c:catAx>
        <c:axId val="1257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-0,080009996304391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011616"/>
        <c:crosses val="autoZero"/>
        <c:auto val="1"/>
        <c:lblAlgn val="ctr"/>
        <c:lblOffset val="100"/>
        <c:noMultiLvlLbl val="0"/>
      </c:catAx>
      <c:valAx>
        <c:axId val="198301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70240"/>
        <c:crosses val="autoZero"/>
        <c:crossBetween val="between"/>
      </c:valAx>
      <c:valAx>
        <c:axId val="19830112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5768640"/>
        <c:crosses val="max"/>
        <c:crossBetween val="between"/>
      </c:valAx>
      <c:catAx>
        <c:axId val="12576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0112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ВТБ ао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'Без выбросов'!$B$3:$B$201</c:f>
              <c:numCache>
                <c:formatCode>General</c:formatCode>
                <c:ptCount val="199"/>
                <c:pt idx="0">
                  <c:v>-4.1182289966415292E-2</c:v>
                </c:pt>
                <c:pt idx="1">
                  <c:v>2.0803127629763326E-2</c:v>
                </c:pt>
                <c:pt idx="2">
                  <c:v>1.2626264303687892E-3</c:v>
                </c:pt>
                <c:pt idx="3">
                  <c:v>-6.3487548891596232E-2</c:v>
                </c:pt>
                <c:pt idx="4">
                  <c:v>3.5010180616937919E-2</c:v>
                </c:pt>
                <c:pt idx="5">
                  <c:v>-4.8546766334471074E-2</c:v>
                </c:pt>
                <c:pt idx="6">
                  <c:v>3.0077455237277954E-2</c:v>
                </c:pt>
                <c:pt idx="7">
                  <c:v>1.3683727085922325E-2</c:v>
                </c:pt>
                <c:pt idx="8">
                  <c:v>3.1391009303273307E-2</c:v>
                </c:pt>
                <c:pt idx="9">
                  <c:v>1.0166216989490509E-2</c:v>
                </c:pt>
                <c:pt idx="10">
                  <c:v>-8.2988028146951786E-3</c:v>
                </c:pt>
                <c:pt idx="11">
                  <c:v>-2.556777673949711E-2</c:v>
                </c:pt>
                <c:pt idx="12">
                  <c:v>-1.5951011746419025E-2</c:v>
                </c:pt>
                <c:pt idx="13">
                  <c:v>-2.8923954482373993E-2</c:v>
                </c:pt>
                <c:pt idx="14">
                  <c:v>1.3898542890540759E-3</c:v>
                </c:pt>
                <c:pt idx="15">
                  <c:v>-1.6665885352372647E-2</c:v>
                </c:pt>
                <c:pt idx="16">
                  <c:v>-2.4728114498602776E-2</c:v>
                </c:pt>
                <c:pt idx="17">
                  <c:v>1.3733500997511101E-2</c:v>
                </c:pt>
                <c:pt idx="18">
                  <c:v>-2.4986773498508235E-2</c:v>
                </c:pt>
                <c:pt idx="19">
                  <c:v>-6.9904352483679162E-3</c:v>
                </c:pt>
                <c:pt idx="20">
                  <c:v>-7.9260652724207157E-3</c:v>
                </c:pt>
                <c:pt idx="21">
                  <c:v>-8.6580627431145415E-3</c:v>
                </c:pt>
                <c:pt idx="22">
                  <c:v>-3.263375919330299E-2</c:v>
                </c:pt>
                <c:pt idx="23">
                  <c:v>4.7242252717048537E-2</c:v>
                </c:pt>
                <c:pt idx="24">
                  <c:v>-6.5941314621520712E-4</c:v>
                </c:pt>
                <c:pt idx="25">
                  <c:v>2.7666179296229115E-3</c:v>
                </c:pt>
                <c:pt idx="26">
                  <c:v>-4.4385983915983605E-2</c:v>
                </c:pt>
                <c:pt idx="27">
                  <c:v>-5.6547974972464233E-3</c:v>
                </c:pt>
                <c:pt idx="28">
                  <c:v>-6.6269294876089612E-3</c:v>
                </c:pt>
                <c:pt idx="29">
                  <c:v>2.4952049613489749E-2</c:v>
                </c:pt>
                <c:pt idx="30">
                  <c:v>3.3166305226885434E-2</c:v>
                </c:pt>
                <c:pt idx="31">
                  <c:v>-5.8517370606791727E-2</c:v>
                </c:pt>
                <c:pt idx="32">
                  <c:v>-3.5212474659429553E-2</c:v>
                </c:pt>
                <c:pt idx="33">
                  <c:v>-2.6345418340003871E-2</c:v>
                </c:pt>
                <c:pt idx="34">
                  <c:v>-4.5741295359757782E-3</c:v>
                </c:pt>
                <c:pt idx="35">
                  <c:v>3.4410822734629198E-2</c:v>
                </c:pt>
                <c:pt idx="36">
                  <c:v>2.6491615446976285E-2</c:v>
                </c:pt>
                <c:pt idx="37">
                  <c:v>1.3761089541961029E-2</c:v>
                </c:pt>
                <c:pt idx="38">
                  <c:v>-5.1456169679728915E-2</c:v>
                </c:pt>
                <c:pt idx="39">
                  <c:v>1.1203464690791481E-2</c:v>
                </c:pt>
                <c:pt idx="40">
                  <c:v>2.0113985996856351E-3</c:v>
                </c:pt>
                <c:pt idx="41">
                  <c:v>8.271125061241438E-3</c:v>
                </c:pt>
                <c:pt idx="42">
                  <c:v>-4.4415530030385383E-2</c:v>
                </c:pt>
                <c:pt idx="43">
                  <c:v>-2.7456846233039203E-2</c:v>
                </c:pt>
                <c:pt idx="44">
                  <c:v>-1.5102768185756517E-2</c:v>
                </c:pt>
                <c:pt idx="45">
                  <c:v>-2.9027596579614626E-3</c:v>
                </c:pt>
                <c:pt idx="46">
                  <c:v>1.0456092939018497E-2</c:v>
                </c:pt>
                <c:pt idx="47">
                  <c:v>-1.1917013578693446E-2</c:v>
                </c:pt>
                <c:pt idx="48">
                  <c:v>6.2343130574135555E-2</c:v>
                </c:pt>
                <c:pt idx="49">
                  <c:v>-5.3609450605380825E-2</c:v>
                </c:pt>
                <c:pt idx="50">
                  <c:v>-3.1934995931394532E-3</c:v>
                </c:pt>
                <c:pt idx="51">
                  <c:v>-2.101010214774714E-2</c:v>
                </c:pt>
                <c:pt idx="52">
                  <c:v>1.2395023676188669E-2</c:v>
                </c:pt>
                <c:pt idx="53">
                  <c:v>1.9046229477528952E-3</c:v>
                </c:pt>
                <c:pt idx="54">
                  <c:v>-1.7869485310166525E-2</c:v>
                </c:pt>
                <c:pt idx="55">
                  <c:v>4.4603106951995909E-3</c:v>
                </c:pt>
                <c:pt idx="56">
                  <c:v>3.1104224143925518E-3</c:v>
                </c:pt>
                <c:pt idx="57">
                  <c:v>5.6039078963667811E-3</c:v>
                </c:pt>
                <c:pt idx="58">
                  <c:v>-1.4815085785140699E-2</c:v>
                </c:pt>
                <c:pt idx="59">
                  <c:v>3.9872391247377355E-2</c:v>
                </c:pt>
                <c:pt idx="60">
                  <c:v>3.8592103257204984E-3</c:v>
                </c:pt>
                <c:pt idx="61">
                  <c:v>-4.3293279571127524E-2</c:v>
                </c:pt>
                <c:pt idx="62">
                  <c:v>-2.6990674135834256E-2</c:v>
                </c:pt>
                <c:pt idx="63">
                  <c:v>-3.4501175208719259E-2</c:v>
                </c:pt>
                <c:pt idx="64">
                  <c:v>-3.9902513595992256E-3</c:v>
                </c:pt>
                <c:pt idx="65">
                  <c:v>1.0165833403748967E-2</c:v>
                </c:pt>
                <c:pt idx="66">
                  <c:v>-1.0017762033077988E-2</c:v>
                </c:pt>
                <c:pt idx="67">
                  <c:v>1.1009285508369396E-2</c:v>
                </c:pt>
                <c:pt idx="68">
                  <c:v>-2.1921820982211586E-3</c:v>
                </c:pt>
                <c:pt idx="69">
                  <c:v>-2.0547288376839279E-2</c:v>
                </c:pt>
                <c:pt idx="70">
                  <c:v>-2.2781278887535509E-2</c:v>
                </c:pt>
                <c:pt idx="71">
                  <c:v>2.6843572896414186E-2</c:v>
                </c:pt>
                <c:pt idx="72">
                  <c:v>-4.1807840667278058E-2</c:v>
                </c:pt>
                <c:pt idx="73">
                  <c:v>-2.4534107469443647E-2</c:v>
                </c:pt>
                <c:pt idx="74">
                  <c:v>-1.1911820103041496E-2</c:v>
                </c:pt>
                <c:pt idx="75">
                  <c:v>1.8388992802071798E-2</c:v>
                </c:pt>
                <c:pt idx="76">
                  <c:v>-5.8997221271881598E-3</c:v>
                </c:pt>
                <c:pt idx="77">
                  <c:v>-1.248927067488358E-2</c:v>
                </c:pt>
                <c:pt idx="78">
                  <c:v>-7.3335617611958231E-3</c:v>
                </c:pt>
                <c:pt idx="79">
                  <c:v>-1.7274180942820981E-2</c:v>
                </c:pt>
                <c:pt idx="80">
                  <c:v>1.8279259907817459E-2</c:v>
                </c:pt>
                <c:pt idx="81">
                  <c:v>-1.0012219560687548E-2</c:v>
                </c:pt>
                <c:pt idx="82">
                  <c:v>-2.3134899789508664E-2</c:v>
                </c:pt>
                <c:pt idx="83">
                  <c:v>1.4098924379501675E-2</c:v>
                </c:pt>
                <c:pt idx="84">
                  <c:v>2.5967596825786993E-2</c:v>
                </c:pt>
                <c:pt idx="85">
                  <c:v>-1.479942444593932E-2</c:v>
                </c:pt>
                <c:pt idx="86">
                  <c:v>-9.1324207260340363E-4</c:v>
                </c:pt>
                <c:pt idx="87">
                  <c:v>-3.012955732344369E-4</c:v>
                </c:pt>
                <c:pt idx="88">
                  <c:v>-1.7785678225226448E-2</c:v>
                </c:pt>
                <c:pt idx="89">
                  <c:v>7.6657727019568424E-4</c:v>
                </c:pt>
                <c:pt idx="90">
                  <c:v>-2.0906684819313712E-2</c:v>
                </c:pt>
                <c:pt idx="91">
                  <c:v>1.5637219761827589E-3</c:v>
                </c:pt>
                <c:pt idx="92">
                  <c:v>0</c:v>
                </c:pt>
                <c:pt idx="93">
                  <c:v>1.8826488146165888E-3</c:v>
                </c:pt>
                <c:pt idx="94">
                  <c:v>-4.5422234610351338E-2</c:v>
                </c:pt>
                <c:pt idx="95">
                  <c:v>-1.3144924666328396E-3</c:v>
                </c:pt>
                <c:pt idx="96">
                  <c:v>-1.3574120027117931E-2</c:v>
                </c:pt>
                <c:pt idx="97">
                  <c:v>-9.2089390853097239E-3</c:v>
                </c:pt>
                <c:pt idx="98">
                  <c:v>0</c:v>
                </c:pt>
                <c:pt idx="99">
                  <c:v>-5.0451730418337344E-3</c:v>
                </c:pt>
                <c:pt idx="100">
                  <c:v>4.8828222013114781E-3</c:v>
                </c:pt>
                <c:pt idx="101">
                  <c:v>-2.2756836869081347E-3</c:v>
                </c:pt>
                <c:pt idx="102">
                  <c:v>3.975489748058527E-3</c:v>
                </c:pt>
                <c:pt idx="103">
                  <c:v>-1.6501749567238846E-2</c:v>
                </c:pt>
                <c:pt idx="104">
                  <c:v>1.0199904499486698E-2</c:v>
                </c:pt>
                <c:pt idx="105">
                  <c:v>0</c:v>
                </c:pt>
                <c:pt idx="106">
                  <c:v>-3.3914471488860932E-2</c:v>
                </c:pt>
                <c:pt idx="107">
                  <c:v>-1.8385027913987897E-2</c:v>
                </c:pt>
                <c:pt idx="108">
                  <c:v>-1.3113639145383025E-2</c:v>
                </c:pt>
                <c:pt idx="109">
                  <c:v>1.6406035387109941E-2</c:v>
                </c:pt>
                <c:pt idx="110">
                  <c:v>5.9081987587497539E-2</c:v>
                </c:pt>
                <c:pt idx="111">
                  <c:v>1.5025984566224251E-2</c:v>
                </c:pt>
                <c:pt idx="112">
                  <c:v>-2.6042620772726295E-2</c:v>
                </c:pt>
                <c:pt idx="113">
                  <c:v>-6.0606246116910699E-3</c:v>
                </c:pt>
                <c:pt idx="114">
                  <c:v>-3.0441423812281325E-3</c:v>
                </c:pt>
                <c:pt idx="115">
                  <c:v>-4.4257768085211556E-2</c:v>
                </c:pt>
                <c:pt idx="116">
                  <c:v>1.32955424812445E-2</c:v>
                </c:pt>
                <c:pt idx="117">
                  <c:v>1.267298066859642E-2</c:v>
                </c:pt>
                <c:pt idx="118">
                  <c:v>-5.1031480012445875E-2</c:v>
                </c:pt>
                <c:pt idx="119">
                  <c:v>-3.746726001608728E-3</c:v>
                </c:pt>
                <c:pt idx="120">
                  <c:v>-3.0877238564439344E-2</c:v>
                </c:pt>
                <c:pt idx="121">
                  <c:v>3.8940926243215004E-2</c:v>
                </c:pt>
                <c:pt idx="122">
                  <c:v>-3.5988295305719202E-3</c:v>
                </c:pt>
                <c:pt idx="123">
                  <c:v>9.4831680885926E-4</c:v>
                </c:pt>
                <c:pt idx="124">
                  <c:v>-7.038933276609911E-3</c:v>
                </c:pt>
                <c:pt idx="125">
                  <c:v>-2.2785307034103693E-2</c:v>
                </c:pt>
                <c:pt idx="126">
                  <c:v>-2.7381202321243997E-3</c:v>
                </c:pt>
                <c:pt idx="127">
                  <c:v>-4.0470438882955359E-2</c:v>
                </c:pt>
                <c:pt idx="128">
                  <c:v>-2.2437906790312434E-2</c:v>
                </c:pt>
                <c:pt idx="129">
                  <c:v>4.5886658103837255E-2</c:v>
                </c:pt>
                <c:pt idx="130">
                  <c:v>2.980878141124875E-2</c:v>
                </c:pt>
                <c:pt idx="131">
                  <c:v>1.0154475400588602E-2</c:v>
                </c:pt>
                <c:pt idx="132">
                  <c:v>2.5446665661164391E-2</c:v>
                </c:pt>
                <c:pt idx="133">
                  <c:v>-8.9518657548162978E-3</c:v>
                </c:pt>
                <c:pt idx="134">
                  <c:v>-9.8771423980913986E-3</c:v>
                </c:pt>
                <c:pt idx="135">
                  <c:v>7.8089510279481947E-3</c:v>
                </c:pt>
                <c:pt idx="136">
                  <c:v>-6.3517156230988525E-2</c:v>
                </c:pt>
                <c:pt idx="137">
                  <c:v>-5.1293294387550578E-2</c:v>
                </c:pt>
                <c:pt idx="138">
                  <c:v>5.2291547527597806E-2</c:v>
                </c:pt>
                <c:pt idx="139">
                  <c:v>-4.2054436332780672E-2</c:v>
                </c:pt>
                <c:pt idx="140">
                  <c:v>-2.8328992233054656E-2</c:v>
                </c:pt>
                <c:pt idx="141">
                  <c:v>-3.1670001877302192E-2</c:v>
                </c:pt>
                <c:pt idx="142">
                  <c:v>1.0853035428266888E-2</c:v>
                </c:pt>
                <c:pt idx="143">
                  <c:v>3.9082314426328535E-2</c:v>
                </c:pt>
                <c:pt idx="144">
                  <c:v>4.1449958076432189E-2</c:v>
                </c:pt>
                <c:pt idx="145">
                  <c:v>-5.5117596805095793E-2</c:v>
                </c:pt>
                <c:pt idx="146">
                  <c:v>6.4551057925560582E-3</c:v>
                </c:pt>
                <c:pt idx="147">
                  <c:v>-2.0175350904490665E-2</c:v>
                </c:pt>
                <c:pt idx="148">
                  <c:v>-1.5437935824012905E-2</c:v>
                </c:pt>
                <c:pt idx="149">
                  <c:v>-2.1056364695427373E-2</c:v>
                </c:pt>
                <c:pt idx="150">
                  <c:v>-4.0384675867554884E-2</c:v>
                </c:pt>
                <c:pt idx="151">
                  <c:v>2.2492550389779188E-2</c:v>
                </c:pt>
                <c:pt idx="152">
                  <c:v>1.6188305670449168E-2</c:v>
                </c:pt>
                <c:pt idx="153">
                  <c:v>5.29971141948773E-2</c:v>
                </c:pt>
                <c:pt idx="154">
                  <c:v>-3.7807228399060443E-3</c:v>
                </c:pt>
                <c:pt idx="155">
                  <c:v>2.5510565379415321E-2</c:v>
                </c:pt>
                <c:pt idx="156">
                  <c:v>-2.0921543963909953E-2</c:v>
                </c:pt>
                <c:pt idx="157">
                  <c:v>-1.4377027781668258E-2</c:v>
                </c:pt>
                <c:pt idx="158">
                  <c:v>-1.4309545212897628E-2</c:v>
                </c:pt>
                <c:pt idx="159">
                  <c:v>-1.3867704344211157E-3</c:v>
                </c:pt>
                <c:pt idx="160">
                  <c:v>-3.7884350532912447E-2</c:v>
                </c:pt>
                <c:pt idx="161">
                  <c:v>-9.9100538865180918E-3</c:v>
                </c:pt>
                <c:pt idx="162">
                  <c:v>1.8759669163500577E-2</c:v>
                </c:pt>
                <c:pt idx="163">
                  <c:v>-1.7912509095364426E-3</c:v>
                </c:pt>
                <c:pt idx="164">
                  <c:v>-1.235011881321472E-2</c:v>
                </c:pt>
                <c:pt idx="165">
                  <c:v>1.0394811956760756E-2</c:v>
                </c:pt>
                <c:pt idx="166">
                  <c:v>-1.648505102047821E-2</c:v>
                </c:pt>
                <c:pt idx="167">
                  <c:v>-2.7028965882746883E-3</c:v>
                </c:pt>
                <c:pt idx="168">
                  <c:v>5.8107630807280757E-2</c:v>
                </c:pt>
                <c:pt idx="169">
                  <c:v>-1.3395775716356082E-2</c:v>
                </c:pt>
                <c:pt idx="170">
                  <c:v>6.0648660566901672E-2</c:v>
                </c:pt>
                <c:pt idx="171">
                  <c:v>3.328597763346676E-2</c:v>
                </c:pt>
                <c:pt idx="172">
                  <c:v>-2.9806281381379008E-3</c:v>
                </c:pt>
                <c:pt idx="173">
                  <c:v>-7.9920505313378042E-3</c:v>
                </c:pt>
                <c:pt idx="174">
                  <c:v>3.6318388050232221E-2</c:v>
                </c:pt>
                <c:pt idx="175">
                  <c:v>6.1996300774391368E-2</c:v>
                </c:pt>
                <c:pt idx="176">
                  <c:v>-3.7041271680348979E-2</c:v>
                </c:pt>
                <c:pt idx="177">
                  <c:v>7.050557996666762E-3</c:v>
                </c:pt>
                <c:pt idx="178">
                  <c:v>-1.6172222854397452E-2</c:v>
                </c:pt>
                <c:pt idx="179">
                  <c:v>-3.4258630772494608E-2</c:v>
                </c:pt>
                <c:pt idx="180">
                  <c:v>-6.3553784475031544E-2</c:v>
                </c:pt>
                <c:pt idx="181">
                  <c:v>1.3122498542555595E-4</c:v>
                </c:pt>
                <c:pt idx="182">
                  <c:v>1.4977163467012812E-2</c:v>
                </c:pt>
                <c:pt idx="183">
                  <c:v>1.3025643017156061E-2</c:v>
                </c:pt>
                <c:pt idx="184">
                  <c:v>-2.3557136924591479E-3</c:v>
                </c:pt>
                <c:pt idx="185">
                  <c:v>6.9334551216574123E-3</c:v>
                </c:pt>
                <c:pt idx="186">
                  <c:v>-4.6625977672697647E-2</c:v>
                </c:pt>
                <c:pt idx="187">
                  <c:v>2.8426468022400671E-2</c:v>
                </c:pt>
                <c:pt idx="188">
                  <c:v>2.0655794878478514E-2</c:v>
                </c:pt>
                <c:pt idx="189">
                  <c:v>4.3131150386563162E-3</c:v>
                </c:pt>
                <c:pt idx="190">
                  <c:v>3.715318333863364E-3</c:v>
                </c:pt>
                <c:pt idx="191">
                  <c:v>1.980262729617973E-2</c:v>
                </c:pt>
                <c:pt idx="192">
                  <c:v>-1.5680699342760732E-2</c:v>
                </c:pt>
                <c:pt idx="193">
                  <c:v>-1.8794259489756139E-2</c:v>
                </c:pt>
                <c:pt idx="194">
                  <c:v>-1.2140611832808512E-3</c:v>
                </c:pt>
                <c:pt idx="195">
                  <c:v>2.3466288242386977E-2</c:v>
                </c:pt>
                <c:pt idx="196">
                  <c:v>-1.0793309196757944E-3</c:v>
                </c:pt>
                <c:pt idx="197">
                  <c:v>-9.1126688310185031E-3</c:v>
                </c:pt>
                <c:pt idx="198">
                  <c:v>4.3582480532966089E-4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6-4764-9DA3-AE9953E3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74352"/>
        <c:axId val="873197920"/>
      </c:lineChart>
      <c:catAx>
        <c:axId val="6857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197920"/>
        <c:crosses val="autoZero"/>
        <c:auto val="1"/>
        <c:lblAlgn val="ctr"/>
        <c:lblOffset val="100"/>
        <c:noMultiLvlLbl val="0"/>
      </c:catAx>
      <c:valAx>
        <c:axId val="873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ДагСБ ао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'Без выбросов'!$C$3:$C$201</c:f>
              <c:numCache>
                <c:formatCode>General</c:formatCode>
                <c:ptCount val="199"/>
                <c:pt idx="0">
                  <c:v>4.2604577436721303E-2</c:v>
                </c:pt>
                <c:pt idx="1">
                  <c:v>0.1364141689685506</c:v>
                </c:pt>
                <c:pt idx="2">
                  <c:v>1.7983819413793973E-3</c:v>
                </c:pt>
                <c:pt idx="3">
                  <c:v>-3.4631539036619675E-2</c:v>
                </c:pt>
                <c:pt idx="4">
                  <c:v>6.2391959336784687E-2</c:v>
                </c:pt>
                <c:pt idx="5">
                  <c:v>0.10985525354113385</c:v>
                </c:pt>
                <c:pt idx="6">
                  <c:v>-8.3411837771731039E-3</c:v>
                </c:pt>
                <c:pt idx="7">
                  <c:v>2.2814677766171264E-2</c:v>
                </c:pt>
                <c:pt idx="8">
                  <c:v>1.2526259819180256E-2</c:v>
                </c:pt>
                <c:pt idx="9">
                  <c:v>2.8631812674327295E-2</c:v>
                </c:pt>
                <c:pt idx="10">
                  <c:v>0.13272461565458266</c:v>
                </c:pt>
                <c:pt idx="11">
                  <c:v>0.10178269430994238</c:v>
                </c:pt>
                <c:pt idx="12">
                  <c:v>6.7793111295047392E-2</c:v>
                </c:pt>
                <c:pt idx="13">
                  <c:v>4.8389924020002653E-2</c:v>
                </c:pt>
                <c:pt idx="14">
                  <c:v>1.3519092578543763E-2</c:v>
                </c:pt>
                <c:pt idx="15">
                  <c:v>-2.7684415546064766E-3</c:v>
                </c:pt>
                <c:pt idx="16">
                  <c:v>0.16920046883125733</c:v>
                </c:pt>
                <c:pt idx="17">
                  <c:v>-2.386748140664343E-2</c:v>
                </c:pt>
                <c:pt idx="18">
                  <c:v>-5.1894252422254959E-3</c:v>
                </c:pt>
                <c:pt idx="19">
                  <c:v>0.1409689431251939</c:v>
                </c:pt>
                <c:pt idx="20">
                  <c:v>5.2490182621396764E-2</c:v>
                </c:pt>
                <c:pt idx="21">
                  <c:v>2.2472855852058576E-2</c:v>
                </c:pt>
                <c:pt idx="22">
                  <c:v>0</c:v>
                </c:pt>
                <c:pt idx="23">
                  <c:v>0</c:v>
                </c:pt>
                <c:pt idx="24">
                  <c:v>-1.7937700686667318E-2</c:v>
                </c:pt>
                <c:pt idx="25">
                  <c:v>-2.7524673390090033E-2</c:v>
                </c:pt>
                <c:pt idx="26">
                  <c:v>-5.0070052644806386E-2</c:v>
                </c:pt>
                <c:pt idx="27">
                  <c:v>-1.9753728736232424E-2</c:v>
                </c:pt>
                <c:pt idx="28">
                  <c:v>2.005079704556122E-2</c:v>
                </c:pt>
                <c:pt idx="29">
                  <c:v>1.7220597751670341E-2</c:v>
                </c:pt>
                <c:pt idx="30">
                  <c:v>2.6475673984027955E-2</c:v>
                </c:pt>
                <c:pt idx="31">
                  <c:v>0.17197526473981029</c:v>
                </c:pt>
                <c:pt idx="32">
                  <c:v>-4.4016885416774211E-2</c:v>
                </c:pt>
                <c:pt idx="33">
                  <c:v>-2.503130218118477E-3</c:v>
                </c:pt>
                <c:pt idx="34">
                  <c:v>-3.3039854078200155E-2</c:v>
                </c:pt>
                <c:pt idx="35">
                  <c:v>-5.3062844975211555E-2</c:v>
                </c:pt>
                <c:pt idx="36">
                  <c:v>-0.11540167715731682</c:v>
                </c:pt>
                <c:pt idx="37">
                  <c:v>9.1324835632724723E-3</c:v>
                </c:pt>
                <c:pt idx="38">
                  <c:v>1.2048338516174574E-2</c:v>
                </c:pt>
                <c:pt idx="39">
                  <c:v>-4.5949890191855927E-2</c:v>
                </c:pt>
                <c:pt idx="40">
                  <c:v>0.13744223061652167</c:v>
                </c:pt>
                <c:pt idx="41">
                  <c:v>8.3818671883071544E-2</c:v>
                </c:pt>
                <c:pt idx="42">
                  <c:v>5.0125418235441935E-3</c:v>
                </c:pt>
                <c:pt idx="43">
                  <c:v>-7.2570692834835498E-2</c:v>
                </c:pt>
                <c:pt idx="44">
                  <c:v>2.6526754333428604E-2</c:v>
                </c:pt>
                <c:pt idx="45">
                  <c:v>8.5264651654688134E-2</c:v>
                </c:pt>
                <c:pt idx="46">
                  <c:v>-2.5975486403260677E-2</c:v>
                </c:pt>
                <c:pt idx="47">
                  <c:v>-5.1293294387550578E-2</c:v>
                </c:pt>
                <c:pt idx="48">
                  <c:v>0.10757413028614016</c:v>
                </c:pt>
                <c:pt idx="49">
                  <c:v>-1.2515807931830646E-2</c:v>
                </c:pt>
                <c:pt idx="50">
                  <c:v>-9.7832249237034763E-2</c:v>
                </c:pt>
                <c:pt idx="51">
                  <c:v>9.7832249237034805E-2</c:v>
                </c:pt>
                <c:pt idx="52">
                  <c:v>-4.113690556048949E-2</c:v>
                </c:pt>
                <c:pt idx="53">
                  <c:v>-2.6281224062694691E-3</c:v>
                </c:pt>
                <c:pt idx="54">
                  <c:v>0.13056647528205828</c:v>
                </c:pt>
                <c:pt idx="55">
                  <c:v>4.0729611500188577E-2</c:v>
                </c:pt>
                <c:pt idx="56">
                  <c:v>4.5511646082876875E-2</c:v>
                </c:pt>
                <c:pt idx="57">
                  <c:v>4.5556531602367223E-2</c:v>
                </c:pt>
                <c:pt idx="58">
                  <c:v>3.1875208530449034E-2</c:v>
                </c:pt>
                <c:pt idx="59">
                  <c:v>0.16809885629124965</c:v>
                </c:pt>
                <c:pt idx="60">
                  <c:v>8.446576679019599E-2</c:v>
                </c:pt>
                <c:pt idx="61">
                  <c:v>-4.0259674285700292E-2</c:v>
                </c:pt>
                <c:pt idx="62">
                  <c:v>-5.4200674693392556E-3</c:v>
                </c:pt>
                <c:pt idx="63">
                  <c:v>-8.8000007816569192E-2</c:v>
                </c:pt>
                <c:pt idx="64">
                  <c:v>-2.0990275891835858E-2</c:v>
                </c:pt>
                <c:pt idx="65">
                  <c:v>0.1410785982599056</c:v>
                </c:pt>
                <c:pt idx="66">
                  <c:v>-8.166683286867997E-2</c:v>
                </c:pt>
                <c:pt idx="67">
                  <c:v>-7.8790010731934743E-2</c:v>
                </c:pt>
                <c:pt idx="68">
                  <c:v>2.3824831481487493E-2</c:v>
                </c:pt>
                <c:pt idx="69">
                  <c:v>5.032508388751563E-2</c:v>
                </c:pt>
                <c:pt idx="70">
                  <c:v>-0.10809089278068354</c:v>
                </c:pt>
                <c:pt idx="71">
                  <c:v>5.7765808893168062E-2</c:v>
                </c:pt>
                <c:pt idx="72">
                  <c:v>9.2373320131015069E-2</c:v>
                </c:pt>
                <c:pt idx="73">
                  <c:v>-4.8202101817877631E-2</c:v>
                </c:pt>
                <c:pt idx="74">
                  <c:v>-5.7158413839948637E-2</c:v>
                </c:pt>
                <c:pt idx="75">
                  <c:v>-6.5574005461590517E-3</c:v>
                </c:pt>
                <c:pt idx="76">
                  <c:v>-0.15634607039069398</c:v>
                </c:pt>
                <c:pt idx="77">
                  <c:v>-5.5350095083164956E-2</c:v>
                </c:pt>
                <c:pt idx="78">
                  <c:v>-0.10716883441461005</c:v>
                </c:pt>
                <c:pt idx="79">
                  <c:v>-0.11926342082681775</c:v>
                </c:pt>
                <c:pt idx="80">
                  <c:v>-0.11778303565638339</c:v>
                </c:pt>
                <c:pt idx="81">
                  <c:v>0.15415067982725836</c:v>
                </c:pt>
                <c:pt idx="82">
                  <c:v>0.11778303565638346</c:v>
                </c:pt>
                <c:pt idx="83">
                  <c:v>-0.11778303565638339</c:v>
                </c:pt>
                <c:pt idx="84">
                  <c:v>6.8992871486951421E-2</c:v>
                </c:pt>
                <c:pt idx="85">
                  <c:v>-0.1625189294977748</c:v>
                </c:pt>
                <c:pt idx="86">
                  <c:v>5.7158413839948623E-2</c:v>
                </c:pt>
                <c:pt idx="87">
                  <c:v>0.12062798778861472</c:v>
                </c:pt>
                <c:pt idx="88">
                  <c:v>-9.5310179804324768E-2</c:v>
                </c:pt>
                <c:pt idx="89">
                  <c:v>4.8790164169431834E-2</c:v>
                </c:pt>
                <c:pt idx="90">
                  <c:v>4.6520015634892907E-2</c:v>
                </c:pt>
                <c:pt idx="91">
                  <c:v>0</c:v>
                </c:pt>
                <c:pt idx="92">
                  <c:v>2.2472855852058576E-2</c:v>
                </c:pt>
                <c:pt idx="93">
                  <c:v>-0.13580154115906162</c:v>
                </c:pt>
                <c:pt idx="94">
                  <c:v>0.16705408466316624</c:v>
                </c:pt>
                <c:pt idx="95">
                  <c:v>2.2814677766171264E-2</c:v>
                </c:pt>
                <c:pt idx="96">
                  <c:v>-0.10285738543970782</c:v>
                </c:pt>
                <c:pt idx="97">
                  <c:v>-4.1753714104806215E-3</c:v>
                </c:pt>
                <c:pt idx="98">
                  <c:v>0.16362942378180212</c:v>
                </c:pt>
                <c:pt idx="99">
                  <c:v>-2.8710105882431367E-2</c:v>
                </c:pt>
                <c:pt idx="100">
                  <c:v>0.10146946016485985</c:v>
                </c:pt>
                <c:pt idx="101">
                  <c:v>-8.8106296821549197E-3</c:v>
                </c:pt>
                <c:pt idx="102">
                  <c:v>-1.7699577099400975E-2</c:v>
                </c:pt>
                <c:pt idx="103">
                  <c:v>-3.6367644170874833E-2</c:v>
                </c:pt>
                <c:pt idx="104">
                  <c:v>-5.7158413839948637E-2</c:v>
                </c:pt>
                <c:pt idx="105">
                  <c:v>-3.6749542208741492E-2</c:v>
                </c:pt>
                <c:pt idx="106">
                  <c:v>-0.10714463745132766</c:v>
                </c:pt>
                <c:pt idx="107">
                  <c:v>2.3530497410194036E-2</c:v>
                </c:pt>
                <c:pt idx="108">
                  <c:v>6.1991676027968005E-2</c:v>
                </c:pt>
                <c:pt idx="109">
                  <c:v>0.14310084364067344</c:v>
                </c:pt>
                <c:pt idx="110">
                  <c:v>0.11034805716886541</c:v>
                </c:pt>
                <c:pt idx="111">
                  <c:v>0.15521621002929642</c:v>
                </c:pt>
                <c:pt idx="112">
                  <c:v>0.17537522910366238</c:v>
                </c:pt>
                <c:pt idx="113">
                  <c:v>-0.13161824874656211</c:v>
                </c:pt>
                <c:pt idx="114">
                  <c:v>-2.4769068112408858E-2</c:v>
                </c:pt>
                <c:pt idx="115">
                  <c:v>-0.13040149961559494</c:v>
                </c:pt>
                <c:pt idx="116">
                  <c:v>-2.1661496781179419E-2</c:v>
                </c:pt>
                <c:pt idx="117">
                  <c:v>-9.2730484251723727E-2</c:v>
                </c:pt>
                <c:pt idx="118">
                  <c:v>5.6466611667771165E-2</c:v>
                </c:pt>
                <c:pt idx="119">
                  <c:v>-4.0005334613699248E-2</c:v>
                </c:pt>
                <c:pt idx="120">
                  <c:v>-6.7536206990487221E-2</c:v>
                </c:pt>
                <c:pt idx="121">
                  <c:v>8.1125544812368527E-2</c:v>
                </c:pt>
                <c:pt idx="122">
                  <c:v>-4.4255009004040814E-2</c:v>
                </c:pt>
                <c:pt idx="123">
                  <c:v>4.514680354526613E-3</c:v>
                </c:pt>
                <c:pt idx="124">
                  <c:v>-1.8182319083190474E-2</c:v>
                </c:pt>
                <c:pt idx="125">
                  <c:v>1.3667638728663835E-2</c:v>
                </c:pt>
                <c:pt idx="126">
                  <c:v>-2.2884293833587845E-2</c:v>
                </c:pt>
                <c:pt idx="127">
                  <c:v>-9.0498355199179273E-3</c:v>
                </c:pt>
                <c:pt idx="128">
                  <c:v>0</c:v>
                </c:pt>
                <c:pt idx="129">
                  <c:v>-1.8349138668196541E-2</c:v>
                </c:pt>
                <c:pt idx="130">
                  <c:v>-0.10742024862083688</c:v>
                </c:pt>
                <c:pt idx="131">
                  <c:v>-4.7502333985003371E-2</c:v>
                </c:pt>
                <c:pt idx="132">
                  <c:v>3.1917602968305162E-2</c:v>
                </c:pt>
                <c:pt idx="133">
                  <c:v>-0.15017453144761886</c:v>
                </c:pt>
                <c:pt idx="134">
                  <c:v>-0.11258821877927935</c:v>
                </c:pt>
                <c:pt idx="135">
                  <c:v>-5.6980211146377786E-3</c:v>
                </c:pt>
                <c:pt idx="136">
                  <c:v>-2.8987536873252187E-2</c:v>
                </c:pt>
                <c:pt idx="137">
                  <c:v>-2.3530497410193932E-2</c:v>
                </c:pt>
                <c:pt idx="138">
                  <c:v>4.4451762570833796E-2</c:v>
                </c:pt>
                <c:pt idx="139">
                  <c:v>-6.2131781107006158E-2</c:v>
                </c:pt>
                <c:pt idx="140">
                  <c:v>0.12817519342399761</c:v>
                </c:pt>
                <c:pt idx="141">
                  <c:v>-7.0067562616716955E-2</c:v>
                </c:pt>
                <c:pt idx="142">
                  <c:v>1.242251999855711E-2</c:v>
                </c:pt>
                <c:pt idx="143">
                  <c:v>-3.691354000685295E-2</c:v>
                </c:pt>
                <c:pt idx="144">
                  <c:v>-8.1317624718199533E-2</c:v>
                </c:pt>
                <c:pt idx="145">
                  <c:v>-2.6341214176102884E-2</c:v>
                </c:pt>
                <c:pt idx="146">
                  <c:v>5.0493566083660646E-3</c:v>
                </c:pt>
                <c:pt idx="147">
                  <c:v>7.1553692348625075E-2</c:v>
                </c:pt>
                <c:pt idx="148">
                  <c:v>-8.5287851651751534E-4</c:v>
                </c:pt>
                <c:pt idx="149">
                  <c:v>-1.7079423451560362E-3</c:v>
                </c:pt>
                <c:pt idx="150">
                  <c:v>-2.6414179106062988E-2</c:v>
                </c:pt>
                <c:pt idx="151">
                  <c:v>-1.756697860633441E-3</c:v>
                </c:pt>
                <c:pt idx="152">
                  <c:v>0.10227884912041825</c:v>
                </c:pt>
                <c:pt idx="153">
                  <c:v>-5.2965535579912681E-2</c:v>
                </c:pt>
                <c:pt idx="154">
                  <c:v>6.4799993226915431E-2</c:v>
                </c:pt>
                <c:pt idx="155">
                  <c:v>-2.2606554628913936E-2</c:v>
                </c:pt>
                <c:pt idx="156">
                  <c:v>-2.0076296644877868E-3</c:v>
                </c:pt>
                <c:pt idx="157">
                  <c:v>-1.3759828588213233E-2</c:v>
                </c:pt>
                <c:pt idx="158">
                  <c:v>-2.5171537362483398E-2</c:v>
                </c:pt>
                <c:pt idx="159">
                  <c:v>1.7809540921414395E-2</c:v>
                </c:pt>
                <c:pt idx="160">
                  <c:v>-3.7290285598665976E-3</c:v>
                </c:pt>
                <c:pt idx="161">
                  <c:v>-6.2461164969529323E-3</c:v>
                </c:pt>
                <c:pt idx="162">
                  <c:v>-1.3456889360610843E-2</c:v>
                </c:pt>
                <c:pt idx="163">
                  <c:v>-2.6164906721941685E-2</c:v>
                </c:pt>
                <c:pt idx="164">
                  <c:v>1.4668080067631775E-2</c:v>
                </c:pt>
                <c:pt idx="165">
                  <c:v>-5.2083451071382354E-3</c:v>
                </c:pt>
                <c:pt idx="166">
                  <c:v>-1.8445845790751567E-2</c:v>
                </c:pt>
                <c:pt idx="167">
                  <c:v>-7.64292676590929E-2</c:v>
                </c:pt>
                <c:pt idx="168">
                  <c:v>-2.7159768350351388E-2</c:v>
                </c:pt>
                <c:pt idx="169">
                  <c:v>-3.9408917998765896E-3</c:v>
                </c:pt>
                <c:pt idx="170">
                  <c:v>-5.9406115301211711E-3</c:v>
                </c:pt>
                <c:pt idx="171">
                  <c:v>4.75125715476446E-2</c:v>
                </c:pt>
                <c:pt idx="172">
                  <c:v>5.3468956221022552E-2</c:v>
                </c:pt>
                <c:pt idx="173">
                  <c:v>4.9046607304572477E-2</c:v>
                </c:pt>
                <c:pt idx="174">
                  <c:v>1.8628819833493199E-2</c:v>
                </c:pt>
                <c:pt idx="175">
                  <c:v>-4.2034530156269843E-3</c:v>
                </c:pt>
                <c:pt idx="176">
                  <c:v>-3.2537116760912366E-2</c:v>
                </c:pt>
                <c:pt idx="177">
                  <c:v>-6.1930957730490385E-2</c:v>
                </c:pt>
                <c:pt idx="178">
                  <c:v>2.3788861964014793E-2</c:v>
                </c:pt>
                <c:pt idx="179">
                  <c:v>1.168552622964506E-2</c:v>
                </c:pt>
                <c:pt idx="180">
                  <c:v>-7.3214716176506975E-2</c:v>
                </c:pt>
                <c:pt idx="181">
                  <c:v>-2.8887839058910091E-3</c:v>
                </c:pt>
                <c:pt idx="182">
                  <c:v>4.1554609409680941E-2</c:v>
                </c:pt>
                <c:pt idx="183">
                  <c:v>-1.8399269220070714E-3</c:v>
                </c:pt>
                <c:pt idx="184">
                  <c:v>-8.3218233374922172E-3</c:v>
                </c:pt>
                <c:pt idx="185">
                  <c:v>-1.4967538542405465E-2</c:v>
                </c:pt>
                <c:pt idx="186">
                  <c:v>-8.5187453163279893E-3</c:v>
                </c:pt>
                <c:pt idx="187">
                  <c:v>-1.2434402198427688E-2</c:v>
                </c:pt>
                <c:pt idx="188">
                  <c:v>3.4061949462535657E-2</c:v>
                </c:pt>
                <c:pt idx="189">
                  <c:v>-1.8621979310646511E-3</c:v>
                </c:pt>
                <c:pt idx="190">
                  <c:v>1.0199439368893049E-2</c:v>
                </c:pt>
                <c:pt idx="191">
                  <c:v>-3.0391702795517804E-2</c:v>
                </c:pt>
                <c:pt idx="192">
                  <c:v>3.8498603854414939E-3</c:v>
                </c:pt>
                <c:pt idx="193">
                  <c:v>1.8087118491143968E-2</c:v>
                </c:pt>
                <c:pt idx="194">
                  <c:v>-9.47874395454377E-3</c:v>
                </c:pt>
                <c:pt idx="195">
                  <c:v>-9.5694510161506725E-3</c:v>
                </c:pt>
                <c:pt idx="196">
                  <c:v>-6.7535230157797776E-3</c:v>
                </c:pt>
                <c:pt idx="197">
                  <c:v>8.6747531936736486E-3</c:v>
                </c:pt>
                <c:pt idx="198">
                  <c:v>-1.9212301778939326E-3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C-40A2-B9D5-A3C45D0E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668192"/>
        <c:axId val="736251424"/>
      </c:lineChart>
      <c:catAx>
        <c:axId val="20246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6251424"/>
        <c:crosses val="autoZero"/>
        <c:auto val="1"/>
        <c:lblAlgn val="ctr"/>
        <c:lblOffset val="100"/>
        <c:noMultiLvlLbl val="0"/>
      </c:catAx>
      <c:valAx>
        <c:axId val="7362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6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РОСИНТЕРао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'Без выбросов'!$D$3:$D$201</c:f>
              <c:numCache>
                <c:formatCode>General</c:formatCode>
                <c:ptCount val="199"/>
                <c:pt idx="0">
                  <c:v>-1.7595761890379601E-2</c:v>
                </c:pt>
                <c:pt idx="1">
                  <c:v>-3.003228709887509E-2</c:v>
                </c:pt>
                <c:pt idx="2">
                  <c:v>4.6671519309146668E-2</c:v>
                </c:pt>
                <c:pt idx="3">
                  <c:v>-5.7844819907271985E-2</c:v>
                </c:pt>
                <c:pt idx="4">
                  <c:v>5.1461819512236766E-2</c:v>
                </c:pt>
                <c:pt idx="5">
                  <c:v>-3.2068440095795576E-3</c:v>
                </c:pt>
                <c:pt idx="6">
                  <c:v>-4.435064522406687E-2</c:v>
                </c:pt>
                <c:pt idx="7">
                  <c:v>7.5021176318301699E-2</c:v>
                </c:pt>
                <c:pt idx="8">
                  <c:v>-5.2346480372209118E-2</c:v>
                </c:pt>
                <c:pt idx="9">
                  <c:v>-1.0542963549061591E-3</c:v>
                </c:pt>
                <c:pt idx="10">
                  <c:v>5.8388318238154414E-2</c:v>
                </c:pt>
                <c:pt idx="11">
                  <c:v>-0.10178269430994247</c:v>
                </c:pt>
                <c:pt idx="12">
                  <c:v>2.0267360399877664E-2</c:v>
                </c:pt>
                <c:pt idx="13">
                  <c:v>-1.0565241342000958E-3</c:v>
                </c:pt>
                <c:pt idx="14">
                  <c:v>5.0500168106714524E-2</c:v>
                </c:pt>
                <c:pt idx="15">
                  <c:v>-4.9443643972514467E-2</c:v>
                </c:pt>
                <c:pt idx="16">
                  <c:v>8.2015691134177098E-3</c:v>
                </c:pt>
                <c:pt idx="17">
                  <c:v>2.8754137409011515E-2</c:v>
                </c:pt>
                <c:pt idx="18">
                  <c:v>1.3103224998427008E-2</c:v>
                </c:pt>
                <c:pt idx="19">
                  <c:v>2.5016194349067024E-2</c:v>
                </c:pt>
                <c:pt idx="20">
                  <c:v>1.2739025777429712E-2</c:v>
                </c:pt>
                <c:pt idx="21">
                  <c:v>-3.0850775720475933E-2</c:v>
                </c:pt>
                <c:pt idx="22">
                  <c:v>-2.1108963210235053E-2</c:v>
                </c:pt>
                <c:pt idx="23">
                  <c:v>-6.688988150796652E-3</c:v>
                </c:pt>
                <c:pt idx="24">
                  <c:v>-2.1710486370901314E-2</c:v>
                </c:pt>
                <c:pt idx="25">
                  <c:v>-1.2422519998557209E-2</c:v>
                </c:pt>
                <c:pt idx="26">
                  <c:v>0</c:v>
                </c:pt>
                <c:pt idx="27">
                  <c:v>1.6529301951210506E-2</c:v>
                </c:pt>
                <c:pt idx="28">
                  <c:v>-1.701510500598304E-2</c:v>
                </c:pt>
                <c:pt idx="29">
                  <c:v>-6.7767858805220682E-2</c:v>
                </c:pt>
                <c:pt idx="30">
                  <c:v>-4.2632201795882986E-2</c:v>
                </c:pt>
                <c:pt idx="31">
                  <c:v>-6.9930354909705254E-3</c:v>
                </c:pt>
                <c:pt idx="32">
                  <c:v>8.1917122467886794E-2</c:v>
                </c:pt>
                <c:pt idx="33">
                  <c:v>-6.1226729210440416E-2</c:v>
                </c:pt>
                <c:pt idx="34">
                  <c:v>-2.2989518224698718E-2</c:v>
                </c:pt>
                <c:pt idx="35">
                  <c:v>6.1823999083175599E-3</c:v>
                </c:pt>
                <c:pt idx="36">
                  <c:v>0</c:v>
                </c:pt>
                <c:pt idx="37">
                  <c:v>9.1239713099150702E-2</c:v>
                </c:pt>
                <c:pt idx="38">
                  <c:v>1.3966707481708102E-2</c:v>
                </c:pt>
                <c:pt idx="39">
                  <c:v>1.7869891329566717E-2</c:v>
                </c:pt>
                <c:pt idx="40">
                  <c:v>-3.1836598811274895E-2</c:v>
                </c:pt>
                <c:pt idx="41">
                  <c:v>-2.9980832211935784E-2</c:v>
                </c:pt>
                <c:pt idx="42">
                  <c:v>-5.2056361956053149E-2</c:v>
                </c:pt>
                <c:pt idx="43">
                  <c:v>-4.0503978934811419E-2</c:v>
                </c:pt>
                <c:pt idx="44">
                  <c:v>1.5773197677094314E-2</c:v>
                </c:pt>
                <c:pt idx="45">
                  <c:v>-1.7364287909336154E-2</c:v>
                </c:pt>
                <c:pt idx="46">
                  <c:v>-5.3715438019108766E-3</c:v>
                </c:pt>
                <c:pt idx="47">
                  <c:v>-1.2646961700767421E-2</c:v>
                </c:pt>
                <c:pt idx="48">
                  <c:v>7.8643127319113132E-2</c:v>
                </c:pt>
                <c:pt idx="49">
                  <c:v>-5.5281777405939411E-2</c:v>
                </c:pt>
                <c:pt idx="50">
                  <c:v>-7.1301549845911912E-3</c:v>
                </c:pt>
                <c:pt idx="51">
                  <c:v>-2.170067073311787E-2</c:v>
                </c:pt>
                <c:pt idx="52">
                  <c:v>0</c:v>
                </c:pt>
                <c:pt idx="53">
                  <c:v>2.3487981307213759E-2</c:v>
                </c:pt>
                <c:pt idx="54">
                  <c:v>-1.8018505502678365E-2</c:v>
                </c:pt>
                <c:pt idx="55">
                  <c:v>4.4451762570833796E-2</c:v>
                </c:pt>
                <c:pt idx="56">
                  <c:v>8.6580627431145311E-3</c:v>
                </c:pt>
                <c:pt idx="57">
                  <c:v>1.722653311446156E-3</c:v>
                </c:pt>
                <c:pt idx="58">
                  <c:v>8.5690327251013668E-3</c:v>
                </c:pt>
                <c:pt idx="59">
                  <c:v>9.3685484077323036E-2</c:v>
                </c:pt>
                <c:pt idx="60">
                  <c:v>5.0325083887515838E-2</c:v>
                </c:pt>
                <c:pt idx="61">
                  <c:v>-4.2292912190251553E-2</c:v>
                </c:pt>
                <c:pt idx="62">
                  <c:v>2.9947076367952099E-2</c:v>
                </c:pt>
                <c:pt idx="63">
                  <c:v>-3.797924806521645E-2</c:v>
                </c:pt>
                <c:pt idx="64">
                  <c:v>6.7055512146725255E-2</c:v>
                </c:pt>
                <c:pt idx="65">
                  <c:v>-3.2186686495901215E-2</c:v>
                </c:pt>
                <c:pt idx="66">
                  <c:v>-9.3897403498390316E-3</c:v>
                </c:pt>
                <c:pt idx="67">
                  <c:v>8.9002494702640784E-3</c:v>
                </c:pt>
                <c:pt idx="68">
                  <c:v>-3.8714512180690393E-2</c:v>
                </c:pt>
                <c:pt idx="69">
                  <c:v>-1.4214643473776478E-3</c:v>
                </c:pt>
                <c:pt idx="70">
                  <c:v>-3.1794585661152557E-2</c:v>
                </c:pt>
                <c:pt idx="71">
                  <c:v>3.4635496662756338E-2</c:v>
                </c:pt>
                <c:pt idx="72">
                  <c:v>8.8192712035460905E-2</c:v>
                </c:pt>
                <c:pt idx="73">
                  <c:v>-5.6089466651043585E-2</c:v>
                </c:pt>
                <c:pt idx="74">
                  <c:v>1.6349138001529411E-2</c:v>
                </c:pt>
                <c:pt idx="75">
                  <c:v>3.1917602968305162E-2</c:v>
                </c:pt>
                <c:pt idx="76">
                  <c:v>2.7115928615887956E-2</c:v>
                </c:pt>
                <c:pt idx="77">
                  <c:v>-3.1050359920722703E-2</c:v>
                </c:pt>
                <c:pt idx="78">
                  <c:v>-2.1249139482126273E-2</c:v>
                </c:pt>
                <c:pt idx="79">
                  <c:v>-2.8052330348099796E-2</c:v>
                </c:pt>
                <c:pt idx="80">
                  <c:v>4.246290881451004E-3</c:v>
                </c:pt>
                <c:pt idx="81">
                  <c:v>-5.7554115706207627E-3</c:v>
                </c:pt>
                <c:pt idx="82">
                  <c:v>-6.5597282485813119E-2</c:v>
                </c:pt>
                <c:pt idx="83">
                  <c:v>-3.6082345603991525E-2</c:v>
                </c:pt>
                <c:pt idx="84">
                  <c:v>-8.0192891666198106E-3</c:v>
                </c:pt>
                <c:pt idx="85">
                  <c:v>-9.8051453793788476E-2</c:v>
                </c:pt>
                <c:pt idx="86">
                  <c:v>5.3144500634926669E-3</c:v>
                </c:pt>
                <c:pt idx="87">
                  <c:v>-1.2762251613851293E-2</c:v>
                </c:pt>
                <c:pt idx="88">
                  <c:v>5.8788074009133343E-2</c:v>
                </c:pt>
                <c:pt idx="89">
                  <c:v>2.054866822738776E-2</c:v>
                </c:pt>
                <c:pt idx="90">
                  <c:v>0</c:v>
                </c:pt>
                <c:pt idx="91">
                  <c:v>3.0052345066401837E-2</c:v>
                </c:pt>
                <c:pt idx="92">
                  <c:v>7.7509136518443572E-2</c:v>
                </c:pt>
                <c:pt idx="93">
                  <c:v>1.9682694458424865E-2</c:v>
                </c:pt>
                <c:pt idx="94">
                  <c:v>-5.1695142896072424E-2</c:v>
                </c:pt>
                <c:pt idx="95">
                  <c:v>4.710446918747347E-2</c:v>
                </c:pt>
                <c:pt idx="96">
                  <c:v>1.0678972575854314E-2</c:v>
                </c:pt>
                <c:pt idx="97">
                  <c:v>5.0306464687395962E-2</c:v>
                </c:pt>
                <c:pt idx="98">
                  <c:v>8.8041066457646033E-2</c:v>
                </c:pt>
                <c:pt idx="99">
                  <c:v>6.269613013595395E-3</c:v>
                </c:pt>
                <c:pt idx="100">
                  <c:v>-2.1479031677124186E-2</c:v>
                </c:pt>
                <c:pt idx="101">
                  <c:v>4.2506398869199852E-2</c:v>
                </c:pt>
                <c:pt idx="102">
                  <c:v>-2.7150989065950974E-2</c:v>
                </c:pt>
                <c:pt idx="103">
                  <c:v>2.9698761144749425E-2</c:v>
                </c:pt>
                <c:pt idx="104">
                  <c:v>-3.8915416249673498E-2</c:v>
                </c:pt>
                <c:pt idx="105">
                  <c:v>1.4239722811135428E-2</c:v>
                </c:pt>
                <c:pt idx="106">
                  <c:v>-4.200092397463083E-2</c:v>
                </c:pt>
                <c:pt idx="107">
                  <c:v>2.1220955482885436E-2</c:v>
                </c:pt>
                <c:pt idx="108">
                  <c:v>9.1444138189978319E-3</c:v>
                </c:pt>
                <c:pt idx="109">
                  <c:v>-3.4213863454604546E-2</c:v>
                </c:pt>
                <c:pt idx="110">
                  <c:v>-4.0241502997253797E-3</c:v>
                </c:pt>
                <c:pt idx="111">
                  <c:v>1.3431835464675379E-3</c:v>
                </c:pt>
                <c:pt idx="112">
                  <c:v>-7.5244394611889656E-2</c:v>
                </c:pt>
                <c:pt idx="113">
                  <c:v>4.3321367391347372E-3</c:v>
                </c:pt>
                <c:pt idx="114">
                  <c:v>-9.9931794038605956E-2</c:v>
                </c:pt>
                <c:pt idx="115">
                  <c:v>1.5910902322419035E-3</c:v>
                </c:pt>
                <c:pt idx="116">
                  <c:v>5.4150892775993331E-2</c:v>
                </c:pt>
                <c:pt idx="117">
                  <c:v>-3.1203779667356026E-2</c:v>
                </c:pt>
                <c:pt idx="118">
                  <c:v>-3.0184976338397548E-2</c:v>
                </c:pt>
                <c:pt idx="119">
                  <c:v>2.3905520853554386E-2</c:v>
                </c:pt>
                <c:pt idx="120">
                  <c:v>1.5735644474305383E-3</c:v>
                </c:pt>
                <c:pt idx="121">
                  <c:v>8.0972102326193028E-3</c:v>
                </c:pt>
                <c:pt idx="122">
                  <c:v>1.4411778661303184E-2</c:v>
                </c:pt>
                <c:pt idx="123">
                  <c:v>1.2638398871722849E-2</c:v>
                </c:pt>
                <c:pt idx="124">
                  <c:v>6.2598013485065142E-3</c:v>
                </c:pt>
                <c:pt idx="125">
                  <c:v>-3.654099946297925E-2</c:v>
                </c:pt>
                <c:pt idx="126">
                  <c:v>-9.7561749453645725E-3</c:v>
                </c:pt>
                <c:pt idx="127">
                  <c:v>5.0718620979603489E-3</c:v>
                </c:pt>
                <c:pt idx="128">
                  <c:v>6.7227143948767375E-3</c:v>
                </c:pt>
                <c:pt idx="129">
                  <c:v>-5.3323035189419193E-2</c:v>
                </c:pt>
                <c:pt idx="130">
                  <c:v>2.7876369528254868E-2</c:v>
                </c:pt>
                <c:pt idx="131">
                  <c:v>-8.6281812233382302E-3</c:v>
                </c:pt>
                <c:pt idx="132">
                  <c:v>1.8884681390527201E-2</c:v>
                </c:pt>
                <c:pt idx="133">
                  <c:v>1.6807118316381191E-2</c:v>
                </c:pt>
                <c:pt idx="134">
                  <c:v>-1.8503471564559643E-2</c:v>
                </c:pt>
                <c:pt idx="135">
                  <c:v>9.165967014080182E-3</c:v>
                </c:pt>
                <c:pt idx="136">
                  <c:v>-1.6559716039018332E-2</c:v>
                </c:pt>
                <c:pt idx="137">
                  <c:v>9.4488891979322889E-3</c:v>
                </c:pt>
                <c:pt idx="138">
                  <c:v>9.417158774002031E-2</c:v>
                </c:pt>
                <c:pt idx="139">
                  <c:v>3.9272062353528821E-2</c:v>
                </c:pt>
                <c:pt idx="140">
                  <c:v>2.5349899895526391E-2</c:v>
                </c:pt>
                <c:pt idx="141">
                  <c:v>-1.2523483164660599E-3</c:v>
                </c:pt>
                <c:pt idx="142">
                  <c:v>2.5031302181184748E-3</c:v>
                </c:pt>
                <c:pt idx="143">
                  <c:v>4.9875415110391882E-3</c:v>
                </c:pt>
                <c:pt idx="144">
                  <c:v>-8.0250026011585956E-2</c:v>
                </c:pt>
                <c:pt idx="145">
                  <c:v>2.3969190112996187E-2</c:v>
                </c:pt>
                <c:pt idx="146">
                  <c:v>-6.6006840313520242E-3</c:v>
                </c:pt>
                <c:pt idx="147">
                  <c:v>5.2840281466052059E-3</c:v>
                </c:pt>
                <c:pt idx="148">
                  <c:v>-8.9529816888825414E-2</c:v>
                </c:pt>
                <c:pt idx="149">
                  <c:v>5.6037068107710988E-2</c:v>
                </c:pt>
                <c:pt idx="150">
                  <c:v>-2.2039459566291501E-2</c:v>
                </c:pt>
                <c:pt idx="151">
                  <c:v>-2.2536165022412947E-2</c:v>
                </c:pt>
                <c:pt idx="152">
                  <c:v>4.1847109935500504E-2</c:v>
                </c:pt>
                <c:pt idx="153">
                  <c:v>5.4496047675644645E-3</c:v>
                </c:pt>
                <c:pt idx="154">
                  <c:v>-1.5058463874201388E-2</c:v>
                </c:pt>
                <c:pt idx="155">
                  <c:v>1.5058463874201317E-2</c:v>
                </c:pt>
                <c:pt idx="156">
                  <c:v>5.4200674693393345E-3</c:v>
                </c:pt>
                <c:pt idx="157">
                  <c:v>-6.1300525863795856E-2</c:v>
                </c:pt>
                <c:pt idx="158">
                  <c:v>-2.6202372394024072E-2</c:v>
                </c:pt>
                <c:pt idx="159">
                  <c:v>-9.590032440687575E-2</c:v>
                </c:pt>
                <c:pt idx="160">
                  <c:v>2.0379162336652264E-2</c:v>
                </c:pt>
                <c:pt idx="161">
                  <c:v>-2.3324672566409004E-2</c:v>
                </c:pt>
                <c:pt idx="162">
                  <c:v>6.8402726884400411E-2</c:v>
                </c:pt>
                <c:pt idx="163">
                  <c:v>-9.8345083499478833E-2</c:v>
                </c:pt>
                <c:pt idx="164">
                  <c:v>-7.5745974157960277E-2</c:v>
                </c:pt>
                <c:pt idx="165">
                  <c:v>-3.5865913188496697E-2</c:v>
                </c:pt>
                <c:pt idx="166">
                  <c:v>-4.5985113241823382E-2</c:v>
                </c:pt>
                <c:pt idx="167">
                  <c:v>0</c:v>
                </c:pt>
                <c:pt idx="168">
                  <c:v>-2.9455102297568031E-3</c:v>
                </c:pt>
                <c:pt idx="169">
                  <c:v>-5.9171770280883962E-3</c:v>
                </c:pt>
                <c:pt idx="170">
                  <c:v>2.9241849594497386E-2</c:v>
                </c:pt>
                <c:pt idx="171">
                  <c:v>-1.4514042884254071E-2</c:v>
                </c:pt>
                <c:pt idx="172">
                  <c:v>6.2343130574135347E-2</c:v>
                </c:pt>
                <c:pt idx="173">
                  <c:v>-2.7510333718898708E-3</c:v>
                </c:pt>
                <c:pt idx="174">
                  <c:v>-1.9472103412820182E-2</c:v>
                </c:pt>
                <c:pt idx="175">
                  <c:v>1.9472103412820099E-2</c:v>
                </c:pt>
                <c:pt idx="176">
                  <c:v>-3.0771658666753545E-2</c:v>
                </c:pt>
                <c:pt idx="177">
                  <c:v>-2.8820438535491971E-2</c:v>
                </c:pt>
                <c:pt idx="178">
                  <c:v>2.9197101033346246E-3</c:v>
                </c:pt>
                <c:pt idx="179">
                  <c:v>-8.7848295557328027E-3</c:v>
                </c:pt>
                <c:pt idx="180">
                  <c:v>8.7848295557328114E-3</c:v>
                </c:pt>
                <c:pt idx="181">
                  <c:v>2.5900728432157391E-2</c:v>
                </c:pt>
                <c:pt idx="182">
                  <c:v>-1.7192400540372875E-2</c:v>
                </c:pt>
                <c:pt idx="183">
                  <c:v>1.17303397854896E-2</c:v>
                </c:pt>
                <c:pt idx="184">
                  <c:v>-2.3599915340873377E-2</c:v>
                </c:pt>
                <c:pt idx="185">
                  <c:v>0</c:v>
                </c:pt>
                <c:pt idx="186">
                  <c:v>-1.2012156448003545E-2</c:v>
                </c:pt>
                <c:pt idx="187">
                  <c:v>-3.6927272592218362E-2</c:v>
                </c:pt>
                <c:pt idx="188">
                  <c:v>3.9943866131644072E-2</c:v>
                </c:pt>
                <c:pt idx="189">
                  <c:v>-3.6813973122716434E-2</c:v>
                </c:pt>
                <c:pt idx="190">
                  <c:v>1.5504186535965254E-2</c:v>
                </c:pt>
                <c:pt idx="191">
                  <c:v>-1.5174798019235115E-2</c:v>
                </c:pt>
                <c:pt idx="192">
                  <c:v>-2.4769068112408973E-2</c:v>
                </c:pt>
                <c:pt idx="193">
                  <c:v>2.7822505599299194E-2</c:v>
                </c:pt>
                <c:pt idx="194">
                  <c:v>-5.9672331486398208E-2</c:v>
                </c:pt>
                <c:pt idx="195">
                  <c:v>0</c:v>
                </c:pt>
                <c:pt idx="196">
                  <c:v>5.6618893999508112E-2</c:v>
                </c:pt>
                <c:pt idx="197">
                  <c:v>-6.134988567515944E-3</c:v>
                </c:pt>
                <c:pt idx="198">
                  <c:v>-1.5504186535965199E-2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A-45A0-A2BF-B6EF542B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678992"/>
        <c:axId val="113937792"/>
      </c:lineChart>
      <c:catAx>
        <c:axId val="202467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37792"/>
        <c:crosses val="autoZero"/>
        <c:auto val="1"/>
        <c:lblAlgn val="ctr"/>
        <c:lblOffset val="100"/>
        <c:noMultiLvlLbl val="0"/>
      </c:catAx>
      <c:valAx>
        <c:axId val="1139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6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Доверительный интервал</a:t>
            </a:r>
            <a:r>
              <a:rPr lang="ru-RU" baseline="0"/>
              <a:t> среднего для 95% уровня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'Доверительные интервалы'!$A$1</c:f>
              <c:strCache>
                <c:ptCount val="1"/>
                <c:pt idx="0">
                  <c:v>ВТБ ао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'Доверительные интервалы'!$B$19:$B$20</c:f>
              <c:numCache>
                <c:formatCode>General</c:formatCode>
                <c:ptCount val="2"/>
                <c:pt idx="0">
                  <c:v>-7.5095357293366808E-3</c:v>
                </c:pt>
                <c:pt idx="1">
                  <c:v>-2.4453760738242904E-4</c:v>
                </c:pt>
              </c:numCache>
            </c:numRef>
          </c:xVal>
          <c:yVal>
            <c:numRef>
              <c:f>'Доверительные интервалы'!$C$19:$C$20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A-4FB3-9D1A-D31D95D13A43}"/>
            </c:ext>
          </c:extLst>
        </c:ser>
        <c:ser>
          <c:idx val="1"/>
          <c:order val="1"/>
          <c:tx>
            <c:strRef>
              <c:f>'Доверительные интервалы'!$C$1</c:f>
              <c:strCache>
                <c:ptCount val="1"/>
                <c:pt idx="0">
                  <c:v>ДагСб ао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'Доверительные интервалы'!$D$19:$D$20</c:f>
              <c:numCache>
                <c:formatCode>General</c:formatCode>
                <c:ptCount val="2"/>
                <c:pt idx="0">
                  <c:v>-5.6797878427232665E-3</c:v>
                </c:pt>
                <c:pt idx="1">
                  <c:v>1.4025028237525433E-2</c:v>
                </c:pt>
              </c:numCache>
            </c:numRef>
          </c:xVal>
          <c:yVal>
            <c:numRef>
              <c:f>'Доверительные интервалы'!$E$19:$E$20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A-4FB3-9D1A-D31D95D13A43}"/>
            </c:ext>
          </c:extLst>
        </c:ser>
        <c:ser>
          <c:idx val="2"/>
          <c:order val="2"/>
          <c:tx>
            <c:strRef>
              <c:f>'Доверительные интервалы'!$E$1</c:f>
              <c:strCache>
                <c:ptCount val="1"/>
                <c:pt idx="0">
                  <c:v>РОСИНТЕРао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'Доверительные интервалы'!$F$19:$F$20</c:f>
              <c:numCache>
                <c:formatCode>General</c:formatCode>
                <c:ptCount val="2"/>
                <c:pt idx="0">
                  <c:v>-7.7940988448349201E-3</c:v>
                </c:pt>
                <c:pt idx="1">
                  <c:v>3.1080286372054695E-3</c:v>
                </c:pt>
              </c:numCache>
            </c:numRef>
          </c:xVal>
          <c:yVal>
            <c:numRef>
              <c:f>'Доверительные интервалы'!$G$19:$G$20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A-4FB3-9D1A-D31D95D1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62704"/>
        <c:axId val="1250837936"/>
      </c:scatterChart>
      <c:valAx>
        <c:axId val="12526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837936"/>
        <c:crossesAt val="0"/>
        <c:crossBetween val="midCat"/>
      </c:valAx>
      <c:valAx>
        <c:axId val="1250837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66270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Доверительный интервал</a:t>
            </a:r>
            <a:r>
              <a:rPr lang="ru-RU" baseline="0"/>
              <a:t> дисперсии для 95% уровня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'Доверительные интервалы'!$A$1</c:f>
              <c:strCache>
                <c:ptCount val="1"/>
                <c:pt idx="0">
                  <c:v>ВТБ ао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'Доверительные интервалы'!$B$25:$B$26</c:f>
              <c:numCache>
                <c:formatCode>General</c:formatCode>
                <c:ptCount val="2"/>
                <c:pt idx="0">
                  <c:v>5.5970878225198055E-4</c:v>
                </c:pt>
                <c:pt idx="1">
                  <c:v>8.3077850260600825E-4</c:v>
                </c:pt>
              </c:numCache>
            </c:numRef>
          </c:xVal>
          <c:yVal>
            <c:numRef>
              <c:f>'Доверительные интервалы'!$C$19:$C$20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9-4CA4-A440-C4157665ADB4}"/>
            </c:ext>
          </c:extLst>
        </c:ser>
        <c:ser>
          <c:idx val="1"/>
          <c:order val="1"/>
          <c:tx>
            <c:strRef>
              <c:f>'Доверительные интервалы'!$C$1</c:f>
              <c:strCache>
                <c:ptCount val="1"/>
                <c:pt idx="0">
                  <c:v>ДагСб ао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'Доверительные интервалы'!$D$25:$D$26</c:f>
              <c:numCache>
                <c:formatCode>General</c:formatCode>
                <c:ptCount val="2"/>
                <c:pt idx="0">
                  <c:v>4.1175215410761083E-3</c:v>
                </c:pt>
                <c:pt idx="1">
                  <c:v>6.1116575062121741E-3</c:v>
                </c:pt>
              </c:numCache>
            </c:numRef>
          </c:xVal>
          <c:yVal>
            <c:numRef>
              <c:f>'Доверительные интервалы'!$E$19:$E$20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19-4CA4-A440-C4157665ADB4}"/>
            </c:ext>
          </c:extLst>
        </c:ser>
        <c:ser>
          <c:idx val="2"/>
          <c:order val="2"/>
          <c:tx>
            <c:strRef>
              <c:f>'Доверительные интервалы'!$E$1</c:f>
              <c:strCache>
                <c:ptCount val="1"/>
                <c:pt idx="0">
                  <c:v>РОСИНТЕРао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'Доверительные интервалы'!$F$25:$F$26</c:f>
              <c:numCache>
                <c:formatCode>General</c:formatCode>
                <c:ptCount val="2"/>
                <c:pt idx="0">
                  <c:v>1.2604151676359958E-3</c:v>
                </c:pt>
                <c:pt idx="1">
                  <c:v>1.8708404420910408E-3</c:v>
                </c:pt>
              </c:numCache>
            </c:numRef>
          </c:xVal>
          <c:yVal>
            <c:numRef>
              <c:f>'Доверительные интервалы'!$G$19:$G$20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19-4CA4-A440-C4157665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62704"/>
        <c:axId val="1250837936"/>
      </c:scatterChart>
      <c:valAx>
        <c:axId val="12526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837936"/>
        <c:crossesAt val="0"/>
        <c:crossBetween val="midCat"/>
      </c:valAx>
      <c:valAx>
        <c:axId val="1250837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66270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Доверительный интервал</a:t>
            </a:r>
            <a:r>
              <a:rPr lang="ru-RU" baseline="0"/>
              <a:t> стандартного отклонения для 95% уровня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'Доверительные интервалы'!$A$1</c:f>
              <c:strCache>
                <c:ptCount val="1"/>
                <c:pt idx="0">
                  <c:v>ВТБ ао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'Доверительные интервалы'!$B$28:$B$29</c:f>
              <c:numCache>
                <c:formatCode>General</c:formatCode>
                <c:ptCount val="2"/>
                <c:pt idx="0">
                  <c:v>2.365816523426913E-2</c:v>
                </c:pt>
                <c:pt idx="1">
                  <c:v>2.8823228525028353E-2</c:v>
                </c:pt>
              </c:numCache>
            </c:numRef>
          </c:xVal>
          <c:yVal>
            <c:numRef>
              <c:f>'Доверительные интервалы'!$C$19:$C$20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C-4D0B-8DF0-81A587DB5BBB}"/>
            </c:ext>
          </c:extLst>
        </c:ser>
        <c:ser>
          <c:idx val="1"/>
          <c:order val="1"/>
          <c:tx>
            <c:strRef>
              <c:f>'Доверительные интервалы'!$C$1</c:f>
              <c:strCache>
                <c:ptCount val="1"/>
                <c:pt idx="0">
                  <c:v>ДагСб ао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'Доверительные интервалы'!$D$28:$D$29</c:f>
              <c:numCache>
                <c:formatCode>General</c:formatCode>
                <c:ptCount val="2"/>
                <c:pt idx="0">
                  <c:v>6.4167916758112911E-2</c:v>
                </c:pt>
                <c:pt idx="1">
                  <c:v>7.817709067375285E-2</c:v>
                </c:pt>
              </c:numCache>
            </c:numRef>
          </c:xVal>
          <c:yVal>
            <c:numRef>
              <c:f>'Доверительные интервалы'!$E$19:$E$20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C-4D0B-8DF0-81A587DB5BBB}"/>
            </c:ext>
          </c:extLst>
        </c:ser>
        <c:ser>
          <c:idx val="2"/>
          <c:order val="2"/>
          <c:tx>
            <c:strRef>
              <c:f>'Доверительные интервалы'!$E$1</c:f>
              <c:strCache>
                <c:ptCount val="1"/>
                <c:pt idx="0">
                  <c:v>РОСИНТЕРао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'Доверительные интервалы'!$F$28:$F$29</c:f>
              <c:numCache>
                <c:formatCode>General</c:formatCode>
                <c:ptCount val="2"/>
                <c:pt idx="0">
                  <c:v>3.550232622851629E-2</c:v>
                </c:pt>
                <c:pt idx="1">
                  <c:v>4.3253213084013087E-2</c:v>
                </c:pt>
              </c:numCache>
            </c:numRef>
          </c:xVal>
          <c:yVal>
            <c:numRef>
              <c:f>'Доверительные интервалы'!$G$19:$G$20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BC-4D0B-8DF0-81A587DB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62704"/>
        <c:axId val="1250837936"/>
      </c:scatterChart>
      <c:valAx>
        <c:axId val="12526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837936"/>
        <c:crossesAt val="0"/>
        <c:crossBetween val="midCat"/>
      </c:valAx>
      <c:valAx>
        <c:axId val="1250837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66270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'Норм логдох ВТБ ао'!$C$24:$C$33</c:f>
              <c:strCache>
                <c:ptCount val="10"/>
                <c:pt idx="0">
                  <c:v>-0,049565238</c:v>
                </c:pt>
                <c:pt idx="1">
                  <c:v>-0,035576692</c:v>
                </c:pt>
                <c:pt idx="2">
                  <c:v>-0,021588146</c:v>
                </c:pt>
                <c:pt idx="3">
                  <c:v>-0,0075996</c:v>
                </c:pt>
                <c:pt idx="4">
                  <c:v>0,006388946</c:v>
                </c:pt>
                <c:pt idx="5">
                  <c:v>0,020377492</c:v>
                </c:pt>
                <c:pt idx="6">
                  <c:v>0,034366038</c:v>
                </c:pt>
                <c:pt idx="7">
                  <c:v>0,048354584</c:v>
                </c:pt>
                <c:pt idx="8">
                  <c:v>0,062343131</c:v>
                </c:pt>
                <c:pt idx="9">
                  <c:v>Еще</c:v>
                </c:pt>
              </c:strCache>
            </c:strRef>
          </c:cat>
          <c:val>
            <c:numRef>
              <c:f>'Норм логдох ВТБ ао'!$D$24:$D$33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21</c:v>
                </c:pt>
                <c:pt idx="3">
                  <c:v>41</c:v>
                </c:pt>
                <c:pt idx="4">
                  <c:v>52</c:v>
                </c:pt>
                <c:pt idx="5">
                  <c:v>30</c:v>
                </c:pt>
                <c:pt idx="6">
                  <c:v>16</c:v>
                </c:pt>
                <c:pt idx="7">
                  <c:v>9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A-4CA1-9BED-77509717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460112"/>
        <c:axId val="1321331328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'Норм логдох ВТБ ао'!$C$24:$C$33</c:f>
              <c:strCache>
                <c:ptCount val="10"/>
                <c:pt idx="0">
                  <c:v>-0,049565238</c:v>
                </c:pt>
                <c:pt idx="1">
                  <c:v>-0,035576692</c:v>
                </c:pt>
                <c:pt idx="2">
                  <c:v>-0,021588146</c:v>
                </c:pt>
                <c:pt idx="3">
                  <c:v>-0,0075996</c:v>
                </c:pt>
                <c:pt idx="4">
                  <c:v>0,006388946</c:v>
                </c:pt>
                <c:pt idx="5">
                  <c:v>0,020377492</c:v>
                </c:pt>
                <c:pt idx="6">
                  <c:v>0,034366038</c:v>
                </c:pt>
                <c:pt idx="7">
                  <c:v>0,048354584</c:v>
                </c:pt>
                <c:pt idx="8">
                  <c:v>0,062343131</c:v>
                </c:pt>
                <c:pt idx="9">
                  <c:v>Еще</c:v>
                </c:pt>
              </c:strCache>
            </c:strRef>
          </c:cat>
          <c:val>
            <c:numRef>
              <c:f>'Норм логдох ВТБ ао'!$E$24:$E$33</c:f>
              <c:numCache>
                <c:formatCode>0.00%</c:formatCode>
                <c:ptCount val="10"/>
                <c:pt idx="0">
                  <c:v>4.5226130653266333E-2</c:v>
                </c:pt>
                <c:pt idx="1">
                  <c:v>0.11557788944723618</c:v>
                </c:pt>
                <c:pt idx="2">
                  <c:v>0.22110552763819097</c:v>
                </c:pt>
                <c:pt idx="3">
                  <c:v>0.42713567839195982</c:v>
                </c:pt>
                <c:pt idx="4">
                  <c:v>0.68844221105527637</c:v>
                </c:pt>
                <c:pt idx="5">
                  <c:v>0.83919597989949746</c:v>
                </c:pt>
                <c:pt idx="6">
                  <c:v>0.91959798994974873</c:v>
                </c:pt>
                <c:pt idx="7">
                  <c:v>0.96482412060301503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A-4CA1-9BED-77509717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452912"/>
        <c:axId val="1321345056"/>
      </c:lineChart>
      <c:catAx>
        <c:axId val="123946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331328"/>
        <c:crosses val="autoZero"/>
        <c:auto val="1"/>
        <c:lblAlgn val="ctr"/>
        <c:lblOffset val="100"/>
        <c:noMultiLvlLbl val="0"/>
      </c:catAx>
      <c:valAx>
        <c:axId val="132133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460112"/>
        <c:crosses val="autoZero"/>
        <c:crossBetween val="between"/>
      </c:valAx>
      <c:valAx>
        <c:axId val="13213450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39452912"/>
        <c:crosses val="max"/>
        <c:crossBetween val="between"/>
      </c:valAx>
      <c:catAx>
        <c:axId val="123945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13450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Данные!$H$3:$H$263</c:f>
              <c:numCache>
                <c:formatCode>General</c:formatCode>
                <c:ptCount val="261"/>
                <c:pt idx="0">
                  <c:v>-2.7286101150675712</c:v>
                </c:pt>
                <c:pt idx="1">
                  <c:v>-2.729989108620964</c:v>
                </c:pt>
                <c:pt idx="2">
                  <c:v>-2.752002088631393</c:v>
                </c:pt>
                <c:pt idx="3">
                  <c:v>-2.6745187178934176</c:v>
                </c:pt>
                <c:pt idx="4">
                  <c:v>-2.684431335503576</c:v>
                </c:pt>
                <c:pt idx="5">
                  <c:v>-2.667868411469378</c:v>
                </c:pt>
                <c:pt idx="6">
                  <c:v>-2.7090507014357934</c:v>
                </c:pt>
                <c:pt idx="7">
                  <c:v>-2.6882475738060303</c:v>
                </c:pt>
                <c:pt idx="8">
                  <c:v>-2.7376850062319007</c:v>
                </c:pt>
                <c:pt idx="9">
                  <c:v>-2.7595540439693256</c:v>
                </c:pt>
                <c:pt idx="10">
                  <c:v>-2.758291417538957</c:v>
                </c:pt>
                <c:pt idx="11">
                  <c:v>-2.821778966430553</c:v>
                </c:pt>
                <c:pt idx="12">
                  <c:v>-2.786768785813615</c:v>
                </c:pt>
                <c:pt idx="13">
                  <c:v>-2.8353155521480864</c:v>
                </c:pt>
                <c:pt idx="14">
                  <c:v>-2.8464505708382366</c:v>
                </c:pt>
                <c:pt idx="15">
                  <c:v>-2.8160809453159152</c:v>
                </c:pt>
                <c:pt idx="16">
                  <c:v>-2.7257051363409306</c:v>
                </c:pt>
                <c:pt idx="17">
                  <c:v>-2.695627681103653</c:v>
                </c:pt>
                <c:pt idx="18">
                  <c:v>-2.6819439540177306</c:v>
                </c:pt>
                <c:pt idx="19">
                  <c:v>-2.5539995262752853</c:v>
                </c:pt>
                <c:pt idx="20">
                  <c:v>-2.5226085169720118</c:v>
                </c:pt>
                <c:pt idx="21">
                  <c:v>-2.5124422999825211</c:v>
                </c:pt>
                <c:pt idx="22">
                  <c:v>-2.5207411027972162</c:v>
                </c:pt>
                <c:pt idx="23">
                  <c:v>-2.5254786755530483</c:v>
                </c:pt>
                <c:pt idx="24">
                  <c:v>-2.5510464522925451</c:v>
                </c:pt>
                <c:pt idx="25">
                  <c:v>-2.5791294210353706</c:v>
                </c:pt>
                <c:pt idx="26">
                  <c:v>-2.5876040480263427</c:v>
                </c:pt>
                <c:pt idx="27">
                  <c:v>-2.6035550597727619</c:v>
                </c:pt>
                <c:pt idx="28">
                  <c:v>-2.6324790142551358</c:v>
                </c:pt>
                <c:pt idx="29">
                  <c:v>-2.6310891599660819</c:v>
                </c:pt>
                <c:pt idx="30">
                  <c:v>-2.6477550453184544</c:v>
                </c:pt>
                <c:pt idx="31">
                  <c:v>-2.6532779652552305</c:v>
                </c:pt>
                <c:pt idx="32">
                  <c:v>-2.6780060797538336</c:v>
                </c:pt>
                <c:pt idx="33">
                  <c:v>-2.6642725787563224</c:v>
                </c:pt>
                <c:pt idx="34">
                  <c:v>-2.695627681103653</c:v>
                </c:pt>
                <c:pt idx="35">
                  <c:v>-2.663554961215659</c:v>
                </c:pt>
                <c:pt idx="36">
                  <c:v>-2.6885417347141671</c:v>
                </c:pt>
                <c:pt idx="37">
                  <c:v>-2.696072224342803</c:v>
                </c:pt>
                <c:pt idx="38">
                  <c:v>-2.7030626595911711</c:v>
                </c:pt>
                <c:pt idx="39">
                  <c:v>-2.5770219386958062</c:v>
                </c:pt>
                <c:pt idx="40">
                  <c:v>-2.5849480039682269</c:v>
                </c:pt>
                <c:pt idx="41">
                  <c:v>-2.5936060667113412</c:v>
                </c:pt>
                <c:pt idx="42">
                  <c:v>-2.6262398259046442</c:v>
                </c:pt>
                <c:pt idx="43">
                  <c:v>-2.5789975731875958</c:v>
                </c:pt>
                <c:pt idx="44">
                  <c:v>-2.579656986333811</c:v>
                </c:pt>
                <c:pt idx="45">
                  <c:v>-2.5768903684041882</c:v>
                </c:pt>
                <c:pt idx="46">
                  <c:v>-2.6212763523201716</c:v>
                </c:pt>
                <c:pt idx="47">
                  <c:v>-2.6269311498174179</c:v>
                </c:pt>
                <c:pt idx="48">
                  <c:v>-2.5809771185387338</c:v>
                </c:pt>
                <c:pt idx="49">
                  <c:v>-2.5876040480263427</c:v>
                </c:pt>
                <c:pt idx="50">
                  <c:v>-2.5626519984128531</c:v>
                </c:pt>
                <c:pt idx="51">
                  <c:v>-2.5294856931859679</c:v>
                </c:pt>
                <c:pt idx="52">
                  <c:v>-2.5880030637927596</c:v>
                </c:pt>
                <c:pt idx="53">
                  <c:v>-2.6664285264113907</c:v>
                </c:pt>
                <c:pt idx="54">
                  <c:v>-2.6649907116417633</c:v>
                </c:pt>
                <c:pt idx="55">
                  <c:v>-2.6077524797868463</c:v>
                </c:pt>
                <c:pt idx="56">
                  <c:v>-2.6429649544462754</c:v>
                </c:pt>
                <c:pt idx="57">
                  <c:v>-2.6693103727862795</c:v>
                </c:pt>
                <c:pt idx="58">
                  <c:v>-2.6267928467952766</c:v>
                </c:pt>
                <c:pt idx="59">
                  <c:v>-2.6313669763312522</c:v>
                </c:pt>
                <c:pt idx="60">
                  <c:v>-2.5969561535966235</c:v>
                </c:pt>
                <c:pt idx="61">
                  <c:v>-2.5704645381496469</c:v>
                </c:pt>
                <c:pt idx="62">
                  <c:v>-2.5567034486076858</c:v>
                </c:pt>
                <c:pt idx="63">
                  <c:v>-2.6081596182874147</c:v>
                </c:pt>
                <c:pt idx="64">
                  <c:v>-2.5969561535966235</c:v>
                </c:pt>
                <c:pt idx="65">
                  <c:v>-2.5949447549969378</c:v>
                </c:pt>
                <c:pt idx="66">
                  <c:v>-2.5866736299356963</c:v>
                </c:pt>
                <c:pt idx="67">
                  <c:v>-2.6310891599660819</c:v>
                </c:pt>
                <c:pt idx="68">
                  <c:v>-2.6585460061991211</c:v>
                </c:pt>
                <c:pt idx="69">
                  <c:v>-2.6736487743848776</c:v>
                </c:pt>
                <c:pt idx="70">
                  <c:v>-2.6765515340428392</c:v>
                </c:pt>
                <c:pt idx="71">
                  <c:v>-2.6809215337139576</c:v>
                </c:pt>
                <c:pt idx="72">
                  <c:v>-2.6704654407749389</c:v>
                </c:pt>
                <c:pt idx="73">
                  <c:v>-2.6823824543536321</c:v>
                </c:pt>
                <c:pt idx="74">
                  <c:v>-2.6200393237794968</c:v>
                </c:pt>
                <c:pt idx="75">
                  <c:v>-2.6736487743848776</c:v>
                </c:pt>
                <c:pt idx="76">
                  <c:v>-2.6768422739780169</c:v>
                </c:pt>
                <c:pt idx="77">
                  <c:v>-2.697852376125764</c:v>
                </c:pt>
                <c:pt idx="78">
                  <c:v>-2.6854573524495757</c:v>
                </c:pt>
                <c:pt idx="79">
                  <c:v>-2.6835527295018227</c:v>
                </c:pt>
                <c:pt idx="80">
                  <c:v>-2.7014222148119891</c:v>
                </c:pt>
                <c:pt idx="81">
                  <c:v>-2.6969619041167894</c:v>
                </c:pt>
                <c:pt idx="82">
                  <c:v>-2.6938514817023971</c:v>
                </c:pt>
                <c:pt idx="83">
                  <c:v>-2.6882475738060303</c:v>
                </c:pt>
                <c:pt idx="84">
                  <c:v>-2.7030626595911711</c:v>
                </c:pt>
                <c:pt idx="85">
                  <c:v>-2.7015712350045007</c:v>
                </c:pt>
                <c:pt idx="86">
                  <c:v>-2.6070742837622078</c:v>
                </c:pt>
                <c:pt idx="87">
                  <c:v>-2.5672018925148303</c:v>
                </c:pt>
                <c:pt idx="88">
                  <c:v>-2.5902671654458267</c:v>
                </c:pt>
                <c:pt idx="89">
                  <c:v>-2.586407955120106</c:v>
                </c:pt>
                <c:pt idx="90">
                  <c:v>-2.6297012346912338</c:v>
                </c:pt>
                <c:pt idx="91">
                  <c:v>-2.6566919088270677</c:v>
                </c:pt>
                <c:pt idx="92">
                  <c:v>-2.6911930840357874</c:v>
                </c:pt>
                <c:pt idx="93">
                  <c:v>-2.6951833353953862</c:v>
                </c:pt>
                <c:pt idx="94">
                  <c:v>-2.6850175019916374</c:v>
                </c:pt>
                <c:pt idx="95">
                  <c:v>-2.6950352640247153</c:v>
                </c:pt>
                <c:pt idx="96">
                  <c:v>-2.6851640973155089</c:v>
                </c:pt>
                <c:pt idx="97">
                  <c:v>-2.6919308192223266</c:v>
                </c:pt>
                <c:pt idx="98">
                  <c:v>-2.6809215337139576</c:v>
                </c:pt>
                <c:pt idx="99">
                  <c:v>-2.6831137158121785</c:v>
                </c:pt>
                <c:pt idx="100">
                  <c:v>-2.5872051914100069</c:v>
                </c:pt>
                <c:pt idx="101">
                  <c:v>-2.6077524797868463</c:v>
                </c:pt>
                <c:pt idx="102">
                  <c:v>-2.6305337586743818</c:v>
                </c:pt>
                <c:pt idx="103">
                  <c:v>-2.6036901857779675</c:v>
                </c:pt>
                <c:pt idx="104">
                  <c:v>-2.6454980264452455</c:v>
                </c:pt>
                <c:pt idx="105">
                  <c:v>-2.6700321339146891</c:v>
                </c:pt>
                <c:pt idx="106">
                  <c:v>-2.6819439540177306</c:v>
                </c:pt>
                <c:pt idx="107">
                  <c:v>-2.663554961215659</c:v>
                </c:pt>
                <c:pt idx="108">
                  <c:v>-2.6694546833428472</c:v>
                </c:pt>
                <c:pt idx="109">
                  <c:v>-2.6819439540177306</c:v>
                </c:pt>
                <c:pt idx="110">
                  <c:v>-2.6892775157789264</c:v>
                </c:pt>
                <c:pt idx="111">
                  <c:v>-2.7008263560128905</c:v>
                </c:pt>
                <c:pt idx="112">
                  <c:v>-2.7181005369557116</c:v>
                </c:pt>
                <c:pt idx="113">
                  <c:v>-2.7325990740236228</c:v>
                </c:pt>
                <c:pt idx="114">
                  <c:v>-2.7143198141158056</c:v>
                </c:pt>
                <c:pt idx="115">
                  <c:v>-2.7120582224997487</c:v>
                </c:pt>
                <c:pt idx="116">
                  <c:v>-2.7143198141158056</c:v>
                </c:pt>
                <c:pt idx="117">
                  <c:v>-2.7243320336764931</c:v>
                </c:pt>
                <c:pt idx="118">
                  <c:v>-2.7474669334660016</c:v>
                </c:pt>
                <c:pt idx="119">
                  <c:v>-2.7333680090865</c:v>
                </c:pt>
                <c:pt idx="120">
                  <c:v>-2.7074004122607129</c:v>
                </c:pt>
                <c:pt idx="121">
                  <c:v>-2.7221998367066522</c:v>
                </c:pt>
                <c:pt idx="122">
                  <c:v>-2.7231130787792557</c:v>
                </c:pt>
                <c:pt idx="123">
                  <c:v>-2.7122088362510688</c:v>
                </c:pt>
                <c:pt idx="124">
                  <c:v>-2.7125101318243034</c:v>
                </c:pt>
                <c:pt idx="125">
                  <c:v>-2.73029581004953</c:v>
                </c:pt>
                <c:pt idx="126">
                  <c:v>-2.7295292327793343</c:v>
                </c:pt>
                <c:pt idx="127">
                  <c:v>-2.7504359175986481</c:v>
                </c:pt>
                <c:pt idx="128">
                  <c:v>-2.7488721956224653</c:v>
                </c:pt>
                <c:pt idx="129">
                  <c:v>-2.7488721956224653</c:v>
                </c:pt>
                <c:pt idx="130">
                  <c:v>-2.7538847374460094</c:v>
                </c:pt>
                <c:pt idx="131">
                  <c:v>-2.752002088631393</c:v>
                </c:pt>
                <c:pt idx="132">
                  <c:v>-2.7530998696559346</c:v>
                </c:pt>
                <c:pt idx="133">
                  <c:v>-2.7985221042662856</c:v>
                </c:pt>
                <c:pt idx="134">
                  <c:v>-2.7998365967329186</c:v>
                </c:pt>
                <c:pt idx="135">
                  <c:v>-2.8134107167600364</c:v>
                </c:pt>
                <c:pt idx="136">
                  <c:v>-2.822619655845346</c:v>
                </c:pt>
                <c:pt idx="137">
                  <c:v>-2.8100829266673619</c:v>
                </c:pt>
                <c:pt idx="138">
                  <c:v>-2.7575030848217401</c:v>
                </c:pt>
                <c:pt idx="139">
                  <c:v>-2.7870934084426628</c:v>
                </c:pt>
                <c:pt idx="140">
                  <c:v>-2.7870934084426628</c:v>
                </c:pt>
                <c:pt idx="141">
                  <c:v>-2.7921385814844966</c:v>
                </c:pt>
                <c:pt idx="142">
                  <c:v>-2.7872557592831853</c:v>
                </c:pt>
                <c:pt idx="143">
                  <c:v>-2.7895314429700933</c:v>
                </c:pt>
                <c:pt idx="144">
                  <c:v>-2.7968814148088259</c:v>
                </c:pt>
                <c:pt idx="145">
                  <c:v>-2.8092527066113728</c:v>
                </c:pt>
                <c:pt idx="146">
                  <c:v>-2.8052772168633142</c:v>
                </c:pt>
                <c:pt idx="147">
                  <c:v>-2.821778966430553</c:v>
                </c:pt>
                <c:pt idx="148">
                  <c:v>-2.8115790619310665</c:v>
                </c:pt>
                <c:pt idx="149">
                  <c:v>-2.9303191350057589</c:v>
                </c:pt>
                <c:pt idx="150">
                  <c:v>-2.9303191350057589</c:v>
                </c:pt>
                <c:pt idx="151">
                  <c:v>-2.96423360649462</c:v>
                </c:pt>
                <c:pt idx="152">
                  <c:v>-2.9826186344086079</c:v>
                </c:pt>
                <c:pt idx="153">
                  <c:v>-2.9957322735539909</c:v>
                </c:pt>
                <c:pt idx="154">
                  <c:v>-3.0672282752590609</c:v>
                </c:pt>
                <c:pt idx="155">
                  <c:v>-3.0508222398719509</c:v>
                </c:pt>
                <c:pt idx="156">
                  <c:v>-2.9917402522844534</c:v>
                </c:pt>
                <c:pt idx="157">
                  <c:v>-2.9767142677182292</c:v>
                </c:pt>
                <c:pt idx="158">
                  <c:v>-3.0027568884909557</c:v>
                </c:pt>
                <c:pt idx="159">
                  <c:v>-3.0088175131026467</c:v>
                </c:pt>
                <c:pt idx="160">
                  <c:v>-3.0118616554838744</c:v>
                </c:pt>
                <c:pt idx="161">
                  <c:v>-3.0561194235690863</c:v>
                </c:pt>
                <c:pt idx="162">
                  <c:v>-3.0428238810878416</c:v>
                </c:pt>
                <c:pt idx="163">
                  <c:v>-2.9613308468366588</c:v>
                </c:pt>
                <c:pt idx="164">
                  <c:v>-2.948657866168062</c:v>
                </c:pt>
                <c:pt idx="165">
                  <c:v>-2.8774160467359486</c:v>
                </c:pt>
                <c:pt idx="166">
                  <c:v>-2.9284475267483945</c:v>
                </c:pt>
                <c:pt idx="167">
                  <c:v>-2.9321942527500031</c:v>
                </c:pt>
                <c:pt idx="168">
                  <c:v>-2.9630714913144427</c:v>
                </c:pt>
                <c:pt idx="169">
                  <c:v>-2.8931756852288988</c:v>
                </c:pt>
                <c:pt idx="170">
                  <c:v>-2.9784819201474635</c:v>
                </c:pt>
                <c:pt idx="171">
                  <c:v>-2.9395409939042487</c:v>
                </c:pt>
                <c:pt idx="172">
                  <c:v>-2.9431398234348203</c:v>
                </c:pt>
                <c:pt idx="173">
                  <c:v>-2.9421915066259614</c:v>
                </c:pt>
                <c:pt idx="174">
                  <c:v>-2.9492304399025713</c:v>
                </c:pt>
                <c:pt idx="175">
                  <c:v>-2.972015746936675</c:v>
                </c:pt>
                <c:pt idx="176">
                  <c:v>-2.9747538671687992</c:v>
                </c:pt>
                <c:pt idx="177">
                  <c:v>-3.0491330502811063</c:v>
                </c:pt>
                <c:pt idx="178">
                  <c:v>-3.0896034891640616</c:v>
                </c:pt>
                <c:pt idx="179">
                  <c:v>-3.1120413959543742</c:v>
                </c:pt>
                <c:pt idx="180">
                  <c:v>-3.0661547378505367</c:v>
                </c:pt>
                <c:pt idx="181">
                  <c:v>-3.0363459564392881</c:v>
                </c:pt>
                <c:pt idx="182">
                  <c:v>-3.0261914810386994</c:v>
                </c:pt>
                <c:pt idx="183">
                  <c:v>-3.0007448153775353</c:v>
                </c:pt>
                <c:pt idx="184">
                  <c:v>-3.031359451197142</c:v>
                </c:pt>
                <c:pt idx="185">
                  <c:v>-3.0403113169519584</c:v>
                </c:pt>
                <c:pt idx="186">
                  <c:v>-3.0501884593500499</c:v>
                </c:pt>
                <c:pt idx="187">
                  <c:v>-3.1379873211348621</c:v>
                </c:pt>
                <c:pt idx="188">
                  <c:v>-3.1301783701069139</c:v>
                </c:pt>
                <c:pt idx="189">
                  <c:v>-3.1936955263379025</c:v>
                </c:pt>
                <c:pt idx="190">
                  <c:v>-3.1844743981508685</c:v>
                </c:pt>
                <c:pt idx="191">
                  <c:v>-3.2357676925384191</c:v>
                </c:pt>
                <c:pt idx="192">
                  <c:v>-3.2176266054677689</c:v>
                </c:pt>
                <c:pt idx="193">
                  <c:v>-3.1653350579401711</c:v>
                </c:pt>
                <c:pt idx="194">
                  <c:v>-3.2000540706276133</c:v>
                </c:pt>
                <c:pt idx="195">
                  <c:v>-3.2294313388077174</c:v>
                </c:pt>
                <c:pt idx="196">
                  <c:v>-3.2714857751404982</c:v>
                </c:pt>
                <c:pt idx="197">
                  <c:v>-3.2998147673735527</c:v>
                </c:pt>
                <c:pt idx="198">
                  <c:v>-3.3314847692508551</c:v>
                </c:pt>
                <c:pt idx="199">
                  <c:v>-3.3206317338225881</c:v>
                </c:pt>
                <c:pt idx="200">
                  <c:v>-3.2815494193962595</c:v>
                </c:pt>
                <c:pt idx="201">
                  <c:v>-3.2400994613198275</c:v>
                </c:pt>
                <c:pt idx="202">
                  <c:v>-3.2952170581249232</c:v>
                </c:pt>
                <c:pt idx="203">
                  <c:v>-3.2887619523323672</c:v>
                </c:pt>
                <c:pt idx="204">
                  <c:v>-3.3089373032368581</c:v>
                </c:pt>
                <c:pt idx="205">
                  <c:v>-3.324375239060871</c:v>
                </c:pt>
                <c:pt idx="206">
                  <c:v>-3.3454316037562983</c:v>
                </c:pt>
                <c:pt idx="207">
                  <c:v>-3.3858162796238531</c:v>
                </c:pt>
                <c:pt idx="208">
                  <c:v>-3.3633237292340739</c:v>
                </c:pt>
                <c:pt idx="209">
                  <c:v>-3.3471354235636248</c:v>
                </c:pt>
                <c:pt idx="210">
                  <c:v>-3.2941383093687477</c:v>
                </c:pt>
                <c:pt idx="211">
                  <c:v>-3.2979190322086538</c:v>
                </c:pt>
                <c:pt idx="212">
                  <c:v>-3.2724084668292384</c:v>
                </c:pt>
                <c:pt idx="213">
                  <c:v>-3.2933300107931482</c:v>
                </c:pt>
                <c:pt idx="214">
                  <c:v>-3.3077070385748164</c:v>
                </c:pt>
                <c:pt idx="215">
                  <c:v>-3.3220165837877143</c:v>
                </c:pt>
                <c:pt idx="216">
                  <c:v>-3.3234033542221351</c:v>
                </c:pt>
                <c:pt idx="217">
                  <c:v>-3.3461411759140769</c:v>
                </c:pt>
                <c:pt idx="218">
                  <c:v>-3.2863519899931148</c:v>
                </c:pt>
                <c:pt idx="219">
                  <c:v>-3.3242363405260273</c:v>
                </c:pt>
                <c:pt idx="220">
                  <c:v>-3.3341463944125453</c:v>
                </c:pt>
                <c:pt idx="221">
                  <c:v>-3.3153867252490445</c:v>
                </c:pt>
                <c:pt idx="222">
                  <c:v>-3.3171779761585811</c:v>
                </c:pt>
                <c:pt idx="223">
                  <c:v>-3.3295280949717956</c:v>
                </c:pt>
                <c:pt idx="224">
                  <c:v>-3.3407610128583247</c:v>
                </c:pt>
                <c:pt idx="225">
                  <c:v>-3.330366200901564</c:v>
                </c:pt>
                <c:pt idx="226">
                  <c:v>-3.3468512519220424</c:v>
                </c:pt>
                <c:pt idx="227">
                  <c:v>-3.3495541485103169</c:v>
                </c:pt>
                <c:pt idx="228">
                  <c:v>-3.2914465177030361</c:v>
                </c:pt>
                <c:pt idx="229">
                  <c:v>-3.3048422934193922</c:v>
                </c:pt>
                <c:pt idx="230">
                  <c:v>-3.2441936328524905</c:v>
                </c:pt>
                <c:pt idx="231">
                  <c:v>-3.2109076552190237</c:v>
                </c:pt>
                <c:pt idx="232">
                  <c:v>-3.2138882833571616</c:v>
                </c:pt>
                <c:pt idx="233">
                  <c:v>-3.2218803338884996</c:v>
                </c:pt>
                <c:pt idx="234">
                  <c:v>-3.1855619458382671</c:v>
                </c:pt>
                <c:pt idx="235">
                  <c:v>-3.1235656450638758</c:v>
                </c:pt>
                <c:pt idx="236">
                  <c:v>-3.160606916744225</c:v>
                </c:pt>
                <c:pt idx="237">
                  <c:v>-3.1535563587475584</c:v>
                </c:pt>
                <c:pt idx="238">
                  <c:v>-3.1697285816019556</c:v>
                </c:pt>
                <c:pt idx="239">
                  <c:v>-3.2039872123744502</c:v>
                </c:pt>
                <c:pt idx="240">
                  <c:v>-3.2675409968494815</c:v>
                </c:pt>
                <c:pt idx="241">
                  <c:v>-3.2674097718640565</c:v>
                </c:pt>
                <c:pt idx="242">
                  <c:v>-3.2524326083970436</c:v>
                </c:pt>
                <c:pt idx="243">
                  <c:v>-3.1712768460689218</c:v>
                </c:pt>
                <c:pt idx="244">
                  <c:v>-3.158251203051766</c:v>
                </c:pt>
                <c:pt idx="245">
                  <c:v>-3.160606916744225</c:v>
                </c:pt>
                <c:pt idx="246">
                  <c:v>-3.1536734616225677</c:v>
                </c:pt>
                <c:pt idx="247">
                  <c:v>-3.2002994392952653</c:v>
                </c:pt>
                <c:pt idx="248">
                  <c:v>-3.1718729712728644</c:v>
                </c:pt>
                <c:pt idx="249">
                  <c:v>-3.1512171763943861</c:v>
                </c:pt>
                <c:pt idx="250">
                  <c:v>-3.1469040613557295</c:v>
                </c:pt>
                <c:pt idx="251">
                  <c:v>-3.1431887430218661</c:v>
                </c:pt>
                <c:pt idx="252">
                  <c:v>-3.0791138824930422</c:v>
                </c:pt>
                <c:pt idx="253">
                  <c:v>-3.0593112551968624</c:v>
                </c:pt>
                <c:pt idx="254">
                  <c:v>-3.0749919545396232</c:v>
                </c:pt>
                <c:pt idx="255">
                  <c:v>-3.0937862140293793</c:v>
                </c:pt>
                <c:pt idx="256">
                  <c:v>-3.09500027521266</c:v>
                </c:pt>
                <c:pt idx="257">
                  <c:v>-3.0715339869702727</c:v>
                </c:pt>
                <c:pt idx="258">
                  <c:v>-3.0726133178899486</c:v>
                </c:pt>
                <c:pt idx="259">
                  <c:v>-3.0817259867209672</c:v>
                </c:pt>
                <c:pt idx="260">
                  <c:v>-3.0812901619156374</c:v>
                </c:pt>
              </c:numCache>
            </c:numRef>
          </c:xVal>
          <c:yVal>
            <c:numRef>
              <c:f>Данные!$J$3:$J$263</c:f>
              <c:numCache>
                <c:formatCode>General</c:formatCode>
                <c:ptCount val="261"/>
                <c:pt idx="0">
                  <c:v>4.5228749432612609</c:v>
                </c:pt>
                <c:pt idx="1">
                  <c:v>4.3820266346738812</c:v>
                </c:pt>
                <c:pt idx="2">
                  <c:v>4.3944491546724391</c:v>
                </c:pt>
                <c:pt idx="3">
                  <c:v>4.2863413845394733</c:v>
                </c:pt>
                <c:pt idx="4">
                  <c:v>4.3040650932041702</c:v>
                </c:pt>
                <c:pt idx="5">
                  <c:v>4.4543472962535073</c:v>
                </c:pt>
                <c:pt idx="6">
                  <c:v>4.4367515343631281</c:v>
                </c:pt>
                <c:pt idx="7">
                  <c:v>4.4067192472642533</c:v>
                </c:pt>
                <c:pt idx="8">
                  <c:v>4.4308167988433134</c:v>
                </c:pt>
                <c:pt idx="9">
                  <c:v>4.499809670330265</c:v>
                </c:pt>
                <c:pt idx="10">
                  <c:v>4.5464811896394117</c:v>
                </c:pt>
                <c:pt idx="11">
                  <c:v>4.4886363697321396</c:v>
                </c:pt>
                <c:pt idx="12">
                  <c:v>4.5400981892443761</c:v>
                </c:pt>
                <c:pt idx="13">
                  <c:v>4.536891345234797</c:v>
                </c:pt>
                <c:pt idx="14">
                  <c:v>4.3820266346738812</c:v>
                </c:pt>
                <c:pt idx="15">
                  <c:v>4.4942386252808095</c:v>
                </c:pt>
                <c:pt idx="16">
                  <c:v>4.498697941477575</c:v>
                </c:pt>
                <c:pt idx="17">
                  <c:v>4.4543472962535073</c:v>
                </c:pt>
                <c:pt idx="18">
                  <c:v>4.5293684725718091</c:v>
                </c:pt>
                <c:pt idx="19">
                  <c:v>4.6051701859880918</c:v>
                </c:pt>
                <c:pt idx="20">
                  <c:v>4.5528237056158822</c:v>
                </c:pt>
                <c:pt idx="21">
                  <c:v>4.5517694092609764</c:v>
                </c:pt>
                <c:pt idx="22">
                  <c:v>4.6101577274991303</c:v>
                </c:pt>
                <c:pt idx="23">
                  <c:v>4.5971380142908274</c:v>
                </c:pt>
                <c:pt idx="24">
                  <c:v>4.4953553199808844</c:v>
                </c:pt>
                <c:pt idx="25">
                  <c:v>4.3656431554233572</c:v>
                </c:pt>
                <c:pt idx="26">
                  <c:v>4.5304466397921548</c:v>
                </c:pt>
                <c:pt idx="27">
                  <c:v>4.5507140001920323</c:v>
                </c:pt>
                <c:pt idx="28">
                  <c:v>4.5496574760578321</c:v>
                </c:pt>
                <c:pt idx="29">
                  <c:v>4.6001576441645469</c:v>
                </c:pt>
                <c:pt idx="30">
                  <c:v>4.5507140001920323</c:v>
                </c:pt>
                <c:pt idx="31">
                  <c:v>4.4426512564903167</c:v>
                </c:pt>
                <c:pt idx="32">
                  <c:v>4.4508528256037341</c:v>
                </c:pt>
                <c:pt idx="33">
                  <c:v>4.4796069630127455</c:v>
                </c:pt>
                <c:pt idx="34">
                  <c:v>4.5432947822700038</c:v>
                </c:pt>
                <c:pt idx="35">
                  <c:v>4.423648309364701</c:v>
                </c:pt>
                <c:pt idx="36">
                  <c:v>4.4367515343631281</c:v>
                </c:pt>
                <c:pt idx="37">
                  <c:v>4.4176350621412492</c:v>
                </c:pt>
                <c:pt idx="38">
                  <c:v>4.4426512564903167</c:v>
                </c:pt>
                <c:pt idx="39">
                  <c:v>4.3567088266895917</c:v>
                </c:pt>
                <c:pt idx="40">
                  <c:v>4.3694478524670215</c:v>
                </c:pt>
                <c:pt idx="41">
                  <c:v>4.3385970767465452</c:v>
                </c:pt>
                <c:pt idx="42">
                  <c:v>4.3174881135363101</c:v>
                </c:pt>
                <c:pt idx="43">
                  <c:v>4.3107991253855138</c:v>
                </c:pt>
                <c:pt idx="44">
                  <c:v>4.2890886390146123</c:v>
                </c:pt>
                <c:pt idx="45">
                  <c:v>4.2766661190160553</c:v>
                </c:pt>
                <c:pt idx="46">
                  <c:v>4.2766661190160553</c:v>
                </c:pt>
                <c:pt idx="47">
                  <c:v>4.2931954209672663</c:v>
                </c:pt>
                <c:pt idx="48">
                  <c:v>4.1774594689326072</c:v>
                </c:pt>
                <c:pt idx="49">
                  <c:v>4.160444363926624</c:v>
                </c:pt>
                <c:pt idx="50">
                  <c:v>4.0926765051214034</c:v>
                </c:pt>
                <c:pt idx="51">
                  <c:v>4.0500443033255209</c:v>
                </c:pt>
                <c:pt idx="52">
                  <c:v>4.0430512678345503</c:v>
                </c:pt>
                <c:pt idx="53">
                  <c:v>3.9531649487593215</c:v>
                </c:pt>
                <c:pt idx="54">
                  <c:v>4.1850989254905651</c:v>
                </c:pt>
                <c:pt idx="55">
                  <c:v>4.0500443033255209</c:v>
                </c:pt>
                <c:pt idx="56">
                  <c:v>4.1319614257934072</c:v>
                </c:pt>
                <c:pt idx="57">
                  <c:v>4.0707346965829672</c:v>
                </c:pt>
                <c:pt idx="58">
                  <c:v>4.1896547420264252</c:v>
                </c:pt>
                <c:pt idx="59">
                  <c:v>4.1666652238017265</c:v>
                </c:pt>
                <c:pt idx="60">
                  <c:v>4.1728476237100445</c:v>
                </c:pt>
                <c:pt idx="61">
                  <c:v>4.1728476237100445</c:v>
                </c:pt>
                <c:pt idx="62">
                  <c:v>4.2640873368091947</c:v>
                </c:pt>
                <c:pt idx="63">
                  <c:v>4.2780540442909034</c:v>
                </c:pt>
                <c:pt idx="64">
                  <c:v>4.2959239356204701</c:v>
                </c:pt>
                <c:pt idx="65">
                  <c:v>4.2640873368091947</c:v>
                </c:pt>
                <c:pt idx="66">
                  <c:v>4.2341065045972597</c:v>
                </c:pt>
                <c:pt idx="67">
                  <c:v>4.1820501426412067</c:v>
                </c:pt>
                <c:pt idx="68">
                  <c:v>4.1415461637063951</c:v>
                </c:pt>
                <c:pt idx="69">
                  <c:v>4.1573193613834887</c:v>
                </c:pt>
                <c:pt idx="70">
                  <c:v>4.1399550734741526</c:v>
                </c:pt>
                <c:pt idx="71">
                  <c:v>4.0253516907351496</c:v>
                </c:pt>
                <c:pt idx="72">
                  <c:v>4.0199801469332384</c:v>
                </c:pt>
                <c:pt idx="73">
                  <c:v>4.0073331852324712</c:v>
                </c:pt>
                <c:pt idx="74">
                  <c:v>4.0859763125515842</c:v>
                </c:pt>
                <c:pt idx="75">
                  <c:v>4.0306945351456447</c:v>
                </c:pt>
                <c:pt idx="76">
                  <c:v>4.0235643801610532</c:v>
                </c:pt>
                <c:pt idx="77">
                  <c:v>4.0018637094279352</c:v>
                </c:pt>
                <c:pt idx="78">
                  <c:v>4.0018637094279352</c:v>
                </c:pt>
                <c:pt idx="79">
                  <c:v>4.0253516907351496</c:v>
                </c:pt>
                <c:pt idx="80">
                  <c:v>4.0073331852324712</c:v>
                </c:pt>
                <c:pt idx="81">
                  <c:v>4.0517849478033048</c:v>
                </c:pt>
                <c:pt idx="82">
                  <c:v>4.0604430105464191</c:v>
                </c:pt>
                <c:pt idx="83">
                  <c:v>4.0621656638578658</c:v>
                </c:pt>
                <c:pt idx="84">
                  <c:v>4.0707346965829672</c:v>
                </c:pt>
                <c:pt idx="85">
                  <c:v>4.0604430105464191</c:v>
                </c:pt>
                <c:pt idx="86">
                  <c:v>4.0253516907351496</c:v>
                </c:pt>
                <c:pt idx="87">
                  <c:v>4.1190371748124726</c:v>
                </c:pt>
                <c:pt idx="88">
                  <c:v>4.1271343850450917</c:v>
                </c:pt>
                <c:pt idx="89">
                  <c:v>4.1774594689326072</c:v>
                </c:pt>
                <c:pt idx="90">
                  <c:v>4.1351665567423561</c:v>
                </c:pt>
                <c:pt idx="91">
                  <c:v>4.165113633110308</c:v>
                </c:pt>
                <c:pt idx="92">
                  <c:v>4.1271343850450917</c:v>
                </c:pt>
                <c:pt idx="93">
                  <c:v>4.1941898971918166</c:v>
                </c:pt>
                <c:pt idx="94">
                  <c:v>4.1620032106959153</c:v>
                </c:pt>
                <c:pt idx="95">
                  <c:v>4.1526134703460764</c:v>
                </c:pt>
                <c:pt idx="96">
                  <c:v>4.2268337452681797</c:v>
                </c:pt>
                <c:pt idx="97">
                  <c:v>4.3605476029967578</c:v>
                </c:pt>
                <c:pt idx="98">
                  <c:v>4.3694478524670215</c:v>
                </c:pt>
                <c:pt idx="99">
                  <c:v>4.3307333402863311</c:v>
                </c:pt>
                <c:pt idx="100">
                  <c:v>4.2541932631639972</c:v>
                </c:pt>
                <c:pt idx="101">
                  <c:v>4.2527717988166192</c:v>
                </c:pt>
                <c:pt idx="102">
                  <c:v>4.220977213155467</c:v>
                </c:pt>
                <c:pt idx="103">
                  <c:v>4.255612709818223</c:v>
                </c:pt>
                <c:pt idx="104">
                  <c:v>4.3438054218536841</c:v>
                </c:pt>
                <c:pt idx="105">
                  <c:v>4.28771595520264</c:v>
                </c:pt>
                <c:pt idx="106">
                  <c:v>4.3040650932041702</c:v>
                </c:pt>
                <c:pt idx="107">
                  <c:v>4.3359826961724748</c:v>
                </c:pt>
                <c:pt idx="108">
                  <c:v>4.3630986247883632</c:v>
                </c:pt>
                <c:pt idx="109">
                  <c:v>4.3320482648676402</c:v>
                </c:pt>
                <c:pt idx="110">
                  <c:v>4.3107991253855138</c:v>
                </c:pt>
                <c:pt idx="111">
                  <c:v>4.2808241291647189</c:v>
                </c:pt>
                <c:pt idx="112">
                  <c:v>4.2527717988166192</c:v>
                </c:pt>
                <c:pt idx="113">
                  <c:v>4.255612709818223</c:v>
                </c:pt>
                <c:pt idx="114">
                  <c:v>4.2598590006996737</c:v>
                </c:pt>
                <c:pt idx="115">
                  <c:v>4.2766661190160553</c:v>
                </c:pt>
                <c:pt idx="116">
                  <c:v>4.2442003177664782</c:v>
                </c:pt>
                <c:pt idx="117">
                  <c:v>4.2384449061958573</c:v>
                </c:pt>
                <c:pt idx="118">
                  <c:v>4.1728476237100445</c:v>
                </c:pt>
                <c:pt idx="119">
                  <c:v>4.1367652781060524</c:v>
                </c:pt>
                <c:pt idx="120">
                  <c:v>4.1287459889394329</c:v>
                </c:pt>
                <c:pt idx="121">
                  <c:v>4.0306945351456447</c:v>
                </c:pt>
                <c:pt idx="122">
                  <c:v>4.0360089852091372</c:v>
                </c:pt>
                <c:pt idx="123">
                  <c:v>4.01096295328305</c:v>
                </c:pt>
                <c:pt idx="124">
                  <c:v>3.9982007016691985</c:v>
                </c:pt>
                <c:pt idx="125">
                  <c:v>4.0569887756783318</c:v>
                </c:pt>
                <c:pt idx="126">
                  <c:v>4.0775374439057197</c:v>
                </c:pt>
                <c:pt idx="127">
                  <c:v>4.0775374439057197</c:v>
                </c:pt>
                <c:pt idx="128">
                  <c:v>4.1075897889721213</c:v>
                </c:pt>
                <c:pt idx="129">
                  <c:v>4.1850989254905651</c:v>
                </c:pt>
                <c:pt idx="130">
                  <c:v>4.180522258463153</c:v>
                </c:pt>
                <c:pt idx="131">
                  <c:v>4.2002049529215784</c:v>
                </c:pt>
                <c:pt idx="132">
                  <c:v>4.1820501426412067</c:v>
                </c:pt>
                <c:pt idx="133">
                  <c:v>4.1303549997451334</c:v>
                </c:pt>
                <c:pt idx="134">
                  <c:v>4.1774594689326072</c:v>
                </c:pt>
                <c:pt idx="135">
                  <c:v>4.1881384415084613</c:v>
                </c:pt>
                <c:pt idx="136">
                  <c:v>4.2384449061958573</c:v>
                </c:pt>
                <c:pt idx="137">
                  <c:v>4.1896547420264252</c:v>
                </c:pt>
                <c:pt idx="138">
                  <c:v>4.1743872698956368</c:v>
                </c:pt>
                <c:pt idx="139">
                  <c:v>4.28771595520264</c:v>
                </c:pt>
                <c:pt idx="140">
                  <c:v>4.3757570216602861</c:v>
                </c:pt>
                <c:pt idx="141">
                  <c:v>4.3820266346738812</c:v>
                </c:pt>
                <c:pt idx="142">
                  <c:v>4.3605476029967578</c:v>
                </c:pt>
                <c:pt idx="143">
                  <c:v>4.4030540018659572</c:v>
                </c:pt>
                <c:pt idx="144">
                  <c:v>4.499809670330265</c:v>
                </c:pt>
                <c:pt idx="145">
                  <c:v>4.3618239273563626</c:v>
                </c:pt>
                <c:pt idx="146">
                  <c:v>4.334672938290411</c:v>
                </c:pt>
                <c:pt idx="147">
                  <c:v>4.3643716994351607</c:v>
                </c:pt>
                <c:pt idx="148">
                  <c:v>4.3254562831854875</c:v>
                </c:pt>
                <c:pt idx="149">
                  <c:v>4.3399017083732101</c:v>
                </c:pt>
                <c:pt idx="150">
                  <c:v>4.3541414311843463</c:v>
                </c:pt>
                <c:pt idx="151">
                  <c:v>4.3121405072097154</c:v>
                </c:pt>
                <c:pt idx="152">
                  <c:v>4.3333614626926007</c:v>
                </c:pt>
                <c:pt idx="153">
                  <c:v>4.3425058765115985</c:v>
                </c:pt>
                <c:pt idx="154">
                  <c:v>4.3476939555933765</c:v>
                </c:pt>
                <c:pt idx="155">
                  <c:v>4.3134800921387715</c:v>
                </c:pt>
                <c:pt idx="156">
                  <c:v>4.3094559418390466</c:v>
                </c:pt>
                <c:pt idx="157">
                  <c:v>4.3107991253855138</c:v>
                </c:pt>
                <c:pt idx="158">
                  <c:v>4.2355547307736243</c:v>
                </c:pt>
                <c:pt idx="159">
                  <c:v>4.2398868675127588</c:v>
                </c:pt>
                <c:pt idx="160">
                  <c:v>4.1399550734741526</c:v>
                </c:pt>
                <c:pt idx="161">
                  <c:v>4.1415461637063951</c:v>
                </c:pt>
                <c:pt idx="162">
                  <c:v>4.1956970564823886</c:v>
                </c:pt>
                <c:pt idx="163">
                  <c:v>4.1759245492145238</c:v>
                </c:pt>
                <c:pt idx="164">
                  <c:v>4.1447207695471677</c:v>
                </c:pt>
                <c:pt idx="165">
                  <c:v>4.1573193613834887</c:v>
                </c:pt>
                <c:pt idx="166">
                  <c:v>4.1271343850450917</c:v>
                </c:pt>
                <c:pt idx="167">
                  <c:v>4.1510399058986458</c:v>
                </c:pt>
                <c:pt idx="168">
                  <c:v>4.1526134703460764</c:v>
                </c:pt>
                <c:pt idx="169">
                  <c:v>4.138361447638875</c:v>
                </c:pt>
                <c:pt idx="170">
                  <c:v>4.1190371748124726</c:v>
                </c:pt>
                <c:pt idx="171">
                  <c:v>4.1271343850450917</c:v>
                </c:pt>
                <c:pt idx="172">
                  <c:v>4.1415461637063951</c:v>
                </c:pt>
                <c:pt idx="173">
                  <c:v>4.1541845625781173</c:v>
                </c:pt>
                <c:pt idx="174">
                  <c:v>4.160444363926624</c:v>
                </c:pt>
                <c:pt idx="175">
                  <c:v>4.1239033644636454</c:v>
                </c:pt>
                <c:pt idx="176">
                  <c:v>4.1141471895182802</c:v>
                </c:pt>
                <c:pt idx="177">
                  <c:v>4.0775374439057197</c:v>
                </c:pt>
                <c:pt idx="178">
                  <c:v>4.0826093060036799</c:v>
                </c:pt>
                <c:pt idx="179">
                  <c:v>4.0893320203985564</c:v>
                </c:pt>
                <c:pt idx="180">
                  <c:v>4.0360089852091372</c:v>
                </c:pt>
                <c:pt idx="181">
                  <c:v>4.0638853547373923</c:v>
                </c:pt>
                <c:pt idx="182">
                  <c:v>4.0552571735140539</c:v>
                </c:pt>
                <c:pt idx="183">
                  <c:v>4.0741418549045809</c:v>
                </c:pt>
                <c:pt idx="184">
                  <c:v>4.0775374439057197</c:v>
                </c:pt>
                <c:pt idx="185">
                  <c:v>4.0943445622221004</c:v>
                </c:pt>
                <c:pt idx="186">
                  <c:v>4.0758410906575406</c:v>
                </c:pt>
                <c:pt idx="187">
                  <c:v>3.9945242269398897</c:v>
                </c:pt>
                <c:pt idx="188">
                  <c:v>4.00369019395397</c:v>
                </c:pt>
                <c:pt idx="189">
                  <c:v>3.9871304779149512</c:v>
                </c:pt>
                <c:pt idx="190">
                  <c:v>4.1463043011528118</c:v>
                </c:pt>
                <c:pt idx="191">
                  <c:v>4.1557531903507439</c:v>
                </c:pt>
                <c:pt idx="192">
                  <c:v>4.2752762647270011</c:v>
                </c:pt>
                <c:pt idx="193">
                  <c:v>4.3694478524670215</c:v>
                </c:pt>
                <c:pt idx="194">
                  <c:v>4.4578295980893818</c:v>
                </c:pt>
                <c:pt idx="195">
                  <c:v>4.3161538905231742</c:v>
                </c:pt>
                <c:pt idx="196">
                  <c:v>4.3554259528767023</c:v>
                </c:pt>
                <c:pt idx="197">
                  <c:v>4.3807758527722287</c:v>
                </c:pt>
                <c:pt idx="198">
                  <c:v>4.3795235044557632</c:v>
                </c:pt>
                <c:pt idx="199">
                  <c:v>4.3820266346738812</c:v>
                </c:pt>
                <c:pt idx="200">
                  <c:v>4.3870141761849206</c:v>
                </c:pt>
                <c:pt idx="201">
                  <c:v>4.3067641501733345</c:v>
                </c:pt>
                <c:pt idx="202">
                  <c:v>4.3307333402863311</c:v>
                </c:pt>
                <c:pt idx="203">
                  <c:v>4.3241326562549789</c:v>
                </c:pt>
                <c:pt idx="204">
                  <c:v>4.3294166844015844</c:v>
                </c:pt>
                <c:pt idx="205">
                  <c:v>4.2398868675127588</c:v>
                </c:pt>
                <c:pt idx="206">
                  <c:v>4.2959239356204701</c:v>
                </c:pt>
                <c:pt idx="207">
                  <c:v>4.2738844760541781</c:v>
                </c:pt>
                <c:pt idx="208">
                  <c:v>4.2513483110317658</c:v>
                </c:pt>
                <c:pt idx="209">
                  <c:v>4.2931954209672663</c:v>
                </c:pt>
                <c:pt idx="210">
                  <c:v>4.2986450257348308</c:v>
                </c:pt>
                <c:pt idx="211">
                  <c:v>4.2835865618606288</c:v>
                </c:pt>
                <c:pt idx="212">
                  <c:v>4.2986450257348308</c:v>
                </c:pt>
                <c:pt idx="213">
                  <c:v>4.3040650932041702</c:v>
                </c:pt>
                <c:pt idx="214">
                  <c:v>4.242764567340374</c:v>
                </c:pt>
                <c:pt idx="215">
                  <c:v>4.2165621949463494</c:v>
                </c:pt>
                <c:pt idx="216">
                  <c:v>4.1206618705394744</c:v>
                </c:pt>
                <c:pt idx="217">
                  <c:v>4.3254562831854875</c:v>
                </c:pt>
                <c:pt idx="218">
                  <c:v>4.219507705176107</c:v>
                </c:pt>
                <c:pt idx="219">
                  <c:v>4.2398868675127588</c:v>
                </c:pt>
                <c:pt idx="220">
                  <c:v>4.2165621949463494</c:v>
                </c:pt>
                <c:pt idx="221">
                  <c:v>4.28496492183075</c:v>
                </c:pt>
                <c:pt idx="222">
                  <c:v>4.1866198383312714</c:v>
                </c:pt>
                <c:pt idx="223">
                  <c:v>4.1108738641733114</c:v>
                </c:pt>
                <c:pt idx="224">
                  <c:v>4.3013587316064266</c:v>
                </c:pt>
                <c:pt idx="225">
                  <c:v>4.2654928184179299</c:v>
                </c:pt>
                <c:pt idx="226">
                  <c:v>4.219507705176107</c:v>
                </c:pt>
                <c:pt idx="227">
                  <c:v>4.219507705176107</c:v>
                </c:pt>
                <c:pt idx="228">
                  <c:v>4.2165621949463494</c:v>
                </c:pt>
                <c:pt idx="229">
                  <c:v>4.2106450179182611</c:v>
                </c:pt>
                <c:pt idx="230">
                  <c:v>4.2398868675127588</c:v>
                </c:pt>
                <c:pt idx="231">
                  <c:v>4.2253728246285052</c:v>
                </c:pt>
                <c:pt idx="232">
                  <c:v>4.28771595520264</c:v>
                </c:pt>
                <c:pt idx="233">
                  <c:v>4.28496492183075</c:v>
                </c:pt>
                <c:pt idx="234">
                  <c:v>4.2654928184179299</c:v>
                </c:pt>
                <c:pt idx="235">
                  <c:v>4.28496492183075</c:v>
                </c:pt>
                <c:pt idx="236">
                  <c:v>4.2541932631639972</c:v>
                </c:pt>
                <c:pt idx="237">
                  <c:v>4.2253728246285052</c:v>
                </c:pt>
                <c:pt idx="238">
                  <c:v>4.2282925347318399</c:v>
                </c:pt>
                <c:pt idx="239">
                  <c:v>4.219507705176107</c:v>
                </c:pt>
                <c:pt idx="240">
                  <c:v>4.2282925347318399</c:v>
                </c:pt>
                <c:pt idx="241">
                  <c:v>4.2541932631639972</c:v>
                </c:pt>
                <c:pt idx="242">
                  <c:v>4.2370008626236242</c:v>
                </c:pt>
                <c:pt idx="243">
                  <c:v>4.2165621949463494</c:v>
                </c:pt>
                <c:pt idx="244">
                  <c:v>4.2282925347318399</c:v>
                </c:pt>
                <c:pt idx="245">
                  <c:v>4.2046926193909657</c:v>
                </c:pt>
                <c:pt idx="246">
                  <c:v>4.2046926193909657</c:v>
                </c:pt>
                <c:pt idx="247">
                  <c:v>4.1926804629429624</c:v>
                </c:pt>
                <c:pt idx="248">
                  <c:v>4.1557531903507439</c:v>
                </c:pt>
                <c:pt idx="249">
                  <c:v>4.1956970564823886</c:v>
                </c:pt>
                <c:pt idx="250">
                  <c:v>4.1588830833596715</c:v>
                </c:pt>
                <c:pt idx="251">
                  <c:v>4.1743872698956368</c:v>
                </c:pt>
                <c:pt idx="252">
                  <c:v>4.1956970564823886</c:v>
                </c:pt>
                <c:pt idx="253">
                  <c:v>4.180522258463153</c:v>
                </c:pt>
                <c:pt idx="254">
                  <c:v>4.1557531903507439</c:v>
                </c:pt>
                <c:pt idx="255">
                  <c:v>4.1835756959500436</c:v>
                </c:pt>
                <c:pt idx="256">
                  <c:v>4.1239033644636454</c:v>
                </c:pt>
                <c:pt idx="257">
                  <c:v>4.1239033644636454</c:v>
                </c:pt>
                <c:pt idx="258">
                  <c:v>4.180522258463153</c:v>
                </c:pt>
                <c:pt idx="259">
                  <c:v>4.1743872698956368</c:v>
                </c:pt>
                <c:pt idx="260">
                  <c:v>4.1588830833596715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7-411C-BBA9-86AE88C8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05712"/>
        <c:axId val="1263510944"/>
      </c:scatterChart>
      <c:valAx>
        <c:axId val="1223905712"/>
        <c:scaling>
          <c:orientation val="minMax"/>
          <c:max val="-2.4"/>
          <c:min val="-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ВТБ ао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510944"/>
        <c:crosses val="autoZero"/>
        <c:crossBetween val="midCat"/>
      </c:valAx>
      <c:valAx>
        <c:axId val="1263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РОСИНТЕР ао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9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эмпирической плотности и график теоретической плотности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'Норм логдох ВТБ ао'!$K$38</c:f>
              <c:strCache>
                <c:ptCount val="1"/>
                <c:pt idx="0">
                  <c:v>плотность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'Норм логдох ВТБ ао'!$K$39:$K$47</c:f>
              <c:numCache>
                <c:formatCode>General</c:formatCode>
                <c:ptCount val="9"/>
                <c:pt idx="0">
                  <c:v>3.2330830006472806</c:v>
                </c:pt>
                <c:pt idx="1">
                  <c:v>5.0292402232291034</c:v>
                </c:pt>
                <c:pt idx="2">
                  <c:v>7.5438603348436546</c:v>
                </c:pt>
                <c:pt idx="3">
                  <c:v>14.728489225170945</c:v>
                </c:pt>
                <c:pt idx="4">
                  <c:v>18.680035114850956</c:v>
                </c:pt>
                <c:pt idx="5">
                  <c:v>10.776943335490936</c:v>
                </c:pt>
                <c:pt idx="6">
                  <c:v>5.7477031122618323</c:v>
                </c:pt>
                <c:pt idx="7">
                  <c:v>3.2330830006472806</c:v>
                </c:pt>
                <c:pt idx="8">
                  <c:v>2.5146201116145517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C-47B1-BD2F-B1A042C0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874928"/>
        <c:axId val="2024119696"/>
      </c:barChart>
      <c:lineChart>
        <c:grouping val="standard"/>
        <c:varyColors val="0"/>
        <c:ser>
          <c:idx val="1"/>
          <c:order val="1"/>
          <c:tx>
            <c:strRef>
              <c:f>'Норм логдох ВТБ ао'!$L$38</c:f>
              <c:strCache>
                <c:ptCount val="1"/>
                <c:pt idx="0">
                  <c:v>норм плотн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'Норм логдох ВТБ ао'!$L$39:$L$47</c:f>
              <c:numCache>
                <c:formatCode>General</c:formatCode>
                <c:ptCount val="9"/>
                <c:pt idx="0">
                  <c:v>1.9661430128007418</c:v>
                </c:pt>
                <c:pt idx="1">
                  <c:v>5.0662609897429318</c:v>
                </c:pt>
                <c:pt idx="2">
                  <c:v>9.7701280522706497</c:v>
                </c:pt>
                <c:pt idx="3">
                  <c:v>14.101106585784224</c:v>
                </c:pt>
                <c:pt idx="4">
                  <c:v>15.231629849606513</c:v>
                </c:pt>
                <c:pt idx="5">
                  <c:v>12.313451426034391</c:v>
                </c:pt>
                <c:pt idx="6">
                  <c:v>7.4499518918749681</c:v>
                </c:pt>
                <c:pt idx="7">
                  <c:v>3.3733964029617778</c:v>
                </c:pt>
                <c:pt idx="8">
                  <c:v>1.1431981925873913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C-47B1-BD2F-B1A042C0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874928"/>
        <c:axId val="2024119696"/>
      </c:lineChart>
      <c:catAx>
        <c:axId val="202587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119696"/>
        <c:crosses val="autoZero"/>
        <c:auto val="1"/>
        <c:lblAlgn val="ctr"/>
        <c:lblOffset val="100"/>
        <c:noMultiLvlLbl val="0"/>
      </c:catAx>
      <c:valAx>
        <c:axId val="20241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 эмпирической ФР и график теоретической ФР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'Норм логдох ВТБ ао'!$J$38</c:f>
              <c:strCache>
                <c:ptCount val="1"/>
                <c:pt idx="0">
                  <c:v>Ф-ция распр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'Норм логдох ВТБ ао'!$J$39:$J$47</c:f>
              <c:numCache>
                <c:formatCode>General</c:formatCode>
                <c:ptCount val="9"/>
                <c:pt idx="0">
                  <c:v>4.5226130653266333E-2</c:v>
                </c:pt>
                <c:pt idx="1">
                  <c:v>0.11557788944723618</c:v>
                </c:pt>
                <c:pt idx="2">
                  <c:v>0.22110552763819097</c:v>
                </c:pt>
                <c:pt idx="3">
                  <c:v>0.42713567839195982</c:v>
                </c:pt>
                <c:pt idx="4">
                  <c:v>0.68844221105527637</c:v>
                </c:pt>
                <c:pt idx="5">
                  <c:v>0.83919597989949746</c:v>
                </c:pt>
                <c:pt idx="6">
                  <c:v>0.91959798994974873</c:v>
                </c:pt>
                <c:pt idx="7">
                  <c:v>0.96482412060301503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F-4E33-BE20-C15170429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8792944"/>
        <c:axId val="2088386400"/>
      </c:barChart>
      <c:lineChart>
        <c:grouping val="standard"/>
        <c:varyColors val="0"/>
        <c:ser>
          <c:idx val="1"/>
          <c:order val="1"/>
          <c:tx>
            <c:strRef>
              <c:f>'Норм логдох ВТБ ао'!$M$38</c:f>
              <c:strCache>
                <c:ptCount val="1"/>
                <c:pt idx="0">
                  <c:v>ф-ция расп Норм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'Норм логдох ВТБ ао'!$M$39:$M$47</c:f>
              <c:numCache>
                <c:formatCode>General</c:formatCode>
                <c:ptCount val="9"/>
                <c:pt idx="0">
                  <c:v>2.1309464357286062E-2</c:v>
                </c:pt>
                <c:pt idx="1">
                  <c:v>6.8231569048502083E-2</c:v>
                </c:pt>
                <c:pt idx="2">
                  <c:v>0.17086344941047119</c:v>
                </c:pt>
                <c:pt idx="3">
                  <c:v>0.34001385676918339</c:v>
                </c:pt>
                <c:pt idx="4">
                  <c:v>0.55009764215005241</c:v>
                </c:pt>
                <c:pt idx="5">
                  <c:v>0.74673208955410186</c:v>
                </c:pt>
                <c:pt idx="6">
                  <c:v>0.88542953898141941</c:v>
                </c:pt>
                <c:pt idx="7">
                  <c:v>0.95915015650899449</c:v>
                </c:pt>
                <c:pt idx="8">
                  <c:v>0.98867364226180143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F-4E33-BE20-C15170429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792944"/>
        <c:axId val="2088386400"/>
      </c:lineChart>
      <c:catAx>
        <c:axId val="8687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386400"/>
        <c:crosses val="autoZero"/>
        <c:auto val="1"/>
        <c:lblAlgn val="ctr"/>
        <c:lblOffset val="100"/>
        <c:noMultiLvlLbl val="0"/>
      </c:catAx>
      <c:valAx>
        <c:axId val="20883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87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'Норм логдох ДагСБ ао'!$C$24:$C$32</c:f>
              <c:strCache>
                <c:ptCount val="9"/>
                <c:pt idx="0">
                  <c:v>-0,087431339</c:v>
                </c:pt>
                <c:pt idx="1">
                  <c:v>-0,049887543</c:v>
                </c:pt>
                <c:pt idx="2">
                  <c:v>-0,012343748</c:v>
                </c:pt>
                <c:pt idx="3">
                  <c:v>0,025200048</c:v>
                </c:pt>
                <c:pt idx="4">
                  <c:v>0,062743843</c:v>
                </c:pt>
                <c:pt idx="5">
                  <c:v>0,100287638</c:v>
                </c:pt>
                <c:pt idx="6">
                  <c:v>0,137831434</c:v>
                </c:pt>
                <c:pt idx="7">
                  <c:v>0,175375229</c:v>
                </c:pt>
                <c:pt idx="8">
                  <c:v>Еще</c:v>
                </c:pt>
              </c:strCache>
            </c:strRef>
          </c:cat>
          <c:val>
            <c:numRef>
              <c:f>'Норм логдох ДагСБ ао'!$D$24:$D$32</c:f>
              <c:numCache>
                <c:formatCode>General</c:formatCode>
                <c:ptCount val="9"/>
                <c:pt idx="0">
                  <c:v>20</c:v>
                </c:pt>
                <c:pt idx="1">
                  <c:v>17</c:v>
                </c:pt>
                <c:pt idx="2">
                  <c:v>42</c:v>
                </c:pt>
                <c:pt idx="3">
                  <c:v>61</c:v>
                </c:pt>
                <c:pt idx="4">
                  <c:v>25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4-4725-BFF4-05B88C57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16224"/>
        <c:axId val="1046062640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'Норм логдох ДагСБ ао'!$C$24:$C$32</c:f>
              <c:strCache>
                <c:ptCount val="9"/>
                <c:pt idx="0">
                  <c:v>-0,087431339</c:v>
                </c:pt>
                <c:pt idx="1">
                  <c:v>-0,049887543</c:v>
                </c:pt>
                <c:pt idx="2">
                  <c:v>-0,012343748</c:v>
                </c:pt>
                <c:pt idx="3">
                  <c:v>0,025200048</c:v>
                </c:pt>
                <c:pt idx="4">
                  <c:v>0,062743843</c:v>
                </c:pt>
                <c:pt idx="5">
                  <c:v>0,100287638</c:v>
                </c:pt>
                <c:pt idx="6">
                  <c:v>0,137831434</c:v>
                </c:pt>
                <c:pt idx="7">
                  <c:v>0,175375229</c:v>
                </c:pt>
                <c:pt idx="8">
                  <c:v>Еще</c:v>
                </c:pt>
              </c:strCache>
            </c:strRef>
          </c:cat>
          <c:val>
            <c:numRef>
              <c:f>'Норм логдох ДагСБ ао'!$E$24:$E$32</c:f>
              <c:numCache>
                <c:formatCode>0.00%</c:formatCode>
                <c:ptCount val="9"/>
                <c:pt idx="0">
                  <c:v>0.10050251256281408</c:v>
                </c:pt>
                <c:pt idx="1">
                  <c:v>0.18592964824120603</c:v>
                </c:pt>
                <c:pt idx="2">
                  <c:v>0.39698492462311558</c:v>
                </c:pt>
                <c:pt idx="3">
                  <c:v>0.70351758793969854</c:v>
                </c:pt>
                <c:pt idx="4">
                  <c:v>0.82914572864321612</c:v>
                </c:pt>
                <c:pt idx="5">
                  <c:v>0.87939698492462315</c:v>
                </c:pt>
                <c:pt idx="6">
                  <c:v>0.94472361809045224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4-4725-BFF4-05B88C57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817424"/>
        <c:axId val="1046064304"/>
      </c:lineChart>
      <c:catAx>
        <c:axId val="105281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-0,124975134097615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062640"/>
        <c:crosses val="autoZero"/>
        <c:auto val="1"/>
        <c:lblAlgn val="ctr"/>
        <c:lblOffset val="100"/>
        <c:noMultiLvlLbl val="0"/>
      </c:catAx>
      <c:valAx>
        <c:axId val="104606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816224"/>
        <c:crosses val="autoZero"/>
        <c:crossBetween val="between"/>
      </c:valAx>
      <c:valAx>
        <c:axId val="10460643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52817424"/>
        <c:crosses val="max"/>
        <c:crossBetween val="between"/>
      </c:valAx>
      <c:catAx>
        <c:axId val="105281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60643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эмпирической плотности и график теоретической плотности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'Норм логдох ДагСБ ао'!$K$37</c:f>
              <c:strCache>
                <c:ptCount val="1"/>
                <c:pt idx="0">
                  <c:v>плотность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'Норм логдох ДагСБ ао'!$K$38:$K$45</c:f>
              <c:numCache>
                <c:formatCode>General</c:formatCode>
                <c:ptCount val="8"/>
                <c:pt idx="0">
                  <c:v>1.3384703316701245</c:v>
                </c:pt>
                <c:pt idx="1">
                  <c:v>2.2753995638392119</c:v>
                </c:pt>
                <c:pt idx="2">
                  <c:v>5.6215753930145231</c:v>
                </c:pt>
                <c:pt idx="3">
                  <c:v>8.164669023187761</c:v>
                </c:pt>
                <c:pt idx="4">
                  <c:v>3.3461758291753116</c:v>
                </c:pt>
                <c:pt idx="5">
                  <c:v>1.3384703316701245</c:v>
                </c:pt>
                <c:pt idx="6">
                  <c:v>1.7400114311711621</c:v>
                </c:pt>
                <c:pt idx="7">
                  <c:v>1.4723173648371377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A-4BDB-9E78-C9D0FC4F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614720"/>
        <c:axId val="1039407872"/>
      </c:barChart>
      <c:lineChart>
        <c:grouping val="standard"/>
        <c:varyColors val="0"/>
        <c:ser>
          <c:idx val="1"/>
          <c:order val="1"/>
          <c:tx>
            <c:strRef>
              <c:f>'Норм логдох ДагСБ ао'!$L$37</c:f>
              <c:strCache>
                <c:ptCount val="1"/>
                <c:pt idx="0">
                  <c:v>норм плотн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'Норм логдох ДагСБ ао'!$L$38:$L$45</c:f>
              <c:numCache>
                <c:formatCode>General</c:formatCode>
                <c:ptCount val="8"/>
                <c:pt idx="0">
                  <c:v>1.0561135156475063</c:v>
                </c:pt>
                <c:pt idx="1">
                  <c:v>3.3186486690035397</c:v>
                </c:pt>
                <c:pt idx="2">
                  <c:v>4.9936067969781286</c:v>
                </c:pt>
                <c:pt idx="3">
                  <c:v>5.6575642832317241</c:v>
                </c:pt>
                <c:pt idx="4">
                  <c:v>4.8262158586248782</c:v>
                </c:pt>
                <c:pt idx="5">
                  <c:v>3.0998885345925347</c:v>
                </c:pt>
                <c:pt idx="6">
                  <c:v>1.4991583345278885</c:v>
                </c:pt>
                <c:pt idx="7">
                  <c:v>0.54589739214218613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A-4BDB-9E78-C9D0FC4F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14720"/>
        <c:axId val="1039407872"/>
      </c:lineChart>
      <c:catAx>
        <c:axId val="117161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407872"/>
        <c:crosses val="autoZero"/>
        <c:auto val="1"/>
        <c:lblAlgn val="ctr"/>
        <c:lblOffset val="100"/>
        <c:noMultiLvlLbl val="0"/>
      </c:catAx>
      <c:valAx>
        <c:axId val="10394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6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 эмпирической ФР и график теоретической ФР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'Норм логдох ДагСБ ао'!$J$37</c:f>
              <c:strCache>
                <c:ptCount val="1"/>
                <c:pt idx="0">
                  <c:v>Ф-ция распр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'Норм логдох ДагСБ ао'!$J$38:$J$45</c:f>
              <c:numCache>
                <c:formatCode>General</c:formatCode>
                <c:ptCount val="8"/>
                <c:pt idx="0">
                  <c:v>0.10050251256281408</c:v>
                </c:pt>
                <c:pt idx="1">
                  <c:v>0.18592964824120603</c:v>
                </c:pt>
                <c:pt idx="2">
                  <c:v>0.39698492462311558</c:v>
                </c:pt>
                <c:pt idx="3">
                  <c:v>0.70351758793969854</c:v>
                </c:pt>
                <c:pt idx="4">
                  <c:v>0.82914572864321612</c:v>
                </c:pt>
                <c:pt idx="5">
                  <c:v>0.87939698492462315</c:v>
                </c:pt>
                <c:pt idx="6">
                  <c:v>0.94472361809045224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C-46EF-B7FA-A88B732F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675920"/>
        <c:axId val="1039433248"/>
      </c:barChart>
      <c:lineChart>
        <c:grouping val="standard"/>
        <c:varyColors val="0"/>
        <c:ser>
          <c:idx val="1"/>
          <c:order val="1"/>
          <c:tx>
            <c:strRef>
              <c:f>'Норм логдох ДагСБ ао'!$M$37</c:f>
              <c:strCache>
                <c:ptCount val="1"/>
                <c:pt idx="0">
                  <c:v>ф-ция расп Норм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'Норм логдох ДагСБ ао'!$M$38:$M$45</c:f>
              <c:numCache>
                <c:formatCode>General</c:formatCode>
                <c:ptCount val="8"/>
                <c:pt idx="0">
                  <c:v>3.3443283589114095E-2</c:v>
                </c:pt>
                <c:pt idx="1">
                  <c:v>0.15071061315727721</c:v>
                </c:pt>
                <c:pt idx="2">
                  <c:v>0.30829334502041844</c:v>
                </c:pt>
                <c:pt idx="3">
                  <c:v>0.51276516112642145</c:v>
                </c:pt>
                <c:pt idx="4">
                  <c:v>0.71386097247101921</c:v>
                </c:pt>
                <c:pt idx="5">
                  <c:v>0.86376592130669572</c:v>
                </c:pt>
                <c:pt idx="6">
                  <c:v>0.94845908640195375</c:v>
                </c:pt>
                <c:pt idx="7">
                  <c:v>0.9847213237660517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C-46EF-B7FA-A88B732F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75920"/>
        <c:axId val="1039433248"/>
      </c:lineChart>
      <c:catAx>
        <c:axId val="117167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433248"/>
        <c:crosses val="autoZero"/>
        <c:auto val="1"/>
        <c:lblAlgn val="ctr"/>
        <c:lblOffset val="100"/>
        <c:noMultiLvlLbl val="0"/>
      </c:catAx>
      <c:valAx>
        <c:axId val="10394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6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'Норм логдох РОСИНТЕРао'!$C$24:$C$32</c:f>
              <c:strCache>
                <c:ptCount val="9"/>
                <c:pt idx="0">
                  <c:v>-0,058237298</c:v>
                </c:pt>
                <c:pt idx="1">
                  <c:v>-0,0364646</c:v>
                </c:pt>
                <c:pt idx="2">
                  <c:v>-0,014691902</c:v>
                </c:pt>
                <c:pt idx="3">
                  <c:v>0,007080796</c:v>
                </c:pt>
                <c:pt idx="4">
                  <c:v>0,028853494</c:v>
                </c:pt>
                <c:pt idx="5">
                  <c:v>0,050626192</c:v>
                </c:pt>
                <c:pt idx="6">
                  <c:v>0,07239889</c:v>
                </c:pt>
                <c:pt idx="7">
                  <c:v>0,094171588</c:v>
                </c:pt>
                <c:pt idx="8">
                  <c:v>Еще</c:v>
                </c:pt>
              </c:strCache>
            </c:strRef>
          </c:cat>
          <c:val>
            <c:numRef>
              <c:f>'Норм логдох РОСИНТЕРао'!$D$24:$D$32</c:f>
              <c:numCache>
                <c:formatCode>General</c:formatCode>
                <c:ptCount val="9"/>
                <c:pt idx="0">
                  <c:v>14</c:v>
                </c:pt>
                <c:pt idx="1">
                  <c:v>20</c:v>
                </c:pt>
                <c:pt idx="2">
                  <c:v>39</c:v>
                </c:pt>
                <c:pt idx="3">
                  <c:v>51</c:v>
                </c:pt>
                <c:pt idx="4">
                  <c:v>41</c:v>
                </c:pt>
                <c:pt idx="5">
                  <c:v>16</c:v>
                </c:pt>
                <c:pt idx="6">
                  <c:v>9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3-479D-BC6D-49CC0858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712320"/>
        <c:axId val="103940870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'Норм логдох РОСИНТЕРао'!$C$24:$C$32</c:f>
              <c:strCache>
                <c:ptCount val="9"/>
                <c:pt idx="0">
                  <c:v>-0,058237298</c:v>
                </c:pt>
                <c:pt idx="1">
                  <c:v>-0,0364646</c:v>
                </c:pt>
                <c:pt idx="2">
                  <c:v>-0,014691902</c:v>
                </c:pt>
                <c:pt idx="3">
                  <c:v>0,007080796</c:v>
                </c:pt>
                <c:pt idx="4">
                  <c:v>0,028853494</c:v>
                </c:pt>
                <c:pt idx="5">
                  <c:v>0,050626192</c:v>
                </c:pt>
                <c:pt idx="6">
                  <c:v>0,07239889</c:v>
                </c:pt>
                <c:pt idx="7">
                  <c:v>0,094171588</c:v>
                </c:pt>
                <c:pt idx="8">
                  <c:v>Еще</c:v>
                </c:pt>
              </c:strCache>
            </c:strRef>
          </c:cat>
          <c:val>
            <c:numRef>
              <c:f>'Норм логдох РОСИНТЕРао'!$E$24:$E$32</c:f>
              <c:numCache>
                <c:formatCode>0.00%</c:formatCode>
                <c:ptCount val="9"/>
                <c:pt idx="0">
                  <c:v>7.0351758793969849E-2</c:v>
                </c:pt>
                <c:pt idx="1">
                  <c:v>0.17085427135678391</c:v>
                </c:pt>
                <c:pt idx="2">
                  <c:v>0.36683417085427134</c:v>
                </c:pt>
                <c:pt idx="3">
                  <c:v>0.62311557788944727</c:v>
                </c:pt>
                <c:pt idx="4">
                  <c:v>0.82914572864321612</c:v>
                </c:pt>
                <c:pt idx="5">
                  <c:v>0.90954773869346739</c:v>
                </c:pt>
                <c:pt idx="6">
                  <c:v>0.95477386934673369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3-479D-BC6D-49CC0858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03120"/>
        <c:axId val="1039415360"/>
      </c:lineChart>
      <c:catAx>
        <c:axId val="117171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-0,080009996304391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408704"/>
        <c:crosses val="autoZero"/>
        <c:auto val="1"/>
        <c:lblAlgn val="ctr"/>
        <c:lblOffset val="100"/>
        <c:noMultiLvlLbl val="0"/>
      </c:catAx>
      <c:valAx>
        <c:axId val="103940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712320"/>
        <c:crosses val="autoZero"/>
        <c:crossBetween val="between"/>
      </c:valAx>
      <c:valAx>
        <c:axId val="10394153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71703120"/>
        <c:crosses val="max"/>
        <c:crossBetween val="between"/>
      </c:valAx>
      <c:catAx>
        <c:axId val="117170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94153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 эмпирической ФР и график теоретической ФР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'Норм логдох РОСИНТЕРао'!$J$37</c:f>
              <c:strCache>
                <c:ptCount val="1"/>
                <c:pt idx="0">
                  <c:v>Ф-ция распр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'Норм логдох РОСИНТЕРао'!$J$38:$J$45</c:f>
              <c:numCache>
                <c:formatCode>General</c:formatCode>
                <c:ptCount val="8"/>
                <c:pt idx="0">
                  <c:v>7.0351758793969849E-2</c:v>
                </c:pt>
                <c:pt idx="1">
                  <c:v>0.17085427135678391</c:v>
                </c:pt>
                <c:pt idx="2">
                  <c:v>0.36683417085427134</c:v>
                </c:pt>
                <c:pt idx="3">
                  <c:v>0.62311557788944727</c:v>
                </c:pt>
                <c:pt idx="4">
                  <c:v>0.82914572864321612</c:v>
                </c:pt>
                <c:pt idx="5">
                  <c:v>0.90954773869346739</c:v>
                </c:pt>
                <c:pt idx="6">
                  <c:v>0.95477386934673369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4-470A-AF66-CC049D16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806512"/>
        <c:axId val="1756628992"/>
      </c:barChart>
      <c:lineChart>
        <c:grouping val="standard"/>
        <c:varyColors val="0"/>
        <c:ser>
          <c:idx val="1"/>
          <c:order val="1"/>
          <c:tx>
            <c:strRef>
              <c:f>'Норм логдох РОСИНТЕРао'!$M$37</c:f>
              <c:strCache>
                <c:ptCount val="1"/>
                <c:pt idx="0">
                  <c:v>ф-ция расп Норм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'Норм логдох РОСИНТЕРао'!$M$38:$M$45</c:f>
              <c:numCache>
                <c:formatCode>General</c:formatCode>
                <c:ptCount val="8"/>
                <c:pt idx="0">
                  <c:v>2.3198127572018348E-2</c:v>
                </c:pt>
                <c:pt idx="1">
                  <c:v>0.1242032209379236</c:v>
                </c:pt>
                <c:pt idx="2">
                  <c:v>0.27563188221597207</c:v>
                </c:pt>
                <c:pt idx="3">
                  <c:v>0.4850406581004767</c:v>
                </c:pt>
                <c:pt idx="4">
                  <c:v>0.69876606224783433</c:v>
                </c:pt>
                <c:pt idx="5">
                  <c:v>0.85975428511448393</c:v>
                </c:pt>
                <c:pt idx="6">
                  <c:v>0.94924504023917855</c:v>
                </c:pt>
                <c:pt idx="7">
                  <c:v>0.98595182311945861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4-470A-AF66-CC049D16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806512"/>
        <c:axId val="1756628992"/>
      </c:lineChart>
      <c:catAx>
        <c:axId val="175480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628992"/>
        <c:crosses val="autoZero"/>
        <c:auto val="1"/>
        <c:lblAlgn val="ctr"/>
        <c:lblOffset val="100"/>
        <c:noMultiLvlLbl val="0"/>
      </c:catAx>
      <c:valAx>
        <c:axId val="17566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 эмпирической плотности и график теоретической плотности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'Норм логдох РОСИНТЕРао'!$K$37</c:f>
              <c:strCache>
                <c:ptCount val="1"/>
                <c:pt idx="0">
                  <c:v>плотность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'Норм логдох РОСИНТЕРао'!$K$38:$K$45</c:f>
              <c:numCache>
                <c:formatCode>General</c:formatCode>
                <c:ptCount val="8"/>
                <c:pt idx="0">
                  <c:v>1.6155957974531256</c:v>
                </c:pt>
                <c:pt idx="1">
                  <c:v>4.6159879927232161</c:v>
                </c:pt>
                <c:pt idx="2">
                  <c:v>9.0011765858102706</c:v>
                </c:pt>
                <c:pt idx="3">
                  <c:v>11.7707693814442</c:v>
                </c:pt>
                <c:pt idx="4">
                  <c:v>9.4627753850825922</c:v>
                </c:pt>
                <c:pt idx="5">
                  <c:v>3.6927903941785729</c:v>
                </c:pt>
                <c:pt idx="6">
                  <c:v>2.0771945967254473</c:v>
                </c:pt>
                <c:pt idx="7">
                  <c:v>2.0771945967254464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0-46FF-94D7-3B54D3DF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866912"/>
        <c:axId val="587684240"/>
      </c:barChart>
      <c:lineChart>
        <c:grouping val="standard"/>
        <c:varyColors val="0"/>
        <c:ser>
          <c:idx val="1"/>
          <c:order val="1"/>
          <c:tx>
            <c:strRef>
              <c:f>'Норм логдох РОСИНТЕРао'!$L$37</c:f>
              <c:strCache>
                <c:ptCount val="1"/>
                <c:pt idx="0">
                  <c:v>норм плотн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'Норм логдох РОСИНТЕРао'!$L$38:$L$45</c:f>
              <c:numCache>
                <c:formatCode>General</c:formatCode>
                <c:ptCount val="8"/>
                <c:pt idx="0">
                  <c:v>1.40752946336358</c:v>
                </c:pt>
                <c:pt idx="1">
                  <c:v>5.2555717484982187</c:v>
                </c:pt>
                <c:pt idx="2">
                  <c:v>8.5666919840191209</c:v>
                </c:pt>
                <c:pt idx="3">
                  <c:v>10.223687376792986</c:v>
                </c:pt>
                <c:pt idx="4">
                  <c:v>8.9331205802627398</c:v>
                </c:pt>
                <c:pt idx="5">
                  <c:v>5.7147871244561683</c:v>
                </c:pt>
                <c:pt idx="6">
                  <c:v>2.6766904240304679</c:v>
                </c:pt>
                <c:pt idx="7">
                  <c:v>0.9179044157053714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0-46FF-94D7-3B54D3DF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866912"/>
        <c:axId val="587684240"/>
      </c:lineChart>
      <c:catAx>
        <c:axId val="175486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84240"/>
        <c:crosses val="autoZero"/>
        <c:auto val="1"/>
        <c:lblAlgn val="ctr"/>
        <c:lblOffset val="100"/>
        <c:noMultiLvlLbl val="0"/>
      </c:catAx>
      <c:valAx>
        <c:axId val="5876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8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цен акций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Данные!$T$2</c:f>
              <c:strCache>
                <c:ptCount val="1"/>
                <c:pt idx="0">
                  <c:v>ВТБ ао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Данные!$T$3:$T$263</c:f>
              <c:numCache>
                <c:formatCode>General</c:formatCode>
                <c:ptCount val="261"/>
                <c:pt idx="0">
                  <c:v>0.66624311732316821</c:v>
                </c:pt>
                <c:pt idx="1">
                  <c:v>0.66433714527742482</c:v>
                </c:pt>
                <c:pt idx="2">
                  <c:v>0.63426514188902994</c:v>
                </c:pt>
                <c:pt idx="3">
                  <c:v>0.74311732316814905</c:v>
                </c:pt>
                <c:pt idx="4">
                  <c:v>0.72871664548919945</c:v>
                </c:pt>
                <c:pt idx="5">
                  <c:v>0.75285895806861503</c:v>
                </c:pt>
                <c:pt idx="6">
                  <c:v>0.69356204997882265</c:v>
                </c:pt>
                <c:pt idx="7">
                  <c:v>0.72321050402371878</c:v>
                </c:pt>
                <c:pt idx="8">
                  <c:v>0.65374841168996189</c:v>
                </c:pt>
                <c:pt idx="9">
                  <c:v>0.62409995764506565</c:v>
                </c:pt>
                <c:pt idx="10">
                  <c:v>0.62579415501905966</c:v>
                </c:pt>
                <c:pt idx="11">
                  <c:v>0.54320203303684866</c:v>
                </c:pt>
                <c:pt idx="12">
                  <c:v>0.58809826344769167</c:v>
                </c:pt>
                <c:pt idx="13">
                  <c:v>0.52626005929690811</c:v>
                </c:pt>
                <c:pt idx="14">
                  <c:v>0.5124947056332062</c:v>
                </c:pt>
                <c:pt idx="15">
                  <c:v>0.55040237187632357</c:v>
                </c:pt>
                <c:pt idx="16">
                  <c:v>0.67026683608640414</c:v>
                </c:pt>
                <c:pt idx="17">
                  <c:v>0.71262177043625585</c:v>
                </c:pt>
                <c:pt idx="18">
                  <c:v>0.73231681490893696</c:v>
                </c:pt>
                <c:pt idx="19">
                  <c:v>0.93011435832274469</c:v>
                </c:pt>
                <c:pt idx="20">
                  <c:v>0.98263447691656081</c:v>
                </c:pt>
                <c:pt idx="21">
                  <c:v>1</c:v>
                </c:pt>
                <c:pt idx="22">
                  <c:v>0.98581109699279956</c:v>
                </c:pt>
                <c:pt idx="23">
                  <c:v>0.97776365946632759</c:v>
                </c:pt>
                <c:pt idx="24">
                  <c:v>0.93498517577297746</c:v>
                </c:pt>
                <c:pt idx="25">
                  <c:v>0.88924184667513773</c:v>
                </c:pt>
                <c:pt idx="26">
                  <c:v>0.87568826768318508</c:v>
                </c:pt>
                <c:pt idx="27">
                  <c:v>0.85048708174502341</c:v>
                </c:pt>
                <c:pt idx="28">
                  <c:v>0.80580262600592978</c:v>
                </c:pt>
                <c:pt idx="29">
                  <c:v>0.8079203727234221</c:v>
                </c:pt>
                <c:pt idx="30">
                  <c:v>0.78271918678526042</c:v>
                </c:pt>
                <c:pt idx="31">
                  <c:v>0.7744599745870393</c:v>
                </c:pt>
                <c:pt idx="32">
                  <c:v>0.73803473104616679</c:v>
                </c:pt>
                <c:pt idx="33">
                  <c:v>0.75815332486234654</c:v>
                </c:pt>
                <c:pt idx="34">
                  <c:v>0.71262177043625585</c:v>
                </c:pt>
                <c:pt idx="35">
                  <c:v>0.75921219822109265</c:v>
                </c:pt>
                <c:pt idx="36">
                  <c:v>0.72278695468022014</c:v>
                </c:pt>
                <c:pt idx="37">
                  <c:v>0.71198644642100806</c:v>
                </c:pt>
                <c:pt idx="38">
                  <c:v>0.70203303684879292</c:v>
                </c:pt>
                <c:pt idx="39">
                  <c:v>0.89263024142312575</c:v>
                </c:pt>
                <c:pt idx="40">
                  <c:v>0.87992376111817006</c:v>
                </c:pt>
                <c:pt idx="41">
                  <c:v>0.86615840745446837</c:v>
                </c:pt>
                <c:pt idx="42">
                  <c:v>0.81533248623464627</c:v>
                </c:pt>
                <c:pt idx="43">
                  <c:v>0.88945362134688688</c:v>
                </c:pt>
                <c:pt idx="44">
                  <c:v>0.88839474798814067</c:v>
                </c:pt>
                <c:pt idx="45">
                  <c:v>0.8928420160948749</c:v>
                </c:pt>
                <c:pt idx="46">
                  <c:v>0.82295637441761949</c:v>
                </c:pt>
                <c:pt idx="47">
                  <c:v>0.81427361287590005</c:v>
                </c:pt>
                <c:pt idx="48">
                  <c:v>0.88627700127064801</c:v>
                </c:pt>
                <c:pt idx="49">
                  <c:v>0.87568826768318508</c:v>
                </c:pt>
                <c:pt idx="50">
                  <c:v>0.91592545531554426</c:v>
                </c:pt>
                <c:pt idx="51">
                  <c:v>0.97098686997035133</c:v>
                </c:pt>
                <c:pt idx="52">
                  <c:v>0.87505294366793729</c:v>
                </c:pt>
                <c:pt idx="53">
                  <c:v>0.75497670478610768</c:v>
                </c:pt>
                <c:pt idx="54">
                  <c:v>0.7570944515036</c:v>
                </c:pt>
                <c:pt idx="55">
                  <c:v>0.8439220669207963</c:v>
                </c:pt>
                <c:pt idx="56">
                  <c:v>0.78991952562473533</c:v>
                </c:pt>
                <c:pt idx="57">
                  <c:v>0.75074121135112237</c:v>
                </c:pt>
                <c:pt idx="58">
                  <c:v>0.81448538754764921</c:v>
                </c:pt>
                <c:pt idx="59">
                  <c:v>0.80749682337992379</c:v>
                </c:pt>
                <c:pt idx="60">
                  <c:v>0.86086404066073685</c:v>
                </c:pt>
                <c:pt idx="61">
                  <c:v>0.90321897501058868</c:v>
                </c:pt>
                <c:pt idx="62">
                  <c:v>0.92566709021601024</c:v>
                </c:pt>
                <c:pt idx="63">
                  <c:v>0.84328674290554839</c:v>
                </c:pt>
                <c:pt idx="64">
                  <c:v>0.86086404066073685</c:v>
                </c:pt>
                <c:pt idx="65">
                  <c:v>0.86404066073697572</c:v>
                </c:pt>
                <c:pt idx="66">
                  <c:v>0.87717069038542994</c:v>
                </c:pt>
                <c:pt idx="67">
                  <c:v>0.8079203727234221</c:v>
                </c:pt>
                <c:pt idx="68">
                  <c:v>0.76662431173231682</c:v>
                </c:pt>
                <c:pt idx="69">
                  <c:v>0.74438797119864475</c:v>
                </c:pt>
                <c:pt idx="70">
                  <c:v>0.74015247776365944</c:v>
                </c:pt>
                <c:pt idx="71">
                  <c:v>0.73379923761118182</c:v>
                </c:pt>
                <c:pt idx="72">
                  <c:v>0.74904701397712836</c:v>
                </c:pt>
                <c:pt idx="73">
                  <c:v>0.73168149089368917</c:v>
                </c:pt>
                <c:pt idx="74">
                  <c:v>0.82486234646336298</c:v>
                </c:pt>
                <c:pt idx="75">
                  <c:v>0.74438797119864475</c:v>
                </c:pt>
                <c:pt idx="76">
                  <c:v>0.7397289284201608</c:v>
                </c:pt>
                <c:pt idx="77">
                  <c:v>0.70944515036001676</c:v>
                </c:pt>
                <c:pt idx="78">
                  <c:v>0.72723422278695471</c:v>
                </c:pt>
                <c:pt idx="79">
                  <c:v>0.72998729351969516</c:v>
                </c:pt>
                <c:pt idx="80">
                  <c:v>0.70436255823803473</c:v>
                </c:pt>
                <c:pt idx="81">
                  <c:v>0.71071579839051235</c:v>
                </c:pt>
                <c:pt idx="82">
                  <c:v>0.71516306649724692</c:v>
                </c:pt>
                <c:pt idx="83">
                  <c:v>0.72321050402371878</c:v>
                </c:pt>
                <c:pt idx="84">
                  <c:v>0.70203303684879292</c:v>
                </c:pt>
                <c:pt idx="85">
                  <c:v>0.70415078356628558</c:v>
                </c:pt>
                <c:pt idx="86">
                  <c:v>0.8449809402795424</c:v>
                </c:pt>
                <c:pt idx="87">
                  <c:v>0.90851334180432008</c:v>
                </c:pt>
                <c:pt idx="88">
                  <c:v>0.87145277424819978</c:v>
                </c:pt>
                <c:pt idx="89">
                  <c:v>0.87759423972892825</c:v>
                </c:pt>
                <c:pt idx="90">
                  <c:v>0.81003811944091475</c:v>
                </c:pt>
                <c:pt idx="91">
                  <c:v>0.76937738246505727</c:v>
                </c:pt>
                <c:pt idx="92">
                  <c:v>0.71897501058873359</c:v>
                </c:pt>
                <c:pt idx="93">
                  <c:v>0.71325709445150376</c:v>
                </c:pt>
                <c:pt idx="94">
                  <c:v>0.72786954680220251</c:v>
                </c:pt>
                <c:pt idx="95">
                  <c:v>0.71346886912325291</c:v>
                </c:pt>
                <c:pt idx="96">
                  <c:v>0.72765777213045335</c:v>
                </c:pt>
                <c:pt idx="97">
                  <c:v>0.71791613722998737</c:v>
                </c:pt>
                <c:pt idx="98">
                  <c:v>0.73379923761118182</c:v>
                </c:pt>
                <c:pt idx="99">
                  <c:v>0.73062261753494262</c:v>
                </c:pt>
                <c:pt idx="100">
                  <c:v>0.87632359169843288</c:v>
                </c:pt>
                <c:pt idx="101">
                  <c:v>0.8439220669207963</c:v>
                </c:pt>
                <c:pt idx="102">
                  <c:v>0.80876747141041938</c:v>
                </c:pt>
                <c:pt idx="103">
                  <c:v>0.85027530707327392</c:v>
                </c:pt>
                <c:pt idx="104">
                  <c:v>0.78610758153324867</c:v>
                </c:pt>
                <c:pt idx="105">
                  <c:v>0.74968233799237616</c:v>
                </c:pt>
                <c:pt idx="106">
                  <c:v>0.73231681490893696</c:v>
                </c:pt>
                <c:pt idx="107">
                  <c:v>0.75921219822109265</c:v>
                </c:pt>
                <c:pt idx="108">
                  <c:v>0.75052943667937322</c:v>
                </c:pt>
                <c:pt idx="109">
                  <c:v>0.73231681490893696</c:v>
                </c:pt>
                <c:pt idx="110">
                  <c:v>0.72172808132147404</c:v>
                </c:pt>
                <c:pt idx="111">
                  <c:v>0.70520965692503179</c:v>
                </c:pt>
                <c:pt idx="112">
                  <c:v>0.68085556967386707</c:v>
                </c:pt>
                <c:pt idx="113">
                  <c:v>0.66073697585768731</c:v>
                </c:pt>
                <c:pt idx="114">
                  <c:v>0.68614993646759848</c:v>
                </c:pt>
                <c:pt idx="115">
                  <c:v>0.68932655654383734</c:v>
                </c:pt>
                <c:pt idx="116">
                  <c:v>0.68614993646759848</c:v>
                </c:pt>
                <c:pt idx="117">
                  <c:v>0.6721728081321473</c:v>
                </c:pt>
                <c:pt idx="118">
                  <c:v>0.64040660736975841</c:v>
                </c:pt>
                <c:pt idx="119">
                  <c:v>0.6596781024989411</c:v>
                </c:pt>
                <c:pt idx="120">
                  <c:v>0.69589157136806445</c:v>
                </c:pt>
                <c:pt idx="121">
                  <c:v>0.67513765353663691</c:v>
                </c:pt>
                <c:pt idx="122">
                  <c:v>0.67386700550614154</c:v>
                </c:pt>
                <c:pt idx="123">
                  <c:v>0.68911478187208819</c:v>
                </c:pt>
                <c:pt idx="124">
                  <c:v>0.68869123252858955</c:v>
                </c:pt>
                <c:pt idx="125">
                  <c:v>0.66391359593392618</c:v>
                </c:pt>
                <c:pt idx="126">
                  <c:v>0.66497246929267262</c:v>
                </c:pt>
                <c:pt idx="127">
                  <c:v>0.63638288860652259</c:v>
                </c:pt>
                <c:pt idx="128">
                  <c:v>0.63850063532401524</c:v>
                </c:pt>
                <c:pt idx="129">
                  <c:v>0.63850063532401524</c:v>
                </c:pt>
                <c:pt idx="130">
                  <c:v>0.63172384582803898</c:v>
                </c:pt>
                <c:pt idx="131">
                  <c:v>0.63426514188902994</c:v>
                </c:pt>
                <c:pt idx="132">
                  <c:v>0.63278271918678508</c:v>
                </c:pt>
                <c:pt idx="133">
                  <c:v>0.57285048708174502</c:v>
                </c:pt>
                <c:pt idx="134">
                  <c:v>0.5711562897077509</c:v>
                </c:pt>
                <c:pt idx="135">
                  <c:v>0.5537907666243117</c:v>
                </c:pt>
                <c:pt idx="136">
                  <c:v>0.54214315967810256</c:v>
                </c:pt>
                <c:pt idx="137">
                  <c:v>0.55802626005929679</c:v>
                </c:pt>
                <c:pt idx="138">
                  <c:v>0.6268530283778061</c:v>
                </c:pt>
                <c:pt idx="139">
                  <c:v>0.58767471410419314</c:v>
                </c:pt>
                <c:pt idx="140">
                  <c:v>0.58767471410419314</c:v>
                </c:pt>
                <c:pt idx="141">
                  <c:v>0.58110969927996603</c:v>
                </c:pt>
                <c:pt idx="142">
                  <c:v>0.58746293943244388</c:v>
                </c:pt>
                <c:pt idx="143">
                  <c:v>0.58449809402795416</c:v>
                </c:pt>
                <c:pt idx="144">
                  <c:v>0.57496823379923756</c:v>
                </c:pt>
                <c:pt idx="145">
                  <c:v>0.55908513341804311</c:v>
                </c:pt>
                <c:pt idx="146">
                  <c:v>0.56416772554002548</c:v>
                </c:pt>
                <c:pt idx="147">
                  <c:v>0.54320203303684866</c:v>
                </c:pt>
                <c:pt idx="148">
                  <c:v>0.55612028801355351</c:v>
                </c:pt>
                <c:pt idx="149">
                  <c:v>0.41359593392630234</c:v>
                </c:pt>
                <c:pt idx="150">
                  <c:v>0.41359593392630234</c:v>
                </c:pt>
                <c:pt idx="151">
                  <c:v>0.37590004235493435</c:v>
                </c:pt>
                <c:pt idx="152">
                  <c:v>0.35599322321050397</c:v>
                </c:pt>
                <c:pt idx="153">
                  <c:v>0.34201609487505302</c:v>
                </c:pt>
                <c:pt idx="154">
                  <c:v>0.26895383312155868</c:v>
                </c:pt>
                <c:pt idx="155">
                  <c:v>0.28526048284625161</c:v>
                </c:pt>
                <c:pt idx="156">
                  <c:v>0.34625158831003816</c:v>
                </c:pt>
                <c:pt idx="157">
                  <c:v>0.36234646336298176</c:v>
                </c:pt>
                <c:pt idx="158">
                  <c:v>0.33460398136382891</c:v>
                </c:pt>
                <c:pt idx="159">
                  <c:v>0.32825074121135106</c:v>
                </c:pt>
                <c:pt idx="160">
                  <c:v>0.32507412113511225</c:v>
                </c:pt>
                <c:pt idx="161">
                  <c:v>0.27996611605252014</c:v>
                </c:pt>
                <c:pt idx="162">
                  <c:v>0.29330792037272341</c:v>
                </c:pt>
                <c:pt idx="163">
                  <c:v>0.37907666243117316</c:v>
                </c:pt>
                <c:pt idx="164">
                  <c:v>0.39305379076662428</c:v>
                </c:pt>
                <c:pt idx="165">
                  <c:v>0.47501058873358737</c:v>
                </c:pt>
                <c:pt idx="166">
                  <c:v>0.41571368064379499</c:v>
                </c:pt>
                <c:pt idx="167">
                  <c:v>0.41147818720880985</c:v>
                </c:pt>
                <c:pt idx="168">
                  <c:v>0.37717069038542983</c:v>
                </c:pt>
                <c:pt idx="169">
                  <c:v>0.45637441761965264</c:v>
                </c:pt>
                <c:pt idx="170">
                  <c:v>0.36044049131723843</c:v>
                </c:pt>
                <c:pt idx="171">
                  <c:v>0.40321897501058873</c:v>
                </c:pt>
                <c:pt idx="172">
                  <c:v>0.39919525624735275</c:v>
                </c:pt>
                <c:pt idx="173">
                  <c:v>0.40025412960609907</c:v>
                </c:pt>
                <c:pt idx="174">
                  <c:v>0.39241846675137659</c:v>
                </c:pt>
                <c:pt idx="175">
                  <c:v>0.36742905548496407</c:v>
                </c:pt>
                <c:pt idx="176">
                  <c:v>0.36446421008047442</c:v>
                </c:pt>
                <c:pt idx="177">
                  <c:v>0.28695468022024562</c:v>
                </c:pt>
                <c:pt idx="178">
                  <c:v>0.24714104193138497</c:v>
                </c:pt>
                <c:pt idx="179">
                  <c:v>0.22575180008470991</c:v>
                </c:pt>
                <c:pt idx="180">
                  <c:v>0.27001270648030501</c:v>
                </c:pt>
                <c:pt idx="181">
                  <c:v>0.29987293519695041</c:v>
                </c:pt>
                <c:pt idx="182">
                  <c:v>0.31024989411266418</c:v>
                </c:pt>
                <c:pt idx="183">
                  <c:v>0.33672172808132156</c:v>
                </c:pt>
                <c:pt idx="184">
                  <c:v>0.30495552731893266</c:v>
                </c:pt>
                <c:pt idx="185">
                  <c:v>0.29584921643371459</c:v>
                </c:pt>
                <c:pt idx="186">
                  <c:v>0.28589580686149946</c:v>
                </c:pt>
                <c:pt idx="187">
                  <c:v>0.20160948750529437</c:v>
                </c:pt>
                <c:pt idx="188">
                  <c:v>0.20880982634476916</c:v>
                </c:pt>
                <c:pt idx="189">
                  <c:v>0.15184243964421859</c:v>
                </c:pt>
                <c:pt idx="190">
                  <c:v>0.15988987717069039</c:v>
                </c:pt>
                <c:pt idx="191">
                  <c:v>0.11605252011859378</c:v>
                </c:pt>
                <c:pt idx="192">
                  <c:v>0.13130029648454053</c:v>
                </c:pt>
                <c:pt idx="193">
                  <c:v>0.17683185091063114</c:v>
                </c:pt>
                <c:pt idx="194">
                  <c:v>0.14633629817873781</c:v>
                </c:pt>
                <c:pt idx="195">
                  <c:v>0.12134688691232526</c:v>
                </c:pt>
                <c:pt idx="196">
                  <c:v>8.682761541719608E-2</c:v>
                </c:pt>
                <c:pt idx="197">
                  <c:v>6.4379500211774687E-2</c:v>
                </c:pt>
                <c:pt idx="198">
                  <c:v>4.0025412960609963E-2</c:v>
                </c:pt>
                <c:pt idx="199">
                  <c:v>4.8284625158831092E-2</c:v>
                </c:pt>
                <c:pt idx="200">
                  <c:v>7.8780177890724279E-2</c:v>
                </c:pt>
                <c:pt idx="201">
                  <c:v>0.11245235069885645</c:v>
                </c:pt>
                <c:pt idx="202">
                  <c:v>6.7979669631512155E-2</c:v>
                </c:pt>
                <c:pt idx="203">
                  <c:v>7.3062261753494312E-2</c:v>
                </c:pt>
                <c:pt idx="204">
                  <c:v>5.7285048708174476E-2</c:v>
                </c:pt>
                <c:pt idx="205">
                  <c:v>4.5425667090216025E-2</c:v>
                </c:pt>
                <c:pt idx="206">
                  <c:v>2.9542566709021608E-2</c:v>
                </c:pt>
                <c:pt idx="207">
                  <c:v>0</c:v>
                </c:pt>
                <c:pt idx="208">
                  <c:v>1.6306649724692923E-2</c:v>
                </c:pt>
                <c:pt idx="209">
                  <c:v>2.8271918678526107E-2</c:v>
                </c:pt>
                <c:pt idx="210">
                  <c:v>6.882676831850916E-2</c:v>
                </c:pt>
                <c:pt idx="211">
                  <c:v>6.5861922914019516E-2</c:v>
                </c:pt>
                <c:pt idx="212">
                  <c:v>8.6086404066073666E-2</c:v>
                </c:pt>
                <c:pt idx="213">
                  <c:v>6.9462092333756983E-2</c:v>
                </c:pt>
                <c:pt idx="214">
                  <c:v>5.8238034731046211E-2</c:v>
                </c:pt>
                <c:pt idx="215">
                  <c:v>4.7225751800084766E-2</c:v>
                </c:pt>
                <c:pt idx="216">
                  <c:v>4.6166878441338439E-2</c:v>
                </c:pt>
                <c:pt idx="217">
                  <c:v>2.9013130029648518E-2</c:v>
                </c:pt>
                <c:pt idx="218">
                  <c:v>7.496823379923763E-2</c:v>
                </c:pt>
                <c:pt idx="219">
                  <c:v>4.5531554426090616E-2</c:v>
                </c:pt>
                <c:pt idx="220">
                  <c:v>3.8013553578992054E-2</c:v>
                </c:pt>
                <c:pt idx="221">
                  <c:v>5.2308343922066916E-2</c:v>
                </c:pt>
                <c:pt idx="222">
                  <c:v>5.0931808555696824E-2</c:v>
                </c:pt>
                <c:pt idx="223">
                  <c:v>4.1507835662854792E-2</c:v>
                </c:pt>
                <c:pt idx="224">
                  <c:v>3.3036848792884342E-2</c:v>
                </c:pt>
                <c:pt idx="225">
                  <c:v>4.0872511647606968E-2</c:v>
                </c:pt>
                <c:pt idx="226">
                  <c:v>2.8483693350275282E-2</c:v>
                </c:pt>
                <c:pt idx="227">
                  <c:v>2.647183396865737E-2</c:v>
                </c:pt>
                <c:pt idx="228">
                  <c:v>7.094451503600166E-2</c:v>
                </c:pt>
                <c:pt idx="229">
                  <c:v>6.0461668784413447E-2</c:v>
                </c:pt>
                <c:pt idx="230">
                  <c:v>0.1090639559508683</c:v>
                </c:pt>
                <c:pt idx="231">
                  <c:v>0.1370182126217705</c:v>
                </c:pt>
                <c:pt idx="232">
                  <c:v>0.13447691656077934</c:v>
                </c:pt>
                <c:pt idx="233">
                  <c:v>0.12770012706480305</c:v>
                </c:pt>
                <c:pt idx="234">
                  <c:v>0.15893689114781881</c:v>
                </c:pt>
                <c:pt idx="235">
                  <c:v>0.21495129182549763</c:v>
                </c:pt>
                <c:pt idx="236">
                  <c:v>0.18106734434561628</c:v>
                </c:pt>
                <c:pt idx="237">
                  <c:v>0.18742058449809409</c:v>
                </c:pt>
                <c:pt idx="238">
                  <c:v>0.17291401948326976</c:v>
                </c:pt>
                <c:pt idx="239">
                  <c:v>0.14294790343074965</c:v>
                </c:pt>
                <c:pt idx="240">
                  <c:v>9.0004235493435059E-2</c:v>
                </c:pt>
                <c:pt idx="241">
                  <c:v>9.011012282930965E-2</c:v>
                </c:pt>
                <c:pt idx="242">
                  <c:v>0.102287166454892</c:v>
                </c:pt>
                <c:pt idx="243">
                  <c:v>0.17153748411689967</c:v>
                </c:pt>
                <c:pt idx="244">
                  <c:v>0.18318509106310893</c:v>
                </c:pt>
                <c:pt idx="245">
                  <c:v>0.18106734434561628</c:v>
                </c:pt>
                <c:pt idx="246">
                  <c:v>0.18731469716221935</c:v>
                </c:pt>
                <c:pt idx="247">
                  <c:v>0.14612452350698862</c:v>
                </c:pt>
                <c:pt idx="248">
                  <c:v>0.17100804743752643</c:v>
                </c:pt>
                <c:pt idx="249">
                  <c:v>0.18953833121558658</c:v>
                </c:pt>
                <c:pt idx="250">
                  <c:v>0.19345616264294796</c:v>
                </c:pt>
                <c:pt idx="251">
                  <c:v>0.19684455739093612</c:v>
                </c:pt>
                <c:pt idx="252">
                  <c:v>0.25730622617534943</c:v>
                </c:pt>
                <c:pt idx="253">
                  <c:v>0.27678949597628133</c:v>
                </c:pt>
                <c:pt idx="254">
                  <c:v>0.26132994493858541</c:v>
                </c:pt>
                <c:pt idx="255">
                  <c:v>0.24311732316814916</c:v>
                </c:pt>
                <c:pt idx="256">
                  <c:v>0.24195256247352823</c:v>
                </c:pt>
                <c:pt idx="257">
                  <c:v>0.26471833968657354</c:v>
                </c:pt>
                <c:pt idx="258">
                  <c:v>0.26365946632782722</c:v>
                </c:pt>
                <c:pt idx="259">
                  <c:v>0.2547649301143583</c:v>
                </c:pt>
                <c:pt idx="260">
                  <c:v>0.25518847945785694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B-4B1F-86C0-C4E455E2248D}"/>
            </c:ext>
          </c:extLst>
        </c:ser>
        <c:ser>
          <c:idx val="1"/>
          <c:order val="1"/>
          <c:tx>
            <c:strRef>
              <c:f>Данные!$U$2</c:f>
              <c:strCache>
                <c:ptCount val="1"/>
                <c:pt idx="0">
                  <c:v>ДагСб ао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Данные!$U$3:$U$263</c:f>
              <c:numCache>
                <c:formatCode>General</c:formatCode>
                <c:ptCount val="261"/>
                <c:pt idx="0">
                  <c:v>1.1680000000000005E-2</c:v>
                </c:pt>
                <c:pt idx="1">
                  <c:v>0</c:v>
                </c:pt>
                <c:pt idx="2">
                  <c:v>1.5466666666666668E-2</c:v>
                </c:pt>
                <c:pt idx="3">
                  <c:v>1.4933333333333335E-2</c:v>
                </c:pt>
                <c:pt idx="4">
                  <c:v>3.1946666666666677E-3</c:v>
                </c:pt>
                <c:pt idx="5">
                  <c:v>2.4533333333333334E-3</c:v>
                </c:pt>
                <c:pt idx="6">
                  <c:v>3.744000000000003E-3</c:v>
                </c:pt>
                <c:pt idx="7">
                  <c:v>8.2666666666666704E-3</c:v>
                </c:pt>
                <c:pt idx="8">
                  <c:v>1.7322666666666667E-2</c:v>
                </c:pt>
                <c:pt idx="9">
                  <c:v>2.6133333333333338E-2</c:v>
                </c:pt>
                <c:pt idx="10">
                  <c:v>2.6229333333333337E-2</c:v>
                </c:pt>
                <c:pt idx="11">
                  <c:v>2.4410666666666667E-2</c:v>
                </c:pt>
                <c:pt idx="12">
                  <c:v>2.7733333333333332E-2</c:v>
                </c:pt>
                <c:pt idx="13">
                  <c:v>3.411200000000001E-2</c:v>
                </c:pt>
                <c:pt idx="14">
                  <c:v>2.6906666666666669E-2</c:v>
                </c:pt>
                <c:pt idx="15">
                  <c:v>3.04E-2</c:v>
                </c:pt>
                <c:pt idx="16">
                  <c:v>3.5722666666666673E-2</c:v>
                </c:pt>
                <c:pt idx="17">
                  <c:v>3.5200000000000002E-2</c:v>
                </c:pt>
                <c:pt idx="18">
                  <c:v>3.6640000000000006E-2</c:v>
                </c:pt>
                <c:pt idx="19">
                  <c:v>3.6266666666666669E-2</c:v>
                </c:pt>
                <c:pt idx="20">
                  <c:v>3.7066666666666671E-2</c:v>
                </c:pt>
                <c:pt idx="21">
                  <c:v>3.8933333333333341E-2</c:v>
                </c:pt>
                <c:pt idx="22">
                  <c:v>4.8320000000000009E-2</c:v>
                </c:pt>
                <c:pt idx="23">
                  <c:v>6.6880000000000009E-2</c:v>
                </c:pt>
                <c:pt idx="24">
                  <c:v>7.6960000000000001E-2</c:v>
                </c:pt>
                <c:pt idx="25">
                  <c:v>7.9093333333333335E-2</c:v>
                </c:pt>
                <c:pt idx="26">
                  <c:v>9.1413333333333333E-2</c:v>
                </c:pt>
                <c:pt idx="27">
                  <c:v>9.9733333333333327E-2</c:v>
                </c:pt>
                <c:pt idx="28">
                  <c:v>0.10602666666666667</c:v>
                </c:pt>
                <c:pt idx="29">
                  <c:v>0.10783999999999999</c:v>
                </c:pt>
                <c:pt idx="30">
                  <c:v>0.10746666666666667</c:v>
                </c:pt>
                <c:pt idx="31">
                  <c:v>0.11600000000000002</c:v>
                </c:pt>
                <c:pt idx="32">
                  <c:v>0.1424</c:v>
                </c:pt>
                <c:pt idx="33">
                  <c:v>0.1384</c:v>
                </c:pt>
                <c:pt idx="34">
                  <c:v>0.1976</c:v>
                </c:pt>
                <c:pt idx="35">
                  <c:v>0.23039999999999999</c:v>
                </c:pt>
                <c:pt idx="36">
                  <c:v>0.22906666666666667</c:v>
                </c:pt>
                <c:pt idx="37">
                  <c:v>0.1648</c:v>
                </c:pt>
                <c:pt idx="38">
                  <c:v>0.19386666666666666</c:v>
                </c:pt>
                <c:pt idx="39">
                  <c:v>0.19546666666666665</c:v>
                </c:pt>
                <c:pt idx="40">
                  <c:v>0.20746666666666666</c:v>
                </c:pt>
                <c:pt idx="41">
                  <c:v>0.21280000000000002</c:v>
                </c:pt>
                <c:pt idx="42">
                  <c:v>0.21280000000000002</c:v>
                </c:pt>
                <c:pt idx="43">
                  <c:v>0.21280000000000002</c:v>
                </c:pt>
                <c:pt idx="44">
                  <c:v>0.20853333333333335</c:v>
                </c:pt>
                <c:pt idx="45">
                  <c:v>0.20213333333333333</c:v>
                </c:pt>
                <c:pt idx="46">
                  <c:v>0.19093333333333332</c:v>
                </c:pt>
                <c:pt idx="47">
                  <c:v>0.18666666666666668</c:v>
                </c:pt>
                <c:pt idx="48">
                  <c:v>0.18346666666666669</c:v>
                </c:pt>
                <c:pt idx="49">
                  <c:v>0.18773333333333336</c:v>
                </c:pt>
                <c:pt idx="50">
                  <c:v>0.19146666666666665</c:v>
                </c:pt>
                <c:pt idx="51">
                  <c:v>0.19733333333333333</c:v>
                </c:pt>
                <c:pt idx="52">
                  <c:v>0.23946666666666666</c:v>
                </c:pt>
                <c:pt idx="53">
                  <c:v>0.23413333333333333</c:v>
                </c:pt>
                <c:pt idx="54">
                  <c:v>0.20426666666666668</c:v>
                </c:pt>
                <c:pt idx="55">
                  <c:v>0.19573333333333334</c:v>
                </c:pt>
                <c:pt idx="56">
                  <c:v>0.18613333333333335</c:v>
                </c:pt>
                <c:pt idx="57">
                  <c:v>0.18560000000000001</c:v>
                </c:pt>
                <c:pt idx="58">
                  <c:v>0.18613333333333335</c:v>
                </c:pt>
                <c:pt idx="59">
                  <c:v>0.1792</c:v>
                </c:pt>
                <c:pt idx="60">
                  <c:v>0.16853333333333334</c:v>
                </c:pt>
                <c:pt idx="61">
                  <c:v>0.14720000000000003</c:v>
                </c:pt>
                <c:pt idx="62">
                  <c:v>0.14880000000000002</c:v>
                </c:pt>
                <c:pt idx="63">
                  <c:v>0.15093333333333334</c:v>
                </c:pt>
                <c:pt idx="64">
                  <c:v>0.14293333333333333</c:v>
                </c:pt>
                <c:pt idx="65">
                  <c:v>0.16800000000000001</c:v>
                </c:pt>
                <c:pt idx="66">
                  <c:v>0.18506666666666668</c:v>
                </c:pt>
                <c:pt idx="67">
                  <c:v>0.18613333333333335</c:v>
                </c:pt>
                <c:pt idx="68">
                  <c:v>0.17119999999999999</c:v>
                </c:pt>
                <c:pt idx="69">
                  <c:v>0.17653333333333335</c:v>
                </c:pt>
                <c:pt idx="70">
                  <c:v>0.19466666666666665</c:v>
                </c:pt>
                <c:pt idx="71">
                  <c:v>0.18080000000000002</c:v>
                </c:pt>
                <c:pt idx="72">
                  <c:v>0.17546666666666669</c:v>
                </c:pt>
                <c:pt idx="73">
                  <c:v>0.16533333333333333</c:v>
                </c:pt>
                <c:pt idx="74">
                  <c:v>0.18720000000000001</c:v>
                </c:pt>
                <c:pt idx="75">
                  <c:v>0.18453333333333335</c:v>
                </c:pt>
                <c:pt idx="76">
                  <c:v>0.1648</c:v>
                </c:pt>
                <c:pt idx="77">
                  <c:v>0.18453333333333335</c:v>
                </c:pt>
                <c:pt idx="78">
                  <c:v>0.17600000000000002</c:v>
                </c:pt>
                <c:pt idx="79">
                  <c:v>0.17546666666666669</c:v>
                </c:pt>
                <c:pt idx="80">
                  <c:v>0.20373333333333335</c:v>
                </c:pt>
                <c:pt idx="81">
                  <c:v>0.21333333333333335</c:v>
                </c:pt>
                <c:pt idx="82">
                  <c:v>0.22453333333333333</c:v>
                </c:pt>
                <c:pt idx="83">
                  <c:v>0.23626666666666668</c:v>
                </c:pt>
                <c:pt idx="84">
                  <c:v>0.24480000000000002</c:v>
                </c:pt>
                <c:pt idx="85">
                  <c:v>0.49653333333333333</c:v>
                </c:pt>
                <c:pt idx="86">
                  <c:v>0.64</c:v>
                </c:pt>
                <c:pt idx="87">
                  <c:v>0.76213333333333333</c:v>
                </c:pt>
                <c:pt idx="88">
                  <c:v>0.91680000000000006</c:v>
                </c:pt>
                <c:pt idx="89">
                  <c:v>1</c:v>
                </c:pt>
                <c:pt idx="90">
                  <c:v>0.9594666666666668</c:v>
                </c:pt>
                <c:pt idx="91">
                  <c:v>0.95413333333333339</c:v>
                </c:pt>
                <c:pt idx="92">
                  <c:v>0.87146666666666672</c:v>
                </c:pt>
                <c:pt idx="93">
                  <c:v>0.8528</c:v>
                </c:pt>
                <c:pt idx="94">
                  <c:v>0.98613333333333331</c:v>
                </c:pt>
                <c:pt idx="95">
                  <c:v>0.90666666666666662</c:v>
                </c:pt>
                <c:pt idx="96">
                  <c:v>0.71893333333333342</c:v>
                </c:pt>
                <c:pt idx="97">
                  <c:v>0.93013333333333337</c:v>
                </c:pt>
                <c:pt idx="98">
                  <c:v>0.85760000000000003</c:v>
                </c:pt>
                <c:pt idx="99">
                  <c:v>0.87893333333333346</c:v>
                </c:pt>
                <c:pt idx="100">
                  <c:v>0.79946666666666677</c:v>
                </c:pt>
                <c:pt idx="101">
                  <c:v>0.84213333333333329</c:v>
                </c:pt>
                <c:pt idx="102">
                  <c:v>0.75306666666666677</c:v>
                </c:pt>
                <c:pt idx="103">
                  <c:v>0.79946666666666677</c:v>
                </c:pt>
                <c:pt idx="104">
                  <c:v>0.87946666666666673</c:v>
                </c:pt>
                <c:pt idx="105">
                  <c:v>0.8368000000000001</c:v>
                </c:pt>
                <c:pt idx="106">
                  <c:v>0.78880000000000006</c:v>
                </c:pt>
                <c:pt idx="107">
                  <c:v>0.78346666666666676</c:v>
                </c:pt>
                <c:pt idx="108">
                  <c:v>0.66613333333333336</c:v>
                </c:pt>
                <c:pt idx="109">
                  <c:v>0.62880000000000003</c:v>
                </c:pt>
                <c:pt idx="110">
                  <c:v>0.56213333333333337</c:v>
                </c:pt>
                <c:pt idx="111">
                  <c:v>0.4234666666666666</c:v>
                </c:pt>
                <c:pt idx="112">
                  <c:v>0.37279999999999996</c:v>
                </c:pt>
                <c:pt idx="113">
                  <c:v>0.30879999999999996</c:v>
                </c:pt>
                <c:pt idx="114">
                  <c:v>0.27146666666666669</c:v>
                </c:pt>
                <c:pt idx="115">
                  <c:v>0.18880000000000002</c:v>
                </c:pt>
                <c:pt idx="116">
                  <c:v>0.1008</c:v>
                </c:pt>
                <c:pt idx="117">
                  <c:v>0.12213333333333336</c:v>
                </c:pt>
                <c:pt idx="118">
                  <c:v>0.14080000000000001</c:v>
                </c:pt>
                <c:pt idx="119">
                  <c:v>0.12213333333333336</c:v>
                </c:pt>
                <c:pt idx="120">
                  <c:v>0.1328</c:v>
                </c:pt>
                <c:pt idx="121">
                  <c:v>0.10880000000000001</c:v>
                </c:pt>
                <c:pt idx="122">
                  <c:v>0.11680000000000001</c:v>
                </c:pt>
                <c:pt idx="123">
                  <c:v>7.6800000000000007E-2</c:v>
                </c:pt>
                <c:pt idx="124">
                  <c:v>9.0133333333333343E-2</c:v>
                </c:pt>
                <c:pt idx="125">
                  <c:v>7.9466666666666672E-2</c:v>
                </c:pt>
                <c:pt idx="126">
                  <c:v>8.48E-2</c:v>
                </c:pt>
                <c:pt idx="127">
                  <c:v>9.0133333333333343E-2</c:v>
                </c:pt>
                <c:pt idx="128">
                  <c:v>9.0133333333333343E-2</c:v>
                </c:pt>
                <c:pt idx="129">
                  <c:v>9.2800000000000007E-2</c:v>
                </c:pt>
                <c:pt idx="130">
                  <c:v>0.14080000000000001</c:v>
                </c:pt>
                <c:pt idx="131">
                  <c:v>0.11946666666666668</c:v>
                </c:pt>
                <c:pt idx="132">
                  <c:v>9.0133333333333343E-2</c:v>
                </c:pt>
                <c:pt idx="133">
                  <c:v>0.11146666666666667</c:v>
                </c:pt>
                <c:pt idx="134">
                  <c:v>0.11466666666666668</c:v>
                </c:pt>
                <c:pt idx="135">
                  <c:v>0.1008</c:v>
                </c:pt>
                <c:pt idx="136">
                  <c:v>0.10026666666666667</c:v>
                </c:pt>
                <c:pt idx="137">
                  <c:v>7.4133333333333343E-2</c:v>
                </c:pt>
                <c:pt idx="138">
                  <c:v>5.7600000000000005E-2</c:v>
                </c:pt>
                <c:pt idx="139">
                  <c:v>2.0799999999999999E-2</c:v>
                </c:pt>
                <c:pt idx="140">
                  <c:v>2.9333333333333333E-2</c:v>
                </c:pt>
                <c:pt idx="141">
                  <c:v>2.7733333333333332E-2</c:v>
                </c:pt>
                <c:pt idx="142">
                  <c:v>3.3599999999999998E-2</c:v>
                </c:pt>
                <c:pt idx="143">
                  <c:v>3.3066666666666668E-2</c:v>
                </c:pt>
                <c:pt idx="144">
                  <c:v>3.3599999999999998E-2</c:v>
                </c:pt>
                <c:pt idx="145">
                  <c:v>3.3599999999999998E-2</c:v>
                </c:pt>
                <c:pt idx="146">
                  <c:v>3.2533333333333338E-2</c:v>
                </c:pt>
                <c:pt idx="147">
                  <c:v>3.04E-2</c:v>
                </c:pt>
                <c:pt idx="148">
                  <c:v>2.7199999999999998E-2</c:v>
                </c:pt>
                <c:pt idx="149">
                  <c:v>2.4533333333333338E-2</c:v>
                </c:pt>
                <c:pt idx="150">
                  <c:v>2.2666666666666668E-2</c:v>
                </c:pt>
                <c:pt idx="151">
                  <c:v>1.7600000000000005E-2</c:v>
                </c:pt>
                <c:pt idx="152">
                  <c:v>1.8666666666666665E-2</c:v>
                </c:pt>
                <c:pt idx="153">
                  <c:v>2.1600000000000001E-2</c:v>
                </c:pt>
                <c:pt idx="154">
                  <c:v>2.8266666666666666E-2</c:v>
                </c:pt>
                <c:pt idx="155">
                  <c:v>3.6800000000000006E-2</c:v>
                </c:pt>
                <c:pt idx="156">
                  <c:v>4.4266666666666676E-2</c:v>
                </c:pt>
                <c:pt idx="157">
                  <c:v>5.6266666666666673E-2</c:v>
                </c:pt>
                <c:pt idx="158">
                  <c:v>7.2266666666666673E-2</c:v>
                </c:pt>
                <c:pt idx="159">
                  <c:v>6.0000000000000012E-2</c:v>
                </c:pt>
                <c:pt idx="160">
                  <c:v>5.786666666666667E-2</c:v>
                </c:pt>
                <c:pt idx="161">
                  <c:v>4.7466666666666678E-2</c:v>
                </c:pt>
                <c:pt idx="162">
                  <c:v>4.5866666666666681E-2</c:v>
                </c:pt>
                <c:pt idx="163">
                  <c:v>4.5066666666666678E-2</c:v>
                </c:pt>
                <c:pt idx="164">
                  <c:v>3.8666666666666669E-2</c:v>
                </c:pt>
                <c:pt idx="165">
                  <c:v>3.7066666666666671E-2</c:v>
                </c:pt>
                <c:pt idx="166">
                  <c:v>4.080000000000001E-2</c:v>
                </c:pt>
                <c:pt idx="167">
                  <c:v>3.8133333333333339E-2</c:v>
                </c:pt>
                <c:pt idx="168">
                  <c:v>3.386666666666667E-2</c:v>
                </c:pt>
                <c:pt idx="169">
                  <c:v>3.2000000000000001E-2</c:v>
                </c:pt>
                <c:pt idx="170">
                  <c:v>2.9600000000000001E-2</c:v>
                </c:pt>
                <c:pt idx="171">
                  <c:v>3.44E-2</c:v>
                </c:pt>
                <c:pt idx="172">
                  <c:v>3.1733333333333336E-2</c:v>
                </c:pt>
                <c:pt idx="173">
                  <c:v>3.2000000000000001E-2</c:v>
                </c:pt>
                <c:pt idx="174">
                  <c:v>3.0933333333333334E-2</c:v>
                </c:pt>
                <c:pt idx="175">
                  <c:v>3.1733333333333336E-2</c:v>
                </c:pt>
                <c:pt idx="176">
                  <c:v>3.04E-2</c:v>
                </c:pt>
                <c:pt idx="177">
                  <c:v>3.2000000000000001E-2</c:v>
                </c:pt>
                <c:pt idx="178">
                  <c:v>3.1466666666666671E-2</c:v>
                </c:pt>
                <c:pt idx="179">
                  <c:v>3.1466666666666671E-2</c:v>
                </c:pt>
                <c:pt idx="180">
                  <c:v>3.04E-2</c:v>
                </c:pt>
                <c:pt idx="181">
                  <c:v>2.4533333333333338E-2</c:v>
                </c:pt>
                <c:pt idx="182">
                  <c:v>2.2133333333333335E-2</c:v>
                </c:pt>
                <c:pt idx="183">
                  <c:v>2.3733333333333335E-2</c:v>
                </c:pt>
                <c:pt idx="184">
                  <c:v>3.9733333333333336E-2</c:v>
                </c:pt>
                <c:pt idx="185">
                  <c:v>3.04E-2</c:v>
                </c:pt>
                <c:pt idx="186">
                  <c:v>2.4266666666666669E-2</c:v>
                </c:pt>
                <c:pt idx="187">
                  <c:v>1.9733333333333332E-2</c:v>
                </c:pt>
                <c:pt idx="188">
                  <c:v>1.9466666666666667E-2</c:v>
                </c:pt>
                <c:pt idx="189">
                  <c:v>1.8133333333333338E-2</c:v>
                </c:pt>
                <c:pt idx="190">
                  <c:v>1.8666666666666665E-2</c:v>
                </c:pt>
                <c:pt idx="191">
                  <c:v>1.7600000000000005E-2</c:v>
                </c:pt>
                <c:pt idx="192">
                  <c:v>1.9733333333333332E-2</c:v>
                </c:pt>
                <c:pt idx="193">
                  <c:v>2.1866666666666666E-2</c:v>
                </c:pt>
                <c:pt idx="194">
                  <c:v>6.2933333333333341E-2</c:v>
                </c:pt>
                <c:pt idx="195">
                  <c:v>3.9200000000000006E-2</c:v>
                </c:pt>
                <c:pt idx="196">
                  <c:v>3.5200000000000002E-2</c:v>
                </c:pt>
                <c:pt idx="197">
                  <c:v>4.3733333333333339E-2</c:v>
                </c:pt>
                <c:pt idx="198">
                  <c:v>3.8933333333333341E-2</c:v>
                </c:pt>
                <c:pt idx="199">
                  <c:v>3.9760000000000004E-2</c:v>
                </c:pt>
                <c:pt idx="200">
                  <c:v>3.7333333333333336E-2</c:v>
                </c:pt>
                <c:pt idx="201">
                  <c:v>3.2293333333333334E-2</c:v>
                </c:pt>
                <c:pt idx="202">
                  <c:v>3.0746666666666665E-2</c:v>
                </c:pt>
                <c:pt idx="203">
                  <c:v>3.1040000000000005E-2</c:v>
                </c:pt>
                <c:pt idx="204">
                  <c:v>3.5359999999999996E-2</c:v>
                </c:pt>
                <c:pt idx="205">
                  <c:v>3.5306666666666674E-2</c:v>
                </c:pt>
                <c:pt idx="206">
                  <c:v>3.5200000000000002E-2</c:v>
                </c:pt>
                <c:pt idx="207">
                  <c:v>3.3573333333333337E-2</c:v>
                </c:pt>
                <c:pt idx="208">
                  <c:v>3.3466666666666665E-2</c:v>
                </c:pt>
                <c:pt idx="209">
                  <c:v>4.0000000000000008E-2</c:v>
                </c:pt>
                <c:pt idx="210">
                  <c:v>3.6533333333333334E-2</c:v>
                </c:pt>
                <c:pt idx="211">
                  <c:v>4.080000000000001E-2</c:v>
                </c:pt>
                <c:pt idx="212">
                  <c:v>3.9279999999999995E-2</c:v>
                </c:pt>
                <c:pt idx="213">
                  <c:v>3.9146666666666663E-2</c:v>
                </c:pt>
                <c:pt idx="214">
                  <c:v>3.824000000000001E-2</c:v>
                </c:pt>
                <c:pt idx="215">
                  <c:v>3.6613333333333345E-2</c:v>
                </c:pt>
                <c:pt idx="216">
                  <c:v>3.7760000000000002E-2</c:v>
                </c:pt>
                <c:pt idx="217">
                  <c:v>3.6480000000000005E-2</c:v>
                </c:pt>
                <c:pt idx="218">
                  <c:v>3.7279999999999994E-2</c:v>
                </c:pt>
                <c:pt idx="219">
                  <c:v>3.7040000000000003E-2</c:v>
                </c:pt>
                <c:pt idx="220">
                  <c:v>3.6640000000000006E-2</c:v>
                </c:pt>
                <c:pt idx="221">
                  <c:v>3.5786666666666661E-2</c:v>
                </c:pt>
                <c:pt idx="222">
                  <c:v>3.4159999999999996E-2</c:v>
                </c:pt>
                <c:pt idx="223">
                  <c:v>3.506666666666667E-2</c:v>
                </c:pt>
                <c:pt idx="224">
                  <c:v>3.44E-2</c:v>
                </c:pt>
                <c:pt idx="225">
                  <c:v>3.4080000000000006E-2</c:v>
                </c:pt>
                <c:pt idx="226">
                  <c:v>3.2960000000000003E-2</c:v>
                </c:pt>
                <c:pt idx="227">
                  <c:v>2.8533333333333334E-2</c:v>
                </c:pt>
                <c:pt idx="228">
                  <c:v>2.7040000000000002E-2</c:v>
                </c:pt>
                <c:pt idx="229">
                  <c:v>2.6826666666666669E-2</c:v>
                </c:pt>
                <c:pt idx="230">
                  <c:v>2.6506666666666668E-2</c:v>
                </c:pt>
                <c:pt idx="231">
                  <c:v>2.912E-2</c:v>
                </c:pt>
                <c:pt idx="232">
                  <c:v>3.2213333333333337E-2</c:v>
                </c:pt>
                <c:pt idx="233">
                  <c:v>3.5200000000000002E-2</c:v>
                </c:pt>
                <c:pt idx="234">
                  <c:v>3.6373333333333341E-2</c:v>
                </c:pt>
                <c:pt idx="235">
                  <c:v>3.6106666666666669E-2</c:v>
                </c:pt>
                <c:pt idx="236">
                  <c:v>3.4080000000000006E-2</c:v>
                </c:pt>
                <c:pt idx="237">
                  <c:v>3.04E-2</c:v>
                </c:pt>
                <c:pt idx="238">
                  <c:v>3.1786666666666671E-2</c:v>
                </c:pt>
                <c:pt idx="239">
                  <c:v>3.2480000000000002E-2</c:v>
                </c:pt>
                <c:pt idx="240">
                  <c:v>2.8266666666666666E-2</c:v>
                </c:pt>
                <c:pt idx="241">
                  <c:v>2.8106666666666669E-2</c:v>
                </c:pt>
                <c:pt idx="242">
                  <c:v>3.0453333333333336E-2</c:v>
                </c:pt>
                <c:pt idx="243">
                  <c:v>3.0826666666666665E-2</c:v>
                </c:pt>
                <c:pt idx="244">
                  <c:v>3.0720000000000004E-2</c:v>
                </c:pt>
                <c:pt idx="245">
                  <c:v>3.0240000000000003E-2</c:v>
                </c:pt>
                <c:pt idx="246">
                  <c:v>2.9386666666666669E-2</c:v>
                </c:pt>
                <c:pt idx="247">
                  <c:v>2.8906666666666671E-2</c:v>
                </c:pt>
                <c:pt idx="248">
                  <c:v>2.8213333333333337E-2</c:v>
                </c:pt>
                <c:pt idx="249">
                  <c:v>3.0133333333333335E-2</c:v>
                </c:pt>
                <c:pt idx="250">
                  <c:v>3.002666666666667E-2</c:v>
                </c:pt>
                <c:pt idx="251">
                  <c:v>3.0613333333333333E-2</c:v>
                </c:pt>
                <c:pt idx="252">
                  <c:v>2.9813333333333334E-2</c:v>
                </c:pt>
                <c:pt idx="253">
                  <c:v>2.8106666666666669E-2</c:v>
                </c:pt>
                <c:pt idx="254">
                  <c:v>2.8320000000000001E-2</c:v>
                </c:pt>
                <c:pt idx="255">
                  <c:v>2.9333333333333333E-2</c:v>
                </c:pt>
                <c:pt idx="256">
                  <c:v>2.8799999999999999E-2</c:v>
                </c:pt>
                <c:pt idx="257">
                  <c:v>2.8266666666666666E-2</c:v>
                </c:pt>
                <c:pt idx="258">
                  <c:v>2.7893333333333336E-2</c:v>
                </c:pt>
                <c:pt idx="259">
                  <c:v>2.8373333333333337E-2</c:v>
                </c:pt>
                <c:pt idx="260">
                  <c:v>2.8266666666666666E-2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B-4B1F-86C0-C4E455E2248D}"/>
            </c:ext>
          </c:extLst>
        </c:ser>
        <c:ser>
          <c:idx val="2"/>
          <c:order val="2"/>
          <c:tx>
            <c:strRef>
              <c:f>Данные!$V$2</c:f>
              <c:strCache>
                <c:ptCount val="1"/>
                <c:pt idx="0">
                  <c:v>РОСИНТЕРао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Данные!$V$3:$V$263</c:f>
              <c:numCache>
                <c:formatCode>General</c:formatCode>
                <c:ptCount val="261"/>
                <c:pt idx="0">
                  <c:v>0.82644628099173545</c:v>
                </c:pt>
                <c:pt idx="1">
                  <c:v>0.57644628099173556</c:v>
                </c:pt>
                <c:pt idx="2">
                  <c:v>0.59710743801652888</c:v>
                </c:pt>
                <c:pt idx="3">
                  <c:v>0.42561983471074383</c:v>
                </c:pt>
                <c:pt idx="4">
                  <c:v>0.4524793388429752</c:v>
                </c:pt>
                <c:pt idx="5">
                  <c:v>0.70041322314049581</c:v>
                </c:pt>
                <c:pt idx="6">
                  <c:v>0.66942148760330578</c:v>
                </c:pt>
                <c:pt idx="7">
                  <c:v>0.61776859504132231</c:v>
                </c:pt>
                <c:pt idx="8">
                  <c:v>0.65909090909090906</c:v>
                </c:pt>
                <c:pt idx="9">
                  <c:v>0.78305785123966942</c:v>
                </c:pt>
                <c:pt idx="10">
                  <c:v>0.87190082644628097</c:v>
                </c:pt>
                <c:pt idx="11">
                  <c:v>0.76239669421487599</c:v>
                </c:pt>
                <c:pt idx="12">
                  <c:v>0.85950413223140498</c:v>
                </c:pt>
                <c:pt idx="13">
                  <c:v>0.85330578512396704</c:v>
                </c:pt>
                <c:pt idx="14">
                  <c:v>0.57644628099173556</c:v>
                </c:pt>
                <c:pt idx="15">
                  <c:v>0.77272727272727271</c:v>
                </c:pt>
                <c:pt idx="16">
                  <c:v>0.78099173553719015</c:v>
                </c:pt>
                <c:pt idx="17">
                  <c:v>0.70041322314049581</c:v>
                </c:pt>
                <c:pt idx="18">
                  <c:v>0.83884297520661166</c:v>
                </c:pt>
                <c:pt idx="19">
                  <c:v>0.98966942148760328</c:v>
                </c:pt>
                <c:pt idx="20">
                  <c:v>0.88429752066115719</c:v>
                </c:pt>
                <c:pt idx="21">
                  <c:v>0.88223140495867758</c:v>
                </c:pt>
                <c:pt idx="22">
                  <c:v>1</c:v>
                </c:pt>
                <c:pt idx="23">
                  <c:v>0.97314049586776863</c:v>
                </c:pt>
                <c:pt idx="24">
                  <c:v>0.77479338842975198</c:v>
                </c:pt>
                <c:pt idx="25">
                  <c:v>0.54958677685950419</c:v>
                </c:pt>
                <c:pt idx="26">
                  <c:v>0.84090909090909083</c:v>
                </c:pt>
                <c:pt idx="27">
                  <c:v>0.88016528925619841</c:v>
                </c:pt>
                <c:pt idx="28">
                  <c:v>0.87809917355371891</c:v>
                </c:pt>
                <c:pt idx="29">
                  <c:v>0.97933884297520657</c:v>
                </c:pt>
                <c:pt idx="30">
                  <c:v>0.88016528925619841</c:v>
                </c:pt>
                <c:pt idx="31">
                  <c:v>0.67975206611570249</c:v>
                </c:pt>
                <c:pt idx="32">
                  <c:v>0.69421487603305787</c:v>
                </c:pt>
                <c:pt idx="33">
                  <c:v>0.74586776859504134</c:v>
                </c:pt>
                <c:pt idx="34">
                  <c:v>0.86570247933884292</c:v>
                </c:pt>
                <c:pt idx="35">
                  <c:v>0.64669421487603318</c:v>
                </c:pt>
                <c:pt idx="36">
                  <c:v>0.66942148760330578</c:v>
                </c:pt>
                <c:pt idx="37">
                  <c:v>0.63636363636363646</c:v>
                </c:pt>
                <c:pt idx="38">
                  <c:v>0.67975206611570249</c:v>
                </c:pt>
                <c:pt idx="39">
                  <c:v>0.5351239669421487</c:v>
                </c:pt>
                <c:pt idx="40">
                  <c:v>0.55578512396694213</c:v>
                </c:pt>
                <c:pt idx="41">
                  <c:v>0.50619834710743783</c:v>
                </c:pt>
                <c:pt idx="42">
                  <c:v>0.47314049586776857</c:v>
                </c:pt>
                <c:pt idx="43">
                  <c:v>0.46280991735537186</c:v>
                </c:pt>
                <c:pt idx="44">
                  <c:v>0.4297520661157026</c:v>
                </c:pt>
                <c:pt idx="45">
                  <c:v>0.41115702479338839</c:v>
                </c:pt>
                <c:pt idx="46">
                  <c:v>0.41115702479338839</c:v>
                </c:pt>
                <c:pt idx="47">
                  <c:v>0.43595041322314054</c:v>
                </c:pt>
                <c:pt idx="48">
                  <c:v>0.27066115702479343</c:v>
                </c:pt>
                <c:pt idx="49">
                  <c:v>0.24793388429752053</c:v>
                </c:pt>
                <c:pt idx="50">
                  <c:v>0.16115702479338836</c:v>
                </c:pt>
                <c:pt idx="51">
                  <c:v>0.1095041322314049</c:v>
                </c:pt>
                <c:pt idx="52">
                  <c:v>0.10123966942148757</c:v>
                </c:pt>
                <c:pt idx="53">
                  <c:v>0</c:v>
                </c:pt>
                <c:pt idx="54">
                  <c:v>0.28099173553719015</c:v>
                </c:pt>
                <c:pt idx="55">
                  <c:v>0.1095041322314049</c:v>
                </c:pt>
                <c:pt idx="56">
                  <c:v>0.21074380165289247</c:v>
                </c:pt>
                <c:pt idx="57">
                  <c:v>0.13429752066115702</c:v>
                </c:pt>
                <c:pt idx="58">
                  <c:v>0.28719008264462809</c:v>
                </c:pt>
                <c:pt idx="59">
                  <c:v>0.256198347107438</c:v>
                </c:pt>
                <c:pt idx="60">
                  <c:v>0.26446280991735549</c:v>
                </c:pt>
                <c:pt idx="61">
                  <c:v>0.26446280991735549</c:v>
                </c:pt>
                <c:pt idx="62">
                  <c:v>0.39256198347107424</c:v>
                </c:pt>
                <c:pt idx="63">
                  <c:v>0.41322314049586761</c:v>
                </c:pt>
                <c:pt idx="64">
                  <c:v>0.44008264462809926</c:v>
                </c:pt>
                <c:pt idx="65">
                  <c:v>0.39256198347107424</c:v>
                </c:pt>
                <c:pt idx="66">
                  <c:v>0.34917355371900827</c:v>
                </c:pt>
                <c:pt idx="67">
                  <c:v>0.27685950413223137</c:v>
                </c:pt>
                <c:pt idx="68">
                  <c:v>0.22314049586776855</c:v>
                </c:pt>
                <c:pt idx="69">
                  <c:v>0.24380165289256192</c:v>
                </c:pt>
                <c:pt idx="70">
                  <c:v>0.22107438016528919</c:v>
                </c:pt>
                <c:pt idx="71">
                  <c:v>8.0578512396694182E-2</c:v>
                </c:pt>
                <c:pt idx="72">
                  <c:v>7.4380165289256228E-2</c:v>
                </c:pt>
                <c:pt idx="73">
                  <c:v>5.99173553719008E-2</c:v>
                </c:pt>
                <c:pt idx="74">
                  <c:v>0.15289256198347104</c:v>
                </c:pt>
                <c:pt idx="75">
                  <c:v>8.6776859504132151E-2</c:v>
                </c:pt>
                <c:pt idx="76">
                  <c:v>7.8512396694214823E-2</c:v>
                </c:pt>
                <c:pt idx="77">
                  <c:v>5.3719008264462839E-2</c:v>
                </c:pt>
                <c:pt idx="78">
                  <c:v>5.3719008264462839E-2</c:v>
                </c:pt>
                <c:pt idx="79">
                  <c:v>8.0578512396694182E-2</c:v>
                </c:pt>
                <c:pt idx="80">
                  <c:v>5.99173553719008E-2</c:v>
                </c:pt>
                <c:pt idx="81">
                  <c:v>0.11157024793388427</c:v>
                </c:pt>
                <c:pt idx="82">
                  <c:v>0.12190082644628096</c:v>
                </c:pt>
                <c:pt idx="83">
                  <c:v>0.12396694214876033</c:v>
                </c:pt>
                <c:pt idx="84">
                  <c:v>0.13429752066115702</c:v>
                </c:pt>
                <c:pt idx="85">
                  <c:v>0.12190082644628096</c:v>
                </c:pt>
                <c:pt idx="86">
                  <c:v>8.0578512396694182E-2</c:v>
                </c:pt>
                <c:pt idx="87">
                  <c:v>0.19421487603305781</c:v>
                </c:pt>
                <c:pt idx="88">
                  <c:v>0.20454545454545453</c:v>
                </c:pt>
                <c:pt idx="89">
                  <c:v>0.27066115702479343</c:v>
                </c:pt>
                <c:pt idx="90">
                  <c:v>0.21487603305785122</c:v>
                </c:pt>
                <c:pt idx="91">
                  <c:v>0.25413223140495877</c:v>
                </c:pt>
                <c:pt idx="92">
                  <c:v>0.20454545454545453</c:v>
                </c:pt>
                <c:pt idx="93">
                  <c:v>0.29338842975206603</c:v>
                </c:pt>
                <c:pt idx="94">
                  <c:v>0.25000000000000006</c:v>
                </c:pt>
                <c:pt idx="95">
                  <c:v>0.23760330578512398</c:v>
                </c:pt>
                <c:pt idx="96">
                  <c:v>0.33884297520661155</c:v>
                </c:pt>
                <c:pt idx="97">
                  <c:v>0.54132231404958675</c:v>
                </c:pt>
                <c:pt idx="98">
                  <c:v>0.55578512396694213</c:v>
                </c:pt>
                <c:pt idx="99">
                  <c:v>0.49380165289256195</c:v>
                </c:pt>
                <c:pt idx="100">
                  <c:v>0.37809917355371908</c:v>
                </c:pt>
                <c:pt idx="101">
                  <c:v>0.37603305785123958</c:v>
                </c:pt>
                <c:pt idx="102">
                  <c:v>0.33057851239669406</c:v>
                </c:pt>
                <c:pt idx="103">
                  <c:v>0.3801652892561983</c:v>
                </c:pt>
                <c:pt idx="104">
                  <c:v>0.51446280991735538</c:v>
                </c:pt>
                <c:pt idx="105">
                  <c:v>0.42768595041322305</c:v>
                </c:pt>
                <c:pt idx="106">
                  <c:v>0.4524793388429752</c:v>
                </c:pt>
                <c:pt idx="107">
                  <c:v>0.50206611570247939</c:v>
                </c:pt>
                <c:pt idx="108">
                  <c:v>0.54545454545454541</c:v>
                </c:pt>
                <c:pt idx="109">
                  <c:v>0.49586776859504117</c:v>
                </c:pt>
                <c:pt idx="110">
                  <c:v>0.46280991735537186</c:v>
                </c:pt>
                <c:pt idx="111">
                  <c:v>0.41735537190082639</c:v>
                </c:pt>
                <c:pt idx="112">
                  <c:v>0.37603305785123958</c:v>
                </c:pt>
                <c:pt idx="113">
                  <c:v>0.3801652892561983</c:v>
                </c:pt>
                <c:pt idx="114">
                  <c:v>0.3863636363636363</c:v>
                </c:pt>
                <c:pt idx="115">
                  <c:v>0.41115702479338839</c:v>
                </c:pt>
                <c:pt idx="116">
                  <c:v>0.3636363636363637</c:v>
                </c:pt>
                <c:pt idx="117">
                  <c:v>0.35537190082644621</c:v>
                </c:pt>
                <c:pt idx="118">
                  <c:v>0.26446280991735549</c:v>
                </c:pt>
                <c:pt idx="119">
                  <c:v>0.21694214876033058</c:v>
                </c:pt>
                <c:pt idx="120">
                  <c:v>0.20661157024793389</c:v>
                </c:pt>
                <c:pt idx="121">
                  <c:v>8.6776859504132151E-2</c:v>
                </c:pt>
                <c:pt idx="122">
                  <c:v>9.2975206611570257E-2</c:v>
                </c:pt>
                <c:pt idx="123">
                  <c:v>6.4049586776859541E-2</c:v>
                </c:pt>
                <c:pt idx="124">
                  <c:v>4.9586776859504106E-2</c:v>
                </c:pt>
                <c:pt idx="125">
                  <c:v>0.11776859504132223</c:v>
                </c:pt>
                <c:pt idx="126">
                  <c:v>0.14256198347107435</c:v>
                </c:pt>
                <c:pt idx="127">
                  <c:v>0.14256198347107435</c:v>
                </c:pt>
                <c:pt idx="128">
                  <c:v>0.17975206611570241</c:v>
                </c:pt>
                <c:pt idx="129">
                  <c:v>0.28099173553719015</c:v>
                </c:pt>
                <c:pt idx="130">
                  <c:v>0.27479338842975215</c:v>
                </c:pt>
                <c:pt idx="131">
                  <c:v>0.30165289256198352</c:v>
                </c:pt>
                <c:pt idx="132">
                  <c:v>0.27685950413223137</c:v>
                </c:pt>
                <c:pt idx="133">
                  <c:v>0.20867768595041325</c:v>
                </c:pt>
                <c:pt idx="134">
                  <c:v>0.27066115702479343</c:v>
                </c:pt>
                <c:pt idx="135">
                  <c:v>0.28512396694214887</c:v>
                </c:pt>
                <c:pt idx="136">
                  <c:v>0.35537190082644621</c:v>
                </c:pt>
                <c:pt idx="137">
                  <c:v>0.28719008264462809</c:v>
                </c:pt>
                <c:pt idx="138">
                  <c:v>0.26652892561983471</c:v>
                </c:pt>
                <c:pt idx="139">
                  <c:v>0.42768595041322305</c:v>
                </c:pt>
                <c:pt idx="140">
                  <c:v>0.56611570247933884</c:v>
                </c:pt>
                <c:pt idx="141">
                  <c:v>0.57644628099173556</c:v>
                </c:pt>
                <c:pt idx="142">
                  <c:v>0.54132231404958675</c:v>
                </c:pt>
                <c:pt idx="143">
                  <c:v>0.61157024793388437</c:v>
                </c:pt>
                <c:pt idx="144">
                  <c:v>0.78305785123966942</c:v>
                </c:pt>
                <c:pt idx="145">
                  <c:v>0.54338842975206625</c:v>
                </c:pt>
                <c:pt idx="146">
                  <c:v>0.49999999999999994</c:v>
                </c:pt>
                <c:pt idx="147">
                  <c:v>0.54752066115702469</c:v>
                </c:pt>
                <c:pt idx="148">
                  <c:v>0.48553719008264451</c:v>
                </c:pt>
                <c:pt idx="149">
                  <c:v>0.50826446280991744</c:v>
                </c:pt>
                <c:pt idx="150">
                  <c:v>0.53099173553719003</c:v>
                </c:pt>
                <c:pt idx="151">
                  <c:v>0.46487603305785108</c:v>
                </c:pt>
                <c:pt idx="152">
                  <c:v>0.49793388429752072</c:v>
                </c:pt>
                <c:pt idx="153">
                  <c:v>0.5123966942148761</c:v>
                </c:pt>
                <c:pt idx="154">
                  <c:v>0.52066115702479332</c:v>
                </c:pt>
                <c:pt idx="155">
                  <c:v>0.46694214876033063</c:v>
                </c:pt>
                <c:pt idx="156">
                  <c:v>0.46074380165289264</c:v>
                </c:pt>
                <c:pt idx="157">
                  <c:v>0.46280991735537186</c:v>
                </c:pt>
                <c:pt idx="158">
                  <c:v>0.35123966942148749</c:v>
                </c:pt>
                <c:pt idx="159">
                  <c:v>0.35743801652892571</c:v>
                </c:pt>
                <c:pt idx="160">
                  <c:v>0.22107438016528919</c:v>
                </c:pt>
                <c:pt idx="161">
                  <c:v>0.22314049586776855</c:v>
                </c:pt>
                <c:pt idx="162">
                  <c:v>0.29545454545454553</c:v>
                </c:pt>
                <c:pt idx="163">
                  <c:v>0.26859504132231393</c:v>
                </c:pt>
                <c:pt idx="164">
                  <c:v>0.22727272727272729</c:v>
                </c:pt>
                <c:pt idx="165">
                  <c:v>0.24380165289256192</c:v>
                </c:pt>
                <c:pt idx="166">
                  <c:v>0.20454545454545453</c:v>
                </c:pt>
                <c:pt idx="167">
                  <c:v>0.23553719008264459</c:v>
                </c:pt>
                <c:pt idx="168">
                  <c:v>0.23760330578512398</c:v>
                </c:pt>
                <c:pt idx="169">
                  <c:v>0.21900826446280997</c:v>
                </c:pt>
                <c:pt idx="170">
                  <c:v>0.19421487603305781</c:v>
                </c:pt>
                <c:pt idx="171">
                  <c:v>0.20454545454545453</c:v>
                </c:pt>
                <c:pt idx="172">
                  <c:v>0.22314049586776855</c:v>
                </c:pt>
                <c:pt idx="173">
                  <c:v>0.23966942148760334</c:v>
                </c:pt>
                <c:pt idx="174">
                  <c:v>0.24793388429752053</c:v>
                </c:pt>
                <c:pt idx="175">
                  <c:v>0.20041322314049578</c:v>
                </c:pt>
                <c:pt idx="176">
                  <c:v>0.18801652892561987</c:v>
                </c:pt>
                <c:pt idx="177">
                  <c:v>0.14256198347107435</c:v>
                </c:pt>
                <c:pt idx="178">
                  <c:v>0.14876033057851232</c:v>
                </c:pt>
                <c:pt idx="179">
                  <c:v>0.15702479338842978</c:v>
                </c:pt>
                <c:pt idx="180">
                  <c:v>9.2975206611570257E-2</c:v>
                </c:pt>
                <c:pt idx="181">
                  <c:v>0.12603305785123969</c:v>
                </c:pt>
                <c:pt idx="182">
                  <c:v>0.11570247933884301</c:v>
                </c:pt>
                <c:pt idx="183">
                  <c:v>0.13842975206611563</c:v>
                </c:pt>
                <c:pt idx="184">
                  <c:v>0.14256198347107435</c:v>
                </c:pt>
                <c:pt idx="185">
                  <c:v>0.16322314049586775</c:v>
                </c:pt>
                <c:pt idx="186">
                  <c:v>0.14049586776859499</c:v>
                </c:pt>
                <c:pt idx="187">
                  <c:v>4.5454545454545366E-2</c:v>
                </c:pt>
                <c:pt idx="188">
                  <c:v>5.578512396694206E-2</c:v>
                </c:pt>
                <c:pt idx="189">
                  <c:v>3.7190082644628045E-2</c:v>
                </c:pt>
                <c:pt idx="190">
                  <c:v>0.22933884297520665</c:v>
                </c:pt>
                <c:pt idx="191">
                  <c:v>0.24173553719008256</c:v>
                </c:pt>
                <c:pt idx="192">
                  <c:v>0.40909090909090917</c:v>
                </c:pt>
                <c:pt idx="193">
                  <c:v>0.55578512396694213</c:v>
                </c:pt>
                <c:pt idx="194">
                  <c:v>0.70661157024793386</c:v>
                </c:pt>
                <c:pt idx="195">
                  <c:v>0.47107438016528935</c:v>
                </c:pt>
                <c:pt idx="196">
                  <c:v>0.53305785123966953</c:v>
                </c:pt>
                <c:pt idx="197">
                  <c:v>0.57438016528925628</c:v>
                </c:pt>
                <c:pt idx="198">
                  <c:v>0.57231404958677679</c:v>
                </c:pt>
                <c:pt idx="199">
                  <c:v>0.57644628099173556</c:v>
                </c:pt>
                <c:pt idx="200">
                  <c:v>0.584710743801653</c:v>
                </c:pt>
                <c:pt idx="201">
                  <c:v>0.45661157024793392</c:v>
                </c:pt>
                <c:pt idx="202">
                  <c:v>0.49380165289256195</c:v>
                </c:pt>
                <c:pt idx="203">
                  <c:v>0.48347107438016529</c:v>
                </c:pt>
                <c:pt idx="204">
                  <c:v>0.49173553719008273</c:v>
                </c:pt>
                <c:pt idx="205">
                  <c:v>0.35743801652892571</c:v>
                </c:pt>
                <c:pt idx="206">
                  <c:v>0.44008264462809926</c:v>
                </c:pt>
                <c:pt idx="207">
                  <c:v>0.40702479338842967</c:v>
                </c:pt>
                <c:pt idx="208">
                  <c:v>0.37396694214876036</c:v>
                </c:pt>
                <c:pt idx="209">
                  <c:v>0.43595041322314054</c:v>
                </c:pt>
                <c:pt idx="210">
                  <c:v>0.4442148760330577</c:v>
                </c:pt>
                <c:pt idx="211">
                  <c:v>0.42148760330578511</c:v>
                </c:pt>
                <c:pt idx="212">
                  <c:v>0.4442148760330577</c:v>
                </c:pt>
                <c:pt idx="213">
                  <c:v>0.4524793388429752</c:v>
                </c:pt>
                <c:pt idx="214">
                  <c:v>0.36157024793388415</c:v>
                </c:pt>
                <c:pt idx="215">
                  <c:v>0.32438016528925612</c:v>
                </c:pt>
                <c:pt idx="216">
                  <c:v>0.1962809917355372</c:v>
                </c:pt>
                <c:pt idx="217">
                  <c:v>0.48553719008264451</c:v>
                </c:pt>
                <c:pt idx="218">
                  <c:v>0.32851239669421484</c:v>
                </c:pt>
                <c:pt idx="219">
                  <c:v>0.35743801652892571</c:v>
                </c:pt>
                <c:pt idx="220">
                  <c:v>0.32438016528925612</c:v>
                </c:pt>
                <c:pt idx="221">
                  <c:v>0.42355371900826433</c:v>
                </c:pt>
                <c:pt idx="222">
                  <c:v>0.28305785123966937</c:v>
                </c:pt>
                <c:pt idx="223">
                  <c:v>0.18388429752066113</c:v>
                </c:pt>
                <c:pt idx="224">
                  <c:v>0.44834710743801648</c:v>
                </c:pt>
                <c:pt idx="225">
                  <c:v>0.39462809917355374</c:v>
                </c:pt>
                <c:pt idx="226">
                  <c:v>0.32851239669421484</c:v>
                </c:pt>
                <c:pt idx="227">
                  <c:v>0.32851239669421484</c:v>
                </c:pt>
                <c:pt idx="228">
                  <c:v>0.32438016528925612</c:v>
                </c:pt>
                <c:pt idx="229">
                  <c:v>0.31611570247933896</c:v>
                </c:pt>
                <c:pt idx="230">
                  <c:v>0.35743801652892571</c:v>
                </c:pt>
                <c:pt idx="231">
                  <c:v>0.33677685950413233</c:v>
                </c:pt>
                <c:pt idx="232">
                  <c:v>0.42768595041322305</c:v>
                </c:pt>
                <c:pt idx="233">
                  <c:v>0.42355371900826433</c:v>
                </c:pt>
                <c:pt idx="234">
                  <c:v>0.39462809917355374</c:v>
                </c:pt>
                <c:pt idx="235">
                  <c:v>0.42355371900826433</c:v>
                </c:pt>
                <c:pt idx="236">
                  <c:v>0.37809917355371908</c:v>
                </c:pt>
                <c:pt idx="237">
                  <c:v>0.33677685950413233</c:v>
                </c:pt>
                <c:pt idx="238">
                  <c:v>0.34090909090909077</c:v>
                </c:pt>
                <c:pt idx="239">
                  <c:v>0.32851239669421484</c:v>
                </c:pt>
                <c:pt idx="240">
                  <c:v>0.34090909090909077</c:v>
                </c:pt>
                <c:pt idx="241">
                  <c:v>0.37809917355371908</c:v>
                </c:pt>
                <c:pt idx="242">
                  <c:v>0.35330578512396699</c:v>
                </c:pt>
                <c:pt idx="243">
                  <c:v>0.32438016528925612</c:v>
                </c:pt>
                <c:pt idx="244">
                  <c:v>0.34090909090909077</c:v>
                </c:pt>
                <c:pt idx="245">
                  <c:v>0.30785123966942146</c:v>
                </c:pt>
                <c:pt idx="246">
                  <c:v>0.30785123966942146</c:v>
                </c:pt>
                <c:pt idx="247">
                  <c:v>0.29132231404958681</c:v>
                </c:pt>
                <c:pt idx="248">
                  <c:v>0.24173553719008256</c:v>
                </c:pt>
                <c:pt idx="249">
                  <c:v>0.29545454545454553</c:v>
                </c:pt>
                <c:pt idx="250">
                  <c:v>0.24586776859504131</c:v>
                </c:pt>
                <c:pt idx="251">
                  <c:v>0.26652892561983471</c:v>
                </c:pt>
                <c:pt idx="252">
                  <c:v>0.29545454545454553</c:v>
                </c:pt>
                <c:pt idx="253">
                  <c:v>0.27479338842975215</c:v>
                </c:pt>
                <c:pt idx="254">
                  <c:v>0.24173553719008256</c:v>
                </c:pt>
                <c:pt idx="255">
                  <c:v>0.27892561983471059</c:v>
                </c:pt>
                <c:pt idx="256">
                  <c:v>0.20041322314049578</c:v>
                </c:pt>
                <c:pt idx="257">
                  <c:v>0.20041322314049578</c:v>
                </c:pt>
                <c:pt idx="258">
                  <c:v>0.27479338842975215</c:v>
                </c:pt>
                <c:pt idx="259">
                  <c:v>0.26652892561983471</c:v>
                </c:pt>
                <c:pt idx="260">
                  <c:v>0.24586776859504131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B-4B1F-86C0-C4E455E2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656128"/>
        <c:axId val="1252748304"/>
      </c:lineChart>
      <c:catAx>
        <c:axId val="1257656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52748304"/>
        <c:crosses val="autoZero"/>
        <c:auto val="1"/>
        <c:lblAlgn val="ctr"/>
        <c:lblOffset val="100"/>
        <c:noMultiLvlLbl val="0"/>
      </c:catAx>
      <c:valAx>
        <c:axId val="12527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Данные!$Q$3:$Q$263</c:f>
              <c:numCache>
                <c:formatCode>General</c:formatCode>
                <c:ptCount val="261"/>
                <c:pt idx="0">
                  <c:v>24.870080609052575</c:v>
                </c:pt>
                <c:pt idx="1">
                  <c:v>25.569241873460317</c:v>
                </c:pt>
                <c:pt idx="2">
                  <c:v>25.546007760483878</c:v>
                </c:pt>
                <c:pt idx="3">
                  <c:v>25.781636898261112</c:v>
                </c:pt>
                <c:pt idx="4">
                  <c:v>25.17900588380261</c:v>
                </c:pt>
                <c:pt idx="5">
                  <c:v>25.433733166584364</c:v>
                </c:pt>
                <c:pt idx="6">
                  <c:v>25.345781614581426</c:v>
                </c:pt>
                <c:pt idx="7">
                  <c:v>25.642055834923294</c:v>
                </c:pt>
                <c:pt idx="8">
                  <c:v>25.075685478217572</c:v>
                </c:pt>
                <c:pt idx="9">
                  <c:v>25.177208283817606</c:v>
                </c:pt>
                <c:pt idx="10">
                  <c:v>25.251457997654143</c:v>
                </c:pt>
                <c:pt idx="11">
                  <c:v>25.081944389119105</c:v>
                </c:pt>
                <c:pt idx="12">
                  <c:v>25.294268401382613</c:v>
                </c:pt>
                <c:pt idx="13">
                  <c:v>26.245828827303615</c:v>
                </c:pt>
                <c:pt idx="14">
                  <c:v>25.298811621541383</c:v>
                </c:pt>
                <c:pt idx="15">
                  <c:v>25.532630529747063</c:v>
                </c:pt>
                <c:pt idx="16">
                  <c:v>25.737976150195806</c:v>
                </c:pt>
                <c:pt idx="17">
                  <c:v>25.712076224317137</c:v>
                </c:pt>
                <c:pt idx="18">
                  <c:v>26.126016099045746</c:v>
                </c:pt>
                <c:pt idx="19">
                  <c:v>26.448170884380811</c:v>
                </c:pt>
                <c:pt idx="20">
                  <c:v>26.638914080456164</c:v>
                </c:pt>
                <c:pt idx="21">
                  <c:v>26.048599845143332</c:v>
                </c:pt>
                <c:pt idx="22">
                  <c:v>25.946468686482831</c:v>
                </c:pt>
                <c:pt idx="23">
                  <c:v>25.779612528925238</c:v>
                </c:pt>
                <c:pt idx="24">
                  <c:v>25.87849266749296</c:v>
                </c:pt>
                <c:pt idx="25">
                  <c:v>25.316260804854306</c:v>
                </c:pt>
                <c:pt idx="26">
                  <c:v>25.198401025077505</c:v>
                </c:pt>
                <c:pt idx="27">
                  <c:v>24.970936167421183</c:v>
                </c:pt>
                <c:pt idx="28">
                  <c:v>24.734669635072077</c:v>
                </c:pt>
                <c:pt idx="29">
                  <c:v>25.102829816773511</c:v>
                </c:pt>
                <c:pt idx="30">
                  <c:v>25.168483209906466</c:v>
                </c:pt>
                <c:pt idx="31">
                  <c:v>24.772215987898509</c:v>
                </c:pt>
                <c:pt idx="32">
                  <c:v>24.770785876858707</c:v>
                </c:pt>
                <c:pt idx="33">
                  <c:v>25.222146631560726</c:v>
                </c:pt>
                <c:pt idx="34">
                  <c:v>24.985768515190355</c:v>
                </c:pt>
                <c:pt idx="35">
                  <c:v>24.796425406845916</c:v>
                </c:pt>
                <c:pt idx="36">
                  <c:v>24.960549174121208</c:v>
                </c:pt>
                <c:pt idx="37">
                  <c:v>24.957974768743615</c:v>
                </c:pt>
                <c:pt idx="38">
                  <c:v>24.407497004495841</c:v>
                </c:pt>
                <c:pt idx="39">
                  <c:v>25.571848445777331</c:v>
                </c:pt>
                <c:pt idx="40">
                  <c:v>25.281369886774367</c:v>
                </c:pt>
                <c:pt idx="41">
                  <c:v>25.185276716046424</c:v>
                </c:pt>
                <c:pt idx="42">
                  <c:v>25.17705623397428</c:v>
                </c:pt>
                <c:pt idx="43">
                  <c:v>24.905946620386558</c:v>
                </c:pt>
                <c:pt idx="44">
                  <c:v>24.61448697600526</c:v>
                </c:pt>
                <c:pt idx="45">
                  <c:v>25.207036342595973</c:v>
                </c:pt>
                <c:pt idx="46">
                  <c:v>25.0079395318017</c:v>
                </c:pt>
                <c:pt idx="47">
                  <c:v>24.842657908125311</c:v>
                </c:pt>
                <c:pt idx="48">
                  <c:v>25.013079316081598</c:v>
                </c:pt>
                <c:pt idx="49">
                  <c:v>25.254242724063637</c:v>
                </c:pt>
                <c:pt idx="50">
                  <c:v>24.371277983013449</c:v>
                </c:pt>
                <c:pt idx="51">
                  <c:v>25.341642038389455</c:v>
                </c:pt>
                <c:pt idx="52">
                  <c:v>24.14535675391614</c:v>
                </c:pt>
                <c:pt idx="53">
                  <c:v>25.361848555059613</c:v>
                </c:pt>
                <c:pt idx="54">
                  <c:v>25.773438909310109</c:v>
                </c:pt>
                <c:pt idx="55">
                  <c:v>25.362196277961615</c:v>
                </c:pt>
                <c:pt idx="56">
                  <c:v>25.063790819101524</c:v>
                </c:pt>
                <c:pt idx="57">
                  <c:v>25.035146793049378</c:v>
                </c:pt>
                <c:pt idx="58">
                  <c:v>25.061614971730734</c:v>
                </c:pt>
                <c:pt idx="59">
                  <c:v>24.507557965611905</c:v>
                </c:pt>
                <c:pt idx="60">
                  <c:v>24.880887500049973</c:v>
                </c:pt>
                <c:pt idx="61">
                  <c:v>24.66101350758122</c:v>
                </c:pt>
                <c:pt idx="62">
                  <c:v>25.09843916627889</c:v>
                </c:pt>
                <c:pt idx="63">
                  <c:v>24.79238455276759</c:v>
                </c:pt>
                <c:pt idx="64">
                  <c:v>25.113926714036602</c:v>
                </c:pt>
                <c:pt idx="65">
                  <c:v>24.678494106649953</c:v>
                </c:pt>
                <c:pt idx="66">
                  <c:v>25.307316977540108</c:v>
                </c:pt>
                <c:pt idx="67">
                  <c:v>25.421429156823631</c:v>
                </c:pt>
                <c:pt idx="68">
                  <c:v>25.026658001081891</c:v>
                </c:pt>
                <c:pt idx="69">
                  <c:v>24.959967088217049</c:v>
                </c:pt>
                <c:pt idx="70">
                  <c:v>24.888651017035432</c:v>
                </c:pt>
                <c:pt idx="71">
                  <c:v>24.837856882194529</c:v>
                </c:pt>
                <c:pt idx="72">
                  <c:v>24.78303741523608</c:v>
                </c:pt>
                <c:pt idx="73">
                  <c:v>24.706766730315575</c:v>
                </c:pt>
                <c:pt idx="74">
                  <c:v>25.261409395693185</c:v>
                </c:pt>
                <c:pt idx="75">
                  <c:v>25.071553277453575</c:v>
                </c:pt>
                <c:pt idx="76">
                  <c:v>24.482019707205936</c:v>
                </c:pt>
                <c:pt idx="77">
                  <c:v>24.498564471903116</c:v>
                </c:pt>
                <c:pt idx="78">
                  <c:v>24.299540543647062</c:v>
                </c:pt>
                <c:pt idx="79">
                  <c:v>24.435715810925448</c:v>
                </c:pt>
                <c:pt idx="80">
                  <c:v>24.432988063492481</c:v>
                </c:pt>
                <c:pt idx="81">
                  <c:v>24.068589978578864</c:v>
                </c:pt>
                <c:pt idx="82">
                  <c:v>24.480623696899205</c:v>
                </c:pt>
                <c:pt idx="83">
                  <c:v>24.09865742833242</c:v>
                </c:pt>
                <c:pt idx="84">
                  <c:v>25.189117862073758</c:v>
                </c:pt>
                <c:pt idx="85">
                  <c:v>24.253560084905963</c:v>
                </c:pt>
                <c:pt idx="86">
                  <c:v>25.422315179313046</c:v>
                </c:pt>
                <c:pt idx="87">
                  <c:v>25.320458890045156</c:v>
                </c:pt>
                <c:pt idx="88">
                  <c:v>25.126175152703244</c:v>
                </c:pt>
                <c:pt idx="89">
                  <c:v>24.593878549840955</c:v>
                </c:pt>
                <c:pt idx="90">
                  <c:v>24.708141455466141</c:v>
                </c:pt>
                <c:pt idx="91">
                  <c:v>24.242465193259022</c:v>
                </c:pt>
                <c:pt idx="92">
                  <c:v>24.644197244469815</c:v>
                </c:pt>
                <c:pt idx="93">
                  <c:v>24.114900979104874</c:v>
                </c:pt>
                <c:pt idx="94">
                  <c:v>24.386911838492399</c:v>
                </c:pt>
                <c:pt idx="95">
                  <c:v>23.870420930240986</c:v>
                </c:pt>
                <c:pt idx="96">
                  <c:v>24.86491962602156</c:v>
                </c:pt>
                <c:pt idx="97">
                  <c:v>24.650577768820654</c:v>
                </c:pt>
                <c:pt idx="98">
                  <c:v>24.90424181509319</c:v>
                </c:pt>
                <c:pt idx="99">
                  <c:v>25.237695884564864</c:v>
                </c:pt>
                <c:pt idx="100">
                  <c:v>25.811360504780598</c:v>
                </c:pt>
                <c:pt idx="101">
                  <c:v>25.856870221764598</c:v>
                </c:pt>
                <c:pt idx="102">
                  <c:v>24.799779706330963</c:v>
                </c:pt>
                <c:pt idx="103">
                  <c:v>25.422500154015186</c:v>
                </c:pt>
                <c:pt idx="104">
                  <c:v>24.772816115822923</c:v>
                </c:pt>
                <c:pt idx="105">
                  <c:v>25.000712900945537</c:v>
                </c:pt>
                <c:pt idx="106">
                  <c:v>24.763829627608342</c:v>
                </c:pt>
                <c:pt idx="107">
                  <c:v>25.21097256120893</c:v>
                </c:pt>
                <c:pt idx="108">
                  <c:v>24.567477558252513</c:v>
                </c:pt>
                <c:pt idx="109">
                  <c:v>23.967726754075276</c:v>
                </c:pt>
                <c:pt idx="110">
                  <c:v>24.442840583174888</c:v>
                </c:pt>
                <c:pt idx="111">
                  <c:v>23.698431561490317</c:v>
                </c:pt>
                <c:pt idx="112">
                  <c:v>24.894562643969657</c:v>
                </c:pt>
                <c:pt idx="113">
                  <c:v>25.350707854138015</c:v>
                </c:pt>
                <c:pt idx="114">
                  <c:v>24.705139106195631</c:v>
                </c:pt>
                <c:pt idx="115">
                  <c:v>24.477924370512156</c:v>
                </c:pt>
                <c:pt idx="116">
                  <c:v>24.177028154117714</c:v>
                </c:pt>
                <c:pt idx="117">
                  <c:v>24.477059288572843</c:v>
                </c:pt>
                <c:pt idx="118">
                  <c:v>25.008562797310177</c:v>
                </c:pt>
                <c:pt idx="119">
                  <c:v>24.425118770364058</c:v>
                </c:pt>
                <c:pt idx="120">
                  <c:v>24.676067955975437</c:v>
                </c:pt>
                <c:pt idx="121">
                  <c:v>24.35398293225979</c:v>
                </c:pt>
                <c:pt idx="122">
                  <c:v>23.477243696456426</c:v>
                </c:pt>
                <c:pt idx="123">
                  <c:v>24.821590800184612</c:v>
                </c:pt>
                <c:pt idx="124">
                  <c:v>24.43177461902734</c:v>
                </c:pt>
                <c:pt idx="125">
                  <c:v>24.251675730758492</c:v>
                </c:pt>
                <c:pt idx="126">
                  <c:v>24.128040811384995</c:v>
                </c:pt>
                <c:pt idx="127">
                  <c:v>25.190763381449415</c:v>
                </c:pt>
                <c:pt idx="128">
                  <c:v>24.950443902491603</c:v>
                </c:pt>
                <c:pt idx="129">
                  <c:v>24.560030670533173</c:v>
                </c:pt>
                <c:pt idx="130">
                  <c:v>24.114754575213297</c:v>
                </c:pt>
                <c:pt idx="131">
                  <c:v>24.164157217180531</c:v>
                </c:pt>
                <c:pt idx="132">
                  <c:v>24.226603956340195</c:v>
                </c:pt>
                <c:pt idx="133">
                  <c:v>24.968362739747896</c:v>
                </c:pt>
                <c:pt idx="134">
                  <c:v>24.670383169077859</c:v>
                </c:pt>
                <c:pt idx="135">
                  <c:v>24.649610594726063</c:v>
                </c:pt>
                <c:pt idx="136">
                  <c:v>23.929871490210449</c:v>
                </c:pt>
                <c:pt idx="137">
                  <c:v>24.057740625231787</c:v>
                </c:pt>
                <c:pt idx="138">
                  <c:v>25.286189472549527</c:v>
                </c:pt>
                <c:pt idx="139">
                  <c:v>25.153479239497077</c:v>
                </c:pt>
                <c:pt idx="140">
                  <c:v>25.105336970630198</c:v>
                </c:pt>
                <c:pt idx="141">
                  <c:v>24.651434398573638</c:v>
                </c:pt>
                <c:pt idx="142">
                  <c:v>24.582888409018988</c:v>
                </c:pt>
                <c:pt idx="143">
                  <c:v>24.710094228421521</c:v>
                </c:pt>
                <c:pt idx="144">
                  <c:v>24.437603220477172</c:v>
                </c:pt>
                <c:pt idx="145">
                  <c:v>24.123533786820627</c:v>
                </c:pt>
                <c:pt idx="146">
                  <c:v>24.096258169629444</c:v>
                </c:pt>
                <c:pt idx="147">
                  <c:v>24.220602751374326</c:v>
                </c:pt>
                <c:pt idx="148">
                  <c:v>24.918673092404394</c:v>
                </c:pt>
                <c:pt idx="149">
                  <c:v>26.093631316308127</c:v>
                </c:pt>
                <c:pt idx="150">
                  <c:v>25.185815909878208</c:v>
                </c:pt>
                <c:pt idx="151">
                  <c:v>24.96968664312644</c:v>
                </c:pt>
                <c:pt idx="152">
                  <c:v>24.458023123266866</c:v>
                </c:pt>
                <c:pt idx="153">
                  <c:v>25.286836642995155</c:v>
                </c:pt>
                <c:pt idx="154">
                  <c:v>25.831613876917796</c:v>
                </c:pt>
                <c:pt idx="155">
                  <c:v>25.229807684124456</c:v>
                </c:pt>
                <c:pt idx="156">
                  <c:v>24.526905986265859</c:v>
                </c:pt>
                <c:pt idx="157">
                  <c:v>25.273680003386037</c:v>
                </c:pt>
                <c:pt idx="158">
                  <c:v>25.26189325463476</c:v>
                </c:pt>
                <c:pt idx="159">
                  <c:v>25.189887838656873</c:v>
                </c:pt>
                <c:pt idx="160">
                  <c:v>25.015756911559357</c:v>
                </c:pt>
                <c:pt idx="161">
                  <c:v>25.636042774057419</c:v>
                </c:pt>
                <c:pt idx="162">
                  <c:v>25.082316662603947</c:v>
                </c:pt>
                <c:pt idx="163">
                  <c:v>25.51726188082565</c:v>
                </c:pt>
                <c:pt idx="164">
                  <c:v>26.251611083345946</c:v>
                </c:pt>
                <c:pt idx="165">
                  <c:v>25.464222857636219</c:v>
                </c:pt>
                <c:pt idx="166">
                  <c:v>25.81409822679775</c:v>
                </c:pt>
                <c:pt idx="167">
                  <c:v>25.402405092584576</c:v>
                </c:pt>
                <c:pt idx="168">
                  <c:v>25.290785556298619</c:v>
                </c:pt>
                <c:pt idx="169">
                  <c:v>26.144210619502694</c:v>
                </c:pt>
                <c:pt idx="170">
                  <c:v>26.401426525797813</c:v>
                </c:pt>
                <c:pt idx="171">
                  <c:v>25.547392259670676</c:v>
                </c:pt>
                <c:pt idx="172">
                  <c:v>25.314737119955648</c:v>
                </c:pt>
                <c:pt idx="173">
                  <c:v>24.61428806157906</c:v>
                </c:pt>
                <c:pt idx="174">
                  <c:v>24.969126898300473</c:v>
                </c:pt>
                <c:pt idx="175">
                  <c:v>25.63925068689824</c:v>
                </c:pt>
                <c:pt idx="176">
                  <c:v>25.030741055005763</c:v>
                </c:pt>
                <c:pt idx="177">
                  <c:v>26.301987721167695</c:v>
                </c:pt>
                <c:pt idx="178">
                  <c:v>25.589113403875203</c:v>
                </c:pt>
                <c:pt idx="179">
                  <c:v>25.174830427854889</c:v>
                </c:pt>
                <c:pt idx="180">
                  <c:v>25.709225441642431</c:v>
                </c:pt>
                <c:pt idx="181">
                  <c:v>25.360279398017095</c:v>
                </c:pt>
                <c:pt idx="182">
                  <c:v>25.071448935503057</c:v>
                </c:pt>
                <c:pt idx="183">
                  <c:v>25.106690244280774</c:v>
                </c:pt>
                <c:pt idx="184">
                  <c:v>25.067796320554606</c:v>
                </c:pt>
                <c:pt idx="185">
                  <c:v>24.608382902180761</c:v>
                </c:pt>
                <c:pt idx="186">
                  <c:v>24.628145187119948</c:v>
                </c:pt>
                <c:pt idx="187">
                  <c:v>25.672773391016822</c:v>
                </c:pt>
                <c:pt idx="188">
                  <c:v>24.904648886901754</c:v>
                </c:pt>
                <c:pt idx="189">
                  <c:v>25.359400050975868</c:v>
                </c:pt>
                <c:pt idx="190">
                  <c:v>24.866594195383701</c:v>
                </c:pt>
                <c:pt idx="191">
                  <c:v>24.926310382591691</c:v>
                </c:pt>
                <c:pt idx="192">
                  <c:v>25.542774846142063</c:v>
                </c:pt>
                <c:pt idx="193">
                  <c:v>25.359456377946483</c:v>
                </c:pt>
                <c:pt idx="194">
                  <c:v>25.312821041198475</c:v>
                </c:pt>
                <c:pt idx="195">
                  <c:v>25.038642656602843</c:v>
                </c:pt>
                <c:pt idx="196">
                  <c:v>25.545454292957157</c:v>
                </c:pt>
                <c:pt idx="197">
                  <c:v>25.258776143332803</c:v>
                </c:pt>
                <c:pt idx="198">
                  <c:v>25.389353966433809</c:v>
                </c:pt>
                <c:pt idx="199">
                  <c:v>24.946939704544519</c:v>
                </c:pt>
                <c:pt idx="200">
                  <c:v>25.598550484578947</c:v>
                </c:pt>
                <c:pt idx="201">
                  <c:v>25.530507591261365</c:v>
                </c:pt>
                <c:pt idx="202">
                  <c:v>25.13789058251934</c:v>
                </c:pt>
                <c:pt idx="203">
                  <c:v>25.261274651797816</c:v>
                </c:pt>
                <c:pt idx="204">
                  <c:v>25.087302492983447</c:v>
                </c:pt>
                <c:pt idx="205">
                  <c:v>24.717885271140318</c:v>
                </c:pt>
                <c:pt idx="206">
                  <c:v>25.235074123997862</c:v>
                </c:pt>
                <c:pt idx="207">
                  <c:v>25.456329640629548</c:v>
                </c:pt>
                <c:pt idx="208">
                  <c:v>23.592442331612304</c:v>
                </c:pt>
                <c:pt idx="209">
                  <c:v>24.658467333651814</c:v>
                </c:pt>
                <c:pt idx="210">
                  <c:v>25.042056302054636</c:v>
                </c:pt>
                <c:pt idx="211">
                  <c:v>25.542837634596722</c:v>
                </c:pt>
                <c:pt idx="212">
                  <c:v>24.992727734430602</c:v>
                </c:pt>
                <c:pt idx="213">
                  <c:v>24.974846457174642</c:v>
                </c:pt>
                <c:pt idx="214">
                  <c:v>25.295051613379851</c:v>
                </c:pt>
                <c:pt idx="215">
                  <c:v>24.673622238901928</c:v>
                </c:pt>
                <c:pt idx="216">
                  <c:v>24.835025374369124</c:v>
                </c:pt>
                <c:pt idx="217">
                  <c:v>24.591948471070499</c:v>
                </c:pt>
                <c:pt idx="218">
                  <c:v>25.350470373768399</c:v>
                </c:pt>
                <c:pt idx="219">
                  <c:v>25.139119820543019</c:v>
                </c:pt>
                <c:pt idx="220">
                  <c:v>24.779417411058219</c:v>
                </c:pt>
                <c:pt idx="221">
                  <c:v>24.824957344151564</c:v>
                </c:pt>
                <c:pt idx="222">
                  <c:v>25.49890283913766</c:v>
                </c:pt>
                <c:pt idx="223">
                  <c:v>24.813008325855062</c:v>
                </c:pt>
                <c:pt idx="224">
                  <c:v>25.112984065327456</c:v>
                </c:pt>
                <c:pt idx="225">
                  <c:v>24.228373583305569</c:v>
                </c:pt>
                <c:pt idx="226">
                  <c:v>24.149691622596439</c:v>
                </c:pt>
                <c:pt idx="227">
                  <c:v>24.736125721800651</c:v>
                </c:pt>
                <c:pt idx="228">
                  <c:v>26.307884185179276</c:v>
                </c:pt>
                <c:pt idx="229">
                  <c:v>25.651297697507452</c:v>
                </c:pt>
                <c:pt idx="230">
                  <c:v>26.002474336490934</c:v>
                </c:pt>
                <c:pt idx="231">
                  <c:v>25.677551072748262</c:v>
                </c:pt>
                <c:pt idx="232">
                  <c:v>25.485514640736287</c:v>
                </c:pt>
                <c:pt idx="233">
                  <c:v>25.30518899248661</c:v>
                </c:pt>
                <c:pt idx="234">
                  <c:v>25.784695507658107</c:v>
                </c:pt>
                <c:pt idx="235">
                  <c:v>26.662609352450051</c:v>
                </c:pt>
                <c:pt idx="236">
                  <c:v>25.7885443548127</c:v>
                </c:pt>
                <c:pt idx="237">
                  <c:v>25.695073396663112</c:v>
                </c:pt>
                <c:pt idx="238">
                  <c:v>25.500654717242931</c:v>
                </c:pt>
                <c:pt idx="239">
                  <c:v>25.780353580758671</c:v>
                </c:pt>
                <c:pt idx="240">
                  <c:v>25.55737936291213</c:v>
                </c:pt>
                <c:pt idx="241">
                  <c:v>25.557736819449282</c:v>
                </c:pt>
                <c:pt idx="242">
                  <c:v>25.329974339119211</c:v>
                </c:pt>
                <c:pt idx="243">
                  <c:v>26.654073307023793</c:v>
                </c:pt>
                <c:pt idx="244">
                  <c:v>25.873015965537952</c:v>
                </c:pt>
                <c:pt idx="245">
                  <c:v>25.401960053198771</c:v>
                </c:pt>
                <c:pt idx="246">
                  <c:v>25.655596035069369</c:v>
                </c:pt>
                <c:pt idx="247">
                  <c:v>25.402194255364989</c:v>
                </c:pt>
                <c:pt idx="248">
                  <c:v>25.321042357026442</c:v>
                </c:pt>
                <c:pt idx="249">
                  <c:v>25.154399966387427</c:v>
                </c:pt>
                <c:pt idx="250">
                  <c:v>25.944801182333286</c:v>
                </c:pt>
                <c:pt idx="251">
                  <c:v>25.48229577473202</c:v>
                </c:pt>
                <c:pt idx="252">
                  <c:v>26.329390388003315</c:v>
                </c:pt>
                <c:pt idx="253">
                  <c:v>26.468878853368075</c:v>
                </c:pt>
                <c:pt idx="254">
                  <c:v>25.411550316147888</c:v>
                </c:pt>
                <c:pt idx="255">
                  <c:v>25.120194753971351</c:v>
                </c:pt>
                <c:pt idx="256">
                  <c:v>25.36693378251212</c:v>
                </c:pt>
                <c:pt idx="257">
                  <c:v>25.410745513359835</c:v>
                </c:pt>
                <c:pt idx="258">
                  <c:v>25.475296277791763</c:v>
                </c:pt>
                <c:pt idx="259">
                  <c:v>24.809031539085886</c:v>
                </c:pt>
                <c:pt idx="260">
                  <c:v>23.196376520410102</c:v>
                </c:pt>
              </c:numCache>
            </c:numRef>
          </c:xVal>
          <c:yVal>
            <c:numRef>
              <c:f>Данные!$R$3:$R$263</c:f>
              <c:numCache>
                <c:formatCode>General</c:formatCode>
                <c:ptCount val="261"/>
                <c:pt idx="0">
                  <c:v>17.555320740746755</c:v>
                </c:pt>
                <c:pt idx="1">
                  <c:v>16.975485274912312</c:v>
                </c:pt>
                <c:pt idx="2">
                  <c:v>18.591941353386897</c:v>
                </c:pt>
                <c:pt idx="3">
                  <c:v>17.158725657088084</c:v>
                </c:pt>
                <c:pt idx="4">
                  <c:v>16.971233567827205</c:v>
                </c:pt>
                <c:pt idx="5">
                  <c:v>17.96023132751144</c:v>
                </c:pt>
                <c:pt idx="6">
                  <c:v>17.273718194343211</c:v>
                </c:pt>
                <c:pt idx="7">
                  <c:v>16.402522430689427</c:v>
                </c:pt>
                <c:pt idx="8">
                  <c:v>17.092277861248252</c:v>
                </c:pt>
                <c:pt idx="9">
                  <c:v>16.812242331851348</c:v>
                </c:pt>
                <c:pt idx="10">
                  <c:v>17.158018943277749</c:v>
                </c:pt>
                <c:pt idx="11">
                  <c:v>16.637484505384798</c:v>
                </c:pt>
                <c:pt idx="12">
                  <c:v>16.309542115529275</c:v>
                </c:pt>
                <c:pt idx="13">
                  <c:v>16.436549382076855</c:v>
                </c:pt>
                <c:pt idx="14">
                  <c:v>16.706437717152138</c:v>
                </c:pt>
                <c:pt idx="15">
                  <c:v>15.532905611903466</c:v>
                </c:pt>
                <c:pt idx="16">
                  <c:v>16.176364559082295</c:v>
                </c:pt>
                <c:pt idx="17">
                  <c:v>15.233787964937216</c:v>
                </c:pt>
                <c:pt idx="18">
                  <c:v>14.93718811956338</c:v>
                </c:pt>
                <c:pt idx="19">
                  <c:v>13.901688254205327</c:v>
                </c:pt>
                <c:pt idx="20">
                  <c:v>15.059665151923042</c:v>
                </c:pt>
                <c:pt idx="21">
                  <c:v>14.767168433675721</c:v>
                </c:pt>
                <c:pt idx="22">
                  <c:v>16.083504206188699</c:v>
                </c:pt>
                <c:pt idx="23">
                  <c:v>16.988970519301994</c:v>
                </c:pt>
                <c:pt idx="24">
                  <c:v>17.11245791825263</c:v>
                </c:pt>
                <c:pt idx="25">
                  <c:v>16.67485020661271</c:v>
                </c:pt>
                <c:pt idx="26">
                  <c:v>16.847092484411963</c:v>
                </c:pt>
                <c:pt idx="27">
                  <c:v>17.099049896158196</c:v>
                </c:pt>
                <c:pt idx="28">
                  <c:v>16.768335330506989</c:v>
                </c:pt>
                <c:pt idx="29">
                  <c:v>16.502677548150061</c:v>
                </c:pt>
                <c:pt idx="30">
                  <c:v>15.907374619642667</c:v>
                </c:pt>
                <c:pt idx="31">
                  <c:v>16.573619958939222</c:v>
                </c:pt>
                <c:pt idx="32">
                  <c:v>16.979718981490166</c:v>
                </c:pt>
                <c:pt idx="33">
                  <c:v>15.922080767032362</c:v>
                </c:pt>
                <c:pt idx="34">
                  <c:v>17.266132822953953</c:v>
                </c:pt>
                <c:pt idx="35">
                  <c:v>16.38045991542581</c:v>
                </c:pt>
                <c:pt idx="36">
                  <c:v>15.983420747631719</c:v>
                </c:pt>
                <c:pt idx="37">
                  <c:v>17.196165038395101</c:v>
                </c:pt>
                <c:pt idx="38">
                  <c:v>16.117095150624735</c:v>
                </c:pt>
                <c:pt idx="39">
                  <c:v>15.436877041263648</c:v>
                </c:pt>
                <c:pt idx="40">
                  <c:v>16.020482822091321</c:v>
                </c:pt>
                <c:pt idx="41">
                  <c:v>16.122087672227856</c:v>
                </c:pt>
                <c:pt idx="42">
                  <c:v>15.14523456759577</c:v>
                </c:pt>
                <c:pt idx="43">
                  <c:v>14.880221294956703</c:v>
                </c:pt>
                <c:pt idx="44">
                  <c:v>14.648419680899378</c:v>
                </c:pt>
                <c:pt idx="45">
                  <c:v>15.615568830007025</c:v>
                </c:pt>
                <c:pt idx="46">
                  <c:v>15.483217378522351</c:v>
                </c:pt>
                <c:pt idx="47">
                  <c:v>15.483217378522351</c:v>
                </c:pt>
                <c:pt idx="48">
                  <c:v>14.686803923907693</c:v>
                </c:pt>
                <c:pt idx="49">
                  <c:v>14.782494404153947</c:v>
                </c:pt>
                <c:pt idx="50">
                  <c:v>13.989463865087712</c:v>
                </c:pt>
                <c:pt idx="51">
                  <c:v>14.180153671552183</c:v>
                </c:pt>
                <c:pt idx="52">
                  <c:v>15.341566861459324</c:v>
                </c:pt>
                <c:pt idx="53">
                  <c:v>14.652758082497977</c:v>
                </c:pt>
                <c:pt idx="54">
                  <c:v>15.555976732804778</c:v>
                </c:pt>
                <c:pt idx="55">
                  <c:v>14.852247442914296</c:v>
                </c:pt>
                <c:pt idx="56">
                  <c:v>13.732128949025222</c:v>
                </c:pt>
                <c:pt idx="57">
                  <c:v>13.710150042306449</c:v>
                </c:pt>
                <c:pt idx="58">
                  <c:v>14.130321297804308</c:v>
                </c:pt>
                <c:pt idx="59">
                  <c:v>13.122363377404328</c:v>
                </c:pt>
                <c:pt idx="60">
                  <c:v>13.652991628466498</c:v>
                </c:pt>
                <c:pt idx="61">
                  <c:v>15.158375361156828</c:v>
                </c:pt>
                <c:pt idx="62">
                  <c:v>15.394489262913666</c:v>
                </c:pt>
                <c:pt idx="63">
                  <c:v>14.207552645740298</c:v>
                </c:pt>
                <c:pt idx="64">
                  <c:v>13.353475098367715</c:v>
                </c:pt>
                <c:pt idx="65">
                  <c:v>14.518608069377388</c:v>
                </c:pt>
                <c:pt idx="66">
                  <c:v>16.028170943430332</c:v>
                </c:pt>
                <c:pt idx="67">
                  <c:v>13.795307850646754</c:v>
                </c:pt>
                <c:pt idx="68">
                  <c:v>15.099218330309064</c:v>
                </c:pt>
                <c:pt idx="69">
                  <c:v>12.468436909997665</c:v>
                </c:pt>
                <c:pt idx="70">
                  <c:v>14.346138809026444</c:v>
                </c:pt>
                <c:pt idx="71">
                  <c:v>13.287877815881902</c:v>
                </c:pt>
                <c:pt idx="72">
                  <c:v>14.187074114396758</c:v>
                </c:pt>
                <c:pt idx="73">
                  <c:v>12.301382825334498</c:v>
                </c:pt>
                <c:pt idx="74">
                  <c:v>13.946538820370678</c:v>
                </c:pt>
                <c:pt idx="75">
                  <c:v>13.955272500339433</c:v>
                </c:pt>
                <c:pt idx="76">
                  <c:v>14.046622278927661</c:v>
                </c:pt>
                <c:pt idx="77">
                  <c:v>13.122363377404328</c:v>
                </c:pt>
                <c:pt idx="78">
                  <c:v>13.825460888817442</c:v>
                </c:pt>
                <c:pt idx="79">
                  <c:v>14.046622278927661</c:v>
                </c:pt>
                <c:pt idx="80">
                  <c:v>15.722085701620911</c:v>
                </c:pt>
                <c:pt idx="81">
                  <c:v>15.708622521452616</c:v>
                </c:pt>
                <c:pt idx="82">
                  <c:v>14.436087045689384</c:v>
                </c:pt>
                <c:pt idx="83">
                  <c:v>14.7862894751225</c:v>
                </c:pt>
                <c:pt idx="84">
                  <c:v>14.669925886120343</c:v>
                </c:pt>
                <c:pt idx="85">
                  <c:v>16.627920774390727</c:v>
                </c:pt>
                <c:pt idx="86">
                  <c:v>16.072051712456911</c:v>
                </c:pt>
                <c:pt idx="87">
                  <c:v>15.339390582036728</c:v>
                </c:pt>
                <c:pt idx="88">
                  <c:v>15.918424455829252</c:v>
                </c:pt>
                <c:pt idx="89">
                  <c:v>15.841023757618554</c:v>
                </c:pt>
                <c:pt idx="90">
                  <c:v>14.793836680757881</c:v>
                </c:pt>
                <c:pt idx="91">
                  <c:v>13.060487973686241</c:v>
                </c:pt>
                <c:pt idx="92">
                  <c:v>15.708622521452616</c:v>
                </c:pt>
                <c:pt idx="93">
                  <c:v>14.227620208791107</c:v>
                </c:pt>
                <c:pt idx="94">
                  <c:v>15.79236551086901</c:v>
                </c:pt>
                <c:pt idx="95">
                  <c:v>15.0422228492597</c:v>
                </c:pt>
                <c:pt idx="96">
                  <c:v>15.919644712234481</c:v>
                </c:pt>
                <c:pt idx="97">
                  <c:v>15.786809941024407</c:v>
                </c:pt>
                <c:pt idx="98">
                  <c:v>15.219153557418778</c:v>
                </c:pt>
                <c:pt idx="99">
                  <c:v>15.206792460595203</c:v>
                </c:pt>
                <c:pt idx="100">
                  <c:v>15.126542434583618</c:v>
                </c:pt>
                <c:pt idx="101">
                  <c:v>15.137266397946593</c:v>
                </c:pt>
                <c:pt idx="102">
                  <c:v>14.801327352487039</c:v>
                </c:pt>
                <c:pt idx="103">
                  <c:v>14.408837403242009</c:v>
                </c:pt>
                <c:pt idx="104">
                  <c:v>13.270783382522602</c:v>
                </c:pt>
                <c:pt idx="105">
                  <c:v>13.567049198665774</c:v>
                </c:pt>
                <c:pt idx="106">
                  <c:v>15.073971547574279</c:v>
                </c:pt>
                <c:pt idx="107">
                  <c:v>13.604789526648622</c:v>
                </c:pt>
                <c:pt idx="108">
                  <c:v>14.715671907908545</c:v>
                </c:pt>
                <c:pt idx="109">
                  <c:v>15.761420707019587</c:v>
                </c:pt>
                <c:pt idx="110">
                  <c:v>14.304090572782945</c:v>
                </c:pt>
                <c:pt idx="111">
                  <c:v>15.543620000115872</c:v>
                </c:pt>
                <c:pt idx="112">
                  <c:v>14.981781495106199</c:v>
                </c:pt>
                <c:pt idx="113">
                  <c:v>14.513645280035259</c:v>
                </c:pt>
                <c:pt idx="114">
                  <c:v>15.514789174398164</c:v>
                </c:pt>
                <c:pt idx="115">
                  <c:v>18.814612936246807</c:v>
                </c:pt>
                <c:pt idx="116">
                  <c:v>18.941555703571357</c:v>
                </c:pt>
                <c:pt idx="117">
                  <c:v>19.920125203004911</c:v>
                </c:pt>
                <c:pt idx="118">
                  <c:v>18.960210435846712</c:v>
                </c:pt>
                <c:pt idx="119">
                  <c:v>17.721112995589497</c:v>
                </c:pt>
                <c:pt idx="120">
                  <c:v>17.720106047563622</c:v>
                </c:pt>
                <c:pt idx="121">
                  <c:v>17.758838413220833</c:v>
                </c:pt>
                <c:pt idx="122">
                  <c:v>16.592464737713694</c:v>
                </c:pt>
                <c:pt idx="123">
                  <c:v>18.688262144697145</c:v>
                </c:pt>
                <c:pt idx="124">
                  <c:v>18.59513812568952</c:v>
                </c:pt>
                <c:pt idx="125">
                  <c:v>17.746943956912244</c:v>
                </c:pt>
                <c:pt idx="126">
                  <c:v>17.451516522471142</c:v>
                </c:pt>
                <c:pt idx="127">
                  <c:v>17.531275340859594</c:v>
                </c:pt>
                <c:pt idx="128">
                  <c:v>16.153462794795612</c:v>
                </c:pt>
                <c:pt idx="129">
                  <c:v>17.022313801598205</c:v>
                </c:pt>
                <c:pt idx="130">
                  <c:v>18.78629560746057</c:v>
                </c:pt>
                <c:pt idx="131">
                  <c:v>17.631242903074135</c:v>
                </c:pt>
                <c:pt idx="132">
                  <c:v>18.110616720607453</c:v>
                </c:pt>
                <c:pt idx="133">
                  <c:v>18.103226513166913</c:v>
                </c:pt>
                <c:pt idx="134">
                  <c:v>17.608750027402454</c:v>
                </c:pt>
                <c:pt idx="135">
                  <c:v>17.18211649485681</c:v>
                </c:pt>
                <c:pt idx="136">
                  <c:v>15.243426593774984</c:v>
                </c:pt>
                <c:pt idx="137">
                  <c:v>19.474748841535835</c:v>
                </c:pt>
                <c:pt idx="138">
                  <c:v>19.581860863222392</c:v>
                </c:pt>
                <c:pt idx="139">
                  <c:v>20.577580888149317</c:v>
                </c:pt>
                <c:pt idx="140">
                  <c:v>19.909260898613006</c:v>
                </c:pt>
                <c:pt idx="141">
                  <c:v>18.518623818282329</c:v>
                </c:pt>
                <c:pt idx="142">
                  <c:v>19.54966056923687</c:v>
                </c:pt>
                <c:pt idx="143">
                  <c:v>18.20897157026382</c:v>
                </c:pt>
                <c:pt idx="144">
                  <c:v>18.125503989738323</c:v>
                </c:pt>
                <c:pt idx="145">
                  <c:v>18.182296643221871</c:v>
                </c:pt>
                <c:pt idx="146">
                  <c:v>17.329738961588475</c:v>
                </c:pt>
                <c:pt idx="147">
                  <c:v>17.534676704683083</c:v>
                </c:pt>
                <c:pt idx="148">
                  <c:v>17.689208449070751</c:v>
                </c:pt>
                <c:pt idx="149">
                  <c:v>18.432411666828063</c:v>
                </c:pt>
                <c:pt idx="150">
                  <c:v>18.018260994030161</c:v>
                </c:pt>
                <c:pt idx="151">
                  <c:v>17.568068788741392</c:v>
                </c:pt>
                <c:pt idx="152">
                  <c:v>18.252143742129029</c:v>
                </c:pt>
                <c:pt idx="153">
                  <c:v>17.740449788658967</c:v>
                </c:pt>
                <c:pt idx="154">
                  <c:v>18.934880668357305</c:v>
                </c:pt>
                <c:pt idx="155">
                  <c:v>20.138147608598565</c:v>
                </c:pt>
                <c:pt idx="156">
                  <c:v>18.434189093977157</c:v>
                </c:pt>
                <c:pt idx="157">
                  <c:v>19.618474497201586</c:v>
                </c:pt>
                <c:pt idx="158">
                  <c:v>19.320638821205623</c:v>
                </c:pt>
                <c:pt idx="159">
                  <c:v>19.085737044345784</c:v>
                </c:pt>
                <c:pt idx="160">
                  <c:v>18.534901888042388</c:v>
                </c:pt>
                <c:pt idx="161">
                  <c:v>17.986198686773708</c:v>
                </c:pt>
                <c:pt idx="162">
                  <c:v>18.085627500084566</c:v>
                </c:pt>
                <c:pt idx="163">
                  <c:v>17.513845170848967</c:v>
                </c:pt>
                <c:pt idx="164">
                  <c:v>18.118899747121084</c:v>
                </c:pt>
                <c:pt idx="165">
                  <c:v>16.779236035383178</c:v>
                </c:pt>
                <c:pt idx="166">
                  <c:v>18.690097007597252</c:v>
                </c:pt>
                <c:pt idx="167">
                  <c:v>17.67581912770574</c:v>
                </c:pt>
                <c:pt idx="168">
                  <c:v>17.599018141156993</c:v>
                </c:pt>
                <c:pt idx="169">
                  <c:v>17.49912618240311</c:v>
                </c:pt>
                <c:pt idx="170">
                  <c:v>17.848511489945324</c:v>
                </c:pt>
                <c:pt idx="171">
                  <c:v>18.421080663973694</c:v>
                </c:pt>
                <c:pt idx="172">
                  <c:v>17.307157842548502</c:v>
                </c:pt>
                <c:pt idx="173">
                  <c:v>16.942271093924671</c:v>
                </c:pt>
                <c:pt idx="174">
                  <c:v>16.178249573778068</c:v>
                </c:pt>
                <c:pt idx="175">
                  <c:v>17.497617127790782</c:v>
                </c:pt>
                <c:pt idx="176">
                  <c:v>17.13296394619347</c:v>
                </c:pt>
                <c:pt idx="177">
                  <c:v>17.065885049891847</c:v>
                </c:pt>
                <c:pt idx="178">
                  <c:v>16.958368896408558</c:v>
                </c:pt>
                <c:pt idx="179">
                  <c:v>16.044449110790023</c:v>
                </c:pt>
                <c:pt idx="180">
                  <c:v>16.342038882443095</c:v>
                </c:pt>
                <c:pt idx="181">
                  <c:v>17.597652642537899</c:v>
                </c:pt>
                <c:pt idx="182">
                  <c:v>17.38813705525396</c:v>
                </c:pt>
                <c:pt idx="183">
                  <c:v>18.120791128392838</c:v>
                </c:pt>
                <c:pt idx="184">
                  <c:v>19.521756662058447</c:v>
                </c:pt>
                <c:pt idx="185">
                  <c:v>18.304483949549855</c:v>
                </c:pt>
                <c:pt idx="186">
                  <c:v>18.608652972255136</c:v>
                </c:pt>
                <c:pt idx="187">
                  <c:v>18.716107746851591</c:v>
                </c:pt>
                <c:pt idx="188">
                  <c:v>17.866773630483923</c:v>
                </c:pt>
                <c:pt idx="189">
                  <c:v>18.005316803664954</c:v>
                </c:pt>
                <c:pt idx="190">
                  <c:v>18.113747891908446</c:v>
                </c:pt>
                <c:pt idx="191">
                  <c:v>17.339220514101822</c:v>
                </c:pt>
                <c:pt idx="192">
                  <c:v>18.074945740051966</c:v>
                </c:pt>
                <c:pt idx="193">
                  <c:v>19.19351672341368</c:v>
                </c:pt>
                <c:pt idx="194">
                  <c:v>20.938731992332666</c:v>
                </c:pt>
                <c:pt idx="195">
                  <c:v>20.651383079472787</c:v>
                </c:pt>
                <c:pt idx="196">
                  <c:v>18.856933672212847</c:v>
                </c:pt>
                <c:pt idx="197">
                  <c:v>19.825256968750267</c:v>
                </c:pt>
                <c:pt idx="198">
                  <c:v>19.299601848356517</c:v>
                </c:pt>
                <c:pt idx="199">
                  <c:v>18.875253426167557</c:v>
                </c:pt>
                <c:pt idx="200">
                  <c:v>17.772315706164314</c:v>
                </c:pt>
                <c:pt idx="201">
                  <c:v>18.38266730175415</c:v>
                </c:pt>
                <c:pt idx="202">
                  <c:v>17.520755366164476</c:v>
                </c:pt>
                <c:pt idx="203">
                  <c:v>18.175802700492149</c:v>
                </c:pt>
                <c:pt idx="204">
                  <c:v>18.888181242979982</c:v>
                </c:pt>
                <c:pt idx="205">
                  <c:v>18.377042286922535</c:v>
                </c:pt>
                <c:pt idx="206">
                  <c:v>18.74203934276353</c:v>
                </c:pt>
                <c:pt idx="207">
                  <c:v>18.037221716106817</c:v>
                </c:pt>
                <c:pt idx="208">
                  <c:v>16.09277784297403</c:v>
                </c:pt>
                <c:pt idx="209">
                  <c:v>18.438225923168115</c:v>
                </c:pt>
                <c:pt idx="210">
                  <c:v>18.656227061983618</c:v>
                </c:pt>
                <c:pt idx="211">
                  <c:v>19.118467146660734</c:v>
                </c:pt>
                <c:pt idx="212">
                  <c:v>18.180263863967699</c:v>
                </c:pt>
                <c:pt idx="213">
                  <c:v>18.105284832933069</c:v>
                </c:pt>
                <c:pt idx="214">
                  <c:v>19.490893558098776</c:v>
                </c:pt>
                <c:pt idx="215">
                  <c:v>18.031335017724086</c:v>
                </c:pt>
                <c:pt idx="216">
                  <c:v>17.253361257274467</c:v>
                </c:pt>
                <c:pt idx="217">
                  <c:v>17.550318943966609</c:v>
                </c:pt>
                <c:pt idx="218">
                  <c:v>17.773271455066276</c:v>
                </c:pt>
                <c:pt idx="219">
                  <c:v>17.864683401539654</c:v>
                </c:pt>
                <c:pt idx="220">
                  <c:v>17.216707939626428</c:v>
                </c:pt>
                <c:pt idx="221">
                  <c:v>17.437715878810216</c:v>
                </c:pt>
                <c:pt idx="222">
                  <c:v>17.00516352415557</c:v>
                </c:pt>
                <c:pt idx="223">
                  <c:v>16.681134146171246</c:v>
                </c:pt>
                <c:pt idx="224">
                  <c:v>17.006398346292308</c:v>
                </c:pt>
                <c:pt idx="225">
                  <c:v>16.735980347017719</c:v>
                </c:pt>
                <c:pt idx="226">
                  <c:v>16.40026254272199</c:v>
                </c:pt>
                <c:pt idx="227">
                  <c:v>17.521738650412825</c:v>
                </c:pt>
                <c:pt idx="228">
                  <c:v>17.615484059583796</c:v>
                </c:pt>
                <c:pt idx="229">
                  <c:v>17.168917275790083</c:v>
                </c:pt>
                <c:pt idx="230">
                  <c:v>17.563601871710055</c:v>
                </c:pt>
                <c:pt idx="231">
                  <c:v>17.258809115645064</c:v>
                </c:pt>
                <c:pt idx="232">
                  <c:v>17.831352892031418</c:v>
                </c:pt>
                <c:pt idx="233">
                  <c:v>19.849531594486169</c:v>
                </c:pt>
                <c:pt idx="234">
                  <c:v>17.987124755677677</c:v>
                </c:pt>
                <c:pt idx="235">
                  <c:v>17.340399411968978</c:v>
                </c:pt>
                <c:pt idx="236">
                  <c:v>16.881701295166827</c:v>
                </c:pt>
                <c:pt idx="237">
                  <c:v>17.720911687083532</c:v>
                </c:pt>
                <c:pt idx="238">
                  <c:v>17.654102285306536</c:v>
                </c:pt>
                <c:pt idx="239">
                  <c:v>17.464609142066365</c:v>
                </c:pt>
                <c:pt idx="240">
                  <c:v>18.133531862662242</c:v>
                </c:pt>
                <c:pt idx="241">
                  <c:v>17.242375686375006</c:v>
                </c:pt>
                <c:pt idx="242">
                  <c:v>17.24917512976393</c:v>
                </c:pt>
                <c:pt idx="243">
                  <c:v>17.373711688436096</c:v>
                </c:pt>
                <c:pt idx="244">
                  <c:v>17.143420143856599</c:v>
                </c:pt>
                <c:pt idx="245">
                  <c:v>16.455995439570717</c:v>
                </c:pt>
                <c:pt idx="246">
                  <c:v>15.971913140780238</c:v>
                </c:pt>
                <c:pt idx="247">
                  <c:v>16.544016767633867</c:v>
                </c:pt>
                <c:pt idx="248">
                  <c:v>16.860984923413078</c:v>
                </c:pt>
                <c:pt idx="249">
                  <c:v>17.208339689955913</c:v>
                </c:pt>
                <c:pt idx="250">
                  <c:v>17.42480553273537</c:v>
                </c:pt>
                <c:pt idx="251">
                  <c:v>16.844677607604503</c:v>
                </c:pt>
                <c:pt idx="252">
                  <c:v>16.49584692049897</c:v>
                </c:pt>
                <c:pt idx="253">
                  <c:v>17.384479715405654</c:v>
                </c:pt>
                <c:pt idx="254">
                  <c:v>16.898337538369198</c:v>
                </c:pt>
                <c:pt idx="255">
                  <c:v>18.050775811242751</c:v>
                </c:pt>
                <c:pt idx="256">
                  <c:v>16.863360785780372</c:v>
                </c:pt>
                <c:pt idx="257">
                  <c:v>17.801155703263035</c:v>
                </c:pt>
                <c:pt idx="258">
                  <c:v>17.158725657088084</c:v>
                </c:pt>
                <c:pt idx="259">
                  <c:v>17.345980275330568</c:v>
                </c:pt>
                <c:pt idx="260">
                  <c:v>15.77419589850831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1-4B13-AA8E-E70F151E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2192"/>
        <c:axId val="113949856"/>
      </c:scatterChart>
      <c:valAx>
        <c:axId val="625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ВТБ</a:t>
                </a:r>
                <a:r>
                  <a:rPr lang="ru-RU" baseline="0"/>
                  <a:t> ао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49856"/>
        <c:crosses val="autoZero"/>
        <c:crossBetween val="midCat"/>
      </c:valAx>
      <c:valAx>
        <c:axId val="113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ДагСБ 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Данные!$Q$3:$Q$263</c:f>
              <c:numCache>
                <c:formatCode>General</c:formatCode>
                <c:ptCount val="261"/>
                <c:pt idx="0">
                  <c:v>24.870080609052575</c:v>
                </c:pt>
                <c:pt idx="1">
                  <c:v>25.569241873460317</c:v>
                </c:pt>
                <c:pt idx="2">
                  <c:v>25.546007760483878</c:v>
                </c:pt>
                <c:pt idx="3">
                  <c:v>25.781636898261112</c:v>
                </c:pt>
                <c:pt idx="4">
                  <c:v>25.17900588380261</c:v>
                </c:pt>
                <c:pt idx="5">
                  <c:v>25.433733166584364</c:v>
                </c:pt>
                <c:pt idx="6">
                  <c:v>25.345781614581426</c:v>
                </c:pt>
                <c:pt idx="7">
                  <c:v>25.642055834923294</c:v>
                </c:pt>
                <c:pt idx="8">
                  <c:v>25.075685478217572</c:v>
                </c:pt>
                <c:pt idx="9">
                  <c:v>25.177208283817606</c:v>
                </c:pt>
                <c:pt idx="10">
                  <c:v>25.251457997654143</c:v>
                </c:pt>
                <c:pt idx="11">
                  <c:v>25.081944389119105</c:v>
                </c:pt>
                <c:pt idx="12">
                  <c:v>25.294268401382613</c:v>
                </c:pt>
                <c:pt idx="13">
                  <c:v>26.245828827303615</c:v>
                </c:pt>
                <c:pt idx="14">
                  <c:v>25.298811621541383</c:v>
                </c:pt>
                <c:pt idx="15">
                  <c:v>25.532630529747063</c:v>
                </c:pt>
                <c:pt idx="16">
                  <c:v>25.737976150195806</c:v>
                </c:pt>
                <c:pt idx="17">
                  <c:v>25.712076224317137</c:v>
                </c:pt>
                <c:pt idx="18">
                  <c:v>26.126016099045746</c:v>
                </c:pt>
                <c:pt idx="19">
                  <c:v>26.448170884380811</c:v>
                </c:pt>
                <c:pt idx="20">
                  <c:v>26.638914080456164</c:v>
                </c:pt>
                <c:pt idx="21">
                  <c:v>26.048599845143332</c:v>
                </c:pt>
                <c:pt idx="22">
                  <c:v>25.946468686482831</c:v>
                </c:pt>
                <c:pt idx="23">
                  <c:v>25.779612528925238</c:v>
                </c:pt>
                <c:pt idx="24">
                  <c:v>25.87849266749296</c:v>
                </c:pt>
                <c:pt idx="25">
                  <c:v>25.316260804854306</c:v>
                </c:pt>
                <c:pt idx="26">
                  <c:v>25.198401025077505</c:v>
                </c:pt>
                <c:pt idx="27">
                  <c:v>24.970936167421183</c:v>
                </c:pt>
                <c:pt idx="28">
                  <c:v>24.734669635072077</c:v>
                </c:pt>
                <c:pt idx="29">
                  <c:v>25.102829816773511</c:v>
                </c:pt>
                <c:pt idx="30">
                  <c:v>25.168483209906466</c:v>
                </c:pt>
                <c:pt idx="31">
                  <c:v>24.772215987898509</c:v>
                </c:pt>
                <c:pt idx="32">
                  <c:v>24.770785876858707</c:v>
                </c:pt>
                <c:pt idx="33">
                  <c:v>25.222146631560726</c:v>
                </c:pt>
                <c:pt idx="34">
                  <c:v>24.985768515190355</c:v>
                </c:pt>
                <c:pt idx="35">
                  <c:v>24.796425406845916</c:v>
                </c:pt>
                <c:pt idx="36">
                  <c:v>24.960549174121208</c:v>
                </c:pt>
                <c:pt idx="37">
                  <c:v>24.957974768743615</c:v>
                </c:pt>
                <c:pt idx="38">
                  <c:v>24.407497004495841</c:v>
                </c:pt>
                <c:pt idx="39">
                  <c:v>25.571848445777331</c:v>
                </c:pt>
                <c:pt idx="40">
                  <c:v>25.281369886774367</c:v>
                </c:pt>
                <c:pt idx="41">
                  <c:v>25.185276716046424</c:v>
                </c:pt>
                <c:pt idx="42">
                  <c:v>25.17705623397428</c:v>
                </c:pt>
                <c:pt idx="43">
                  <c:v>24.905946620386558</c:v>
                </c:pt>
                <c:pt idx="44">
                  <c:v>24.61448697600526</c:v>
                </c:pt>
                <c:pt idx="45">
                  <c:v>25.207036342595973</c:v>
                </c:pt>
                <c:pt idx="46">
                  <c:v>25.0079395318017</c:v>
                </c:pt>
                <c:pt idx="47">
                  <c:v>24.842657908125311</c:v>
                </c:pt>
                <c:pt idx="48">
                  <c:v>25.013079316081598</c:v>
                </c:pt>
                <c:pt idx="49">
                  <c:v>25.254242724063637</c:v>
                </c:pt>
                <c:pt idx="50">
                  <c:v>24.371277983013449</c:v>
                </c:pt>
                <c:pt idx="51">
                  <c:v>25.341642038389455</c:v>
                </c:pt>
                <c:pt idx="52">
                  <c:v>24.14535675391614</c:v>
                </c:pt>
                <c:pt idx="53">
                  <c:v>25.361848555059613</c:v>
                </c:pt>
                <c:pt idx="54">
                  <c:v>25.773438909310109</c:v>
                </c:pt>
                <c:pt idx="55">
                  <c:v>25.362196277961615</c:v>
                </c:pt>
                <c:pt idx="56">
                  <c:v>25.063790819101524</c:v>
                </c:pt>
                <c:pt idx="57">
                  <c:v>25.035146793049378</c:v>
                </c:pt>
                <c:pt idx="58">
                  <c:v>25.061614971730734</c:v>
                </c:pt>
                <c:pt idx="59">
                  <c:v>24.507557965611905</c:v>
                </c:pt>
                <c:pt idx="60">
                  <c:v>24.880887500049973</c:v>
                </c:pt>
                <c:pt idx="61">
                  <c:v>24.66101350758122</c:v>
                </c:pt>
                <c:pt idx="62">
                  <c:v>25.09843916627889</c:v>
                </c:pt>
                <c:pt idx="63">
                  <c:v>24.79238455276759</c:v>
                </c:pt>
                <c:pt idx="64">
                  <c:v>25.113926714036602</c:v>
                </c:pt>
                <c:pt idx="65">
                  <c:v>24.678494106649953</c:v>
                </c:pt>
                <c:pt idx="66">
                  <c:v>25.307316977540108</c:v>
                </c:pt>
                <c:pt idx="67">
                  <c:v>25.421429156823631</c:v>
                </c:pt>
                <c:pt idx="68">
                  <c:v>25.026658001081891</c:v>
                </c:pt>
                <c:pt idx="69">
                  <c:v>24.959967088217049</c:v>
                </c:pt>
                <c:pt idx="70">
                  <c:v>24.888651017035432</c:v>
                </c:pt>
                <c:pt idx="71">
                  <c:v>24.837856882194529</c:v>
                </c:pt>
                <c:pt idx="72">
                  <c:v>24.78303741523608</c:v>
                </c:pt>
                <c:pt idx="73">
                  <c:v>24.706766730315575</c:v>
                </c:pt>
                <c:pt idx="74">
                  <c:v>25.261409395693185</c:v>
                </c:pt>
                <c:pt idx="75">
                  <c:v>25.071553277453575</c:v>
                </c:pt>
                <c:pt idx="76">
                  <c:v>24.482019707205936</c:v>
                </c:pt>
                <c:pt idx="77">
                  <c:v>24.498564471903116</c:v>
                </c:pt>
                <c:pt idx="78">
                  <c:v>24.299540543647062</c:v>
                </c:pt>
                <c:pt idx="79">
                  <c:v>24.435715810925448</c:v>
                </c:pt>
                <c:pt idx="80">
                  <c:v>24.432988063492481</c:v>
                </c:pt>
                <c:pt idx="81">
                  <c:v>24.068589978578864</c:v>
                </c:pt>
                <c:pt idx="82">
                  <c:v>24.480623696899205</c:v>
                </c:pt>
                <c:pt idx="83">
                  <c:v>24.09865742833242</c:v>
                </c:pt>
                <c:pt idx="84">
                  <c:v>25.189117862073758</c:v>
                </c:pt>
                <c:pt idx="85">
                  <c:v>24.253560084905963</c:v>
                </c:pt>
                <c:pt idx="86">
                  <c:v>25.422315179313046</c:v>
                </c:pt>
                <c:pt idx="87">
                  <c:v>25.320458890045156</c:v>
                </c:pt>
                <c:pt idx="88">
                  <c:v>25.126175152703244</c:v>
                </c:pt>
                <c:pt idx="89">
                  <c:v>24.593878549840955</c:v>
                </c:pt>
                <c:pt idx="90">
                  <c:v>24.708141455466141</c:v>
                </c:pt>
                <c:pt idx="91">
                  <c:v>24.242465193259022</c:v>
                </c:pt>
                <c:pt idx="92">
                  <c:v>24.644197244469815</c:v>
                </c:pt>
                <c:pt idx="93">
                  <c:v>24.114900979104874</c:v>
                </c:pt>
                <c:pt idx="94">
                  <c:v>24.386911838492399</c:v>
                </c:pt>
                <c:pt idx="95">
                  <c:v>23.870420930240986</c:v>
                </c:pt>
                <c:pt idx="96">
                  <c:v>24.86491962602156</c:v>
                </c:pt>
                <c:pt idx="97">
                  <c:v>24.650577768820654</c:v>
                </c:pt>
                <c:pt idx="98">
                  <c:v>24.90424181509319</c:v>
                </c:pt>
                <c:pt idx="99">
                  <c:v>25.237695884564864</c:v>
                </c:pt>
                <c:pt idx="100">
                  <c:v>25.811360504780598</c:v>
                </c:pt>
                <c:pt idx="101">
                  <c:v>25.856870221764598</c:v>
                </c:pt>
                <c:pt idx="102">
                  <c:v>24.799779706330963</c:v>
                </c:pt>
                <c:pt idx="103">
                  <c:v>25.422500154015186</c:v>
                </c:pt>
                <c:pt idx="104">
                  <c:v>24.772816115822923</c:v>
                </c:pt>
                <c:pt idx="105">
                  <c:v>25.000712900945537</c:v>
                </c:pt>
                <c:pt idx="106">
                  <c:v>24.763829627608342</c:v>
                </c:pt>
                <c:pt idx="107">
                  <c:v>25.21097256120893</c:v>
                </c:pt>
                <c:pt idx="108">
                  <c:v>24.567477558252513</c:v>
                </c:pt>
                <c:pt idx="109">
                  <c:v>23.967726754075276</c:v>
                </c:pt>
                <c:pt idx="110">
                  <c:v>24.442840583174888</c:v>
                </c:pt>
                <c:pt idx="111">
                  <c:v>23.698431561490317</c:v>
                </c:pt>
                <c:pt idx="112">
                  <c:v>24.894562643969657</c:v>
                </c:pt>
                <c:pt idx="113">
                  <c:v>25.350707854138015</c:v>
                </c:pt>
                <c:pt idx="114">
                  <c:v>24.705139106195631</c:v>
                </c:pt>
                <c:pt idx="115">
                  <c:v>24.477924370512156</c:v>
                </c:pt>
                <c:pt idx="116">
                  <c:v>24.177028154117714</c:v>
                </c:pt>
                <c:pt idx="117">
                  <c:v>24.477059288572843</c:v>
                </c:pt>
                <c:pt idx="118">
                  <c:v>25.008562797310177</c:v>
                </c:pt>
                <c:pt idx="119">
                  <c:v>24.425118770364058</c:v>
                </c:pt>
                <c:pt idx="120">
                  <c:v>24.676067955975437</c:v>
                </c:pt>
                <c:pt idx="121">
                  <c:v>24.35398293225979</c:v>
                </c:pt>
                <c:pt idx="122">
                  <c:v>23.477243696456426</c:v>
                </c:pt>
                <c:pt idx="123">
                  <c:v>24.821590800184612</c:v>
                </c:pt>
                <c:pt idx="124">
                  <c:v>24.43177461902734</c:v>
                </c:pt>
                <c:pt idx="125">
                  <c:v>24.251675730758492</c:v>
                </c:pt>
                <c:pt idx="126">
                  <c:v>24.128040811384995</c:v>
                </c:pt>
                <c:pt idx="127">
                  <c:v>25.190763381449415</c:v>
                </c:pt>
                <c:pt idx="128">
                  <c:v>24.950443902491603</c:v>
                </c:pt>
                <c:pt idx="129">
                  <c:v>24.560030670533173</c:v>
                </c:pt>
                <c:pt idx="130">
                  <c:v>24.114754575213297</c:v>
                </c:pt>
                <c:pt idx="131">
                  <c:v>24.164157217180531</c:v>
                </c:pt>
                <c:pt idx="132">
                  <c:v>24.226603956340195</c:v>
                </c:pt>
                <c:pt idx="133">
                  <c:v>24.968362739747896</c:v>
                </c:pt>
                <c:pt idx="134">
                  <c:v>24.670383169077859</c:v>
                </c:pt>
                <c:pt idx="135">
                  <c:v>24.649610594726063</c:v>
                </c:pt>
                <c:pt idx="136">
                  <c:v>23.929871490210449</c:v>
                </c:pt>
                <c:pt idx="137">
                  <c:v>24.057740625231787</c:v>
                </c:pt>
                <c:pt idx="138">
                  <c:v>25.286189472549527</c:v>
                </c:pt>
                <c:pt idx="139">
                  <c:v>25.153479239497077</c:v>
                </c:pt>
                <c:pt idx="140">
                  <c:v>25.105336970630198</c:v>
                </c:pt>
                <c:pt idx="141">
                  <c:v>24.651434398573638</c:v>
                </c:pt>
                <c:pt idx="142">
                  <c:v>24.582888409018988</c:v>
                </c:pt>
                <c:pt idx="143">
                  <c:v>24.710094228421521</c:v>
                </c:pt>
                <c:pt idx="144">
                  <c:v>24.437603220477172</c:v>
                </c:pt>
                <c:pt idx="145">
                  <c:v>24.123533786820627</c:v>
                </c:pt>
                <c:pt idx="146">
                  <c:v>24.096258169629444</c:v>
                </c:pt>
                <c:pt idx="147">
                  <c:v>24.220602751374326</c:v>
                </c:pt>
                <c:pt idx="148">
                  <c:v>24.918673092404394</c:v>
                </c:pt>
                <c:pt idx="149">
                  <c:v>26.093631316308127</c:v>
                </c:pt>
                <c:pt idx="150">
                  <c:v>25.185815909878208</c:v>
                </c:pt>
                <c:pt idx="151">
                  <c:v>24.96968664312644</c:v>
                </c:pt>
                <c:pt idx="152">
                  <c:v>24.458023123266866</c:v>
                </c:pt>
                <c:pt idx="153">
                  <c:v>25.286836642995155</c:v>
                </c:pt>
                <c:pt idx="154">
                  <c:v>25.831613876917796</c:v>
                </c:pt>
                <c:pt idx="155">
                  <c:v>25.229807684124456</c:v>
                </c:pt>
                <c:pt idx="156">
                  <c:v>24.526905986265859</c:v>
                </c:pt>
                <c:pt idx="157">
                  <c:v>25.273680003386037</c:v>
                </c:pt>
                <c:pt idx="158">
                  <c:v>25.26189325463476</c:v>
                </c:pt>
                <c:pt idx="159">
                  <c:v>25.189887838656873</c:v>
                </c:pt>
                <c:pt idx="160">
                  <c:v>25.015756911559357</c:v>
                </c:pt>
                <c:pt idx="161">
                  <c:v>25.636042774057419</c:v>
                </c:pt>
                <c:pt idx="162">
                  <c:v>25.082316662603947</c:v>
                </c:pt>
                <c:pt idx="163">
                  <c:v>25.51726188082565</c:v>
                </c:pt>
                <c:pt idx="164">
                  <c:v>26.251611083345946</c:v>
                </c:pt>
                <c:pt idx="165">
                  <c:v>25.464222857636219</c:v>
                </c:pt>
                <c:pt idx="166">
                  <c:v>25.81409822679775</c:v>
                </c:pt>
                <c:pt idx="167">
                  <c:v>25.402405092584576</c:v>
                </c:pt>
                <c:pt idx="168">
                  <c:v>25.290785556298619</c:v>
                </c:pt>
                <c:pt idx="169">
                  <c:v>26.144210619502694</c:v>
                </c:pt>
                <c:pt idx="170">
                  <c:v>26.401426525797813</c:v>
                </c:pt>
                <c:pt idx="171">
                  <c:v>25.547392259670676</c:v>
                </c:pt>
                <c:pt idx="172">
                  <c:v>25.314737119955648</c:v>
                </c:pt>
                <c:pt idx="173">
                  <c:v>24.61428806157906</c:v>
                </c:pt>
                <c:pt idx="174">
                  <c:v>24.969126898300473</c:v>
                </c:pt>
                <c:pt idx="175">
                  <c:v>25.63925068689824</c:v>
                </c:pt>
                <c:pt idx="176">
                  <c:v>25.030741055005763</c:v>
                </c:pt>
                <c:pt idx="177">
                  <c:v>26.301987721167695</c:v>
                </c:pt>
                <c:pt idx="178">
                  <c:v>25.589113403875203</c:v>
                </c:pt>
                <c:pt idx="179">
                  <c:v>25.174830427854889</c:v>
                </c:pt>
                <c:pt idx="180">
                  <c:v>25.709225441642431</c:v>
                </c:pt>
                <c:pt idx="181">
                  <c:v>25.360279398017095</c:v>
                </c:pt>
                <c:pt idx="182">
                  <c:v>25.071448935503057</c:v>
                </c:pt>
                <c:pt idx="183">
                  <c:v>25.106690244280774</c:v>
                </c:pt>
                <c:pt idx="184">
                  <c:v>25.067796320554606</c:v>
                </c:pt>
                <c:pt idx="185">
                  <c:v>24.608382902180761</c:v>
                </c:pt>
                <c:pt idx="186">
                  <c:v>24.628145187119948</c:v>
                </c:pt>
                <c:pt idx="187">
                  <c:v>25.672773391016822</c:v>
                </c:pt>
                <c:pt idx="188">
                  <c:v>24.904648886901754</c:v>
                </c:pt>
                <c:pt idx="189">
                  <c:v>25.359400050975868</c:v>
                </c:pt>
                <c:pt idx="190">
                  <c:v>24.866594195383701</c:v>
                </c:pt>
                <c:pt idx="191">
                  <c:v>24.926310382591691</c:v>
                </c:pt>
                <c:pt idx="192">
                  <c:v>25.542774846142063</c:v>
                </c:pt>
                <c:pt idx="193">
                  <c:v>25.359456377946483</c:v>
                </c:pt>
                <c:pt idx="194">
                  <c:v>25.312821041198475</c:v>
                </c:pt>
                <c:pt idx="195">
                  <c:v>25.038642656602843</c:v>
                </c:pt>
                <c:pt idx="196">
                  <c:v>25.545454292957157</c:v>
                </c:pt>
                <c:pt idx="197">
                  <c:v>25.258776143332803</c:v>
                </c:pt>
                <c:pt idx="198">
                  <c:v>25.389353966433809</c:v>
                </c:pt>
                <c:pt idx="199">
                  <c:v>24.946939704544519</c:v>
                </c:pt>
                <c:pt idx="200">
                  <c:v>25.598550484578947</c:v>
                </c:pt>
                <c:pt idx="201">
                  <c:v>25.530507591261365</c:v>
                </c:pt>
                <c:pt idx="202">
                  <c:v>25.13789058251934</c:v>
                </c:pt>
                <c:pt idx="203">
                  <c:v>25.261274651797816</c:v>
                </c:pt>
                <c:pt idx="204">
                  <c:v>25.087302492983447</c:v>
                </c:pt>
                <c:pt idx="205">
                  <c:v>24.717885271140318</c:v>
                </c:pt>
                <c:pt idx="206">
                  <c:v>25.235074123997862</c:v>
                </c:pt>
                <c:pt idx="207">
                  <c:v>25.456329640629548</c:v>
                </c:pt>
                <c:pt idx="208">
                  <c:v>23.592442331612304</c:v>
                </c:pt>
                <c:pt idx="209">
                  <c:v>24.658467333651814</c:v>
                </c:pt>
                <c:pt idx="210">
                  <c:v>25.042056302054636</c:v>
                </c:pt>
                <c:pt idx="211">
                  <c:v>25.542837634596722</c:v>
                </c:pt>
                <c:pt idx="212">
                  <c:v>24.992727734430602</c:v>
                </c:pt>
                <c:pt idx="213">
                  <c:v>24.974846457174642</c:v>
                </c:pt>
                <c:pt idx="214">
                  <c:v>25.295051613379851</c:v>
                </c:pt>
                <c:pt idx="215">
                  <c:v>24.673622238901928</c:v>
                </c:pt>
                <c:pt idx="216">
                  <c:v>24.835025374369124</c:v>
                </c:pt>
                <c:pt idx="217">
                  <c:v>24.591948471070499</c:v>
                </c:pt>
                <c:pt idx="218">
                  <c:v>25.350470373768399</c:v>
                </c:pt>
                <c:pt idx="219">
                  <c:v>25.139119820543019</c:v>
                </c:pt>
                <c:pt idx="220">
                  <c:v>24.779417411058219</c:v>
                </c:pt>
                <c:pt idx="221">
                  <c:v>24.824957344151564</c:v>
                </c:pt>
                <c:pt idx="222">
                  <c:v>25.49890283913766</c:v>
                </c:pt>
                <c:pt idx="223">
                  <c:v>24.813008325855062</c:v>
                </c:pt>
                <c:pt idx="224">
                  <c:v>25.112984065327456</c:v>
                </c:pt>
                <c:pt idx="225">
                  <c:v>24.228373583305569</c:v>
                </c:pt>
                <c:pt idx="226">
                  <c:v>24.149691622596439</c:v>
                </c:pt>
                <c:pt idx="227">
                  <c:v>24.736125721800651</c:v>
                </c:pt>
                <c:pt idx="228">
                  <c:v>26.307884185179276</c:v>
                </c:pt>
                <c:pt idx="229">
                  <c:v>25.651297697507452</c:v>
                </c:pt>
                <c:pt idx="230">
                  <c:v>26.002474336490934</c:v>
                </c:pt>
                <c:pt idx="231">
                  <c:v>25.677551072748262</c:v>
                </c:pt>
                <c:pt idx="232">
                  <c:v>25.485514640736287</c:v>
                </c:pt>
                <c:pt idx="233">
                  <c:v>25.30518899248661</c:v>
                </c:pt>
                <c:pt idx="234">
                  <c:v>25.784695507658107</c:v>
                </c:pt>
                <c:pt idx="235">
                  <c:v>26.662609352450051</c:v>
                </c:pt>
                <c:pt idx="236">
                  <c:v>25.7885443548127</c:v>
                </c:pt>
                <c:pt idx="237">
                  <c:v>25.695073396663112</c:v>
                </c:pt>
                <c:pt idx="238">
                  <c:v>25.500654717242931</c:v>
                </c:pt>
                <c:pt idx="239">
                  <c:v>25.780353580758671</c:v>
                </c:pt>
                <c:pt idx="240">
                  <c:v>25.55737936291213</c:v>
                </c:pt>
                <c:pt idx="241">
                  <c:v>25.557736819449282</c:v>
                </c:pt>
                <c:pt idx="242">
                  <c:v>25.329974339119211</c:v>
                </c:pt>
                <c:pt idx="243">
                  <c:v>26.654073307023793</c:v>
                </c:pt>
                <c:pt idx="244">
                  <c:v>25.873015965537952</c:v>
                </c:pt>
                <c:pt idx="245">
                  <c:v>25.401960053198771</c:v>
                </c:pt>
                <c:pt idx="246">
                  <c:v>25.655596035069369</c:v>
                </c:pt>
                <c:pt idx="247">
                  <c:v>25.402194255364989</c:v>
                </c:pt>
                <c:pt idx="248">
                  <c:v>25.321042357026442</c:v>
                </c:pt>
                <c:pt idx="249">
                  <c:v>25.154399966387427</c:v>
                </c:pt>
                <c:pt idx="250">
                  <c:v>25.944801182333286</c:v>
                </c:pt>
                <c:pt idx="251">
                  <c:v>25.48229577473202</c:v>
                </c:pt>
                <c:pt idx="252">
                  <c:v>26.329390388003315</c:v>
                </c:pt>
                <c:pt idx="253">
                  <c:v>26.468878853368075</c:v>
                </c:pt>
                <c:pt idx="254">
                  <c:v>25.411550316147888</c:v>
                </c:pt>
                <c:pt idx="255">
                  <c:v>25.120194753971351</c:v>
                </c:pt>
                <c:pt idx="256">
                  <c:v>25.36693378251212</c:v>
                </c:pt>
                <c:pt idx="257">
                  <c:v>25.410745513359835</c:v>
                </c:pt>
                <c:pt idx="258">
                  <c:v>25.475296277791763</c:v>
                </c:pt>
                <c:pt idx="259">
                  <c:v>24.809031539085886</c:v>
                </c:pt>
                <c:pt idx="260">
                  <c:v>23.196376520410102</c:v>
                </c:pt>
              </c:numCache>
            </c:numRef>
          </c:xVal>
          <c:yVal>
            <c:numRef>
              <c:f>Данные!$S$3:$S$263</c:f>
              <c:numCache>
                <c:formatCode>General</c:formatCode>
                <c:ptCount val="261"/>
                <c:pt idx="0">
                  <c:v>7.6108527903952501</c:v>
                </c:pt>
                <c:pt idx="1">
                  <c:v>9.6017065557048458</c:v>
                </c:pt>
                <c:pt idx="2">
                  <c:v>10.510259517349327</c:v>
                </c:pt>
                <c:pt idx="3">
                  <c:v>9.2133358809559809</c:v>
                </c:pt>
                <c:pt idx="4">
                  <c:v>6.866933284461882</c:v>
                </c:pt>
                <c:pt idx="5">
                  <c:v>8.863615758890619</c:v>
                </c:pt>
                <c:pt idx="6">
                  <c:v>8.6621589616664227</c:v>
                </c:pt>
                <c:pt idx="7">
                  <c:v>8.3308636132247447</c:v>
                </c:pt>
                <c:pt idx="8">
                  <c:v>9.788637710857186</c:v>
                </c:pt>
                <c:pt idx="9">
                  <c:v>8.5030942670367367</c:v>
                </c:pt>
                <c:pt idx="10">
                  <c:v>9.3263440477324888</c:v>
                </c:pt>
                <c:pt idx="11">
                  <c:v>9.3604830304059021</c:v>
                </c:pt>
                <c:pt idx="12">
                  <c:v>8.7887458819381354</c:v>
                </c:pt>
                <c:pt idx="13">
                  <c:v>8.5271435222694052</c:v>
                </c:pt>
                <c:pt idx="14">
                  <c:v>9.027618735160889</c:v>
                </c:pt>
                <c:pt idx="15">
                  <c:v>8.7011800275292526</c:v>
                </c:pt>
                <c:pt idx="16">
                  <c:v>9.9276922412329451</c:v>
                </c:pt>
                <c:pt idx="17">
                  <c:v>6.3969296552161463</c:v>
                </c:pt>
                <c:pt idx="18">
                  <c:v>7.8438486381524717</c:v>
                </c:pt>
                <c:pt idx="19">
                  <c:v>8.9618790126776826</c:v>
                </c:pt>
                <c:pt idx="20">
                  <c:v>7.6778635006782103</c:v>
                </c:pt>
                <c:pt idx="21">
                  <c:v>9.2751913442957985</c:v>
                </c:pt>
                <c:pt idx="22">
                  <c:v>8.7193173755063711</c:v>
                </c:pt>
                <c:pt idx="23">
                  <c:v>6.9275579062783166</c:v>
                </c:pt>
                <c:pt idx="24">
                  <c:v>7.7621706071382048</c:v>
                </c:pt>
                <c:pt idx="25">
                  <c:v>9.0094474295967935</c:v>
                </c:pt>
                <c:pt idx="26">
                  <c:v>9.5989983617679666</c:v>
                </c:pt>
                <c:pt idx="27">
                  <c:v>6.7569323892475532</c:v>
                </c:pt>
                <c:pt idx="28">
                  <c:v>8.1519098729409052</c:v>
                </c:pt>
                <c:pt idx="29">
                  <c:v>7.7579062083517467</c:v>
                </c:pt>
                <c:pt idx="30">
                  <c:v>8.1775158238460754</c:v>
                </c:pt>
                <c:pt idx="31">
                  <c:v>9.0548554691357879</c:v>
                </c:pt>
                <c:pt idx="32">
                  <c:v>8.9092352791922611</c:v>
                </c:pt>
                <c:pt idx="33">
                  <c:v>8.0709060887878188</c:v>
                </c:pt>
                <c:pt idx="34">
                  <c:v>5.0106352940962555</c:v>
                </c:pt>
                <c:pt idx="35">
                  <c:v>8.261009786023827</c:v>
                </c:pt>
                <c:pt idx="36">
                  <c:v>8.842171048611716</c:v>
                </c:pt>
                <c:pt idx="37">
                  <c:v>7.4558766874918243</c:v>
                </c:pt>
                <c:pt idx="38">
                  <c:v>7.6449193449588568</c:v>
                </c:pt>
                <c:pt idx="39">
                  <c:v>8.6961758469446782</c:v>
                </c:pt>
                <c:pt idx="40">
                  <c:v>7.3963352938008082</c:v>
                </c:pt>
                <c:pt idx="41">
                  <c:v>9.3775482909600889</c:v>
                </c:pt>
                <c:pt idx="42">
                  <c:v>9.1891167355245553</c:v>
                </c:pt>
                <c:pt idx="43">
                  <c:v>8.1047034683711079</c:v>
                </c:pt>
                <c:pt idx="44">
                  <c:v>8.7483049123796235</c:v>
                </c:pt>
                <c:pt idx="45">
                  <c:v>8.4969904840987187</c:v>
                </c:pt>
                <c:pt idx="46">
                  <c:v>7.222566018822171</c:v>
                </c:pt>
                <c:pt idx="47">
                  <c:v>6.633318433280377</c:v>
                </c:pt>
                <c:pt idx="48">
                  <c:v>8.7209500289302575</c:v>
                </c:pt>
                <c:pt idx="49">
                  <c:v>8.6358647211337356</c:v>
                </c:pt>
                <c:pt idx="50">
                  <c:v>9.6989203867948532</c:v>
                </c:pt>
                <c:pt idx="51">
                  <c:v>9.1027551612962458</c:v>
                </c:pt>
                <c:pt idx="52">
                  <c:v>7.7706452341291765</c:v>
                </c:pt>
                <c:pt idx="53">
                  <c:v>9.5007686700959884</c:v>
                </c:pt>
                <c:pt idx="54">
                  <c:v>10.061772531501841</c:v>
                </c:pt>
                <c:pt idx="55">
                  <c:v>8.9105857182901325</c:v>
                </c:pt>
                <c:pt idx="56">
                  <c:v>7.6108527903952501</c:v>
                </c:pt>
                <c:pt idx="57">
                  <c:v>8.4887937168945395</c:v>
                </c:pt>
                <c:pt idx="58">
                  <c:v>10.359962581552038</c:v>
                </c:pt>
                <c:pt idx="59">
                  <c:v>8.1167156248191112</c:v>
                </c:pt>
                <c:pt idx="60">
                  <c:v>7.2584121505953068</c:v>
                </c:pt>
                <c:pt idx="61">
                  <c:v>7.9157131993821155</c:v>
                </c:pt>
                <c:pt idx="62">
                  <c:v>9.4856967947373274</c:v>
                </c:pt>
                <c:pt idx="63">
                  <c:v>8.8143304226387738</c:v>
                </c:pt>
                <c:pt idx="64">
                  <c:v>8.6464655271203767</c:v>
                </c:pt>
                <c:pt idx="65">
                  <c:v>7.7536235465597461</c:v>
                </c:pt>
                <c:pt idx="66">
                  <c:v>8.1997389606307856</c:v>
                </c:pt>
                <c:pt idx="67">
                  <c:v>11.159530849153066</c:v>
                </c:pt>
                <c:pt idx="68">
                  <c:v>8.9921843621730115</c:v>
                </c:pt>
                <c:pt idx="69">
                  <c:v>8.4908492160766347</c:v>
                </c:pt>
                <c:pt idx="70">
                  <c:v>7.9996785794994505</c:v>
                </c:pt>
                <c:pt idx="71">
                  <c:v>10.433527395225923</c:v>
                </c:pt>
                <c:pt idx="72">
                  <c:v>9.4572004499077078</c:v>
                </c:pt>
                <c:pt idx="73">
                  <c:v>8.2401212980764722</c:v>
                </c:pt>
                <c:pt idx="74">
                  <c:v>9.9937851905169079</c:v>
                </c:pt>
                <c:pt idx="75">
                  <c:v>8.9463748261417173</c:v>
                </c:pt>
                <c:pt idx="76">
                  <c:v>8.2635904326173186</c:v>
                </c:pt>
                <c:pt idx="77">
                  <c:v>8.4846699997106771</c:v>
                </c:pt>
                <c:pt idx="78">
                  <c:v>9.0033162025418569</c:v>
                </c:pt>
                <c:pt idx="79">
                  <c:v>6.6846117276679271</c:v>
                </c:pt>
                <c:pt idx="80">
                  <c:v>8.3187422526923989</c:v>
                </c:pt>
                <c:pt idx="81">
                  <c:v>8.7687298172316659</c:v>
                </c:pt>
                <c:pt idx="82">
                  <c:v>8.1432267503674449</c:v>
                </c:pt>
                <c:pt idx="83">
                  <c:v>9.5453830157878006</c:v>
                </c:pt>
                <c:pt idx="84">
                  <c:v>8.8536654280374503</c:v>
                </c:pt>
                <c:pt idx="85">
                  <c:v>8.3570244392634159</c:v>
                </c:pt>
                <c:pt idx="86">
                  <c:v>10.144078017454058</c:v>
                </c:pt>
                <c:pt idx="87">
                  <c:v>11.897303120747909</c:v>
                </c:pt>
                <c:pt idx="88">
                  <c:v>9.8453286383625951</c:v>
                </c:pt>
                <c:pt idx="89">
                  <c:v>10.789731363057987</c:v>
                </c:pt>
                <c:pt idx="90">
                  <c:v>10.32777441488488</c:v>
                </c:pt>
                <c:pt idx="91">
                  <c:v>9.8678603748929774</c:v>
                </c:pt>
                <c:pt idx="92">
                  <c:v>8.4162672728262766</c:v>
                </c:pt>
                <c:pt idx="93">
                  <c:v>9.6677652190150578</c:v>
                </c:pt>
                <c:pt idx="94">
                  <c:v>9.2457075158134732</c:v>
                </c:pt>
                <c:pt idx="95">
                  <c:v>7.0732697174597101</c:v>
                </c:pt>
                <c:pt idx="96">
                  <c:v>10.798554647958657</c:v>
                </c:pt>
                <c:pt idx="97">
                  <c:v>11.272254196787802</c:v>
                </c:pt>
                <c:pt idx="98">
                  <c:v>10.689897363555763</c:v>
                </c:pt>
                <c:pt idx="99">
                  <c:v>11.620074380487271</c:v>
                </c:pt>
                <c:pt idx="100">
                  <c:v>10.495985324946144</c:v>
                </c:pt>
                <c:pt idx="101">
                  <c:v>9.0768089793516609</c:v>
                </c:pt>
                <c:pt idx="102">
                  <c:v>8.5409097180335536</c:v>
                </c:pt>
                <c:pt idx="103">
                  <c:v>9.3859729406193413</c:v>
                </c:pt>
                <c:pt idx="104">
                  <c:v>9.4140972094902029</c:v>
                </c:pt>
                <c:pt idx="105">
                  <c:v>10.526212268799528</c:v>
                </c:pt>
                <c:pt idx="106">
                  <c:v>10.592626711698534</c:v>
                </c:pt>
                <c:pt idx="107">
                  <c:v>7.7493224646603558</c:v>
                </c:pt>
                <c:pt idx="108">
                  <c:v>8.6394108241404872</c:v>
                </c:pt>
                <c:pt idx="109">
                  <c:v>9.1420615312228879</c:v>
                </c:pt>
                <c:pt idx="110">
                  <c:v>8.984693690443855</c:v>
                </c:pt>
                <c:pt idx="111">
                  <c:v>8.1969879272588972</c:v>
                </c:pt>
                <c:pt idx="112">
                  <c:v>9.3254531790766872</c:v>
                </c:pt>
                <c:pt idx="113">
                  <c:v>8.3546742619184631</c:v>
                </c:pt>
                <c:pt idx="114">
                  <c:v>7.9861648603327273</c:v>
                </c:pt>
                <c:pt idx="115">
                  <c:v>7.5806997522245627</c:v>
                </c:pt>
                <c:pt idx="116">
                  <c:v>7.8516611778892651</c:v>
                </c:pt>
                <c:pt idx="117">
                  <c:v>7.6401231726953638</c:v>
                </c:pt>
                <c:pt idx="118">
                  <c:v>8.4969904840987187</c:v>
                </c:pt>
                <c:pt idx="119">
                  <c:v>7.6255950721324535</c:v>
                </c:pt>
                <c:pt idx="120">
                  <c:v>9.581903928408666</c:v>
                </c:pt>
                <c:pt idx="121">
                  <c:v>10.389303013297951</c:v>
                </c:pt>
                <c:pt idx="122">
                  <c:v>6.9373140812236818</c:v>
                </c:pt>
                <c:pt idx="123">
                  <c:v>8.9554481223473932</c:v>
                </c:pt>
                <c:pt idx="124">
                  <c:v>9.3147003873004248</c:v>
                </c:pt>
                <c:pt idx="125">
                  <c:v>8.8187781690370102</c:v>
                </c:pt>
                <c:pt idx="126">
                  <c:v>7.9480319906372836</c:v>
                </c:pt>
                <c:pt idx="127">
                  <c:v>9.503009985939002</c:v>
                </c:pt>
                <c:pt idx="128">
                  <c:v>9.71655538318449</c:v>
                </c:pt>
                <c:pt idx="129">
                  <c:v>10.065181141534115</c:v>
                </c:pt>
                <c:pt idx="130">
                  <c:v>8.2532276455817719</c:v>
                </c:pt>
                <c:pt idx="131">
                  <c:v>9.730918287184851</c:v>
                </c:pt>
                <c:pt idx="132">
                  <c:v>7.5704432520573741</c:v>
                </c:pt>
                <c:pt idx="133">
                  <c:v>7.4383835300443071</c:v>
                </c:pt>
                <c:pt idx="134">
                  <c:v>7.0561752841004104</c:v>
                </c:pt>
                <c:pt idx="135">
                  <c:v>9.4856967947373274</c:v>
                </c:pt>
                <c:pt idx="136">
                  <c:v>9.4887293975163711</c:v>
                </c:pt>
                <c:pt idx="137">
                  <c:v>9.2153279134872221</c:v>
                </c:pt>
                <c:pt idx="138">
                  <c:v>7.718685495198466</c:v>
                </c:pt>
                <c:pt idx="139">
                  <c:v>10.681664982280649</c:v>
                </c:pt>
                <c:pt idx="140">
                  <c:v>9.4517166915514519</c:v>
                </c:pt>
                <c:pt idx="141">
                  <c:v>9.6010301945021936</c:v>
                </c:pt>
                <c:pt idx="142">
                  <c:v>8.0294328405812436</c:v>
                </c:pt>
                <c:pt idx="143">
                  <c:v>7.9895604493338652</c:v>
                </c:pt>
                <c:pt idx="144">
                  <c:v>9.1334593276402245</c:v>
                </c:pt>
                <c:pt idx="145">
                  <c:v>10.231711580300844</c:v>
                </c:pt>
                <c:pt idx="146">
                  <c:v>7.9963172317967457</c:v>
                </c:pt>
                <c:pt idx="147">
                  <c:v>7.6591713676660582</c:v>
                </c:pt>
                <c:pt idx="148">
                  <c:v>8.8098628053790566</c:v>
                </c:pt>
                <c:pt idx="149">
                  <c:v>7.6824824465345056</c:v>
                </c:pt>
                <c:pt idx="150">
                  <c:v>6.7569323892475532</c:v>
                </c:pt>
                <c:pt idx="151">
                  <c:v>8.7530555151382217</c:v>
                </c:pt>
                <c:pt idx="152">
                  <c:v>7.4265490723973047</c:v>
                </c:pt>
                <c:pt idx="153">
                  <c:v>8.0614868668713271</c:v>
                </c:pt>
                <c:pt idx="154">
                  <c:v>6.8977049431286357</c:v>
                </c:pt>
                <c:pt idx="155">
                  <c:v>7.9515593311552522</c:v>
                </c:pt>
                <c:pt idx="156">
                  <c:v>7.6778635006782103</c:v>
                </c:pt>
                <c:pt idx="157">
                  <c:v>7.4383835300443071</c:v>
                </c:pt>
                <c:pt idx="158">
                  <c:v>9.3227758013059709</c:v>
                </c:pt>
                <c:pt idx="159">
                  <c:v>9.1060903506023845</c:v>
                </c:pt>
                <c:pt idx="160">
                  <c:v>9.2183085416253601</c:v>
                </c:pt>
                <c:pt idx="161">
                  <c:v>8.7841622222704761</c:v>
                </c:pt>
                <c:pt idx="162">
                  <c:v>8.1107275829744889</c:v>
                </c:pt>
                <c:pt idx="163">
                  <c:v>7.9963172317967457</c:v>
                </c:pt>
                <c:pt idx="164">
                  <c:v>8.722580021141189</c:v>
                </c:pt>
                <c:pt idx="165">
                  <c:v>9.2123383746388559</c:v>
                </c:pt>
                <c:pt idx="166">
                  <c:v>10.090796650841122</c:v>
                </c:pt>
                <c:pt idx="167">
                  <c:v>8.4029040450141093</c:v>
                </c:pt>
                <c:pt idx="168">
                  <c:v>6.9754139274559517</c:v>
                </c:pt>
                <c:pt idx="169">
                  <c:v>9.0264175338152537</c:v>
                </c:pt>
                <c:pt idx="170">
                  <c:v>8.8873764853797628</c:v>
                </c:pt>
                <c:pt idx="171">
                  <c:v>9.2751913442957985</c:v>
                </c:pt>
                <c:pt idx="172">
                  <c:v>10.525943992473303</c:v>
                </c:pt>
                <c:pt idx="173">
                  <c:v>7.5120712458354664</c:v>
                </c:pt>
                <c:pt idx="174">
                  <c:v>8.4051436876076142</c:v>
                </c:pt>
                <c:pt idx="175">
                  <c:v>9.2153279134872221</c:v>
                </c:pt>
                <c:pt idx="176">
                  <c:v>10.057923905840546</c:v>
                </c:pt>
                <c:pt idx="177">
                  <c:v>8.9884460400624047</c:v>
                </c:pt>
                <c:pt idx="178">
                  <c:v>10.385296227231626</c:v>
                </c:pt>
                <c:pt idx="179">
                  <c:v>9.7596171821164255</c:v>
                </c:pt>
                <c:pt idx="180">
                  <c:v>10.60187099989132</c:v>
                </c:pt>
                <c:pt idx="181">
                  <c:v>9.7925559918288467</c:v>
                </c:pt>
                <c:pt idx="182">
                  <c:v>9.5244209182824946</c:v>
                </c:pt>
                <c:pt idx="183">
                  <c:v>8.4294542771082313</c:v>
                </c:pt>
                <c:pt idx="184">
                  <c:v>8.1256309884770648</c:v>
                </c:pt>
                <c:pt idx="185">
                  <c:v>8.2687318321177372</c:v>
                </c:pt>
                <c:pt idx="186">
                  <c:v>8.6088603799420618</c:v>
                </c:pt>
                <c:pt idx="187">
                  <c:v>10.646852449256691</c:v>
                </c:pt>
                <c:pt idx="188">
                  <c:v>9.3968199389188012</c:v>
                </c:pt>
                <c:pt idx="189">
                  <c:v>8.1803208747736846</c:v>
                </c:pt>
                <c:pt idx="190">
                  <c:v>11.164927056510393</c:v>
                </c:pt>
                <c:pt idx="191">
                  <c:v>10.512165576469624</c:v>
                </c:pt>
                <c:pt idx="192">
                  <c:v>10.429989655687127</c:v>
                </c:pt>
                <c:pt idx="193">
                  <c:v>11.055482617769352</c:v>
                </c:pt>
                <c:pt idx="194">
                  <c:v>10.15657818021829</c:v>
                </c:pt>
                <c:pt idx="195">
                  <c:v>9.3029195532692768</c:v>
                </c:pt>
                <c:pt idx="196">
                  <c:v>10.461959829769471</c:v>
                </c:pt>
                <c:pt idx="197">
                  <c:v>9.5266099012798762</c:v>
                </c:pt>
                <c:pt idx="198">
                  <c:v>8.9644398335393571</c:v>
                </c:pt>
                <c:pt idx="199">
                  <c:v>5.9135030056382698</c:v>
                </c:pt>
                <c:pt idx="200">
                  <c:v>7.4955419438842563</c:v>
                </c:pt>
                <c:pt idx="201">
                  <c:v>8.9186502781268633</c:v>
                </c:pt>
                <c:pt idx="202">
                  <c:v>9.1653430060454468</c:v>
                </c:pt>
                <c:pt idx="203">
                  <c:v>7.6255950721324535</c:v>
                </c:pt>
                <c:pt idx="204">
                  <c:v>6.0867747269123065</c:v>
                </c:pt>
                <c:pt idx="205">
                  <c:v>9.5439513763163628</c:v>
                </c:pt>
                <c:pt idx="206">
                  <c:v>9.1127275431091821</c:v>
                </c:pt>
                <c:pt idx="207">
                  <c:v>7.5336937098486327</c:v>
                </c:pt>
                <c:pt idx="208">
                  <c:v>3.6888794541139363</c:v>
                </c:pt>
                <c:pt idx="209">
                  <c:v>7.6353038862594147</c:v>
                </c:pt>
                <c:pt idx="210">
                  <c:v>8.5091610197189738</c:v>
                </c:pt>
                <c:pt idx="211">
                  <c:v>7.6916568228105469</c:v>
                </c:pt>
                <c:pt idx="212">
                  <c:v>7.3901814282264295</c:v>
                </c:pt>
                <c:pt idx="213">
                  <c:v>6.956545443151569</c:v>
                </c:pt>
                <c:pt idx="214">
                  <c:v>9.4189792370875107</c:v>
                </c:pt>
                <c:pt idx="215">
                  <c:v>9.4124645560663165</c:v>
                </c:pt>
                <c:pt idx="216">
                  <c:v>9.8521942581485771</c:v>
                </c:pt>
                <c:pt idx="217">
                  <c:v>12.048482724955402</c:v>
                </c:pt>
                <c:pt idx="218">
                  <c:v>9.8458584396994908</c:v>
                </c:pt>
                <c:pt idx="219">
                  <c:v>10.528355892342779</c:v>
                </c:pt>
                <c:pt idx="220">
                  <c:v>7.9724660159745655</c:v>
                </c:pt>
                <c:pt idx="221">
                  <c:v>13.403609785320874</c:v>
                </c:pt>
                <c:pt idx="222">
                  <c:v>12.091671385220199</c:v>
                </c:pt>
                <c:pt idx="223">
                  <c:v>11.934657545542265</c:v>
                </c:pt>
                <c:pt idx="224">
                  <c:v>12.396569030512138</c:v>
                </c:pt>
                <c:pt idx="225">
                  <c:v>9.8683783754225605</c:v>
                </c:pt>
                <c:pt idx="226">
                  <c:v>10.220485679321962</c:v>
                </c:pt>
                <c:pt idx="227">
                  <c:v>8.1315307106042525</c:v>
                </c:pt>
                <c:pt idx="228">
                  <c:v>8.7242073608005644</c:v>
                </c:pt>
                <c:pt idx="229">
                  <c:v>9.9247596878116671</c:v>
                </c:pt>
                <c:pt idx="230">
                  <c:v>10.499848464408382</c:v>
                </c:pt>
                <c:pt idx="231">
                  <c:v>8.7028425383028676</c:v>
                </c:pt>
                <c:pt idx="232">
                  <c:v>11.01895695827066</c:v>
                </c:pt>
                <c:pt idx="233">
                  <c:v>9.1798811644914746</c:v>
                </c:pt>
                <c:pt idx="234">
                  <c:v>9.259130536145614</c:v>
                </c:pt>
                <c:pt idx="235">
                  <c:v>8.5051206101819687</c:v>
                </c:pt>
                <c:pt idx="236">
                  <c:v>8.2990371816130661</c:v>
                </c:pt>
                <c:pt idx="237">
                  <c:v>8.0833286087863758</c:v>
                </c:pt>
                <c:pt idx="238">
                  <c:v>9.0560230115918259</c:v>
                </c:pt>
                <c:pt idx="239">
                  <c:v>9.2232565972427292</c:v>
                </c:pt>
                <c:pt idx="240">
                  <c:v>9.8611018360396905</c:v>
                </c:pt>
                <c:pt idx="241">
                  <c:v>8.8113542299657279</c:v>
                </c:pt>
                <c:pt idx="242">
                  <c:v>9.3817694876037141</c:v>
                </c:pt>
                <c:pt idx="243">
                  <c:v>10.125029822483365</c:v>
                </c:pt>
                <c:pt idx="244">
                  <c:v>8.782629654920699</c:v>
                </c:pt>
                <c:pt idx="245">
                  <c:v>7.3714892952142774</c:v>
                </c:pt>
                <c:pt idx="246">
                  <c:v>8.400659375160286</c:v>
                </c:pt>
                <c:pt idx="247">
                  <c:v>6.9939329752231894</c:v>
                </c:pt>
                <c:pt idx="248">
                  <c:v>9.2002900361226807</c:v>
                </c:pt>
                <c:pt idx="249">
                  <c:v>8.1403155401599854</c:v>
                </c:pt>
                <c:pt idx="250">
                  <c:v>7.886081401775745</c:v>
                </c:pt>
                <c:pt idx="251">
                  <c:v>9.0870421556316892</c:v>
                </c:pt>
                <c:pt idx="252">
                  <c:v>10.149175068285233</c:v>
                </c:pt>
                <c:pt idx="253">
                  <c:v>8.5583351347474128</c:v>
                </c:pt>
                <c:pt idx="254">
                  <c:v>9.4017868365471386</c:v>
                </c:pt>
                <c:pt idx="255">
                  <c:v>10.116580767996837</c:v>
                </c:pt>
                <c:pt idx="256">
                  <c:v>10.079539496316487</c:v>
                </c:pt>
                <c:pt idx="257">
                  <c:v>10.205811901724779</c:v>
                </c:pt>
                <c:pt idx="258">
                  <c:v>10.815368575921584</c:v>
                </c:pt>
                <c:pt idx="259">
                  <c:v>10.153467757803897</c:v>
                </c:pt>
                <c:pt idx="260">
                  <c:v>8.3938949750717438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6-4636-8E71-8399A5D8C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2192"/>
        <c:axId val="113949856"/>
      </c:scatterChart>
      <c:valAx>
        <c:axId val="625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ВТБ</a:t>
                </a:r>
                <a:r>
                  <a:rPr lang="ru-RU" baseline="0"/>
                  <a:t> ао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49856"/>
        <c:crosses val="autoZero"/>
        <c:crossBetween val="midCat"/>
      </c:valAx>
      <c:valAx>
        <c:axId val="113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РОСИНТЕРао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Данные!$R$3:$R$263</c:f>
              <c:numCache>
                <c:formatCode>General</c:formatCode>
                <c:ptCount val="261"/>
                <c:pt idx="0">
                  <c:v>17.555320740746755</c:v>
                </c:pt>
                <c:pt idx="1">
                  <c:v>16.975485274912312</c:v>
                </c:pt>
                <c:pt idx="2">
                  <c:v>18.591941353386897</c:v>
                </c:pt>
                <c:pt idx="3">
                  <c:v>17.158725657088084</c:v>
                </c:pt>
                <c:pt idx="4">
                  <c:v>16.971233567827205</c:v>
                </c:pt>
                <c:pt idx="5">
                  <c:v>17.96023132751144</c:v>
                </c:pt>
                <c:pt idx="6">
                  <c:v>17.273718194343211</c:v>
                </c:pt>
                <c:pt idx="7">
                  <c:v>16.402522430689427</c:v>
                </c:pt>
                <c:pt idx="8">
                  <c:v>17.092277861248252</c:v>
                </c:pt>
                <c:pt idx="9">
                  <c:v>16.812242331851348</c:v>
                </c:pt>
                <c:pt idx="10">
                  <c:v>17.158018943277749</c:v>
                </c:pt>
                <c:pt idx="11">
                  <c:v>16.637484505384798</c:v>
                </c:pt>
                <c:pt idx="12">
                  <c:v>16.309542115529275</c:v>
                </c:pt>
                <c:pt idx="13">
                  <c:v>16.436549382076855</c:v>
                </c:pt>
                <c:pt idx="14">
                  <c:v>16.706437717152138</c:v>
                </c:pt>
                <c:pt idx="15">
                  <c:v>15.532905611903466</c:v>
                </c:pt>
                <c:pt idx="16">
                  <c:v>16.176364559082295</c:v>
                </c:pt>
                <c:pt idx="17">
                  <c:v>15.233787964937216</c:v>
                </c:pt>
                <c:pt idx="18">
                  <c:v>14.93718811956338</c:v>
                </c:pt>
                <c:pt idx="19">
                  <c:v>13.901688254205327</c:v>
                </c:pt>
                <c:pt idx="20">
                  <c:v>15.059665151923042</c:v>
                </c:pt>
                <c:pt idx="21">
                  <c:v>14.767168433675721</c:v>
                </c:pt>
                <c:pt idx="22">
                  <c:v>16.083504206188699</c:v>
                </c:pt>
                <c:pt idx="23">
                  <c:v>16.988970519301994</c:v>
                </c:pt>
                <c:pt idx="24">
                  <c:v>17.11245791825263</c:v>
                </c:pt>
                <c:pt idx="25">
                  <c:v>16.67485020661271</c:v>
                </c:pt>
                <c:pt idx="26">
                  <c:v>16.847092484411963</c:v>
                </c:pt>
                <c:pt idx="27">
                  <c:v>17.099049896158196</c:v>
                </c:pt>
                <c:pt idx="28">
                  <c:v>16.768335330506989</c:v>
                </c:pt>
                <c:pt idx="29">
                  <c:v>16.502677548150061</c:v>
                </c:pt>
                <c:pt idx="30">
                  <c:v>15.907374619642667</c:v>
                </c:pt>
                <c:pt idx="31">
                  <c:v>16.573619958939222</c:v>
                </c:pt>
                <c:pt idx="32">
                  <c:v>16.979718981490166</c:v>
                </c:pt>
                <c:pt idx="33">
                  <c:v>15.922080767032362</c:v>
                </c:pt>
                <c:pt idx="34">
                  <c:v>17.266132822953953</c:v>
                </c:pt>
                <c:pt idx="35">
                  <c:v>16.38045991542581</c:v>
                </c:pt>
                <c:pt idx="36">
                  <c:v>15.983420747631719</c:v>
                </c:pt>
                <c:pt idx="37">
                  <c:v>17.196165038395101</c:v>
                </c:pt>
                <c:pt idx="38">
                  <c:v>16.117095150624735</c:v>
                </c:pt>
                <c:pt idx="39">
                  <c:v>15.436877041263648</c:v>
                </c:pt>
                <c:pt idx="40">
                  <c:v>16.020482822091321</c:v>
                </c:pt>
                <c:pt idx="41">
                  <c:v>16.122087672227856</c:v>
                </c:pt>
                <c:pt idx="42">
                  <c:v>15.14523456759577</c:v>
                </c:pt>
                <c:pt idx="43">
                  <c:v>14.880221294956703</c:v>
                </c:pt>
                <c:pt idx="44">
                  <c:v>14.648419680899378</c:v>
                </c:pt>
                <c:pt idx="45">
                  <c:v>15.615568830007025</c:v>
                </c:pt>
                <c:pt idx="46">
                  <c:v>15.483217378522351</c:v>
                </c:pt>
                <c:pt idx="47">
                  <c:v>15.483217378522351</c:v>
                </c:pt>
                <c:pt idx="48">
                  <c:v>14.686803923907693</c:v>
                </c:pt>
                <c:pt idx="49">
                  <c:v>14.782494404153947</c:v>
                </c:pt>
                <c:pt idx="50">
                  <c:v>13.989463865087712</c:v>
                </c:pt>
                <c:pt idx="51">
                  <c:v>14.180153671552183</c:v>
                </c:pt>
                <c:pt idx="52">
                  <c:v>15.341566861459324</c:v>
                </c:pt>
                <c:pt idx="53">
                  <c:v>14.652758082497977</c:v>
                </c:pt>
                <c:pt idx="54">
                  <c:v>15.555976732804778</c:v>
                </c:pt>
                <c:pt idx="55">
                  <c:v>14.852247442914296</c:v>
                </c:pt>
                <c:pt idx="56">
                  <c:v>13.732128949025222</c:v>
                </c:pt>
                <c:pt idx="57">
                  <c:v>13.710150042306449</c:v>
                </c:pt>
                <c:pt idx="58">
                  <c:v>14.130321297804308</c:v>
                </c:pt>
                <c:pt idx="59">
                  <c:v>13.122363377404328</c:v>
                </c:pt>
                <c:pt idx="60">
                  <c:v>13.652991628466498</c:v>
                </c:pt>
                <c:pt idx="61">
                  <c:v>15.158375361156828</c:v>
                </c:pt>
                <c:pt idx="62">
                  <c:v>15.394489262913666</c:v>
                </c:pt>
                <c:pt idx="63">
                  <c:v>14.207552645740298</c:v>
                </c:pt>
                <c:pt idx="64">
                  <c:v>13.353475098367715</c:v>
                </c:pt>
                <c:pt idx="65">
                  <c:v>14.518608069377388</c:v>
                </c:pt>
                <c:pt idx="66">
                  <c:v>16.028170943430332</c:v>
                </c:pt>
                <c:pt idx="67">
                  <c:v>13.795307850646754</c:v>
                </c:pt>
                <c:pt idx="68">
                  <c:v>15.099218330309064</c:v>
                </c:pt>
                <c:pt idx="69">
                  <c:v>12.468436909997665</c:v>
                </c:pt>
                <c:pt idx="70">
                  <c:v>14.346138809026444</c:v>
                </c:pt>
                <c:pt idx="71">
                  <c:v>13.287877815881902</c:v>
                </c:pt>
                <c:pt idx="72">
                  <c:v>14.187074114396758</c:v>
                </c:pt>
                <c:pt idx="73">
                  <c:v>12.301382825334498</c:v>
                </c:pt>
                <c:pt idx="74">
                  <c:v>13.946538820370678</c:v>
                </c:pt>
                <c:pt idx="75">
                  <c:v>13.955272500339433</c:v>
                </c:pt>
                <c:pt idx="76">
                  <c:v>14.046622278927661</c:v>
                </c:pt>
                <c:pt idx="77">
                  <c:v>13.122363377404328</c:v>
                </c:pt>
                <c:pt idx="78">
                  <c:v>13.825460888817442</c:v>
                </c:pt>
                <c:pt idx="79">
                  <c:v>14.046622278927661</c:v>
                </c:pt>
                <c:pt idx="80">
                  <c:v>15.722085701620911</c:v>
                </c:pt>
                <c:pt idx="81">
                  <c:v>15.708622521452616</c:v>
                </c:pt>
                <c:pt idx="82">
                  <c:v>14.436087045689384</c:v>
                </c:pt>
                <c:pt idx="83">
                  <c:v>14.7862894751225</c:v>
                </c:pt>
                <c:pt idx="84">
                  <c:v>14.669925886120343</c:v>
                </c:pt>
                <c:pt idx="85">
                  <c:v>16.627920774390727</c:v>
                </c:pt>
                <c:pt idx="86">
                  <c:v>16.072051712456911</c:v>
                </c:pt>
                <c:pt idx="87">
                  <c:v>15.339390582036728</c:v>
                </c:pt>
                <c:pt idx="88">
                  <c:v>15.918424455829252</c:v>
                </c:pt>
                <c:pt idx="89">
                  <c:v>15.841023757618554</c:v>
                </c:pt>
                <c:pt idx="90">
                  <c:v>14.793836680757881</c:v>
                </c:pt>
                <c:pt idx="91">
                  <c:v>13.060487973686241</c:v>
                </c:pt>
                <c:pt idx="92">
                  <c:v>15.708622521452616</c:v>
                </c:pt>
                <c:pt idx="93">
                  <c:v>14.227620208791107</c:v>
                </c:pt>
                <c:pt idx="94">
                  <c:v>15.79236551086901</c:v>
                </c:pt>
                <c:pt idx="95">
                  <c:v>15.0422228492597</c:v>
                </c:pt>
                <c:pt idx="96">
                  <c:v>15.919644712234481</c:v>
                </c:pt>
                <c:pt idx="97">
                  <c:v>15.786809941024407</c:v>
                </c:pt>
                <c:pt idx="98">
                  <c:v>15.219153557418778</c:v>
                </c:pt>
                <c:pt idx="99">
                  <c:v>15.206792460595203</c:v>
                </c:pt>
                <c:pt idx="100">
                  <c:v>15.126542434583618</c:v>
                </c:pt>
                <c:pt idx="101">
                  <c:v>15.137266397946593</c:v>
                </c:pt>
                <c:pt idx="102">
                  <c:v>14.801327352487039</c:v>
                </c:pt>
                <c:pt idx="103">
                  <c:v>14.408837403242009</c:v>
                </c:pt>
                <c:pt idx="104">
                  <c:v>13.270783382522602</c:v>
                </c:pt>
                <c:pt idx="105">
                  <c:v>13.567049198665774</c:v>
                </c:pt>
                <c:pt idx="106">
                  <c:v>15.073971547574279</c:v>
                </c:pt>
                <c:pt idx="107">
                  <c:v>13.604789526648622</c:v>
                </c:pt>
                <c:pt idx="108">
                  <c:v>14.715671907908545</c:v>
                </c:pt>
                <c:pt idx="109">
                  <c:v>15.761420707019587</c:v>
                </c:pt>
                <c:pt idx="110">
                  <c:v>14.304090572782945</c:v>
                </c:pt>
                <c:pt idx="111">
                  <c:v>15.543620000115872</c:v>
                </c:pt>
                <c:pt idx="112">
                  <c:v>14.981781495106199</c:v>
                </c:pt>
                <c:pt idx="113">
                  <c:v>14.513645280035259</c:v>
                </c:pt>
                <c:pt idx="114">
                  <c:v>15.514789174398164</c:v>
                </c:pt>
                <c:pt idx="115">
                  <c:v>18.814612936246807</c:v>
                </c:pt>
                <c:pt idx="116">
                  <c:v>18.941555703571357</c:v>
                </c:pt>
                <c:pt idx="117">
                  <c:v>19.920125203004911</c:v>
                </c:pt>
                <c:pt idx="118">
                  <c:v>18.960210435846712</c:v>
                </c:pt>
                <c:pt idx="119">
                  <c:v>17.721112995589497</c:v>
                </c:pt>
                <c:pt idx="120">
                  <c:v>17.720106047563622</c:v>
                </c:pt>
                <c:pt idx="121">
                  <c:v>17.758838413220833</c:v>
                </c:pt>
                <c:pt idx="122">
                  <c:v>16.592464737713694</c:v>
                </c:pt>
                <c:pt idx="123">
                  <c:v>18.688262144697145</c:v>
                </c:pt>
                <c:pt idx="124">
                  <c:v>18.59513812568952</c:v>
                </c:pt>
                <c:pt idx="125">
                  <c:v>17.746943956912244</c:v>
                </c:pt>
                <c:pt idx="126">
                  <c:v>17.451516522471142</c:v>
                </c:pt>
                <c:pt idx="127">
                  <c:v>17.531275340859594</c:v>
                </c:pt>
                <c:pt idx="128">
                  <c:v>16.153462794795612</c:v>
                </c:pt>
                <c:pt idx="129">
                  <c:v>17.022313801598205</c:v>
                </c:pt>
                <c:pt idx="130">
                  <c:v>18.78629560746057</c:v>
                </c:pt>
                <c:pt idx="131">
                  <c:v>17.631242903074135</c:v>
                </c:pt>
                <c:pt idx="132">
                  <c:v>18.110616720607453</c:v>
                </c:pt>
                <c:pt idx="133">
                  <c:v>18.103226513166913</c:v>
                </c:pt>
                <c:pt idx="134">
                  <c:v>17.608750027402454</c:v>
                </c:pt>
                <c:pt idx="135">
                  <c:v>17.18211649485681</c:v>
                </c:pt>
                <c:pt idx="136">
                  <c:v>15.243426593774984</c:v>
                </c:pt>
                <c:pt idx="137">
                  <c:v>19.474748841535835</c:v>
                </c:pt>
                <c:pt idx="138">
                  <c:v>19.581860863222392</c:v>
                </c:pt>
                <c:pt idx="139">
                  <c:v>20.577580888149317</c:v>
                </c:pt>
                <c:pt idx="140">
                  <c:v>19.909260898613006</c:v>
                </c:pt>
                <c:pt idx="141">
                  <c:v>18.518623818282329</c:v>
                </c:pt>
                <c:pt idx="142">
                  <c:v>19.54966056923687</c:v>
                </c:pt>
                <c:pt idx="143">
                  <c:v>18.20897157026382</c:v>
                </c:pt>
                <c:pt idx="144">
                  <c:v>18.125503989738323</c:v>
                </c:pt>
                <c:pt idx="145">
                  <c:v>18.182296643221871</c:v>
                </c:pt>
                <c:pt idx="146">
                  <c:v>17.329738961588475</c:v>
                </c:pt>
                <c:pt idx="147">
                  <c:v>17.534676704683083</c:v>
                </c:pt>
                <c:pt idx="148">
                  <c:v>17.689208449070751</c:v>
                </c:pt>
                <c:pt idx="149">
                  <c:v>18.432411666828063</c:v>
                </c:pt>
                <c:pt idx="150">
                  <c:v>18.018260994030161</c:v>
                </c:pt>
                <c:pt idx="151">
                  <c:v>17.568068788741392</c:v>
                </c:pt>
                <c:pt idx="152">
                  <c:v>18.252143742129029</c:v>
                </c:pt>
                <c:pt idx="153">
                  <c:v>17.740449788658967</c:v>
                </c:pt>
                <c:pt idx="154">
                  <c:v>18.934880668357305</c:v>
                </c:pt>
                <c:pt idx="155">
                  <c:v>20.138147608598565</c:v>
                </c:pt>
                <c:pt idx="156">
                  <c:v>18.434189093977157</c:v>
                </c:pt>
                <c:pt idx="157">
                  <c:v>19.618474497201586</c:v>
                </c:pt>
                <c:pt idx="158">
                  <c:v>19.320638821205623</c:v>
                </c:pt>
                <c:pt idx="159">
                  <c:v>19.085737044345784</c:v>
                </c:pt>
                <c:pt idx="160">
                  <c:v>18.534901888042388</c:v>
                </c:pt>
                <c:pt idx="161">
                  <c:v>17.986198686773708</c:v>
                </c:pt>
                <c:pt idx="162">
                  <c:v>18.085627500084566</c:v>
                </c:pt>
                <c:pt idx="163">
                  <c:v>17.513845170848967</c:v>
                </c:pt>
                <c:pt idx="164">
                  <c:v>18.118899747121084</c:v>
                </c:pt>
                <c:pt idx="165">
                  <c:v>16.779236035383178</c:v>
                </c:pt>
                <c:pt idx="166">
                  <c:v>18.690097007597252</c:v>
                </c:pt>
                <c:pt idx="167">
                  <c:v>17.67581912770574</c:v>
                </c:pt>
                <c:pt idx="168">
                  <c:v>17.599018141156993</c:v>
                </c:pt>
                <c:pt idx="169">
                  <c:v>17.49912618240311</c:v>
                </c:pt>
                <c:pt idx="170">
                  <c:v>17.848511489945324</c:v>
                </c:pt>
                <c:pt idx="171">
                  <c:v>18.421080663973694</c:v>
                </c:pt>
                <c:pt idx="172">
                  <c:v>17.307157842548502</c:v>
                </c:pt>
                <c:pt idx="173">
                  <c:v>16.942271093924671</c:v>
                </c:pt>
                <c:pt idx="174">
                  <c:v>16.178249573778068</c:v>
                </c:pt>
                <c:pt idx="175">
                  <c:v>17.497617127790782</c:v>
                </c:pt>
                <c:pt idx="176">
                  <c:v>17.13296394619347</c:v>
                </c:pt>
                <c:pt idx="177">
                  <c:v>17.065885049891847</c:v>
                </c:pt>
                <c:pt idx="178">
                  <c:v>16.958368896408558</c:v>
                </c:pt>
                <c:pt idx="179">
                  <c:v>16.044449110790023</c:v>
                </c:pt>
                <c:pt idx="180">
                  <c:v>16.342038882443095</c:v>
                </c:pt>
                <c:pt idx="181">
                  <c:v>17.597652642537899</c:v>
                </c:pt>
                <c:pt idx="182">
                  <c:v>17.38813705525396</c:v>
                </c:pt>
                <c:pt idx="183">
                  <c:v>18.120791128392838</c:v>
                </c:pt>
                <c:pt idx="184">
                  <c:v>19.521756662058447</c:v>
                </c:pt>
                <c:pt idx="185">
                  <c:v>18.304483949549855</c:v>
                </c:pt>
                <c:pt idx="186">
                  <c:v>18.608652972255136</c:v>
                </c:pt>
                <c:pt idx="187">
                  <c:v>18.716107746851591</c:v>
                </c:pt>
                <c:pt idx="188">
                  <c:v>17.866773630483923</c:v>
                </c:pt>
                <c:pt idx="189">
                  <c:v>18.005316803664954</c:v>
                </c:pt>
                <c:pt idx="190">
                  <c:v>18.113747891908446</c:v>
                </c:pt>
                <c:pt idx="191">
                  <c:v>17.339220514101822</c:v>
                </c:pt>
                <c:pt idx="192">
                  <c:v>18.074945740051966</c:v>
                </c:pt>
                <c:pt idx="193">
                  <c:v>19.19351672341368</c:v>
                </c:pt>
                <c:pt idx="194">
                  <c:v>20.938731992332666</c:v>
                </c:pt>
                <c:pt idx="195">
                  <c:v>20.651383079472787</c:v>
                </c:pt>
                <c:pt idx="196">
                  <c:v>18.856933672212847</c:v>
                </c:pt>
                <c:pt idx="197">
                  <c:v>19.825256968750267</c:v>
                </c:pt>
                <c:pt idx="198">
                  <c:v>19.299601848356517</c:v>
                </c:pt>
                <c:pt idx="199">
                  <c:v>18.875253426167557</c:v>
                </c:pt>
                <c:pt idx="200">
                  <c:v>17.772315706164314</c:v>
                </c:pt>
                <c:pt idx="201">
                  <c:v>18.38266730175415</c:v>
                </c:pt>
                <c:pt idx="202">
                  <c:v>17.520755366164476</c:v>
                </c:pt>
                <c:pt idx="203">
                  <c:v>18.175802700492149</c:v>
                </c:pt>
                <c:pt idx="204">
                  <c:v>18.888181242979982</c:v>
                </c:pt>
                <c:pt idx="205">
                  <c:v>18.377042286922535</c:v>
                </c:pt>
                <c:pt idx="206">
                  <c:v>18.74203934276353</c:v>
                </c:pt>
                <c:pt idx="207">
                  <c:v>18.037221716106817</c:v>
                </c:pt>
                <c:pt idx="208">
                  <c:v>16.09277784297403</c:v>
                </c:pt>
                <c:pt idx="209">
                  <c:v>18.438225923168115</c:v>
                </c:pt>
                <c:pt idx="210">
                  <c:v>18.656227061983618</c:v>
                </c:pt>
                <c:pt idx="211">
                  <c:v>19.118467146660734</c:v>
                </c:pt>
                <c:pt idx="212">
                  <c:v>18.180263863967699</c:v>
                </c:pt>
                <c:pt idx="213">
                  <c:v>18.105284832933069</c:v>
                </c:pt>
                <c:pt idx="214">
                  <c:v>19.490893558098776</c:v>
                </c:pt>
                <c:pt idx="215">
                  <c:v>18.031335017724086</c:v>
                </c:pt>
                <c:pt idx="216">
                  <c:v>17.253361257274467</c:v>
                </c:pt>
                <c:pt idx="217">
                  <c:v>17.550318943966609</c:v>
                </c:pt>
                <c:pt idx="218">
                  <c:v>17.773271455066276</c:v>
                </c:pt>
                <c:pt idx="219">
                  <c:v>17.864683401539654</c:v>
                </c:pt>
                <c:pt idx="220">
                  <c:v>17.216707939626428</c:v>
                </c:pt>
                <c:pt idx="221">
                  <c:v>17.437715878810216</c:v>
                </c:pt>
                <c:pt idx="222">
                  <c:v>17.00516352415557</c:v>
                </c:pt>
                <c:pt idx="223">
                  <c:v>16.681134146171246</c:v>
                </c:pt>
                <c:pt idx="224">
                  <c:v>17.006398346292308</c:v>
                </c:pt>
                <c:pt idx="225">
                  <c:v>16.735980347017719</c:v>
                </c:pt>
                <c:pt idx="226">
                  <c:v>16.40026254272199</c:v>
                </c:pt>
                <c:pt idx="227">
                  <c:v>17.521738650412825</c:v>
                </c:pt>
                <c:pt idx="228">
                  <c:v>17.615484059583796</c:v>
                </c:pt>
                <c:pt idx="229">
                  <c:v>17.168917275790083</c:v>
                </c:pt>
                <c:pt idx="230">
                  <c:v>17.563601871710055</c:v>
                </c:pt>
                <c:pt idx="231">
                  <c:v>17.258809115645064</c:v>
                </c:pt>
                <c:pt idx="232">
                  <c:v>17.831352892031418</c:v>
                </c:pt>
                <c:pt idx="233">
                  <c:v>19.849531594486169</c:v>
                </c:pt>
                <c:pt idx="234">
                  <c:v>17.987124755677677</c:v>
                </c:pt>
                <c:pt idx="235">
                  <c:v>17.340399411968978</c:v>
                </c:pt>
                <c:pt idx="236">
                  <c:v>16.881701295166827</c:v>
                </c:pt>
                <c:pt idx="237">
                  <c:v>17.720911687083532</c:v>
                </c:pt>
                <c:pt idx="238">
                  <c:v>17.654102285306536</c:v>
                </c:pt>
                <c:pt idx="239">
                  <c:v>17.464609142066365</c:v>
                </c:pt>
                <c:pt idx="240">
                  <c:v>18.133531862662242</c:v>
                </c:pt>
                <c:pt idx="241">
                  <c:v>17.242375686375006</c:v>
                </c:pt>
                <c:pt idx="242">
                  <c:v>17.24917512976393</c:v>
                </c:pt>
                <c:pt idx="243">
                  <c:v>17.373711688436096</c:v>
                </c:pt>
                <c:pt idx="244">
                  <c:v>17.143420143856599</c:v>
                </c:pt>
                <c:pt idx="245">
                  <c:v>16.455995439570717</c:v>
                </c:pt>
                <c:pt idx="246">
                  <c:v>15.971913140780238</c:v>
                </c:pt>
                <c:pt idx="247">
                  <c:v>16.544016767633867</c:v>
                </c:pt>
                <c:pt idx="248">
                  <c:v>16.860984923413078</c:v>
                </c:pt>
                <c:pt idx="249">
                  <c:v>17.208339689955913</c:v>
                </c:pt>
                <c:pt idx="250">
                  <c:v>17.42480553273537</c:v>
                </c:pt>
                <c:pt idx="251">
                  <c:v>16.844677607604503</c:v>
                </c:pt>
                <c:pt idx="252">
                  <c:v>16.49584692049897</c:v>
                </c:pt>
                <c:pt idx="253">
                  <c:v>17.384479715405654</c:v>
                </c:pt>
                <c:pt idx="254">
                  <c:v>16.898337538369198</c:v>
                </c:pt>
                <c:pt idx="255">
                  <c:v>18.050775811242751</c:v>
                </c:pt>
                <c:pt idx="256">
                  <c:v>16.863360785780372</c:v>
                </c:pt>
                <c:pt idx="257">
                  <c:v>17.801155703263035</c:v>
                </c:pt>
                <c:pt idx="258">
                  <c:v>17.158725657088084</c:v>
                </c:pt>
                <c:pt idx="259">
                  <c:v>17.345980275330568</c:v>
                </c:pt>
                <c:pt idx="260">
                  <c:v>15.77419589850831</c:v>
                </c:pt>
              </c:numCache>
            </c:numRef>
          </c:xVal>
          <c:yVal>
            <c:numRef>
              <c:f>Данные!$S$3:$S$263</c:f>
              <c:numCache>
                <c:formatCode>General</c:formatCode>
                <c:ptCount val="261"/>
                <c:pt idx="0">
                  <c:v>7.6108527903952501</c:v>
                </c:pt>
                <c:pt idx="1">
                  <c:v>9.6017065557048458</c:v>
                </c:pt>
                <c:pt idx="2">
                  <c:v>10.510259517349327</c:v>
                </c:pt>
                <c:pt idx="3">
                  <c:v>9.2133358809559809</c:v>
                </c:pt>
                <c:pt idx="4">
                  <c:v>6.866933284461882</c:v>
                </c:pt>
                <c:pt idx="5">
                  <c:v>8.863615758890619</c:v>
                </c:pt>
                <c:pt idx="6">
                  <c:v>8.6621589616664227</c:v>
                </c:pt>
                <c:pt idx="7">
                  <c:v>8.3308636132247447</c:v>
                </c:pt>
                <c:pt idx="8">
                  <c:v>9.788637710857186</c:v>
                </c:pt>
                <c:pt idx="9">
                  <c:v>8.5030942670367367</c:v>
                </c:pt>
                <c:pt idx="10">
                  <c:v>9.3263440477324888</c:v>
                </c:pt>
                <c:pt idx="11">
                  <c:v>9.3604830304059021</c:v>
                </c:pt>
                <c:pt idx="12">
                  <c:v>8.7887458819381354</c:v>
                </c:pt>
                <c:pt idx="13">
                  <c:v>8.5271435222694052</c:v>
                </c:pt>
                <c:pt idx="14">
                  <c:v>9.027618735160889</c:v>
                </c:pt>
                <c:pt idx="15">
                  <c:v>8.7011800275292526</c:v>
                </c:pt>
                <c:pt idx="16">
                  <c:v>9.9276922412329451</c:v>
                </c:pt>
                <c:pt idx="17">
                  <c:v>6.3969296552161463</c:v>
                </c:pt>
                <c:pt idx="18">
                  <c:v>7.8438486381524717</c:v>
                </c:pt>
                <c:pt idx="19">
                  <c:v>8.9618790126776826</c:v>
                </c:pt>
                <c:pt idx="20">
                  <c:v>7.6778635006782103</c:v>
                </c:pt>
                <c:pt idx="21">
                  <c:v>9.2751913442957985</c:v>
                </c:pt>
                <c:pt idx="22">
                  <c:v>8.7193173755063711</c:v>
                </c:pt>
                <c:pt idx="23">
                  <c:v>6.9275579062783166</c:v>
                </c:pt>
                <c:pt idx="24">
                  <c:v>7.7621706071382048</c:v>
                </c:pt>
                <c:pt idx="25">
                  <c:v>9.0094474295967935</c:v>
                </c:pt>
                <c:pt idx="26">
                  <c:v>9.5989983617679666</c:v>
                </c:pt>
                <c:pt idx="27">
                  <c:v>6.7569323892475532</c:v>
                </c:pt>
                <c:pt idx="28">
                  <c:v>8.1519098729409052</c:v>
                </c:pt>
                <c:pt idx="29">
                  <c:v>7.7579062083517467</c:v>
                </c:pt>
                <c:pt idx="30">
                  <c:v>8.1775158238460754</c:v>
                </c:pt>
                <c:pt idx="31">
                  <c:v>9.0548554691357879</c:v>
                </c:pt>
                <c:pt idx="32">
                  <c:v>8.9092352791922611</c:v>
                </c:pt>
                <c:pt idx="33">
                  <c:v>8.0709060887878188</c:v>
                </c:pt>
                <c:pt idx="34">
                  <c:v>5.0106352940962555</c:v>
                </c:pt>
                <c:pt idx="35">
                  <c:v>8.261009786023827</c:v>
                </c:pt>
                <c:pt idx="36">
                  <c:v>8.842171048611716</c:v>
                </c:pt>
                <c:pt idx="37">
                  <c:v>7.4558766874918243</c:v>
                </c:pt>
                <c:pt idx="38">
                  <c:v>7.6449193449588568</c:v>
                </c:pt>
                <c:pt idx="39">
                  <c:v>8.6961758469446782</c:v>
                </c:pt>
                <c:pt idx="40">
                  <c:v>7.3963352938008082</c:v>
                </c:pt>
                <c:pt idx="41">
                  <c:v>9.3775482909600889</c:v>
                </c:pt>
                <c:pt idx="42">
                  <c:v>9.1891167355245553</c:v>
                </c:pt>
                <c:pt idx="43">
                  <c:v>8.1047034683711079</c:v>
                </c:pt>
                <c:pt idx="44">
                  <c:v>8.7483049123796235</c:v>
                </c:pt>
                <c:pt idx="45">
                  <c:v>8.4969904840987187</c:v>
                </c:pt>
                <c:pt idx="46">
                  <c:v>7.222566018822171</c:v>
                </c:pt>
                <c:pt idx="47">
                  <c:v>6.633318433280377</c:v>
                </c:pt>
                <c:pt idx="48">
                  <c:v>8.7209500289302575</c:v>
                </c:pt>
                <c:pt idx="49">
                  <c:v>8.6358647211337356</c:v>
                </c:pt>
                <c:pt idx="50">
                  <c:v>9.6989203867948532</c:v>
                </c:pt>
                <c:pt idx="51">
                  <c:v>9.1027551612962458</c:v>
                </c:pt>
                <c:pt idx="52">
                  <c:v>7.7706452341291765</c:v>
                </c:pt>
                <c:pt idx="53">
                  <c:v>9.5007686700959884</c:v>
                </c:pt>
                <c:pt idx="54">
                  <c:v>10.061772531501841</c:v>
                </c:pt>
                <c:pt idx="55">
                  <c:v>8.9105857182901325</c:v>
                </c:pt>
                <c:pt idx="56">
                  <c:v>7.6108527903952501</c:v>
                </c:pt>
                <c:pt idx="57">
                  <c:v>8.4887937168945395</c:v>
                </c:pt>
                <c:pt idx="58">
                  <c:v>10.359962581552038</c:v>
                </c:pt>
                <c:pt idx="59">
                  <c:v>8.1167156248191112</c:v>
                </c:pt>
                <c:pt idx="60">
                  <c:v>7.2584121505953068</c:v>
                </c:pt>
                <c:pt idx="61">
                  <c:v>7.9157131993821155</c:v>
                </c:pt>
                <c:pt idx="62">
                  <c:v>9.4856967947373274</c:v>
                </c:pt>
                <c:pt idx="63">
                  <c:v>8.8143304226387738</c:v>
                </c:pt>
                <c:pt idx="64">
                  <c:v>8.6464655271203767</c:v>
                </c:pt>
                <c:pt idx="65">
                  <c:v>7.7536235465597461</c:v>
                </c:pt>
                <c:pt idx="66">
                  <c:v>8.1997389606307856</c:v>
                </c:pt>
                <c:pt idx="67">
                  <c:v>11.159530849153066</c:v>
                </c:pt>
                <c:pt idx="68">
                  <c:v>8.9921843621730115</c:v>
                </c:pt>
                <c:pt idx="69">
                  <c:v>8.4908492160766347</c:v>
                </c:pt>
                <c:pt idx="70">
                  <c:v>7.9996785794994505</c:v>
                </c:pt>
                <c:pt idx="71">
                  <c:v>10.433527395225923</c:v>
                </c:pt>
                <c:pt idx="72">
                  <c:v>9.4572004499077078</c:v>
                </c:pt>
                <c:pt idx="73">
                  <c:v>8.2401212980764722</c:v>
                </c:pt>
                <c:pt idx="74">
                  <c:v>9.9937851905169079</c:v>
                </c:pt>
                <c:pt idx="75">
                  <c:v>8.9463748261417173</c:v>
                </c:pt>
                <c:pt idx="76">
                  <c:v>8.2635904326173186</c:v>
                </c:pt>
                <c:pt idx="77">
                  <c:v>8.4846699997106771</c:v>
                </c:pt>
                <c:pt idx="78">
                  <c:v>9.0033162025418569</c:v>
                </c:pt>
                <c:pt idx="79">
                  <c:v>6.6846117276679271</c:v>
                </c:pt>
                <c:pt idx="80">
                  <c:v>8.3187422526923989</c:v>
                </c:pt>
                <c:pt idx="81">
                  <c:v>8.7687298172316659</c:v>
                </c:pt>
                <c:pt idx="82">
                  <c:v>8.1432267503674449</c:v>
                </c:pt>
                <c:pt idx="83">
                  <c:v>9.5453830157878006</c:v>
                </c:pt>
                <c:pt idx="84">
                  <c:v>8.8536654280374503</c:v>
                </c:pt>
                <c:pt idx="85">
                  <c:v>8.3570244392634159</c:v>
                </c:pt>
                <c:pt idx="86">
                  <c:v>10.144078017454058</c:v>
                </c:pt>
                <c:pt idx="87">
                  <c:v>11.897303120747909</c:v>
                </c:pt>
                <c:pt idx="88">
                  <c:v>9.8453286383625951</c:v>
                </c:pt>
                <c:pt idx="89">
                  <c:v>10.789731363057987</c:v>
                </c:pt>
                <c:pt idx="90">
                  <c:v>10.32777441488488</c:v>
                </c:pt>
                <c:pt idx="91">
                  <c:v>9.8678603748929774</c:v>
                </c:pt>
                <c:pt idx="92">
                  <c:v>8.4162672728262766</c:v>
                </c:pt>
                <c:pt idx="93">
                  <c:v>9.6677652190150578</c:v>
                </c:pt>
                <c:pt idx="94">
                  <c:v>9.2457075158134732</c:v>
                </c:pt>
                <c:pt idx="95">
                  <c:v>7.0732697174597101</c:v>
                </c:pt>
                <c:pt idx="96">
                  <c:v>10.798554647958657</c:v>
                </c:pt>
                <c:pt idx="97">
                  <c:v>11.272254196787802</c:v>
                </c:pt>
                <c:pt idx="98">
                  <c:v>10.689897363555763</c:v>
                </c:pt>
                <c:pt idx="99">
                  <c:v>11.620074380487271</c:v>
                </c:pt>
                <c:pt idx="100">
                  <c:v>10.495985324946144</c:v>
                </c:pt>
                <c:pt idx="101">
                  <c:v>9.0768089793516609</c:v>
                </c:pt>
                <c:pt idx="102">
                  <c:v>8.5409097180335536</c:v>
                </c:pt>
                <c:pt idx="103">
                  <c:v>9.3859729406193413</c:v>
                </c:pt>
                <c:pt idx="104">
                  <c:v>9.4140972094902029</c:v>
                </c:pt>
                <c:pt idx="105">
                  <c:v>10.526212268799528</c:v>
                </c:pt>
                <c:pt idx="106">
                  <c:v>10.592626711698534</c:v>
                </c:pt>
                <c:pt idx="107">
                  <c:v>7.7493224646603558</c:v>
                </c:pt>
                <c:pt idx="108">
                  <c:v>8.6394108241404872</c:v>
                </c:pt>
                <c:pt idx="109">
                  <c:v>9.1420615312228879</c:v>
                </c:pt>
                <c:pt idx="110">
                  <c:v>8.984693690443855</c:v>
                </c:pt>
                <c:pt idx="111">
                  <c:v>8.1969879272588972</c:v>
                </c:pt>
                <c:pt idx="112">
                  <c:v>9.3254531790766872</c:v>
                </c:pt>
                <c:pt idx="113">
                  <c:v>8.3546742619184631</c:v>
                </c:pt>
                <c:pt idx="114">
                  <c:v>7.9861648603327273</c:v>
                </c:pt>
                <c:pt idx="115">
                  <c:v>7.5806997522245627</c:v>
                </c:pt>
                <c:pt idx="116">
                  <c:v>7.8516611778892651</c:v>
                </c:pt>
                <c:pt idx="117">
                  <c:v>7.6401231726953638</c:v>
                </c:pt>
                <c:pt idx="118">
                  <c:v>8.4969904840987187</c:v>
                </c:pt>
                <c:pt idx="119">
                  <c:v>7.6255950721324535</c:v>
                </c:pt>
                <c:pt idx="120">
                  <c:v>9.581903928408666</c:v>
                </c:pt>
                <c:pt idx="121">
                  <c:v>10.389303013297951</c:v>
                </c:pt>
                <c:pt idx="122">
                  <c:v>6.9373140812236818</c:v>
                </c:pt>
                <c:pt idx="123">
                  <c:v>8.9554481223473932</c:v>
                </c:pt>
                <c:pt idx="124">
                  <c:v>9.3147003873004248</c:v>
                </c:pt>
                <c:pt idx="125">
                  <c:v>8.8187781690370102</c:v>
                </c:pt>
                <c:pt idx="126">
                  <c:v>7.9480319906372836</c:v>
                </c:pt>
                <c:pt idx="127">
                  <c:v>9.503009985939002</c:v>
                </c:pt>
                <c:pt idx="128">
                  <c:v>9.71655538318449</c:v>
                </c:pt>
                <c:pt idx="129">
                  <c:v>10.065181141534115</c:v>
                </c:pt>
                <c:pt idx="130">
                  <c:v>8.2532276455817719</c:v>
                </c:pt>
                <c:pt idx="131">
                  <c:v>9.730918287184851</c:v>
                </c:pt>
                <c:pt idx="132">
                  <c:v>7.5704432520573741</c:v>
                </c:pt>
                <c:pt idx="133">
                  <c:v>7.4383835300443071</c:v>
                </c:pt>
                <c:pt idx="134">
                  <c:v>7.0561752841004104</c:v>
                </c:pt>
                <c:pt idx="135">
                  <c:v>9.4856967947373274</c:v>
                </c:pt>
                <c:pt idx="136">
                  <c:v>9.4887293975163711</c:v>
                </c:pt>
                <c:pt idx="137">
                  <c:v>9.2153279134872221</c:v>
                </c:pt>
                <c:pt idx="138">
                  <c:v>7.718685495198466</c:v>
                </c:pt>
                <c:pt idx="139">
                  <c:v>10.681664982280649</c:v>
                </c:pt>
                <c:pt idx="140">
                  <c:v>9.4517166915514519</c:v>
                </c:pt>
                <c:pt idx="141">
                  <c:v>9.6010301945021936</c:v>
                </c:pt>
                <c:pt idx="142">
                  <c:v>8.0294328405812436</c:v>
                </c:pt>
                <c:pt idx="143">
                  <c:v>7.9895604493338652</c:v>
                </c:pt>
                <c:pt idx="144">
                  <c:v>9.1334593276402245</c:v>
                </c:pt>
                <c:pt idx="145">
                  <c:v>10.231711580300844</c:v>
                </c:pt>
                <c:pt idx="146">
                  <c:v>7.9963172317967457</c:v>
                </c:pt>
                <c:pt idx="147">
                  <c:v>7.6591713676660582</c:v>
                </c:pt>
                <c:pt idx="148">
                  <c:v>8.8098628053790566</c:v>
                </c:pt>
                <c:pt idx="149">
                  <c:v>7.6824824465345056</c:v>
                </c:pt>
                <c:pt idx="150">
                  <c:v>6.7569323892475532</c:v>
                </c:pt>
                <c:pt idx="151">
                  <c:v>8.7530555151382217</c:v>
                </c:pt>
                <c:pt idx="152">
                  <c:v>7.4265490723973047</c:v>
                </c:pt>
                <c:pt idx="153">
                  <c:v>8.0614868668713271</c:v>
                </c:pt>
                <c:pt idx="154">
                  <c:v>6.8977049431286357</c:v>
                </c:pt>
                <c:pt idx="155">
                  <c:v>7.9515593311552522</c:v>
                </c:pt>
                <c:pt idx="156">
                  <c:v>7.6778635006782103</c:v>
                </c:pt>
                <c:pt idx="157">
                  <c:v>7.4383835300443071</c:v>
                </c:pt>
                <c:pt idx="158">
                  <c:v>9.3227758013059709</c:v>
                </c:pt>
                <c:pt idx="159">
                  <c:v>9.1060903506023845</c:v>
                </c:pt>
                <c:pt idx="160">
                  <c:v>9.2183085416253601</c:v>
                </c:pt>
                <c:pt idx="161">
                  <c:v>8.7841622222704761</c:v>
                </c:pt>
                <c:pt idx="162">
                  <c:v>8.1107275829744889</c:v>
                </c:pt>
                <c:pt idx="163">
                  <c:v>7.9963172317967457</c:v>
                </c:pt>
                <c:pt idx="164">
                  <c:v>8.722580021141189</c:v>
                </c:pt>
                <c:pt idx="165">
                  <c:v>9.2123383746388559</c:v>
                </c:pt>
                <c:pt idx="166">
                  <c:v>10.090796650841122</c:v>
                </c:pt>
                <c:pt idx="167">
                  <c:v>8.4029040450141093</c:v>
                </c:pt>
                <c:pt idx="168">
                  <c:v>6.9754139274559517</c:v>
                </c:pt>
                <c:pt idx="169">
                  <c:v>9.0264175338152537</c:v>
                </c:pt>
                <c:pt idx="170">
                  <c:v>8.8873764853797628</c:v>
                </c:pt>
                <c:pt idx="171">
                  <c:v>9.2751913442957985</c:v>
                </c:pt>
                <c:pt idx="172">
                  <c:v>10.525943992473303</c:v>
                </c:pt>
                <c:pt idx="173">
                  <c:v>7.5120712458354664</c:v>
                </c:pt>
                <c:pt idx="174">
                  <c:v>8.4051436876076142</c:v>
                </c:pt>
                <c:pt idx="175">
                  <c:v>9.2153279134872221</c:v>
                </c:pt>
                <c:pt idx="176">
                  <c:v>10.057923905840546</c:v>
                </c:pt>
                <c:pt idx="177">
                  <c:v>8.9884460400624047</c:v>
                </c:pt>
                <c:pt idx="178">
                  <c:v>10.385296227231626</c:v>
                </c:pt>
                <c:pt idx="179">
                  <c:v>9.7596171821164255</c:v>
                </c:pt>
                <c:pt idx="180">
                  <c:v>10.60187099989132</c:v>
                </c:pt>
                <c:pt idx="181">
                  <c:v>9.7925559918288467</c:v>
                </c:pt>
                <c:pt idx="182">
                  <c:v>9.5244209182824946</c:v>
                </c:pt>
                <c:pt idx="183">
                  <c:v>8.4294542771082313</c:v>
                </c:pt>
                <c:pt idx="184">
                  <c:v>8.1256309884770648</c:v>
                </c:pt>
                <c:pt idx="185">
                  <c:v>8.2687318321177372</c:v>
                </c:pt>
                <c:pt idx="186">
                  <c:v>8.6088603799420618</c:v>
                </c:pt>
                <c:pt idx="187">
                  <c:v>10.646852449256691</c:v>
                </c:pt>
                <c:pt idx="188">
                  <c:v>9.3968199389188012</c:v>
                </c:pt>
                <c:pt idx="189">
                  <c:v>8.1803208747736846</c:v>
                </c:pt>
                <c:pt idx="190">
                  <c:v>11.164927056510393</c:v>
                </c:pt>
                <c:pt idx="191">
                  <c:v>10.512165576469624</c:v>
                </c:pt>
                <c:pt idx="192">
                  <c:v>10.429989655687127</c:v>
                </c:pt>
                <c:pt idx="193">
                  <c:v>11.055482617769352</c:v>
                </c:pt>
                <c:pt idx="194">
                  <c:v>10.15657818021829</c:v>
                </c:pt>
                <c:pt idx="195">
                  <c:v>9.3029195532692768</c:v>
                </c:pt>
                <c:pt idx="196">
                  <c:v>10.461959829769471</c:v>
                </c:pt>
                <c:pt idx="197">
                  <c:v>9.5266099012798762</c:v>
                </c:pt>
                <c:pt idx="198">
                  <c:v>8.9644398335393571</c:v>
                </c:pt>
                <c:pt idx="199">
                  <c:v>5.9135030056382698</c:v>
                </c:pt>
                <c:pt idx="200">
                  <c:v>7.4955419438842563</c:v>
                </c:pt>
                <c:pt idx="201">
                  <c:v>8.9186502781268633</c:v>
                </c:pt>
                <c:pt idx="202">
                  <c:v>9.1653430060454468</c:v>
                </c:pt>
                <c:pt idx="203">
                  <c:v>7.6255950721324535</c:v>
                </c:pt>
                <c:pt idx="204">
                  <c:v>6.0867747269123065</c:v>
                </c:pt>
                <c:pt idx="205">
                  <c:v>9.5439513763163628</c:v>
                </c:pt>
                <c:pt idx="206">
                  <c:v>9.1127275431091821</c:v>
                </c:pt>
                <c:pt idx="207">
                  <c:v>7.5336937098486327</c:v>
                </c:pt>
                <c:pt idx="208">
                  <c:v>3.6888794541139363</c:v>
                </c:pt>
                <c:pt idx="209">
                  <c:v>7.6353038862594147</c:v>
                </c:pt>
                <c:pt idx="210">
                  <c:v>8.5091610197189738</c:v>
                </c:pt>
                <c:pt idx="211">
                  <c:v>7.6916568228105469</c:v>
                </c:pt>
                <c:pt idx="212">
                  <c:v>7.3901814282264295</c:v>
                </c:pt>
                <c:pt idx="213">
                  <c:v>6.956545443151569</c:v>
                </c:pt>
                <c:pt idx="214">
                  <c:v>9.4189792370875107</c:v>
                </c:pt>
                <c:pt idx="215">
                  <c:v>9.4124645560663165</c:v>
                </c:pt>
                <c:pt idx="216">
                  <c:v>9.8521942581485771</c:v>
                </c:pt>
                <c:pt idx="217">
                  <c:v>12.048482724955402</c:v>
                </c:pt>
                <c:pt idx="218">
                  <c:v>9.8458584396994908</c:v>
                </c:pt>
                <c:pt idx="219">
                  <c:v>10.528355892342779</c:v>
                </c:pt>
                <c:pt idx="220">
                  <c:v>7.9724660159745655</c:v>
                </c:pt>
                <c:pt idx="221">
                  <c:v>13.403609785320874</c:v>
                </c:pt>
                <c:pt idx="222">
                  <c:v>12.091671385220199</c:v>
                </c:pt>
                <c:pt idx="223">
                  <c:v>11.934657545542265</c:v>
                </c:pt>
                <c:pt idx="224">
                  <c:v>12.396569030512138</c:v>
                </c:pt>
                <c:pt idx="225">
                  <c:v>9.8683783754225605</c:v>
                </c:pt>
                <c:pt idx="226">
                  <c:v>10.220485679321962</c:v>
                </c:pt>
                <c:pt idx="227">
                  <c:v>8.1315307106042525</c:v>
                </c:pt>
                <c:pt idx="228">
                  <c:v>8.7242073608005644</c:v>
                </c:pt>
                <c:pt idx="229">
                  <c:v>9.9247596878116671</c:v>
                </c:pt>
                <c:pt idx="230">
                  <c:v>10.499848464408382</c:v>
                </c:pt>
                <c:pt idx="231">
                  <c:v>8.7028425383028676</c:v>
                </c:pt>
                <c:pt idx="232">
                  <c:v>11.01895695827066</c:v>
                </c:pt>
                <c:pt idx="233">
                  <c:v>9.1798811644914746</c:v>
                </c:pt>
                <c:pt idx="234">
                  <c:v>9.259130536145614</c:v>
                </c:pt>
                <c:pt idx="235">
                  <c:v>8.5051206101819687</c:v>
                </c:pt>
                <c:pt idx="236">
                  <c:v>8.2990371816130661</c:v>
                </c:pt>
                <c:pt idx="237">
                  <c:v>8.0833286087863758</c:v>
                </c:pt>
                <c:pt idx="238">
                  <c:v>9.0560230115918259</c:v>
                </c:pt>
                <c:pt idx="239">
                  <c:v>9.2232565972427292</c:v>
                </c:pt>
                <c:pt idx="240">
                  <c:v>9.8611018360396905</c:v>
                </c:pt>
                <c:pt idx="241">
                  <c:v>8.8113542299657279</c:v>
                </c:pt>
                <c:pt idx="242">
                  <c:v>9.3817694876037141</c:v>
                </c:pt>
                <c:pt idx="243">
                  <c:v>10.125029822483365</c:v>
                </c:pt>
                <c:pt idx="244">
                  <c:v>8.782629654920699</c:v>
                </c:pt>
                <c:pt idx="245">
                  <c:v>7.3714892952142774</c:v>
                </c:pt>
                <c:pt idx="246">
                  <c:v>8.400659375160286</c:v>
                </c:pt>
                <c:pt idx="247">
                  <c:v>6.9939329752231894</c:v>
                </c:pt>
                <c:pt idx="248">
                  <c:v>9.2002900361226807</c:v>
                </c:pt>
                <c:pt idx="249">
                  <c:v>8.1403155401599854</c:v>
                </c:pt>
                <c:pt idx="250">
                  <c:v>7.886081401775745</c:v>
                </c:pt>
                <c:pt idx="251">
                  <c:v>9.0870421556316892</c:v>
                </c:pt>
                <c:pt idx="252">
                  <c:v>10.149175068285233</c:v>
                </c:pt>
                <c:pt idx="253">
                  <c:v>8.5583351347474128</c:v>
                </c:pt>
                <c:pt idx="254">
                  <c:v>9.4017868365471386</c:v>
                </c:pt>
                <c:pt idx="255">
                  <c:v>10.116580767996837</c:v>
                </c:pt>
                <c:pt idx="256">
                  <c:v>10.079539496316487</c:v>
                </c:pt>
                <c:pt idx="257">
                  <c:v>10.205811901724779</c:v>
                </c:pt>
                <c:pt idx="258">
                  <c:v>10.815368575921584</c:v>
                </c:pt>
                <c:pt idx="259">
                  <c:v>10.153467757803897</c:v>
                </c:pt>
                <c:pt idx="260">
                  <c:v>8.3938949750717438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A-4C8A-A510-F72CC1E7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2192"/>
        <c:axId val="113949856"/>
      </c:scatterChart>
      <c:valAx>
        <c:axId val="62532192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ДагСБ</a:t>
                </a:r>
                <a:r>
                  <a:rPr lang="ru-RU" baseline="0"/>
                  <a:t> ао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49856"/>
        <c:crosses val="autoZero"/>
        <c:crossBetween val="midCat"/>
      </c:valAx>
      <c:valAx>
        <c:axId val="113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РОСИНТЕРао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Цены</a:t>
            </a:r>
            <a:r>
              <a:rPr lang="ru-RU" baseline="0"/>
              <a:t> ВТБ ао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Стат'!$A$95:$A$104</c:f>
              <c:strCache>
                <c:ptCount val="10"/>
                <c:pt idx="0">
                  <c:v>0,039096667</c:v>
                </c:pt>
                <c:pt idx="1">
                  <c:v>0,044343333</c:v>
                </c:pt>
                <c:pt idx="2">
                  <c:v>0,04959</c:v>
                </c:pt>
                <c:pt idx="3">
                  <c:v>0,054836667</c:v>
                </c:pt>
                <c:pt idx="4">
                  <c:v>0,060083333</c:v>
                </c:pt>
                <c:pt idx="5">
                  <c:v>0,06533</c:v>
                </c:pt>
                <c:pt idx="6">
                  <c:v>0,070576667</c:v>
                </c:pt>
                <c:pt idx="7">
                  <c:v>0,075823333</c:v>
                </c:pt>
                <c:pt idx="8">
                  <c:v>0,08107001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Стат'!$B$95:$B$104</c:f>
              <c:numCache>
                <c:formatCode>General</c:formatCode>
                <c:ptCount val="10"/>
                <c:pt idx="0">
                  <c:v>37</c:v>
                </c:pt>
                <c:pt idx="1">
                  <c:v>28</c:v>
                </c:pt>
                <c:pt idx="2">
                  <c:v>24</c:v>
                </c:pt>
                <c:pt idx="3">
                  <c:v>21</c:v>
                </c:pt>
                <c:pt idx="4">
                  <c:v>9</c:v>
                </c:pt>
                <c:pt idx="5">
                  <c:v>31</c:v>
                </c:pt>
                <c:pt idx="6">
                  <c:v>62</c:v>
                </c:pt>
                <c:pt idx="7">
                  <c:v>34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5-42B2-8B94-32E08F00C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634880"/>
        <c:axId val="113936128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Стат'!$A$95:$A$104</c:f>
              <c:strCache>
                <c:ptCount val="10"/>
                <c:pt idx="0">
                  <c:v>0,039096667</c:v>
                </c:pt>
                <c:pt idx="1">
                  <c:v>0,044343333</c:v>
                </c:pt>
                <c:pt idx="2">
                  <c:v>0,04959</c:v>
                </c:pt>
                <c:pt idx="3">
                  <c:v>0,054836667</c:v>
                </c:pt>
                <c:pt idx="4">
                  <c:v>0,060083333</c:v>
                </c:pt>
                <c:pt idx="5">
                  <c:v>0,06533</c:v>
                </c:pt>
                <c:pt idx="6">
                  <c:v>0,070576667</c:v>
                </c:pt>
                <c:pt idx="7">
                  <c:v>0,075823333</c:v>
                </c:pt>
                <c:pt idx="8">
                  <c:v>0,08107001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Стат'!$C$95:$C$104</c:f>
              <c:numCache>
                <c:formatCode>0.00%</c:formatCode>
                <c:ptCount val="10"/>
                <c:pt idx="0">
                  <c:v>0.1417624521072797</c:v>
                </c:pt>
                <c:pt idx="1">
                  <c:v>0.24904214559386972</c:v>
                </c:pt>
                <c:pt idx="2">
                  <c:v>0.34099616858237547</c:v>
                </c:pt>
                <c:pt idx="3">
                  <c:v>0.42145593869731801</c:v>
                </c:pt>
                <c:pt idx="4">
                  <c:v>0.45593869731800768</c:v>
                </c:pt>
                <c:pt idx="5">
                  <c:v>0.57471264367816088</c:v>
                </c:pt>
                <c:pt idx="6">
                  <c:v>0.8122605363984674</c:v>
                </c:pt>
                <c:pt idx="7">
                  <c:v>0.94252873563218387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5-42B2-8B94-32E08F00C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642880"/>
        <c:axId val="113946944"/>
      </c:lineChart>
      <c:catAx>
        <c:axId val="198463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36128"/>
        <c:crosses val="autoZero"/>
        <c:auto val="1"/>
        <c:lblAlgn val="ctr"/>
        <c:lblOffset val="100"/>
        <c:noMultiLvlLbl val="0"/>
      </c:catAx>
      <c:valAx>
        <c:axId val="11393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634880"/>
        <c:crosses val="autoZero"/>
        <c:crossBetween val="between"/>
      </c:valAx>
      <c:valAx>
        <c:axId val="1139469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84642880"/>
        <c:crosses val="max"/>
        <c:crossBetween val="between"/>
      </c:valAx>
      <c:catAx>
        <c:axId val="198464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469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Цены</a:t>
            </a:r>
            <a:r>
              <a:rPr lang="ru-RU" baseline="0"/>
              <a:t> ДагСБ ао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'Описат Стат'!$A$110:$A$119</c:f>
              <c:strCache>
                <c:ptCount val="10"/>
                <c:pt idx="0">
                  <c:v>0,259333333</c:v>
                </c:pt>
                <c:pt idx="1">
                  <c:v>0,467666667</c:v>
                </c:pt>
                <c:pt idx="2">
                  <c:v>0,676</c:v>
                </c:pt>
                <c:pt idx="3">
                  <c:v>0,884333333</c:v>
                </c:pt>
                <c:pt idx="4">
                  <c:v>1,092666667</c:v>
                </c:pt>
                <c:pt idx="5">
                  <c:v>1,301</c:v>
                </c:pt>
                <c:pt idx="6">
                  <c:v>1,509333333</c:v>
                </c:pt>
                <c:pt idx="7">
                  <c:v>1,717666667</c:v>
                </c:pt>
                <c:pt idx="8">
                  <c:v>1,92600001</c:v>
                </c:pt>
                <c:pt idx="9">
                  <c:v>Еще</c:v>
                </c:pt>
              </c:strCache>
            </c:strRef>
          </c:cat>
          <c:val>
            <c:numRef>
              <c:f>'Описат Стат'!$B$110:$B$119</c:f>
              <c:numCache>
                <c:formatCode>General</c:formatCode>
                <c:ptCount val="10"/>
                <c:pt idx="0">
                  <c:v>167</c:v>
                </c:pt>
                <c:pt idx="1">
                  <c:v>57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C-43A3-84D7-85B79D6E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647024"/>
        <c:axId val="11395526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'Описат Стат'!$A$110:$A$119</c:f>
              <c:strCache>
                <c:ptCount val="10"/>
                <c:pt idx="0">
                  <c:v>0,259333333</c:v>
                </c:pt>
                <c:pt idx="1">
                  <c:v>0,467666667</c:v>
                </c:pt>
                <c:pt idx="2">
                  <c:v>0,676</c:v>
                </c:pt>
                <c:pt idx="3">
                  <c:v>0,884333333</c:v>
                </c:pt>
                <c:pt idx="4">
                  <c:v>1,092666667</c:v>
                </c:pt>
                <c:pt idx="5">
                  <c:v>1,301</c:v>
                </c:pt>
                <c:pt idx="6">
                  <c:v>1,509333333</c:v>
                </c:pt>
                <c:pt idx="7">
                  <c:v>1,717666667</c:v>
                </c:pt>
                <c:pt idx="8">
                  <c:v>1,92600001</c:v>
                </c:pt>
                <c:pt idx="9">
                  <c:v>Еще</c:v>
                </c:pt>
              </c:strCache>
            </c:strRef>
          </c:cat>
          <c:val>
            <c:numRef>
              <c:f>'Описат Стат'!$C$110:$C$119</c:f>
              <c:numCache>
                <c:formatCode>0.00%</c:formatCode>
                <c:ptCount val="10"/>
                <c:pt idx="0">
                  <c:v>0.63984674329501912</c:v>
                </c:pt>
                <c:pt idx="1">
                  <c:v>0.85823754789272033</c:v>
                </c:pt>
                <c:pt idx="2">
                  <c:v>0.89272030651340994</c:v>
                </c:pt>
                <c:pt idx="3">
                  <c:v>0.90038314176245215</c:v>
                </c:pt>
                <c:pt idx="4">
                  <c:v>0.90421455938697315</c:v>
                </c:pt>
                <c:pt idx="5">
                  <c:v>0.91954022988505746</c:v>
                </c:pt>
                <c:pt idx="6">
                  <c:v>0.93103448275862066</c:v>
                </c:pt>
                <c:pt idx="7">
                  <c:v>0.97318007662835249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C-43A3-84D7-85B79D6E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647424"/>
        <c:axId val="113956928"/>
      </c:lineChart>
      <c:catAx>
        <c:axId val="198564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55264"/>
        <c:crosses val="autoZero"/>
        <c:auto val="1"/>
        <c:lblAlgn val="ctr"/>
        <c:lblOffset val="100"/>
        <c:noMultiLvlLbl val="0"/>
      </c:catAx>
      <c:valAx>
        <c:axId val="11395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647024"/>
        <c:crosses val="autoZero"/>
        <c:crossBetween val="between"/>
      </c:valAx>
      <c:valAx>
        <c:axId val="1139569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85647424"/>
        <c:crosses val="max"/>
        <c:crossBetween val="between"/>
      </c:valAx>
      <c:catAx>
        <c:axId val="19856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569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txData>
          <cx:v>ВТБ 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ВТБ ао</a:t>
          </a:r>
        </a:p>
      </cx:txPr>
    </cx:title>
    <cx:plotArea>
      <cx:plotAreaRegion>
        <cx:series layoutId="boxWhisker" uniqueId="{2D4A76F4-C8AA-4AF1-A1DF-7D0628AF5B10}">
          <cx:tx>
            <cx:txData>
              <cx:f>_xlchart.v1.34</cx:f>
              <cx:v>ВТБ ао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</cx:chartData>
  <cx:chart>
    <cx:title pos="t" align="ctr" overlay="0">
      <cx:tx>
        <cx:txData>
          <cx:v>Доходность акций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Доходность акций</a:t>
          </a:r>
        </a:p>
      </cx:txPr>
    </cx:title>
    <cx:plotArea>
      <cx:plotAreaRegion>
        <cx:series layoutId="boxWhisker" uniqueId="{78762471-D9FC-4370-BBB5-80A38B2B81B1}">
          <cx:tx>
            <cx:txData>
              <cx:f>_xlchart.v1.20</cx:f>
              <cx:v>ВТБ ао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2B49912-E412-4D4B-8F8D-EEE4280FE2EF}">
          <cx:tx>
            <cx:txData>
              <cx:f>_xlchart.v1.22</cx:f>
              <cx:v>ДагСб ао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5421C96-67DC-460C-BB67-C04D9341016E}">
          <cx:tx>
            <cx:txData>
              <cx:f>_xlchart.v1.24</cx:f>
              <cx:v>РОСИНТЕРао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Логарифм доходности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Логарифм доходности</a:t>
          </a:r>
        </a:p>
      </cx:txPr>
    </cx:title>
    <cx:plotArea>
      <cx:plotAreaRegion>
        <cx:series layoutId="boxWhisker" uniqueId="{E45D9C14-AD1E-4ED2-8B3B-21DB5B4F9DD0}">
          <cx:tx>
            <cx:txData>
              <cx:f>_xlchart.v1.0</cx:f>
              <cx:v>Лог доходности ВТБ ао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4C6FEED-1E84-4D29-8D52-AC0427F767C9}">
          <cx:tx>
            <cx:txData>
              <cx:f>_xlchart.v1.2</cx:f>
              <cx:v>ДагСб ао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651BD70-42C1-4589-8DFE-2A07D11CFE31}">
          <cx:tx>
            <cx:txData>
              <cx:f>_xlchart.v1.4</cx:f>
              <cx:v>РОСИНТЕРао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>
      <cx:tx>
        <cx:txData>
          <cx:v>ЛОГДОХОДНОСТЬ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ЛОГДОХОДНОСТЬ</a:t>
          </a:r>
        </a:p>
      </cx:txPr>
    </cx:title>
    <cx:plotArea>
      <cx:plotAreaRegion>
        <cx:series layoutId="boxWhisker" uniqueId="{CEBD8875-0950-42D1-B224-E3D909448C66}">
          <cx:tx>
            <cx:txData>
              <cx:f>_xlchart.v1.8</cx:f>
              <cx:v>ВТБ ао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250C43E-E6D3-4F70-AD74-2C7415ABE0CA}">
          <cx:tx>
            <cx:txData>
              <cx:f>_xlchart.v1.10</cx:f>
              <cx:v>ДагСб ао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A352C26B-F736-4342-810E-C6FAEE9325E2}">
          <cx:tx>
            <cx:txData>
              <cx:f>_xlchart.v1.12</cx:f>
              <cx:v>РОСИНТЕРао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РОСИНТЕРао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РОСИНТЕРао</a:t>
          </a:r>
        </a:p>
      </cx:txPr>
    </cx:title>
    <cx:plotArea>
      <cx:plotAreaRegion>
        <cx:series layoutId="boxWhisker" uniqueId="{00000001-07A1-4870-94D0-736F0B7EE2D9}" formatIdx="2">
          <cx:tx>
            <cx:txData>
              <cx:f>_xlchart.v1.30</cx:f>
              <cx:v>РОСИНТЕРао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ДагСБ 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ДагСБ ао</a:t>
          </a:r>
        </a:p>
      </cx:txPr>
    </cx:title>
    <cx:plotArea>
      <cx:plotAreaRegion>
        <cx:series layoutId="boxWhisker" uniqueId="{00000000-07A1-4870-94D0-736F0B7EE2D9}" formatIdx="1">
          <cx:tx>
            <cx:txData>
              <cx:f>_xlchart.v1.26</cx:f>
              <cx:v>ДагСб ао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ВТБ 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ВТБ ао</a:t>
          </a:r>
        </a:p>
      </cx:txPr>
    </cx:title>
    <cx:plotArea>
      <cx:plotAreaRegion>
        <cx:series layoutId="boxWhisker" uniqueId="{9F8C6369-9C3D-4EA4-96E8-D9A80A693BAC}" formatIdx="0">
          <cx:tx>
            <cx:txData>
              <cx:f>_xlchart.v1.14</cx:f>
              <cx:v>ВТБ ао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ДагСБ 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ДагСБ ао</a:t>
          </a:r>
        </a:p>
      </cx:txPr>
    </cx:title>
    <cx:plotArea>
      <cx:plotAreaRegion>
        <cx:series layoutId="boxWhisker" uniqueId="{62DA2546-A072-455C-BE05-9E2DAE59AA95}" formatIdx="1">
          <cx:tx>
            <cx:txData>
              <cx:f>_xlchart.v1.6</cx:f>
              <cx:v>ДагСб ао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РОСИНТЕРао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РОСИНТЕРао</a:t>
          </a:r>
        </a:p>
      </cx:txPr>
    </cx:title>
    <cx:plotArea>
      <cx:plotAreaRegion>
        <cx:series layoutId="boxWhisker" uniqueId="{5D9EDF3C-537F-42A3-A702-CAB51B0EA169}" formatIdx="2">
          <cx:tx>
            <cx:txData>
              <cx:f>_xlchart.v1.18</cx:f>
              <cx:v>РОСИНТЕРао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ВТБ 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ВТБ ао</a:t>
          </a:r>
        </a:p>
      </cx:txPr>
    </cx:title>
    <cx:plotArea>
      <cx:plotAreaRegion>
        <cx:series layoutId="boxWhisker" uniqueId="{66672BC8-D6AC-4529-BEE3-A3DBDAA614AA}" formatIdx="0">
          <cx:tx>
            <cx:txData>
              <cx:f>_xlchart.v1.16</cx:f>
              <cx:v>ВТБ ао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ДагСБ 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ДагСБ ао</a:t>
          </a:r>
        </a:p>
      </cx:txPr>
    </cx:title>
    <cx:plotArea>
      <cx:plotAreaRegion>
        <cx:series layoutId="boxWhisker" uniqueId="{93622790-52F1-4D9F-8778-32158BC106B3}" formatIdx="1">
          <cx:tx>
            <cx:txData>
              <cx:f>_xlchart.v1.32</cx:f>
              <cx:v>ДагСб ао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РОСИНТЕРао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РОСИНТЕРао</a:t>
          </a:r>
        </a:p>
      </cx:txPr>
    </cx:title>
    <cx:plotArea>
      <cx:plotAreaRegion>
        <cx:series layoutId="boxWhisker" uniqueId="{DB2C6191-1E25-461E-B216-394075E11EC5}" formatIdx="2">
          <cx:tx>
            <cx:txData>
              <cx:f>_xlchart.v1.28</cx:f>
              <cx:v>РОСИНТЕРао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.xml"/><Relationship Id="rId18" Type="http://schemas.openxmlformats.org/officeDocument/2006/relationships/chart" Target="../charts/chart7.xml"/><Relationship Id="rId26" Type="http://schemas.openxmlformats.org/officeDocument/2006/relationships/chart" Target="../charts/chart15.xml"/><Relationship Id="rId3" Type="http://schemas.microsoft.com/office/2014/relationships/chartEx" Target="../charts/chartEx3.xml"/><Relationship Id="rId21" Type="http://schemas.openxmlformats.org/officeDocument/2006/relationships/chart" Target="../charts/chart10.xml"/><Relationship Id="rId34" Type="http://schemas.openxmlformats.org/officeDocument/2006/relationships/chart" Target="../charts/chart22.xml"/><Relationship Id="rId7" Type="http://schemas.microsoft.com/office/2014/relationships/chartEx" Target="../charts/chartEx7.xml"/><Relationship Id="rId12" Type="http://schemas.openxmlformats.org/officeDocument/2006/relationships/chart" Target="../charts/chart1.xml"/><Relationship Id="rId17" Type="http://schemas.openxmlformats.org/officeDocument/2006/relationships/chart" Target="../charts/chart6.xml"/><Relationship Id="rId25" Type="http://schemas.openxmlformats.org/officeDocument/2006/relationships/chart" Target="../charts/chart14.xml"/><Relationship Id="rId33" Type="http://schemas.openxmlformats.org/officeDocument/2006/relationships/chart" Target="../charts/chart21.xml"/><Relationship Id="rId2" Type="http://schemas.microsoft.com/office/2014/relationships/chartEx" Target="../charts/chartEx2.xml"/><Relationship Id="rId16" Type="http://schemas.openxmlformats.org/officeDocument/2006/relationships/chart" Target="../charts/chart5.xml"/><Relationship Id="rId20" Type="http://schemas.openxmlformats.org/officeDocument/2006/relationships/chart" Target="../charts/chart9.xml"/><Relationship Id="rId29" Type="http://schemas.openxmlformats.org/officeDocument/2006/relationships/chart" Target="../charts/chart18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openxmlformats.org/officeDocument/2006/relationships/chart" Target="../charts/chart13.xml"/><Relationship Id="rId32" Type="http://schemas.openxmlformats.org/officeDocument/2006/relationships/chart" Target="../charts/chart20.xml"/><Relationship Id="rId5" Type="http://schemas.microsoft.com/office/2014/relationships/chartEx" Target="../charts/chartEx5.xml"/><Relationship Id="rId15" Type="http://schemas.openxmlformats.org/officeDocument/2006/relationships/chart" Target="../charts/chart4.xml"/><Relationship Id="rId23" Type="http://schemas.openxmlformats.org/officeDocument/2006/relationships/chart" Target="../charts/chart12.xml"/><Relationship Id="rId28" Type="http://schemas.openxmlformats.org/officeDocument/2006/relationships/chart" Target="../charts/chart17.xml"/><Relationship Id="rId10" Type="http://schemas.microsoft.com/office/2014/relationships/chartEx" Target="../charts/chartEx10.xml"/><Relationship Id="rId19" Type="http://schemas.openxmlformats.org/officeDocument/2006/relationships/chart" Target="../charts/chart8.xml"/><Relationship Id="rId31" Type="http://schemas.microsoft.com/office/2014/relationships/chartEx" Target="../charts/chartEx12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openxmlformats.org/officeDocument/2006/relationships/chart" Target="../charts/chart3.xml"/><Relationship Id="rId22" Type="http://schemas.openxmlformats.org/officeDocument/2006/relationships/chart" Target="../charts/chart11.xml"/><Relationship Id="rId27" Type="http://schemas.openxmlformats.org/officeDocument/2006/relationships/chart" Target="../charts/chart16.xml"/><Relationship Id="rId30" Type="http://schemas.openxmlformats.org/officeDocument/2006/relationships/chart" Target="../charts/chart19.xml"/><Relationship Id="rId8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8282</xdr:rowOff>
    </xdr:from>
    <xdr:to>
      <xdr:col>2</xdr:col>
      <xdr:colOff>12008</xdr:colOff>
      <xdr:row>34</xdr:row>
      <xdr:rowOff>40821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936C502-1821-4261-957C-C2AEB55F3F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75332"/>
              <a:ext cx="2498033" cy="3461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834178</xdr:colOff>
      <xdr:row>16</xdr:row>
      <xdr:rowOff>1716</xdr:rowOff>
    </xdr:from>
    <xdr:to>
      <xdr:col>4</xdr:col>
      <xdr:colOff>24848</xdr:colOff>
      <xdr:row>33</xdr:row>
      <xdr:rowOff>173935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2FF5A224-CB47-4071-BBA5-18DA894A5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2478" y="3068766"/>
              <a:ext cx="2476795" cy="341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32303</xdr:colOff>
      <xdr:row>15</xdr:row>
      <xdr:rowOff>178371</xdr:rowOff>
    </xdr:from>
    <xdr:to>
      <xdr:col>6</xdr:col>
      <xdr:colOff>8282</xdr:colOff>
      <xdr:row>34</xdr:row>
      <xdr:rowOff>66261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9A9C35B2-E78D-4B45-8669-D5864331A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6728" y="3045396"/>
              <a:ext cx="2414379" cy="3516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8282</xdr:colOff>
      <xdr:row>16</xdr:row>
      <xdr:rowOff>24847</xdr:rowOff>
    </xdr:from>
    <xdr:to>
      <xdr:col>8</xdr:col>
      <xdr:colOff>8283</xdr:colOff>
      <xdr:row>33</xdr:row>
      <xdr:rowOff>149086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6B6A535A-5E1F-4928-B3F8-315800B8E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1107" y="3091897"/>
              <a:ext cx="2438401" cy="33627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11596</xdr:colOff>
      <xdr:row>16</xdr:row>
      <xdr:rowOff>36443</xdr:rowOff>
    </xdr:from>
    <xdr:to>
      <xdr:col>10</xdr:col>
      <xdr:colOff>11596</xdr:colOff>
      <xdr:row>33</xdr:row>
      <xdr:rowOff>160682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5D0C117F-B460-430E-8A06-1ECA6EC396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2821" y="3103493"/>
              <a:ext cx="2438400" cy="33627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8283</xdr:colOff>
      <xdr:row>16</xdr:row>
      <xdr:rowOff>24848</xdr:rowOff>
    </xdr:from>
    <xdr:to>
      <xdr:col>12</xdr:col>
      <xdr:colOff>8284</xdr:colOff>
      <xdr:row>33</xdr:row>
      <xdr:rowOff>149087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95199A41-5013-4FB0-88CE-E1A4BDC43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7908" y="3091898"/>
              <a:ext cx="2438401" cy="33627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12</xdr:col>
      <xdr:colOff>9525</xdr:colOff>
      <xdr:row>16</xdr:row>
      <xdr:rowOff>19049</xdr:rowOff>
    </xdr:from>
    <xdr:to>
      <xdr:col>13</xdr:col>
      <xdr:colOff>838200</xdr:colOff>
      <xdr:row>33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A1318DE2-0F8D-46EE-8263-425B2266D1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87550" y="3086099"/>
              <a:ext cx="2466975" cy="3343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15</xdr:row>
      <xdr:rowOff>200024</xdr:rowOff>
    </xdr:from>
    <xdr:to>
      <xdr:col>15</xdr:col>
      <xdr:colOff>828675</xdr:colOff>
      <xdr:row>33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D3B4EDC0-D25C-48CD-AD14-0A1630E51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64050" y="3067049"/>
              <a:ext cx="2466975" cy="3343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838200</xdr:colOff>
      <xdr:row>16</xdr:row>
      <xdr:rowOff>0</xdr:rowOff>
    </xdr:from>
    <xdr:to>
      <xdr:col>17</xdr:col>
      <xdr:colOff>819150</xdr:colOff>
      <xdr:row>33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C683182B-B03D-4F28-83BD-27376D34D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40550" y="3067050"/>
              <a:ext cx="2466975" cy="3343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838200</xdr:colOff>
      <xdr:row>16</xdr:row>
      <xdr:rowOff>9524</xdr:rowOff>
    </xdr:from>
    <xdr:to>
      <xdr:col>23</xdr:col>
      <xdr:colOff>828675</xdr:colOff>
      <xdr:row>33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586CA868-94B2-4FF7-9413-F66A06C3FA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26575" y="3076574"/>
              <a:ext cx="7448550" cy="3248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24</xdr:col>
      <xdr:colOff>9524</xdr:colOff>
      <xdr:row>16</xdr:row>
      <xdr:rowOff>38099</xdr:rowOff>
    </xdr:from>
    <xdr:to>
      <xdr:col>29</xdr:col>
      <xdr:colOff>838199</xdr:colOff>
      <xdr:row>32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16BED9CA-9938-4308-9A9C-509C2311FA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03699" y="3105149"/>
              <a:ext cx="7439025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0</xdr:rowOff>
    </xdr:from>
    <xdr:to>
      <xdr:col>3</xdr:col>
      <xdr:colOff>447675</xdr:colOff>
      <xdr:row>52</xdr:row>
      <xdr:rowOff>76200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1529B88-EA7A-4596-9282-9A8F2F96C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247650</xdr:colOff>
      <xdr:row>38</xdr:row>
      <xdr:rowOff>14288</xdr:rowOff>
    </xdr:from>
    <xdr:to>
      <xdr:col>10</xdr:col>
      <xdr:colOff>1581150</xdr:colOff>
      <xdr:row>52</xdr:row>
      <xdr:rowOff>90488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502AFAE-8845-4372-AF8A-E49CC40E9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504825</xdr:colOff>
      <xdr:row>37</xdr:row>
      <xdr:rowOff>176213</xdr:rowOff>
    </xdr:from>
    <xdr:to>
      <xdr:col>7</xdr:col>
      <xdr:colOff>200025</xdr:colOff>
      <xdr:row>52</xdr:row>
      <xdr:rowOff>61913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1F9CC53-1BCB-4BB7-A428-752FD213F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73</xdr:row>
      <xdr:rowOff>57150</xdr:rowOff>
    </xdr:from>
    <xdr:to>
      <xdr:col>13</xdr:col>
      <xdr:colOff>828676</xdr:colOff>
      <xdr:row>91</xdr:row>
      <xdr:rowOff>180976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2B4DCBA-6B8A-4EF5-8D34-9D9A86A89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123825</xdr:colOff>
      <xdr:row>53</xdr:row>
      <xdr:rowOff>28575</xdr:rowOff>
    </xdr:from>
    <xdr:to>
      <xdr:col>3</xdr:col>
      <xdr:colOff>542925</xdr:colOff>
      <xdr:row>69</xdr:row>
      <xdr:rowOff>9525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76F987F-DD95-4CFF-AEE3-577BFB417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723900</xdr:colOff>
      <xdr:row>52</xdr:row>
      <xdr:rowOff>171450</xdr:rowOff>
    </xdr:from>
    <xdr:to>
      <xdr:col>7</xdr:col>
      <xdr:colOff>390525</xdr:colOff>
      <xdr:row>68</xdr:row>
      <xdr:rowOff>152400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0D252E4-3BCD-4908-9705-4DB87EAA5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533400</xdr:colOff>
      <xdr:row>52</xdr:row>
      <xdr:rowOff>171450</xdr:rowOff>
    </xdr:from>
    <xdr:to>
      <xdr:col>11</xdr:col>
      <xdr:colOff>200025</xdr:colOff>
      <xdr:row>68</xdr:row>
      <xdr:rowOff>152400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60212C4-4AE9-4BD5-8AAF-9CCB082B8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123825</xdr:colOff>
      <xdr:row>92</xdr:row>
      <xdr:rowOff>57149</xdr:rowOff>
    </xdr:from>
    <xdr:to>
      <xdr:col>9</xdr:col>
      <xdr:colOff>123825</xdr:colOff>
      <xdr:row>106</xdr:row>
      <xdr:rowOff>161924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7F926179-B10A-4CBB-8BE9-9BDA905E2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66675</xdr:colOff>
      <xdr:row>107</xdr:row>
      <xdr:rowOff>47624</xdr:rowOff>
    </xdr:from>
    <xdr:to>
      <xdr:col>9</xdr:col>
      <xdr:colOff>66675</xdr:colOff>
      <xdr:row>123</xdr:row>
      <xdr:rowOff>57149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3E5DE160-58C2-472A-84C6-1C4C82A59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104775</xdr:colOff>
      <xdr:row>123</xdr:row>
      <xdr:rowOff>171449</xdr:rowOff>
    </xdr:from>
    <xdr:to>
      <xdr:col>9</xdr:col>
      <xdr:colOff>104775</xdr:colOff>
      <xdr:row>137</xdr:row>
      <xdr:rowOff>180974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7C31FF9-FA6D-4D64-BB9B-EA958DB1A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85725</xdr:colOff>
      <xdr:row>138</xdr:row>
      <xdr:rowOff>47624</xdr:rowOff>
    </xdr:from>
    <xdr:to>
      <xdr:col>9</xdr:col>
      <xdr:colOff>85725</xdr:colOff>
      <xdr:row>153</xdr:row>
      <xdr:rowOff>38099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134C10D-5DF8-4ED3-9B1A-AAF084E53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219075</xdr:colOff>
      <xdr:row>153</xdr:row>
      <xdr:rowOff>180975</xdr:rowOff>
    </xdr:from>
    <xdr:to>
      <xdr:col>9</xdr:col>
      <xdr:colOff>219075</xdr:colOff>
      <xdr:row>169</xdr:row>
      <xdr:rowOff>19050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4A0FD3A6-77DB-4F85-BB36-19725F481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190500</xdr:colOff>
      <xdr:row>169</xdr:row>
      <xdr:rowOff>66675</xdr:rowOff>
    </xdr:from>
    <xdr:to>
      <xdr:col>9</xdr:col>
      <xdr:colOff>190500</xdr:colOff>
      <xdr:row>185</xdr:row>
      <xdr:rowOff>9525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BAC41819-C657-47E4-9704-5AEC68956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247650</xdr:colOff>
      <xdr:row>185</xdr:row>
      <xdr:rowOff>95249</xdr:rowOff>
    </xdr:from>
    <xdr:to>
      <xdr:col>9</xdr:col>
      <xdr:colOff>247650</xdr:colOff>
      <xdr:row>198</xdr:row>
      <xdr:rowOff>142874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73B7BA9F-02F5-4E06-9CDC-29A9775A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219075</xdr:colOff>
      <xdr:row>199</xdr:row>
      <xdr:rowOff>66674</xdr:rowOff>
    </xdr:from>
    <xdr:to>
      <xdr:col>9</xdr:col>
      <xdr:colOff>219075</xdr:colOff>
      <xdr:row>213</xdr:row>
      <xdr:rowOff>76199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33139580-7674-48C4-A942-3AC552194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123825</xdr:colOff>
      <xdr:row>213</xdr:row>
      <xdr:rowOff>123824</xdr:rowOff>
    </xdr:from>
    <xdr:to>
      <xdr:col>9</xdr:col>
      <xdr:colOff>123825</xdr:colOff>
      <xdr:row>227</xdr:row>
      <xdr:rowOff>190499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1832D005-7B6B-4704-86A3-D2EB8B71E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228600</xdr:colOff>
      <xdr:row>228</xdr:row>
      <xdr:rowOff>114300</xdr:rowOff>
    </xdr:from>
    <xdr:to>
      <xdr:col>9</xdr:col>
      <xdr:colOff>228600</xdr:colOff>
      <xdr:row>242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0556361E-E837-4FD6-8E4B-FDFCB333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228600</xdr:colOff>
      <xdr:row>243</xdr:row>
      <xdr:rowOff>123825</xdr:rowOff>
    </xdr:from>
    <xdr:to>
      <xdr:col>9</xdr:col>
      <xdr:colOff>228600</xdr:colOff>
      <xdr:row>258</xdr:row>
      <xdr:rowOff>9525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7B344896-1B8A-4BB1-B998-09DFEA5A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142875</xdr:colOff>
      <xdr:row>258</xdr:row>
      <xdr:rowOff>95250</xdr:rowOff>
    </xdr:from>
    <xdr:to>
      <xdr:col>9</xdr:col>
      <xdr:colOff>142875</xdr:colOff>
      <xdr:row>272</xdr:row>
      <xdr:rowOff>152400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id="{C1E09A2B-6DA9-4810-9286-DA0542AB1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209549</xdr:colOff>
      <xdr:row>283</xdr:row>
      <xdr:rowOff>161924</xdr:rowOff>
    </xdr:from>
    <xdr:to>
      <xdr:col>4</xdr:col>
      <xdr:colOff>1428749</xdr:colOff>
      <xdr:row>301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Диаграмма 45">
              <a:extLst>
                <a:ext uri="{FF2B5EF4-FFF2-40B4-BE49-F238E27FC236}">
                  <a16:creationId xmlns:a16="http://schemas.microsoft.com/office/drawing/2014/main" id="{499B0E3B-C76E-4A23-80F8-B0477BB01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49" y="54387749"/>
              <a:ext cx="6143625" cy="3438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90920</xdr:colOff>
      <xdr:row>301</xdr:row>
      <xdr:rowOff>9525</xdr:rowOff>
    </xdr:from>
    <xdr:to>
      <xdr:col>10</xdr:col>
      <xdr:colOff>90920</xdr:colOff>
      <xdr:row>316</xdr:row>
      <xdr:rowOff>66675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44B17A6A-8EB6-47ED-80BB-FA88808E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1</xdr:colOff>
      <xdr:row>318</xdr:row>
      <xdr:rowOff>71437</xdr:rowOff>
    </xdr:from>
    <xdr:to>
      <xdr:col>10</xdr:col>
      <xdr:colOff>1</xdr:colOff>
      <xdr:row>333</xdr:row>
      <xdr:rowOff>71437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B7531493-B423-4C87-B7D5-93A38D4A2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785813</xdr:colOff>
      <xdr:row>335</xdr:row>
      <xdr:rowOff>47624</xdr:rowOff>
    </xdr:from>
    <xdr:to>
      <xdr:col>9</xdr:col>
      <xdr:colOff>785813</xdr:colOff>
      <xdr:row>352</xdr:row>
      <xdr:rowOff>95249</xdr:rowOff>
    </xdr:to>
    <xdr:graphicFrame macro="">
      <xdr:nvGraphicFramePr>
        <xdr:cNvPr id="52" name="Диаграмма 51">
          <a:extLst>
            <a:ext uri="{FF2B5EF4-FFF2-40B4-BE49-F238E27FC236}">
              <a16:creationId xmlns:a16="http://schemas.microsoft.com/office/drawing/2014/main" id="{1FDFE3D5-D23D-4860-BD28-9DBC179EE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281609</xdr:colOff>
      <xdr:row>15</xdr:row>
      <xdr:rowOff>67917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DAF287-389A-448A-AE70-8F3218A7F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15</xdr:row>
      <xdr:rowOff>115956</xdr:rowOff>
    </xdr:from>
    <xdr:to>
      <xdr:col>22</xdr:col>
      <xdr:colOff>455543</xdr:colOff>
      <xdr:row>30</xdr:row>
      <xdr:rowOff>1656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2D2F978-90A2-4EF5-849C-846C7710A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33132</xdr:colOff>
      <xdr:row>31</xdr:row>
      <xdr:rowOff>24848</xdr:rowOff>
    </xdr:from>
    <xdr:to>
      <xdr:col>22</xdr:col>
      <xdr:colOff>538370</xdr:colOff>
      <xdr:row>45</xdr:row>
      <xdr:rowOff>101048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46020E1-7111-4FC2-B8EA-1CBF19F8D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33337</xdr:rowOff>
    </xdr:from>
    <xdr:to>
      <xdr:col>16</xdr:col>
      <xdr:colOff>381000</xdr:colOff>
      <xdr:row>14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66E4D6-4E65-4B01-B1FA-8A1798AB5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17</xdr:row>
      <xdr:rowOff>9525</xdr:rowOff>
    </xdr:from>
    <xdr:to>
      <xdr:col>18</xdr:col>
      <xdr:colOff>190500</xdr:colOff>
      <xdr:row>31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EA9983-B854-4CB4-B7B3-0B06D4724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33</xdr:row>
      <xdr:rowOff>28575</xdr:rowOff>
    </xdr:from>
    <xdr:to>
      <xdr:col>18</xdr:col>
      <xdr:colOff>57150</xdr:colOff>
      <xdr:row>47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0D298C3-6816-4AB5-A5B7-BD504C7F0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17</xdr:row>
      <xdr:rowOff>180974</xdr:rowOff>
    </xdr:from>
    <xdr:to>
      <xdr:col>15</xdr:col>
      <xdr:colOff>28575</xdr:colOff>
      <xdr:row>31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8F6BD1-176C-406F-999B-3A1651194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35</xdr:row>
      <xdr:rowOff>128587</xdr:rowOff>
    </xdr:from>
    <xdr:to>
      <xdr:col>24</xdr:col>
      <xdr:colOff>542925</xdr:colOff>
      <xdr:row>52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1F12F1B-E046-4C88-9EC1-124C13670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66675</xdr:colOff>
      <xdr:row>35</xdr:row>
      <xdr:rowOff>147637</xdr:rowOff>
    </xdr:from>
    <xdr:to>
      <xdr:col>32</xdr:col>
      <xdr:colOff>371475</xdr:colOff>
      <xdr:row>50</xdr:row>
      <xdr:rowOff>33337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5DD7EC-6EA2-4ED7-9266-930D505C5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17</xdr:row>
      <xdr:rowOff>57150</xdr:rowOff>
    </xdr:from>
    <xdr:to>
      <xdr:col>17</xdr:col>
      <xdr:colOff>295275</xdr:colOff>
      <xdr:row>31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BD08D3-6B81-4814-BDED-B7E3D25E9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504825</xdr:colOff>
      <xdr:row>34</xdr:row>
      <xdr:rowOff>23812</xdr:rowOff>
    </xdr:from>
    <xdr:to>
      <xdr:col>26</xdr:col>
      <xdr:colOff>200025</xdr:colOff>
      <xdr:row>48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6505ED-0FA1-4532-86E9-84AE25A4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352425</xdr:colOff>
      <xdr:row>34</xdr:row>
      <xdr:rowOff>52387</xdr:rowOff>
    </xdr:from>
    <xdr:to>
      <xdr:col>34</xdr:col>
      <xdr:colOff>47625</xdr:colOff>
      <xdr:row>48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C98992-1A76-4EF5-9F10-25D312C18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18</xdr:row>
      <xdr:rowOff>19050</xdr:rowOff>
    </xdr:from>
    <xdr:to>
      <xdr:col>18</xdr:col>
      <xdr:colOff>447674</xdr:colOff>
      <xdr:row>32</xdr:row>
      <xdr:rowOff>123826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70BAD2-FDB1-4088-B722-1A7759B12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381000</xdr:colOff>
      <xdr:row>33</xdr:row>
      <xdr:rowOff>147637</xdr:rowOff>
    </xdr:from>
    <xdr:to>
      <xdr:col>35</xdr:col>
      <xdr:colOff>76200</xdr:colOff>
      <xdr:row>48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084873-2935-4228-8FE6-B863AD6D7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128587</xdr:rowOff>
    </xdr:from>
    <xdr:to>
      <xdr:col>27</xdr:col>
      <xdr:colOff>304800</xdr:colOff>
      <xdr:row>48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79F7FF-4D5F-4817-A5C7-64871CD78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B3617A-B0D7-4D08-ABF2-1D5A55146EC6}" autoFormatId="16" applyNumberFormats="0" applyBorderFormats="0" applyFontFormats="0" applyPatternFormats="0" applyAlignmentFormats="0" applyWidthHeightFormats="0">
  <queryTableRefresh nextId="11">
    <queryTableFields count="4">
      <queryTableField id="1" name="&lt;TICKER&gt;" tableColumnId="1"/>
      <queryTableField id="3" name="&lt;DATE&gt;" tableColumnId="3"/>
      <queryTableField id="5" name="&lt;CLOSE&gt;" tableColumnId="5"/>
      <queryTableField id="6" name="&lt;VOL&gt;" tableColumnId="6"/>
    </queryTableFields>
    <queryTableDeletedFields count="2">
      <deletedField name="&lt;TIME&gt;"/>
      <deletedField name="&lt;PER&gt;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946EAB-ACFF-4219-9933-B5FA126BBB23}" name="mfdТикеры" displayName="mfdТикеры" ref="B1:E1306" tableType="queryTable" totalsRowShown="0">
  <autoFilter ref="B1:E1306" xr:uid="{D7D11026-F9AD-47BD-A5BA-F5E965443B63}"/>
  <sortState ref="B2:E1306">
    <sortCondition ref="B1:B1306"/>
  </sortState>
  <tableColumns count="4">
    <tableColumn id="1" xr3:uid="{CC87FFA6-4DB4-412C-B188-38DE4ADB3958}" uniqueName="1" name="&lt;TICKER&gt;" queryTableFieldId="1" dataDxfId="4"/>
    <tableColumn id="3" xr3:uid="{48E318F7-AB0E-43E4-B208-E976A2D53C6A}" uniqueName="3" name="&lt;DATE&gt;" queryTableFieldId="3" dataDxfId="3"/>
    <tableColumn id="5" xr3:uid="{4F6F265E-729E-48D4-BAD3-5A256504F2D1}" uniqueName="5" name="&lt;CLOSE&gt;" queryTableFieldId="5"/>
    <tableColumn id="6" xr3:uid="{3ACB73B6-7400-4A03-8681-54554CB69D35}" uniqueName="6" name="&lt;VOL&gt;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5FF7-55B1-41BE-BB53-DA243FDED300}">
  <dimension ref="A1:E1306"/>
  <sheetViews>
    <sheetView workbookViewId="0">
      <selection activeCell="G6" sqref="G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0.140625" bestFit="1" customWidth="1"/>
    <col min="4" max="4" width="10.7109375" bestFit="1" customWidth="1"/>
    <col min="5" max="5" width="12" bestFit="1" customWidth="1"/>
  </cols>
  <sheetData>
    <row r="1" spans="1:5" x14ac:dyDescent="0.25">
      <c r="A1" s="3" t="s">
        <v>11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tr">
        <f>_xlfn.CONCAT(mfdТикеры[[#This Row],[&lt;TICKER&gt;]],mfdТикеры[[#This Row],[&lt;DATE&gt;]])</f>
        <v>ВТБ ао42009</v>
      </c>
      <c r="B2" s="1" t="s">
        <v>4</v>
      </c>
      <c r="C2" s="2">
        <v>42009</v>
      </c>
      <c r="D2">
        <v>6.5310000000000007E-2</v>
      </c>
      <c r="E2">
        <v>63232270000</v>
      </c>
    </row>
    <row r="3" spans="1:5" x14ac:dyDescent="0.25">
      <c r="A3" t="str">
        <f>_xlfn.CONCAT(mfdТикеры[[#This Row],[&lt;TICKER&gt;]],mfdТикеры[[#This Row],[&lt;DATE&gt;]])</f>
        <v>ВТБ ао42016</v>
      </c>
      <c r="B3" s="1" t="s">
        <v>4</v>
      </c>
      <c r="C3" s="2">
        <v>42016</v>
      </c>
      <c r="D3">
        <v>6.522E-2</v>
      </c>
      <c r="E3">
        <v>127227400000</v>
      </c>
    </row>
    <row r="4" spans="1:5" x14ac:dyDescent="0.25">
      <c r="A4" t="str">
        <f>_xlfn.CONCAT(mfdТикеры[[#This Row],[&lt;TICKER&gt;]],mfdТикеры[[#This Row],[&lt;DATE&gt;]])</f>
        <v>ВТБ ао42023</v>
      </c>
      <c r="B4" s="1" t="s">
        <v>4</v>
      </c>
      <c r="C4" s="2">
        <v>42023</v>
      </c>
      <c r="D4">
        <v>6.3799999999999996E-2</v>
      </c>
      <c r="E4">
        <v>124305460000</v>
      </c>
    </row>
    <row r="5" spans="1:5" x14ac:dyDescent="0.25">
      <c r="A5" t="str">
        <f>_xlfn.CONCAT(mfdТикеры[[#This Row],[&lt;TICKER&gt;]],mfdТикеры[[#This Row],[&lt;DATE&gt;]])</f>
        <v>ВТБ ао42030</v>
      </c>
      <c r="B5" s="1" t="s">
        <v>4</v>
      </c>
      <c r="C5" s="2">
        <v>42030</v>
      </c>
      <c r="D5">
        <v>6.8940000000000001E-2</v>
      </c>
      <c r="E5">
        <v>157334020000</v>
      </c>
    </row>
    <row r="6" spans="1:5" x14ac:dyDescent="0.25">
      <c r="A6" t="str">
        <f>_xlfn.CONCAT(mfdТикеры[[#This Row],[&lt;TICKER&gt;]],mfdТикеры[[#This Row],[&lt;DATE&gt;]])</f>
        <v>ВТБ ао42037</v>
      </c>
      <c r="B6" s="1" t="s">
        <v>4</v>
      </c>
      <c r="C6" s="2">
        <v>42037</v>
      </c>
      <c r="D6">
        <v>6.8260000000000001E-2</v>
      </c>
      <c r="E6">
        <v>86119860000</v>
      </c>
    </row>
    <row r="7" spans="1:5" x14ac:dyDescent="0.25">
      <c r="A7" t="str">
        <f>_xlfn.CONCAT(mfdТикеры[[#This Row],[&lt;TICKER&gt;]],mfdТикеры[[#This Row],[&lt;DATE&gt;]])</f>
        <v>ВТБ ао42044</v>
      </c>
      <c r="B7" s="1" t="s">
        <v>4</v>
      </c>
      <c r="C7" s="2">
        <v>42044</v>
      </c>
      <c r="D7">
        <v>6.9400000000000003E-2</v>
      </c>
      <c r="E7">
        <v>111104070000</v>
      </c>
    </row>
    <row r="8" spans="1:5" x14ac:dyDescent="0.25">
      <c r="A8" t="str">
        <f>_xlfn.CONCAT(mfdТикеры[[#This Row],[&lt;TICKER&gt;]],mfdТикеры[[#This Row],[&lt;DATE&gt;]])</f>
        <v>ВТБ ао42051</v>
      </c>
      <c r="B8" s="1" t="s">
        <v>4</v>
      </c>
      <c r="C8" s="2">
        <v>42051</v>
      </c>
      <c r="D8">
        <v>6.6600000000000006E-2</v>
      </c>
      <c r="E8">
        <v>101749690000</v>
      </c>
    </row>
    <row r="9" spans="1:5" x14ac:dyDescent="0.25">
      <c r="A9" t="str">
        <f>_xlfn.CONCAT(mfdТикеры[[#This Row],[&lt;TICKER&gt;]],mfdТикеры[[#This Row],[&lt;DATE&gt;]])</f>
        <v>ВТБ ао42058</v>
      </c>
      <c r="B9" s="1" t="s">
        <v>4</v>
      </c>
      <c r="C9" s="2">
        <v>42058</v>
      </c>
      <c r="D9">
        <v>6.8000000000000005E-2</v>
      </c>
      <c r="E9">
        <v>136836940000</v>
      </c>
    </row>
    <row r="10" spans="1:5" x14ac:dyDescent="0.25">
      <c r="A10" t="str">
        <f>_xlfn.CONCAT(mfdТикеры[[#This Row],[&lt;TICKER&gt;]],mfdТикеры[[#This Row],[&lt;DATE&gt;]])</f>
        <v>ВТБ ао42065</v>
      </c>
      <c r="B10" s="1" t="s">
        <v>4</v>
      </c>
      <c r="C10" s="2">
        <v>42065</v>
      </c>
      <c r="D10">
        <v>6.472E-2</v>
      </c>
      <c r="E10">
        <v>77666160000</v>
      </c>
    </row>
    <row r="11" spans="1:5" x14ac:dyDescent="0.25">
      <c r="A11" t="str">
        <f>_xlfn.CONCAT(mfdТикеры[[#This Row],[&lt;TICKER&gt;]],mfdТикеры[[#This Row],[&lt;DATE&gt;]])</f>
        <v>ВТБ ао42072</v>
      </c>
      <c r="B11" s="1" t="s">
        <v>4</v>
      </c>
      <c r="C11" s="2">
        <v>42072</v>
      </c>
      <c r="D11">
        <v>6.3320000000000001E-2</v>
      </c>
      <c r="E11">
        <v>85965190000</v>
      </c>
    </row>
    <row r="12" spans="1:5" x14ac:dyDescent="0.25">
      <c r="A12" t="str">
        <f>_xlfn.CONCAT(mfdТикеры[[#This Row],[&lt;TICKER&gt;]],mfdТикеры[[#This Row],[&lt;DATE&gt;]])</f>
        <v>ВТБ ао42079</v>
      </c>
      <c r="B12" s="1" t="s">
        <v>4</v>
      </c>
      <c r="C12" s="2">
        <v>42079</v>
      </c>
      <c r="D12">
        <v>6.3399999999999998E-2</v>
      </c>
      <c r="E12">
        <v>92591020000</v>
      </c>
    </row>
    <row r="13" spans="1:5" x14ac:dyDescent="0.25">
      <c r="A13" t="str">
        <f>_xlfn.CONCAT(mfdТикеры[[#This Row],[&lt;TICKER&gt;]],mfdТикеры[[#This Row],[&lt;DATE&gt;]])</f>
        <v>ВТБ ао42086</v>
      </c>
      <c r="B13" s="1" t="s">
        <v>4</v>
      </c>
      <c r="C13" s="2">
        <v>42086</v>
      </c>
      <c r="D13">
        <v>5.9499999999999997E-2</v>
      </c>
      <c r="E13">
        <v>78153790000</v>
      </c>
    </row>
    <row r="14" spans="1:5" x14ac:dyDescent="0.25">
      <c r="A14" t="str">
        <f>_xlfn.CONCAT(mfdТикеры[[#This Row],[&lt;TICKER&gt;]],mfdТикеры[[#This Row],[&lt;DATE&gt;]])</f>
        <v>ВТБ ао42093</v>
      </c>
      <c r="B14" s="1" t="s">
        <v>4</v>
      </c>
      <c r="C14" s="2">
        <v>42093</v>
      </c>
      <c r="D14">
        <v>6.1620000000000001E-2</v>
      </c>
      <c r="E14">
        <v>96640950000</v>
      </c>
    </row>
    <row r="15" spans="1:5" x14ac:dyDescent="0.25">
      <c r="A15" t="str">
        <f>_xlfn.CONCAT(mfdТикеры[[#This Row],[&lt;TICKER&gt;]],mfdТикеры[[#This Row],[&lt;DATE&gt;]])</f>
        <v>ВТБ ао42100</v>
      </c>
      <c r="B15" s="1" t="s">
        <v>4</v>
      </c>
      <c r="C15" s="2">
        <v>42100</v>
      </c>
      <c r="D15">
        <v>5.8700000000000002E-2</v>
      </c>
      <c r="E15">
        <v>250275670000</v>
      </c>
    </row>
    <row r="16" spans="1:5" x14ac:dyDescent="0.25">
      <c r="A16" t="str">
        <f>_xlfn.CONCAT(mfdТикеры[[#This Row],[&lt;TICKER&gt;]],mfdТикеры[[#This Row],[&lt;DATE&gt;]])</f>
        <v>ВТБ ао42107</v>
      </c>
      <c r="B16" s="1" t="s">
        <v>4</v>
      </c>
      <c r="C16" s="2">
        <v>42107</v>
      </c>
      <c r="D16">
        <v>5.8049999999999997E-2</v>
      </c>
      <c r="E16">
        <v>97081010000</v>
      </c>
    </row>
    <row r="17" spans="1:5" x14ac:dyDescent="0.25">
      <c r="A17" t="str">
        <f>_xlfn.CONCAT(mfdТикеры[[#This Row],[&lt;TICKER&gt;]],mfdТикеры[[#This Row],[&lt;DATE&gt;]])</f>
        <v>ВТБ ао42114</v>
      </c>
      <c r="B17" s="1" t="s">
        <v>4</v>
      </c>
      <c r="C17" s="2">
        <v>42114</v>
      </c>
      <c r="D17">
        <v>5.9839999999999997E-2</v>
      </c>
      <c r="E17">
        <v>122653670000</v>
      </c>
    </row>
    <row r="18" spans="1:5" x14ac:dyDescent="0.25">
      <c r="A18" t="str">
        <f>_xlfn.CONCAT(mfdТикеры[[#This Row],[&lt;TICKER&gt;]],mfdТикеры[[#This Row],[&lt;DATE&gt;]])</f>
        <v>ВТБ ао42121</v>
      </c>
      <c r="B18" s="1" t="s">
        <v>4</v>
      </c>
      <c r="C18" s="2">
        <v>42121</v>
      </c>
      <c r="D18">
        <v>6.5500000000000003E-2</v>
      </c>
      <c r="E18">
        <v>150612500000</v>
      </c>
    </row>
    <row r="19" spans="1:5" x14ac:dyDescent="0.25">
      <c r="A19" t="str">
        <f>_xlfn.CONCAT(mfdТикеры[[#This Row],[&lt;TICKER&gt;]],mfdТикеры[[#This Row],[&lt;DATE&gt;]])</f>
        <v>ВТБ ао42128</v>
      </c>
      <c r="B19" s="1" t="s">
        <v>4</v>
      </c>
      <c r="C19" s="2">
        <v>42128</v>
      </c>
      <c r="D19">
        <v>6.7500000000000004E-2</v>
      </c>
      <c r="E19">
        <v>146761730000</v>
      </c>
    </row>
    <row r="20" spans="1:5" x14ac:dyDescent="0.25">
      <c r="A20" t="str">
        <f>_xlfn.CONCAT(mfdТикеры[[#This Row],[&lt;TICKER&gt;]],mfdТикеры[[#This Row],[&lt;DATE&gt;]])</f>
        <v>ВТБ ао42135</v>
      </c>
      <c r="B20" s="1" t="s">
        <v>4</v>
      </c>
      <c r="C20" s="2">
        <v>42135</v>
      </c>
      <c r="D20">
        <v>6.8430000000000005E-2</v>
      </c>
      <c r="E20">
        <v>222016180000</v>
      </c>
    </row>
    <row r="21" spans="1:5" x14ac:dyDescent="0.25">
      <c r="A21" t="str">
        <f>_xlfn.CONCAT(mfdТикеры[[#This Row],[&lt;TICKER&gt;]],mfdТикеры[[#This Row],[&lt;DATE&gt;]])</f>
        <v>ВТБ ао42142</v>
      </c>
      <c r="B21" s="1" t="s">
        <v>4</v>
      </c>
      <c r="C21" s="2">
        <v>42142</v>
      </c>
      <c r="D21">
        <v>7.7770000000000006E-2</v>
      </c>
      <c r="E21">
        <v>306404170000</v>
      </c>
    </row>
    <row r="22" spans="1:5" x14ac:dyDescent="0.25">
      <c r="A22" t="str">
        <f>_xlfn.CONCAT(mfdТикеры[[#This Row],[&lt;TICKER&gt;]],mfdТикеры[[#This Row],[&lt;DATE&gt;]])</f>
        <v>ВТБ ао42149</v>
      </c>
      <c r="B22" s="1" t="s">
        <v>4</v>
      </c>
      <c r="C22" s="2">
        <v>42149</v>
      </c>
      <c r="D22">
        <v>8.0250000000000002E-2</v>
      </c>
      <c r="E22">
        <v>370794590000</v>
      </c>
    </row>
    <row r="23" spans="1:5" x14ac:dyDescent="0.25">
      <c r="A23" t="str">
        <f>_xlfn.CONCAT(mfdТикеры[[#This Row],[&lt;TICKER&gt;]],mfdТикеры[[#This Row],[&lt;DATE&gt;]])</f>
        <v>ВТБ ао42156</v>
      </c>
      <c r="B23" s="1" t="s">
        <v>4</v>
      </c>
      <c r="C23" s="2">
        <v>42156</v>
      </c>
      <c r="D23">
        <v>8.1070000000000003E-2</v>
      </c>
      <c r="E23">
        <v>205476980000</v>
      </c>
    </row>
    <row r="24" spans="1:5" x14ac:dyDescent="0.25">
      <c r="A24" t="str">
        <f>_xlfn.CONCAT(mfdТикеры[[#This Row],[&lt;TICKER&gt;]],mfdТикеры[[#This Row],[&lt;DATE&gt;]])</f>
        <v>ВТБ ао42163</v>
      </c>
      <c r="B24" s="1" t="s">
        <v>4</v>
      </c>
      <c r="C24" s="2">
        <v>42163</v>
      </c>
      <c r="D24">
        <v>8.0399999999999999E-2</v>
      </c>
      <c r="E24">
        <v>185527450000</v>
      </c>
    </row>
    <row r="25" spans="1:5" x14ac:dyDescent="0.25">
      <c r="A25" t="str">
        <f>_xlfn.CONCAT(mfdТикеры[[#This Row],[&lt;TICKER&gt;]],mfdТикеры[[#This Row],[&lt;DATE&gt;]])</f>
        <v>ВТБ ао42170</v>
      </c>
      <c r="B25" s="1" t="s">
        <v>4</v>
      </c>
      <c r="C25" s="2">
        <v>42170</v>
      </c>
      <c r="D25">
        <v>8.0019999999999994E-2</v>
      </c>
      <c r="E25">
        <v>157015840000</v>
      </c>
    </row>
    <row r="26" spans="1:5" x14ac:dyDescent="0.25">
      <c r="A26" t="str">
        <f>_xlfn.CONCAT(mfdТикеры[[#This Row],[&lt;TICKER&gt;]],mfdТикеры[[#This Row],[&lt;DATE&gt;]])</f>
        <v>ВТБ ао42177</v>
      </c>
      <c r="B26" s="1" t="s">
        <v>4</v>
      </c>
      <c r="C26" s="2">
        <v>42177</v>
      </c>
      <c r="D26">
        <v>7.8E-2</v>
      </c>
      <c r="E26">
        <v>173335120000</v>
      </c>
    </row>
    <row r="27" spans="1:5" x14ac:dyDescent="0.25">
      <c r="A27" t="str">
        <f>_xlfn.CONCAT(mfdТикеры[[#This Row],[&lt;TICKER&gt;]],mfdТикеры[[#This Row],[&lt;DATE&gt;]])</f>
        <v>ВТБ ао42184</v>
      </c>
      <c r="B27" s="1" t="s">
        <v>4</v>
      </c>
      <c r="C27" s="2">
        <v>42184</v>
      </c>
      <c r="D27">
        <v>7.5840000000000005E-2</v>
      </c>
      <c r="E27">
        <v>98789860000</v>
      </c>
    </row>
    <row r="28" spans="1:5" x14ac:dyDescent="0.25">
      <c r="A28" t="str">
        <f>_xlfn.CONCAT(mfdТикеры[[#This Row],[&lt;TICKER&gt;]],mfdТикеры[[#This Row],[&lt;DATE&gt;]])</f>
        <v>ВТБ ао42191</v>
      </c>
      <c r="B28" s="1" t="s">
        <v>4</v>
      </c>
      <c r="C28" s="2">
        <v>42191</v>
      </c>
      <c r="D28">
        <v>7.5200000000000003E-2</v>
      </c>
      <c r="E28">
        <v>87806470000</v>
      </c>
    </row>
    <row r="29" spans="1:5" x14ac:dyDescent="0.25">
      <c r="A29" t="str">
        <f>_xlfn.CONCAT(mfdТикеры[[#This Row],[&lt;TICKER&gt;]],mfdТикеры[[#This Row],[&lt;DATE&gt;]])</f>
        <v>ВТБ ао42198</v>
      </c>
      <c r="B29" s="1" t="s">
        <v>4</v>
      </c>
      <c r="C29" s="2">
        <v>42198</v>
      </c>
      <c r="D29">
        <v>7.4010000000000006E-2</v>
      </c>
      <c r="E29">
        <v>69942280000</v>
      </c>
    </row>
    <row r="30" spans="1:5" x14ac:dyDescent="0.25">
      <c r="A30" t="str">
        <f>_xlfn.CONCAT(mfdТикеры[[#This Row],[&lt;TICKER&gt;]],mfdТикеры[[#This Row],[&lt;DATE&gt;]])</f>
        <v>ВТБ ао42205</v>
      </c>
      <c r="B30" s="1" t="s">
        <v>4</v>
      </c>
      <c r="C30" s="2">
        <v>42205</v>
      </c>
      <c r="D30">
        <v>7.1900000000000006E-2</v>
      </c>
      <c r="E30">
        <v>55224340000</v>
      </c>
    </row>
    <row r="31" spans="1:5" x14ac:dyDescent="0.25">
      <c r="A31" t="str">
        <f>_xlfn.CONCAT(mfdТикеры[[#This Row],[&lt;TICKER&gt;]],mfdТикеры[[#This Row],[&lt;DATE&gt;]])</f>
        <v>ВТБ ао42212</v>
      </c>
      <c r="B31" s="1" t="s">
        <v>4</v>
      </c>
      <c r="C31" s="2">
        <v>42212</v>
      </c>
      <c r="D31">
        <v>7.1999999999999995E-2</v>
      </c>
      <c r="E31">
        <v>79803230000</v>
      </c>
    </row>
    <row r="32" spans="1:5" x14ac:dyDescent="0.25">
      <c r="A32" t="str">
        <f>_xlfn.CONCAT(mfdТикеры[[#This Row],[&lt;TICKER&gt;]],mfdТикеры[[#This Row],[&lt;DATE&gt;]])</f>
        <v>ВТБ ао42219</v>
      </c>
      <c r="B32" s="1" t="s">
        <v>4</v>
      </c>
      <c r="C32" s="2">
        <v>42219</v>
      </c>
      <c r="D32">
        <v>7.0809999999999998E-2</v>
      </c>
      <c r="E32">
        <v>85218400000</v>
      </c>
    </row>
    <row r="33" spans="1:5" x14ac:dyDescent="0.25">
      <c r="A33" t="str">
        <f>_xlfn.CONCAT(mfdТикеры[[#This Row],[&lt;TICKER&gt;]],mfdТикеры[[#This Row],[&lt;DATE&gt;]])</f>
        <v>ВТБ ао42226</v>
      </c>
      <c r="B33" s="1" t="s">
        <v>4</v>
      </c>
      <c r="C33" s="2">
        <v>42226</v>
      </c>
      <c r="D33">
        <v>7.0419999999999996E-2</v>
      </c>
      <c r="E33">
        <v>57337230000</v>
      </c>
    </row>
    <row r="34" spans="1:5" x14ac:dyDescent="0.25">
      <c r="A34" t="str">
        <f>_xlfn.CONCAT(mfdТикеры[[#This Row],[&lt;TICKER&gt;]],mfdТикеры[[#This Row],[&lt;DATE&gt;]])</f>
        <v>ВТБ ао42233</v>
      </c>
      <c r="B34" s="1" t="s">
        <v>4</v>
      </c>
      <c r="C34" s="2">
        <v>42233</v>
      </c>
      <c r="D34">
        <v>6.8699999999999997E-2</v>
      </c>
      <c r="E34">
        <v>57255290000</v>
      </c>
    </row>
    <row r="35" spans="1:5" x14ac:dyDescent="0.25">
      <c r="A35" t="str">
        <f>_xlfn.CONCAT(mfdТикеры[[#This Row],[&lt;TICKER&gt;]],mfdТикеры[[#This Row],[&lt;DATE&gt;]])</f>
        <v>ВТБ ао42240</v>
      </c>
      <c r="B35" s="1" t="s">
        <v>4</v>
      </c>
      <c r="C35" s="2">
        <v>42240</v>
      </c>
      <c r="D35">
        <v>6.9650000000000004E-2</v>
      </c>
      <c r="E35">
        <v>89916440000</v>
      </c>
    </row>
    <row r="36" spans="1:5" x14ac:dyDescent="0.25">
      <c r="A36" t="str">
        <f>_xlfn.CONCAT(mfdТикеры[[#This Row],[&lt;TICKER&gt;]],mfdТикеры[[#This Row],[&lt;DATE&gt;]])</f>
        <v>ВТБ ао42247</v>
      </c>
      <c r="B36" s="1" t="s">
        <v>4</v>
      </c>
      <c r="C36" s="2">
        <v>42247</v>
      </c>
      <c r="D36">
        <v>6.7500000000000004E-2</v>
      </c>
      <c r="E36">
        <v>70987420000</v>
      </c>
    </row>
    <row r="37" spans="1:5" x14ac:dyDescent="0.25">
      <c r="A37" t="str">
        <f>_xlfn.CONCAT(mfdТикеры[[#This Row],[&lt;TICKER&gt;]],mfdТикеры[[#This Row],[&lt;DATE&gt;]])</f>
        <v>ВТБ ао42254</v>
      </c>
      <c r="B37" s="1" t="s">
        <v>4</v>
      </c>
      <c r="C37" s="2">
        <v>42254</v>
      </c>
      <c r="D37">
        <v>6.9699999999999998E-2</v>
      </c>
      <c r="E37">
        <v>58742270000</v>
      </c>
    </row>
    <row r="38" spans="1:5" x14ac:dyDescent="0.25">
      <c r="A38" t="str">
        <f>_xlfn.CONCAT(mfdТикеры[[#This Row],[&lt;TICKER&gt;]],mfdТикеры[[#This Row],[&lt;DATE&gt;]])</f>
        <v>ВТБ ао42261</v>
      </c>
      <c r="B38" s="1" t="s">
        <v>4</v>
      </c>
      <c r="C38" s="2">
        <v>42261</v>
      </c>
      <c r="D38">
        <v>6.7979999999999999E-2</v>
      </c>
      <c r="E38">
        <v>69219550000</v>
      </c>
    </row>
    <row r="39" spans="1:5" x14ac:dyDescent="0.25">
      <c r="A39" t="str">
        <f>_xlfn.CONCAT(mfdТикеры[[#This Row],[&lt;TICKER&gt;]],mfdТикеры[[#This Row],[&lt;DATE&gt;]])</f>
        <v>ВТБ ао42268</v>
      </c>
      <c r="B39" s="1" t="s">
        <v>4</v>
      </c>
      <c r="C39" s="2">
        <v>42268</v>
      </c>
      <c r="D39">
        <v>6.7470000000000002E-2</v>
      </c>
      <c r="E39">
        <v>69041580000</v>
      </c>
    </row>
    <row r="40" spans="1:5" x14ac:dyDescent="0.25">
      <c r="A40" t="str">
        <f>_xlfn.CONCAT(mfdТикеры[[#This Row],[&lt;TICKER&gt;]],mfdТикеры[[#This Row],[&lt;DATE&gt;]])</f>
        <v>ВТБ ао42275</v>
      </c>
      <c r="B40" s="1" t="s">
        <v>4</v>
      </c>
      <c r="C40" s="2">
        <v>42275</v>
      </c>
      <c r="D40">
        <v>6.7000000000000004E-2</v>
      </c>
      <c r="E40">
        <v>39814500000</v>
      </c>
    </row>
    <row r="41" spans="1:5" x14ac:dyDescent="0.25">
      <c r="A41" t="str">
        <f>_xlfn.CONCAT(mfdТикеры[[#This Row],[&lt;TICKER&gt;]],mfdТикеры[[#This Row],[&lt;DATE&gt;]])</f>
        <v>ВТБ ао42282</v>
      </c>
      <c r="B41" s="1" t="s">
        <v>4</v>
      </c>
      <c r="C41" s="2">
        <v>42282</v>
      </c>
      <c r="D41">
        <v>7.5999999999999998E-2</v>
      </c>
      <c r="E41">
        <v>127559460000</v>
      </c>
    </row>
    <row r="42" spans="1:5" x14ac:dyDescent="0.25">
      <c r="A42" t="str">
        <f>_xlfn.CONCAT(mfdТикеры[[#This Row],[&lt;TICKER&gt;]],mfdТикеры[[#This Row],[&lt;DATE&gt;]])</f>
        <v>ВТБ ао42289</v>
      </c>
      <c r="B42" s="1" t="s">
        <v>4</v>
      </c>
      <c r="C42" s="2">
        <v>42289</v>
      </c>
      <c r="D42">
        <v>7.5399999999999995E-2</v>
      </c>
      <c r="E42">
        <v>95402430000</v>
      </c>
    </row>
    <row r="43" spans="1:5" x14ac:dyDescent="0.25">
      <c r="A43" t="str">
        <f>_xlfn.CONCAT(mfdТикеры[[#This Row],[&lt;TICKER&gt;]],mfdТикеры[[#This Row],[&lt;DATE&gt;]])</f>
        <v>ВТБ ао42296</v>
      </c>
      <c r="B43" s="1" t="s">
        <v>4</v>
      </c>
      <c r="C43" s="2">
        <v>42296</v>
      </c>
      <c r="D43">
        <v>7.4749999999999997E-2</v>
      </c>
      <c r="E43">
        <v>86661600000</v>
      </c>
    </row>
    <row r="44" spans="1:5" x14ac:dyDescent="0.25">
      <c r="A44" t="str">
        <f>_xlfn.CONCAT(mfdТикеры[[#This Row],[&lt;TICKER&gt;]],mfdТикеры[[#This Row],[&lt;DATE&gt;]])</f>
        <v>ВТБ ао42303</v>
      </c>
      <c r="B44" s="1" t="s">
        <v>4</v>
      </c>
      <c r="C44" s="2">
        <v>42303</v>
      </c>
      <c r="D44">
        <v>7.2349999999999998E-2</v>
      </c>
      <c r="E44">
        <v>85952120000</v>
      </c>
    </row>
    <row r="45" spans="1:5" x14ac:dyDescent="0.25">
      <c r="A45" t="str">
        <f>_xlfn.CONCAT(mfdТикеры[[#This Row],[&lt;TICKER&gt;]],mfdТикеры[[#This Row],[&lt;DATE&gt;]])</f>
        <v>ВТБ ао42310</v>
      </c>
      <c r="B45" s="1" t="s">
        <v>4</v>
      </c>
      <c r="C45" s="2">
        <v>42310</v>
      </c>
      <c r="D45">
        <v>7.5850000000000001E-2</v>
      </c>
      <c r="E45">
        <v>65541320000</v>
      </c>
    </row>
    <row r="46" spans="1:5" x14ac:dyDescent="0.25">
      <c r="A46" t="str">
        <f>_xlfn.CONCAT(mfdТикеры[[#This Row],[&lt;TICKER&gt;]],mfdТикеры[[#This Row],[&lt;DATE&gt;]])</f>
        <v>ВТБ ао42317</v>
      </c>
      <c r="B46" s="1" t="s">
        <v>4</v>
      </c>
      <c r="C46" s="2">
        <v>42317</v>
      </c>
      <c r="D46">
        <v>7.5800000000000006E-2</v>
      </c>
      <c r="E46">
        <v>48970650000</v>
      </c>
    </row>
    <row r="47" spans="1:5" x14ac:dyDescent="0.25">
      <c r="A47" t="str">
        <f>_xlfn.CONCAT(mfdТикеры[[#This Row],[&lt;TICKER&gt;]],mfdТикеры[[#This Row],[&lt;DATE&gt;]])</f>
        <v>ВТБ ао42324</v>
      </c>
      <c r="B47" s="1" t="s">
        <v>4</v>
      </c>
      <c r="C47" s="2">
        <v>42324</v>
      </c>
      <c r="D47">
        <v>7.6009999999999994E-2</v>
      </c>
      <c r="E47">
        <v>88567990000</v>
      </c>
    </row>
    <row r="48" spans="1:5" x14ac:dyDescent="0.25">
      <c r="A48" t="str">
        <f>_xlfn.CONCAT(mfdТикеры[[#This Row],[&lt;TICKER&gt;]],mfdТикеры[[#This Row],[&lt;DATE&gt;]])</f>
        <v>ВТБ ао42331</v>
      </c>
      <c r="B48" s="1" t="s">
        <v>4</v>
      </c>
      <c r="C48" s="2">
        <v>42331</v>
      </c>
      <c r="D48">
        <v>7.2709999999999997E-2</v>
      </c>
      <c r="E48">
        <v>72578860000</v>
      </c>
    </row>
    <row r="49" spans="1:5" x14ac:dyDescent="0.25">
      <c r="A49" t="str">
        <f>_xlfn.CONCAT(mfdТикеры[[#This Row],[&lt;TICKER&gt;]],mfdТикеры[[#This Row],[&lt;DATE&gt;]])</f>
        <v>ВТБ ао42338</v>
      </c>
      <c r="B49" s="1" t="s">
        <v>4</v>
      </c>
      <c r="C49" s="2">
        <v>42338</v>
      </c>
      <c r="D49">
        <v>7.2300000000000003E-2</v>
      </c>
      <c r="E49">
        <v>61521830000</v>
      </c>
    </row>
    <row r="50" spans="1:5" x14ac:dyDescent="0.25">
      <c r="A50" t="str">
        <f>_xlfn.CONCAT(mfdТикеры[[#This Row],[&lt;TICKER&gt;]],mfdТикеры[[#This Row],[&lt;DATE&gt;]])</f>
        <v>ВТБ ао42345</v>
      </c>
      <c r="B50" s="1" t="s">
        <v>4</v>
      </c>
      <c r="C50" s="2">
        <v>42345</v>
      </c>
      <c r="D50">
        <v>7.5700000000000003E-2</v>
      </c>
      <c r="E50">
        <v>72952860000</v>
      </c>
    </row>
    <row r="51" spans="1:5" x14ac:dyDescent="0.25">
      <c r="A51" t="str">
        <f>_xlfn.CONCAT(mfdТикеры[[#This Row],[&lt;TICKER&gt;]],mfdТикеры[[#This Row],[&lt;DATE&gt;]])</f>
        <v>ВТБ ао42352</v>
      </c>
      <c r="B51" s="1" t="s">
        <v>4</v>
      </c>
      <c r="C51" s="2">
        <v>42352</v>
      </c>
      <c r="D51">
        <v>7.5200000000000003E-2</v>
      </c>
      <c r="E51">
        <v>92849220000</v>
      </c>
    </row>
    <row r="52" spans="1:5" x14ac:dyDescent="0.25">
      <c r="A52" t="str">
        <f>_xlfn.CONCAT(mfdТикеры[[#This Row],[&lt;TICKER&gt;]],mfdТикеры[[#This Row],[&lt;DATE&gt;]])</f>
        <v>ВТБ ао42359</v>
      </c>
      <c r="B52" s="1" t="s">
        <v>4</v>
      </c>
      <c r="C52" s="2">
        <v>42359</v>
      </c>
      <c r="D52">
        <v>7.7100000000000002E-2</v>
      </c>
      <c r="E52">
        <v>38398260000</v>
      </c>
    </row>
    <row r="53" spans="1:5" x14ac:dyDescent="0.25">
      <c r="A53" t="str">
        <f>_xlfn.CONCAT(mfdТикеры[[#This Row],[&lt;TICKER&gt;]],mfdТикеры[[#This Row],[&lt;DATE&gt;]])</f>
        <v>ВТБ ао42366</v>
      </c>
      <c r="B53" s="1" t="s">
        <v>4</v>
      </c>
      <c r="C53" s="2">
        <v>42366</v>
      </c>
      <c r="D53">
        <v>7.9699999999999993E-2</v>
      </c>
      <c r="E53">
        <v>101329360000</v>
      </c>
    </row>
    <row r="54" spans="1:5" x14ac:dyDescent="0.25">
      <c r="A54" t="str">
        <f>_xlfn.CONCAT(mfdТикеры[[#This Row],[&lt;TICKER&gt;]],mfdТикеры[[#This Row],[&lt;DATE&gt;]])</f>
        <v>ВТБ ао42373</v>
      </c>
      <c r="B54" s="1" t="s">
        <v>4</v>
      </c>
      <c r="C54" s="2">
        <v>42373</v>
      </c>
      <c r="D54">
        <v>7.5170000000000001E-2</v>
      </c>
      <c r="E54">
        <v>30633400000</v>
      </c>
    </row>
    <row r="55" spans="1:5" x14ac:dyDescent="0.25">
      <c r="A55" t="str">
        <f>_xlfn.CONCAT(mfdТикеры[[#This Row],[&lt;TICKER&gt;]],mfdТикеры[[#This Row],[&lt;DATE&gt;]])</f>
        <v>ВТБ ао42380</v>
      </c>
      <c r="B55" s="1" t="s">
        <v>4</v>
      </c>
      <c r="C55" s="2">
        <v>42380</v>
      </c>
      <c r="D55">
        <v>6.9500000000000006E-2</v>
      </c>
      <c r="E55">
        <v>103397700000</v>
      </c>
    </row>
    <row r="56" spans="1:5" x14ac:dyDescent="0.25">
      <c r="A56" t="str">
        <f>_xlfn.CONCAT(mfdТикеры[[#This Row],[&lt;TICKER&gt;]],mfdТикеры[[#This Row],[&lt;DATE&gt;]])</f>
        <v>ВТБ ао42387</v>
      </c>
      <c r="B56" s="1" t="s">
        <v>4</v>
      </c>
      <c r="C56" s="2">
        <v>42387</v>
      </c>
      <c r="D56">
        <v>6.9599999999999995E-2</v>
      </c>
      <c r="E56">
        <v>156049470000</v>
      </c>
    </row>
    <row r="57" spans="1:5" x14ac:dyDescent="0.25">
      <c r="A57" t="str">
        <f>_xlfn.CONCAT(mfdТикеры[[#This Row],[&lt;TICKER&gt;]],mfdТикеры[[#This Row],[&lt;DATE&gt;]])</f>
        <v>ВТБ ао42394</v>
      </c>
      <c r="B57" s="1" t="s">
        <v>4</v>
      </c>
      <c r="C57" s="2">
        <v>42394</v>
      </c>
      <c r="D57">
        <v>7.3700000000000002E-2</v>
      </c>
      <c r="E57">
        <v>103433660000</v>
      </c>
    </row>
    <row r="58" spans="1:5" x14ac:dyDescent="0.25">
      <c r="A58" t="str">
        <f>_xlfn.CONCAT(mfdТикеры[[#This Row],[&lt;TICKER&gt;]],mfdТикеры[[#This Row],[&lt;DATE&gt;]])</f>
        <v>ВТБ ао42401</v>
      </c>
      <c r="B58" s="1" t="s">
        <v>4</v>
      </c>
      <c r="C58" s="2">
        <v>42401</v>
      </c>
      <c r="D58">
        <v>7.1150000000000005E-2</v>
      </c>
      <c r="E58">
        <v>76747820000</v>
      </c>
    </row>
    <row r="59" spans="1:5" x14ac:dyDescent="0.25">
      <c r="A59" t="str">
        <f>_xlfn.CONCAT(mfdТикеры[[#This Row],[&lt;TICKER&gt;]],mfdТикеры[[#This Row],[&lt;DATE&gt;]])</f>
        <v>ВТБ ао42408</v>
      </c>
      <c r="B59" s="1" t="s">
        <v>4</v>
      </c>
      <c r="C59" s="2">
        <v>42408</v>
      </c>
      <c r="D59">
        <v>6.93E-2</v>
      </c>
      <c r="E59">
        <v>74580640000</v>
      </c>
    </row>
    <row r="60" spans="1:5" x14ac:dyDescent="0.25">
      <c r="A60" t="str">
        <f>_xlfn.CONCAT(mfdТикеры[[#This Row],[&lt;TICKER&gt;]],mfdТикеры[[#This Row],[&lt;DATE&gt;]])</f>
        <v>ВТБ ао42415</v>
      </c>
      <c r="B60" s="1" t="s">
        <v>4</v>
      </c>
      <c r="C60" s="2">
        <v>42415</v>
      </c>
      <c r="D60">
        <v>7.2309999999999999E-2</v>
      </c>
      <c r="E60">
        <v>76581010000</v>
      </c>
    </row>
    <row r="61" spans="1:5" x14ac:dyDescent="0.25">
      <c r="A61" t="str">
        <f>_xlfn.CONCAT(mfdТикеры[[#This Row],[&lt;TICKER&gt;]],mfdТикеры[[#This Row],[&lt;DATE&gt;]])</f>
        <v>ВТБ ао42422</v>
      </c>
      <c r="B61" s="1" t="s">
        <v>4</v>
      </c>
      <c r="C61" s="2">
        <v>42422</v>
      </c>
      <c r="D61">
        <v>7.1980000000000002E-2</v>
      </c>
      <c r="E61">
        <v>44004510000</v>
      </c>
    </row>
    <row r="62" spans="1:5" x14ac:dyDescent="0.25">
      <c r="A62" t="str">
        <f>_xlfn.CONCAT(mfdТикеры[[#This Row],[&lt;TICKER&gt;]],mfdТикеры[[#This Row],[&lt;DATE&gt;]])</f>
        <v>ВТБ ао42429</v>
      </c>
      <c r="B62" s="1" t="s">
        <v>4</v>
      </c>
      <c r="C62" s="2">
        <v>42429</v>
      </c>
      <c r="D62">
        <v>7.4499999999999997E-2</v>
      </c>
      <c r="E62">
        <v>63919320000</v>
      </c>
    </row>
    <row r="63" spans="1:5" x14ac:dyDescent="0.25">
      <c r="A63" t="str">
        <f>_xlfn.CONCAT(mfdТикеры[[#This Row],[&lt;TICKER&gt;]],mfdТикеры[[#This Row],[&lt;DATE&gt;]])</f>
        <v>ВТБ ао42436</v>
      </c>
      <c r="B63" s="1" t="s">
        <v>4</v>
      </c>
      <c r="C63" s="2">
        <v>42436</v>
      </c>
      <c r="D63">
        <v>7.6499999999999999E-2</v>
      </c>
      <c r="E63">
        <v>51302920000</v>
      </c>
    </row>
    <row r="64" spans="1:5" x14ac:dyDescent="0.25">
      <c r="A64" t="str">
        <f>_xlfn.CONCAT(mfdТикеры[[#This Row],[&lt;TICKER&gt;]],mfdТикеры[[#This Row],[&lt;DATE&gt;]])</f>
        <v>ВТБ ао42443</v>
      </c>
      <c r="B64" s="1" t="s">
        <v>4</v>
      </c>
      <c r="C64" s="2">
        <v>42443</v>
      </c>
      <c r="D64">
        <v>7.7560000000000004E-2</v>
      </c>
      <c r="E64">
        <v>79453610000</v>
      </c>
    </row>
    <row r="65" spans="1:5" x14ac:dyDescent="0.25">
      <c r="A65" t="str">
        <f>_xlfn.CONCAT(mfdТикеры[[#This Row],[&lt;TICKER&gt;]],mfdТикеры[[#This Row],[&lt;DATE&gt;]])</f>
        <v>ВТБ ао42450</v>
      </c>
      <c r="B65" s="1" t="s">
        <v>4</v>
      </c>
      <c r="C65" s="2">
        <v>42450</v>
      </c>
      <c r="D65">
        <v>7.3669999999999999E-2</v>
      </c>
      <c r="E65">
        <v>58505380000</v>
      </c>
    </row>
    <row r="66" spans="1:5" x14ac:dyDescent="0.25">
      <c r="A66" t="str">
        <f>_xlfn.CONCAT(mfdТикеры[[#This Row],[&lt;TICKER&gt;]],mfdТикеры[[#This Row],[&lt;DATE&gt;]])</f>
        <v>ВТБ ао42457</v>
      </c>
      <c r="B66" s="1" t="s">
        <v>4</v>
      </c>
      <c r="C66" s="2">
        <v>42457</v>
      </c>
      <c r="D66">
        <v>7.4499999999999997E-2</v>
      </c>
      <c r="E66">
        <v>80693730000</v>
      </c>
    </row>
    <row r="67" spans="1:5" x14ac:dyDescent="0.25">
      <c r="A67" t="str">
        <f>_xlfn.CONCAT(mfdТикеры[[#This Row],[&lt;TICKER&gt;]],mfdТикеры[[#This Row],[&lt;DATE&gt;]])</f>
        <v>ВТБ ао42464</v>
      </c>
      <c r="B67" s="1" t="s">
        <v>4</v>
      </c>
      <c r="C67" s="2">
        <v>42464</v>
      </c>
      <c r="D67">
        <v>7.4649999999999994E-2</v>
      </c>
      <c r="E67">
        <v>52207610000</v>
      </c>
    </row>
    <row r="68" spans="1:5" x14ac:dyDescent="0.25">
      <c r="A68" t="str">
        <f>_xlfn.CONCAT(mfdТикеры[[#This Row],[&lt;TICKER&gt;]],mfdТикеры[[#This Row],[&lt;DATE&gt;]])</f>
        <v>ВТБ ао42471</v>
      </c>
      <c r="B68" s="1" t="s">
        <v>4</v>
      </c>
      <c r="C68" s="2">
        <v>42471</v>
      </c>
      <c r="D68">
        <v>7.5270000000000004E-2</v>
      </c>
      <c r="E68">
        <v>97910240000</v>
      </c>
    </row>
    <row r="69" spans="1:5" x14ac:dyDescent="0.25">
      <c r="A69" t="str">
        <f>_xlfn.CONCAT(mfdТикеры[[#This Row],[&lt;TICKER&gt;]],mfdТикеры[[#This Row],[&lt;DATE&gt;]])</f>
        <v>ВТБ ао42478</v>
      </c>
      <c r="B69" s="1" t="s">
        <v>4</v>
      </c>
      <c r="C69" s="2">
        <v>42478</v>
      </c>
      <c r="D69">
        <v>7.1999999999999995E-2</v>
      </c>
      <c r="E69">
        <v>109745420000</v>
      </c>
    </row>
    <row r="70" spans="1:5" x14ac:dyDescent="0.25">
      <c r="A70" t="str">
        <f>_xlfn.CONCAT(mfdТикеры[[#This Row],[&lt;TICKER&gt;]],mfdТикеры[[#This Row],[&lt;DATE&gt;]])</f>
        <v>ВТБ ао42485</v>
      </c>
      <c r="B70" s="1" t="s">
        <v>4</v>
      </c>
      <c r="C70" s="2">
        <v>42485</v>
      </c>
      <c r="D70">
        <v>7.0050000000000001E-2</v>
      </c>
      <c r="E70">
        <v>73950220000</v>
      </c>
    </row>
    <row r="71" spans="1:5" x14ac:dyDescent="0.25">
      <c r="A71" t="str">
        <f>_xlfn.CONCAT(mfdТикеры[[#This Row],[&lt;TICKER&gt;]],mfdТикеры[[#This Row],[&lt;DATE&gt;]])</f>
        <v>ВТБ ао42492</v>
      </c>
      <c r="B71" s="1" t="s">
        <v>4</v>
      </c>
      <c r="C71" s="2">
        <v>42492</v>
      </c>
      <c r="D71">
        <v>6.9000000000000006E-2</v>
      </c>
      <c r="E71">
        <v>69179270000</v>
      </c>
    </row>
    <row r="72" spans="1:5" x14ac:dyDescent="0.25">
      <c r="A72" t="str">
        <f>_xlfn.CONCAT(mfdТикеры[[#This Row],[&lt;TICKER&gt;]],mfdТикеры[[#This Row],[&lt;DATE&gt;]])</f>
        <v>ВТБ ао42499</v>
      </c>
      <c r="B72" s="1" t="s">
        <v>4</v>
      </c>
      <c r="C72" s="2">
        <v>42499</v>
      </c>
      <c r="D72">
        <v>6.88E-2</v>
      </c>
      <c r="E72">
        <v>64417490000</v>
      </c>
    </row>
    <row r="73" spans="1:5" x14ac:dyDescent="0.25">
      <c r="A73" t="str">
        <f>_xlfn.CONCAT(mfdТикеры[[#This Row],[&lt;TICKER&gt;]],mfdТикеры[[#This Row],[&lt;DATE&gt;]])</f>
        <v>ВТБ ао42506</v>
      </c>
      <c r="B73" s="1" t="s">
        <v>4</v>
      </c>
      <c r="C73" s="2">
        <v>42506</v>
      </c>
      <c r="D73">
        <v>6.8500000000000005E-2</v>
      </c>
      <c r="E73">
        <v>61227170000</v>
      </c>
    </row>
    <row r="74" spans="1:5" x14ac:dyDescent="0.25">
      <c r="A74" t="str">
        <f>_xlfn.CONCAT(mfdТикеры[[#This Row],[&lt;TICKER&gt;]],mfdТикеры[[#This Row],[&lt;DATE&gt;]])</f>
        <v>ВТБ ао42513</v>
      </c>
      <c r="B74" s="1" t="s">
        <v>4</v>
      </c>
      <c r="C74" s="2">
        <v>42513</v>
      </c>
      <c r="D74">
        <v>6.9220000000000004E-2</v>
      </c>
      <c r="E74">
        <v>57961070000</v>
      </c>
    </row>
    <row r="75" spans="1:5" x14ac:dyDescent="0.25">
      <c r="A75" t="str">
        <f>_xlfn.CONCAT(mfdТикеры[[#This Row],[&lt;TICKER&gt;]],mfdТикеры[[#This Row],[&lt;DATE&gt;]])</f>
        <v>ВТБ ао42520</v>
      </c>
      <c r="B75" s="1" t="s">
        <v>4</v>
      </c>
      <c r="C75" s="2">
        <v>42520</v>
      </c>
      <c r="D75">
        <v>6.8400000000000002E-2</v>
      </c>
      <c r="E75">
        <v>53704720000</v>
      </c>
    </row>
    <row r="76" spans="1:5" x14ac:dyDescent="0.25">
      <c r="A76" t="str">
        <f>_xlfn.CONCAT(mfdТикеры[[#This Row],[&lt;TICKER&gt;]],mfdТикеры[[#This Row],[&lt;DATE&gt;]])</f>
        <v>ВТБ ао42527</v>
      </c>
      <c r="B76" s="1" t="s">
        <v>4</v>
      </c>
      <c r="C76" s="2">
        <v>42527</v>
      </c>
      <c r="D76">
        <v>7.2800000000000004E-2</v>
      </c>
      <c r="E76">
        <v>93517030000</v>
      </c>
    </row>
    <row r="77" spans="1:5" x14ac:dyDescent="0.25">
      <c r="A77" t="str">
        <f>_xlfn.CONCAT(mfdТикеры[[#This Row],[&lt;TICKER&gt;]],mfdТикеры[[#This Row],[&lt;DATE&gt;]])</f>
        <v>ВТБ ао42534</v>
      </c>
      <c r="B77" s="1" t="s">
        <v>4</v>
      </c>
      <c r="C77" s="2">
        <v>42534</v>
      </c>
      <c r="D77">
        <v>6.9000000000000006E-2</v>
      </c>
      <c r="E77">
        <v>77345890000</v>
      </c>
    </row>
    <row r="78" spans="1:5" x14ac:dyDescent="0.25">
      <c r="A78" t="str">
        <f>_xlfn.CONCAT(mfdТикеры[[#This Row],[&lt;TICKER&gt;]],mfdТикеры[[#This Row],[&lt;DATE&gt;]])</f>
        <v>ВТБ ао42541</v>
      </c>
      <c r="B78" s="1" t="s">
        <v>4</v>
      </c>
      <c r="C78" s="2">
        <v>42541</v>
      </c>
      <c r="D78">
        <v>6.8779999999999994E-2</v>
      </c>
      <c r="E78">
        <v>42894940000</v>
      </c>
    </row>
    <row r="79" spans="1:5" x14ac:dyDescent="0.25">
      <c r="A79" t="str">
        <f>_xlfn.CONCAT(mfdТикеры[[#This Row],[&lt;TICKER&gt;]],mfdТикеры[[#This Row],[&lt;DATE&gt;]])</f>
        <v>ВТБ ао42548</v>
      </c>
      <c r="B79" s="1" t="s">
        <v>4</v>
      </c>
      <c r="C79" s="2">
        <v>42548</v>
      </c>
      <c r="D79">
        <v>6.7349999999999993E-2</v>
      </c>
      <c r="E79">
        <v>43610530000</v>
      </c>
    </row>
    <row r="80" spans="1:5" x14ac:dyDescent="0.25">
      <c r="A80" t="str">
        <f>_xlfn.CONCAT(mfdТикеры[[#This Row],[&lt;TICKER&gt;]],mfdТикеры[[#This Row],[&lt;DATE&gt;]])</f>
        <v>ВТБ ао42555</v>
      </c>
      <c r="B80" s="1" t="s">
        <v>4</v>
      </c>
      <c r="C80" s="2">
        <v>42555</v>
      </c>
      <c r="D80">
        <v>6.8190000000000001E-2</v>
      </c>
      <c r="E80">
        <v>35740150000</v>
      </c>
    </row>
    <row r="81" spans="1:5" x14ac:dyDescent="0.25">
      <c r="A81" t="str">
        <f>_xlfn.CONCAT(mfdТикеры[[#This Row],[&lt;TICKER&gt;]],mfdТикеры[[#This Row],[&lt;DATE&gt;]])</f>
        <v>ВТБ ао42562</v>
      </c>
      <c r="B81" s="1" t="s">
        <v>4</v>
      </c>
      <c r="C81" s="2">
        <v>42562</v>
      </c>
      <c r="D81">
        <v>6.8320000000000006E-2</v>
      </c>
      <c r="E81">
        <v>40954020000</v>
      </c>
    </row>
    <row r="82" spans="1:5" x14ac:dyDescent="0.25">
      <c r="A82" t="str">
        <f>_xlfn.CONCAT(mfdТикеры[[#This Row],[&lt;TICKER&gt;]],mfdТикеры[[#This Row],[&lt;DATE&gt;]])</f>
        <v>ВТБ ао42569</v>
      </c>
      <c r="B82" s="1" t="s">
        <v>4</v>
      </c>
      <c r="C82" s="2">
        <v>42569</v>
      </c>
      <c r="D82">
        <v>6.7110000000000003E-2</v>
      </c>
      <c r="E82">
        <v>40842460000</v>
      </c>
    </row>
    <row r="83" spans="1:5" x14ac:dyDescent="0.25">
      <c r="A83" t="str">
        <f>_xlfn.CONCAT(mfdТикеры[[#This Row],[&lt;TICKER&gt;]],mfdТикеры[[#This Row],[&lt;DATE&gt;]])</f>
        <v>ВТБ ао42576</v>
      </c>
      <c r="B83" s="1" t="s">
        <v>4</v>
      </c>
      <c r="C83" s="2">
        <v>42576</v>
      </c>
      <c r="D83">
        <v>6.7409999999999998E-2</v>
      </c>
      <c r="E83">
        <v>28369770000</v>
      </c>
    </row>
    <row r="84" spans="1:5" x14ac:dyDescent="0.25">
      <c r="A84" t="str">
        <f>_xlfn.CONCAT(mfdТикеры[[#This Row],[&lt;TICKER&gt;]],mfdТикеры[[#This Row],[&lt;DATE&gt;]])</f>
        <v>ВТБ ао42583</v>
      </c>
      <c r="B84" s="1" t="s">
        <v>4</v>
      </c>
      <c r="C84" s="2">
        <v>42583</v>
      </c>
      <c r="D84">
        <v>6.762E-2</v>
      </c>
      <c r="E84">
        <v>42835100000</v>
      </c>
    </row>
    <row r="85" spans="1:5" x14ac:dyDescent="0.25">
      <c r="A85" t="str">
        <f>_xlfn.CONCAT(mfdТикеры[[#This Row],[&lt;TICKER&gt;]],mfdТикеры[[#This Row],[&lt;DATE&gt;]])</f>
        <v>ВТБ ао42590</v>
      </c>
      <c r="B85" s="1" t="s">
        <v>4</v>
      </c>
      <c r="C85" s="2">
        <v>42590</v>
      </c>
      <c r="D85">
        <v>6.8000000000000005E-2</v>
      </c>
      <c r="E85">
        <v>29235730000</v>
      </c>
    </row>
    <row r="86" spans="1:5" x14ac:dyDescent="0.25">
      <c r="A86" t="str">
        <f>_xlfn.CONCAT(mfdТикеры[[#This Row],[&lt;TICKER&gt;]],mfdТикеры[[#This Row],[&lt;DATE&gt;]])</f>
        <v>ВТБ ао42597</v>
      </c>
      <c r="B86" s="1" t="s">
        <v>4</v>
      </c>
      <c r="C86" s="2">
        <v>42597</v>
      </c>
      <c r="D86">
        <v>6.7000000000000004E-2</v>
      </c>
      <c r="E86">
        <v>86995120000</v>
      </c>
    </row>
    <row r="87" spans="1:5" x14ac:dyDescent="0.25">
      <c r="A87" t="str">
        <f>_xlfn.CONCAT(mfdТикеры[[#This Row],[&lt;TICKER&gt;]],mfdТикеры[[#This Row],[&lt;DATE&gt;]])</f>
        <v>ВТБ ао42604</v>
      </c>
      <c r="B87" s="1" t="s">
        <v>4</v>
      </c>
      <c r="C87" s="2">
        <v>42604</v>
      </c>
      <c r="D87">
        <v>6.7100000000000007E-2</v>
      </c>
      <c r="E87">
        <v>34134010000</v>
      </c>
    </row>
    <row r="88" spans="1:5" x14ac:dyDescent="0.25">
      <c r="A88" t="str">
        <f>_xlfn.CONCAT(mfdТикеры[[#This Row],[&lt;TICKER&gt;]],mfdТикеры[[#This Row],[&lt;DATE&gt;]])</f>
        <v>ВТБ ао42611</v>
      </c>
      <c r="B88" s="1" t="s">
        <v>4</v>
      </c>
      <c r="C88" s="2">
        <v>42611</v>
      </c>
      <c r="D88">
        <v>7.3749999999999996E-2</v>
      </c>
      <c r="E88">
        <v>109842700000</v>
      </c>
    </row>
    <row r="89" spans="1:5" x14ac:dyDescent="0.25">
      <c r="A89" t="str">
        <f>_xlfn.CONCAT(mfdТикеры[[#This Row],[&lt;TICKER&gt;]],mfdТикеры[[#This Row],[&lt;DATE&gt;]])</f>
        <v>ВТБ ао42618</v>
      </c>
      <c r="B89" s="1" t="s">
        <v>4</v>
      </c>
      <c r="C89" s="2">
        <v>42618</v>
      </c>
      <c r="D89">
        <v>7.6749999999999999E-2</v>
      </c>
      <c r="E89">
        <v>99205460000</v>
      </c>
    </row>
    <row r="90" spans="1:5" x14ac:dyDescent="0.25">
      <c r="A90" t="str">
        <f>_xlfn.CONCAT(mfdТикеры[[#This Row],[&lt;TICKER&gt;]],mfdТикеры[[#This Row],[&lt;DATE&gt;]])</f>
        <v>ВТБ ао42625</v>
      </c>
      <c r="B90" s="1" t="s">
        <v>4</v>
      </c>
      <c r="C90" s="2">
        <v>42625</v>
      </c>
      <c r="D90">
        <v>7.4999999999999997E-2</v>
      </c>
      <c r="E90">
        <v>81688180000</v>
      </c>
    </row>
    <row r="91" spans="1:5" x14ac:dyDescent="0.25">
      <c r="A91" t="str">
        <f>_xlfn.CONCAT(mfdТикеры[[#This Row],[&lt;TICKER&gt;]],mfdТикеры[[#This Row],[&lt;DATE&gt;]])</f>
        <v>ВТБ ао42632</v>
      </c>
      <c r="B91" s="1" t="s">
        <v>4</v>
      </c>
      <c r="C91" s="2">
        <v>42632</v>
      </c>
      <c r="D91">
        <v>7.5289999999999996E-2</v>
      </c>
      <c r="E91">
        <v>47971770000</v>
      </c>
    </row>
    <row r="92" spans="1:5" x14ac:dyDescent="0.25">
      <c r="A92" t="str">
        <f>_xlfn.CONCAT(mfdТикеры[[#This Row],[&lt;TICKER&gt;]],mfdТикеры[[#This Row],[&lt;DATE&gt;]])</f>
        <v>ВТБ ао42639</v>
      </c>
      <c r="B92" s="1" t="s">
        <v>4</v>
      </c>
      <c r="C92" s="2">
        <v>42639</v>
      </c>
      <c r="D92">
        <v>7.2099999999999997E-2</v>
      </c>
      <c r="E92">
        <v>53778600000</v>
      </c>
    </row>
    <row r="93" spans="1:5" x14ac:dyDescent="0.25">
      <c r="A93" t="str">
        <f>_xlfn.CONCAT(mfdТикеры[[#This Row],[&lt;TICKER&gt;]],mfdТикеры[[#This Row],[&lt;DATE&gt;]])</f>
        <v>ВТБ ао42646</v>
      </c>
      <c r="B93" s="1" t="s">
        <v>4</v>
      </c>
      <c r="C93" s="2">
        <v>42646</v>
      </c>
      <c r="D93">
        <v>7.0180000000000006E-2</v>
      </c>
      <c r="E93">
        <v>33757390000</v>
      </c>
    </row>
    <row r="94" spans="1:5" x14ac:dyDescent="0.25">
      <c r="A94" t="str">
        <f>_xlfn.CONCAT(mfdТикеры[[#This Row],[&lt;TICKER&gt;]],mfdТикеры[[#This Row],[&lt;DATE&gt;]])</f>
        <v>ВТБ ао42653</v>
      </c>
      <c r="B94" s="1" t="s">
        <v>4</v>
      </c>
      <c r="C94" s="2">
        <v>42653</v>
      </c>
      <c r="D94">
        <v>6.7799999999999999E-2</v>
      </c>
      <c r="E94">
        <v>50447410000</v>
      </c>
    </row>
    <row r="95" spans="1:5" x14ac:dyDescent="0.25">
      <c r="A95" t="str">
        <f>_xlfn.CONCAT(mfdТикеры[[#This Row],[&lt;TICKER&gt;]],mfdТикеры[[#This Row],[&lt;DATE&gt;]])</f>
        <v>ВТБ ао42660</v>
      </c>
      <c r="B95" s="1" t="s">
        <v>4</v>
      </c>
      <c r="C95" s="2">
        <v>42660</v>
      </c>
      <c r="D95">
        <v>6.7530000000000007E-2</v>
      </c>
      <c r="E95">
        <v>29714500000</v>
      </c>
    </row>
    <row r="96" spans="1:5" x14ac:dyDescent="0.25">
      <c r="A96" t="str">
        <f>_xlfn.CONCAT(mfdТикеры[[#This Row],[&lt;TICKER&gt;]],mfdТикеры[[#This Row],[&lt;DATE&gt;]])</f>
        <v>ВТБ ао42667</v>
      </c>
      <c r="B96" s="1" t="s">
        <v>4</v>
      </c>
      <c r="C96" s="2">
        <v>42667</v>
      </c>
      <c r="D96">
        <v>6.8220000000000003E-2</v>
      </c>
      <c r="E96">
        <v>39003290000</v>
      </c>
    </row>
    <row r="97" spans="1:5" x14ac:dyDescent="0.25">
      <c r="A97" t="str">
        <f>_xlfn.CONCAT(mfdТикеры[[#This Row],[&lt;TICKER&gt;]],mfdТикеры[[#This Row],[&lt;DATE&gt;]])</f>
        <v>ВТБ ао42674</v>
      </c>
      <c r="B97" s="1" t="s">
        <v>4</v>
      </c>
      <c r="C97" s="2">
        <v>42674</v>
      </c>
      <c r="D97">
        <v>6.7540000000000003E-2</v>
      </c>
      <c r="E97">
        <v>23269770000</v>
      </c>
    </row>
    <row r="98" spans="1:5" x14ac:dyDescent="0.25">
      <c r="A98" t="str">
        <f>_xlfn.CONCAT(mfdТикеры[[#This Row],[&lt;TICKER&gt;]],mfdТикеры[[#This Row],[&lt;DATE&gt;]])</f>
        <v>ВТБ ао42681</v>
      </c>
      <c r="B98" s="1" t="s">
        <v>4</v>
      </c>
      <c r="C98" s="2">
        <v>42681</v>
      </c>
      <c r="D98">
        <v>6.8210000000000007E-2</v>
      </c>
      <c r="E98">
        <v>62906770000</v>
      </c>
    </row>
    <row r="99" spans="1:5" x14ac:dyDescent="0.25">
      <c r="A99" t="str">
        <f>_xlfn.CONCAT(mfdТикеры[[#This Row],[&lt;TICKER&gt;]],mfdТикеры[[#This Row],[&lt;DATE&gt;]])</f>
        <v>ВТБ ао42688</v>
      </c>
      <c r="B99" s="1" t="s">
        <v>4</v>
      </c>
      <c r="C99" s="2">
        <v>42688</v>
      </c>
      <c r="D99">
        <v>6.7750000000000005E-2</v>
      </c>
      <c r="E99">
        <v>50770320000</v>
      </c>
    </row>
    <row r="100" spans="1:5" x14ac:dyDescent="0.25">
      <c r="A100" t="str">
        <f>_xlfn.CONCAT(mfdТикеры[[#This Row],[&lt;TICKER&gt;]],mfdТикеры[[#This Row],[&lt;DATE&gt;]])</f>
        <v>ВТБ ао42695</v>
      </c>
      <c r="B100" s="1" t="s">
        <v>4</v>
      </c>
      <c r="C100" s="2">
        <v>42695</v>
      </c>
      <c r="D100">
        <v>6.8500000000000005E-2</v>
      </c>
      <c r="E100">
        <v>65429680000</v>
      </c>
    </row>
    <row r="101" spans="1:5" x14ac:dyDescent="0.25">
      <c r="A101" t="str">
        <f>_xlfn.CONCAT(mfdТикеры[[#This Row],[&lt;TICKER&gt;]],mfdТикеры[[#This Row],[&lt;DATE&gt;]])</f>
        <v>ВТБ ао42702</v>
      </c>
      <c r="B101" s="1" t="s">
        <v>4</v>
      </c>
      <c r="C101" s="2">
        <v>42702</v>
      </c>
      <c r="D101">
        <v>6.8349999999999994E-2</v>
      </c>
      <c r="E101">
        <v>91325500000</v>
      </c>
    </row>
    <row r="102" spans="1:5" x14ac:dyDescent="0.25">
      <c r="A102" t="str">
        <f>_xlfn.CONCAT(mfdТикеры[[#This Row],[&lt;TICKER&gt;]],mfdТикеры[[#This Row],[&lt;DATE&gt;]])</f>
        <v>ВТБ ао42709</v>
      </c>
      <c r="B102" s="1" t="s">
        <v>4</v>
      </c>
      <c r="C102" s="2">
        <v>42709</v>
      </c>
      <c r="D102">
        <v>7.5230000000000005E-2</v>
      </c>
      <c r="E102">
        <v>162080750000</v>
      </c>
    </row>
    <row r="103" spans="1:5" x14ac:dyDescent="0.25">
      <c r="A103" t="str">
        <f>_xlfn.CONCAT(mfdТикеры[[#This Row],[&lt;TICKER&gt;]],mfdТикеры[[#This Row],[&lt;DATE&gt;]])</f>
        <v>ВТБ ао42716</v>
      </c>
      <c r="B103" s="1" t="s">
        <v>4</v>
      </c>
      <c r="C103" s="2">
        <v>42716</v>
      </c>
      <c r="D103">
        <v>7.3700000000000002E-2</v>
      </c>
      <c r="E103">
        <v>169627420000</v>
      </c>
    </row>
    <row r="104" spans="1:5" x14ac:dyDescent="0.25">
      <c r="A104" t="str">
        <f>_xlfn.CONCAT(mfdТикеры[[#This Row],[&lt;TICKER&gt;]],mfdТикеры[[#This Row],[&lt;DATE&gt;]])</f>
        <v>ВТБ ао42723</v>
      </c>
      <c r="B104" s="1" t="s">
        <v>4</v>
      </c>
      <c r="C104" s="2">
        <v>42723</v>
      </c>
      <c r="D104">
        <v>7.2040000000000007E-2</v>
      </c>
      <c r="E104">
        <v>58939640000</v>
      </c>
    </row>
    <row r="105" spans="1:5" x14ac:dyDescent="0.25">
      <c r="A105" t="str">
        <f>_xlfn.CONCAT(mfdТикеры[[#This Row],[&lt;TICKER&gt;]],mfdТикеры[[#This Row],[&lt;DATE&gt;]])</f>
        <v>ВТБ ао42730</v>
      </c>
      <c r="B105" s="1" t="s">
        <v>4</v>
      </c>
      <c r="C105" s="2">
        <v>42730</v>
      </c>
      <c r="D105">
        <v>7.3999999999999996E-2</v>
      </c>
      <c r="E105">
        <v>109863020000</v>
      </c>
    </row>
    <row r="106" spans="1:5" x14ac:dyDescent="0.25">
      <c r="A106" t="str">
        <f>_xlfn.CONCAT(mfdТикеры[[#This Row],[&lt;TICKER&gt;]],mfdТикеры[[#This Row],[&lt;DATE&gt;]])</f>
        <v>ВТБ ао42737</v>
      </c>
      <c r="B106" s="1" t="s">
        <v>4</v>
      </c>
      <c r="C106" s="2">
        <v>42737</v>
      </c>
      <c r="D106">
        <v>7.0970000000000005E-2</v>
      </c>
      <c r="E106">
        <v>57371650000</v>
      </c>
    </row>
    <row r="107" spans="1:5" x14ac:dyDescent="0.25">
      <c r="A107" t="str">
        <f>_xlfn.CONCAT(mfdТикеры[[#This Row],[&lt;TICKER&gt;]],mfdТикеры[[#This Row],[&lt;DATE&gt;]])</f>
        <v>ВТБ ао42744</v>
      </c>
      <c r="B107" s="1" t="s">
        <v>4</v>
      </c>
      <c r="C107" s="2">
        <v>42744</v>
      </c>
      <c r="D107">
        <v>6.9250000000000006E-2</v>
      </c>
      <c r="E107">
        <v>72056250000</v>
      </c>
    </row>
    <row r="108" spans="1:5" x14ac:dyDescent="0.25">
      <c r="A108" t="str">
        <f>_xlfn.CONCAT(mfdТикеры[[#This Row],[&lt;TICKER&gt;]],mfdТикеры[[#This Row],[&lt;DATE&gt;]])</f>
        <v>ВТБ ао42751</v>
      </c>
      <c r="B108" s="1" t="s">
        <v>4</v>
      </c>
      <c r="C108" s="2">
        <v>42751</v>
      </c>
      <c r="D108">
        <v>6.8430000000000005E-2</v>
      </c>
      <c r="E108">
        <v>56858390000</v>
      </c>
    </row>
    <row r="109" spans="1:5" x14ac:dyDescent="0.25">
      <c r="A109" t="str">
        <f>_xlfn.CONCAT(mfdТикеры[[#This Row],[&lt;TICKER&gt;]],mfdТикеры[[#This Row],[&lt;DATE&gt;]])</f>
        <v>ВТБ ао42758</v>
      </c>
      <c r="B109" s="1" t="s">
        <v>4</v>
      </c>
      <c r="C109" s="2">
        <v>42758</v>
      </c>
      <c r="D109">
        <v>6.9699999999999998E-2</v>
      </c>
      <c r="E109">
        <v>88917300000</v>
      </c>
    </row>
    <row r="110" spans="1:5" x14ac:dyDescent="0.25">
      <c r="A110" t="str">
        <f>_xlfn.CONCAT(mfdТикеры[[#This Row],[&lt;TICKER&gt;]],mfdТикеры[[#This Row],[&lt;DATE&gt;]])</f>
        <v>ВТБ ао42765</v>
      </c>
      <c r="B110" s="1" t="s">
        <v>4</v>
      </c>
      <c r="C110" s="2">
        <v>42765</v>
      </c>
      <c r="D110">
        <v>6.9290000000000004E-2</v>
      </c>
      <c r="E110">
        <v>46721840000</v>
      </c>
    </row>
    <row r="111" spans="1:5" x14ac:dyDescent="0.25">
      <c r="A111" t="str">
        <f>_xlfn.CONCAT(mfdТикеры[[#This Row],[&lt;TICKER&gt;]],mfdТикеры[[#This Row],[&lt;DATE&gt;]])</f>
        <v>ВТБ ао42772</v>
      </c>
      <c r="B111" s="1" t="s">
        <v>4</v>
      </c>
      <c r="C111" s="2">
        <v>42772</v>
      </c>
      <c r="D111">
        <v>6.8430000000000005E-2</v>
      </c>
      <c r="E111">
        <v>25647880000</v>
      </c>
    </row>
    <row r="112" spans="1:5" x14ac:dyDescent="0.25">
      <c r="A112" t="str">
        <f>_xlfn.CONCAT(mfdТикеры[[#This Row],[&lt;TICKER&gt;]],mfdТикеры[[#This Row],[&lt;DATE&gt;]])</f>
        <v>ВТБ ао42779</v>
      </c>
      <c r="B112" s="1" t="s">
        <v>4</v>
      </c>
      <c r="C112" s="2">
        <v>42779</v>
      </c>
      <c r="D112">
        <v>6.7930000000000004E-2</v>
      </c>
      <c r="E112">
        <v>41246850000</v>
      </c>
    </row>
    <row r="113" spans="1:5" x14ac:dyDescent="0.25">
      <c r="A113" t="str">
        <f>_xlfn.CONCAT(mfdТикеры[[#This Row],[&lt;TICKER&gt;]],mfdТикеры[[#This Row],[&lt;DATE&gt;]])</f>
        <v>ВТБ ао42786</v>
      </c>
      <c r="B113" s="1" t="s">
        <v>4</v>
      </c>
      <c r="C113" s="2">
        <v>42786</v>
      </c>
      <c r="D113">
        <v>6.7150000000000001E-2</v>
      </c>
      <c r="E113">
        <v>19592870000</v>
      </c>
    </row>
    <row r="114" spans="1:5" x14ac:dyDescent="0.25">
      <c r="A114" t="str">
        <f>_xlfn.CONCAT(mfdТикеры[[#This Row],[&lt;TICKER&gt;]],mfdТикеры[[#This Row],[&lt;DATE&gt;]])</f>
        <v>ВТБ ао42793</v>
      </c>
      <c r="B114" s="1" t="s">
        <v>4</v>
      </c>
      <c r="C114" s="2">
        <v>42793</v>
      </c>
      <c r="D114">
        <v>6.6000000000000003E-2</v>
      </c>
      <c r="E114">
        <v>64799430000</v>
      </c>
    </row>
    <row r="115" spans="1:5" x14ac:dyDescent="0.25">
      <c r="A115" t="str">
        <f>_xlfn.CONCAT(mfdТикеры[[#This Row],[&lt;TICKER&gt;]],mfdТикеры[[#This Row],[&lt;DATE&gt;]])</f>
        <v>ВТБ ао42800</v>
      </c>
      <c r="B115" s="1" t="s">
        <v>4</v>
      </c>
      <c r="C115" s="2">
        <v>42800</v>
      </c>
      <c r="D115">
        <v>6.5049999999999997E-2</v>
      </c>
      <c r="E115">
        <v>102252170000</v>
      </c>
    </row>
    <row r="116" spans="1:5" x14ac:dyDescent="0.25">
      <c r="A116" t="str">
        <f>_xlfn.CONCAT(mfdТикеры[[#This Row],[&lt;TICKER&gt;]],mfdТикеры[[#This Row],[&lt;DATE&gt;]])</f>
        <v>ВТБ ао42807</v>
      </c>
      <c r="B116" s="1" t="s">
        <v>4</v>
      </c>
      <c r="C116" s="2">
        <v>42807</v>
      </c>
      <c r="D116">
        <v>6.6250000000000003E-2</v>
      </c>
      <c r="E116">
        <v>53617380000</v>
      </c>
    </row>
    <row r="117" spans="1:5" x14ac:dyDescent="0.25">
      <c r="A117" t="str">
        <f>_xlfn.CONCAT(mfdТикеры[[#This Row],[&lt;TICKER&gt;]],mfdТикеры[[#This Row],[&lt;DATE&gt;]])</f>
        <v>ВТБ ао42814</v>
      </c>
      <c r="B117" s="1" t="s">
        <v>4</v>
      </c>
      <c r="C117" s="2">
        <v>42814</v>
      </c>
      <c r="D117">
        <v>6.6400000000000001E-2</v>
      </c>
      <c r="E117">
        <v>42719630000</v>
      </c>
    </row>
    <row r="118" spans="1:5" x14ac:dyDescent="0.25">
      <c r="A118" t="str">
        <f>_xlfn.CONCAT(mfdТикеры[[#This Row],[&lt;TICKER&gt;]],mfdТикеры[[#This Row],[&lt;DATE&gt;]])</f>
        <v>ВТБ ао42821</v>
      </c>
      <c r="B118" s="1" t="s">
        <v>4</v>
      </c>
      <c r="C118" s="2">
        <v>42821</v>
      </c>
      <c r="D118">
        <v>6.6250000000000003E-2</v>
      </c>
      <c r="E118">
        <v>31619130000</v>
      </c>
    </row>
    <row r="119" spans="1:5" x14ac:dyDescent="0.25">
      <c r="A119" t="str">
        <f>_xlfn.CONCAT(mfdТикеры[[#This Row],[&lt;TICKER&gt;]],mfdТикеры[[#This Row],[&lt;DATE&gt;]])</f>
        <v>ВТБ ао42828</v>
      </c>
      <c r="B119" s="1" t="s">
        <v>4</v>
      </c>
      <c r="C119" s="2">
        <v>42828</v>
      </c>
      <c r="D119">
        <v>6.5589999999999996E-2</v>
      </c>
      <c r="E119">
        <v>42682690000</v>
      </c>
    </row>
    <row r="120" spans="1:5" x14ac:dyDescent="0.25">
      <c r="A120" t="str">
        <f>_xlfn.CONCAT(mfdТикеры[[#This Row],[&lt;TICKER&gt;]],mfdТикеры[[#This Row],[&lt;DATE&gt;]])</f>
        <v>ВТБ ао42835</v>
      </c>
      <c r="B120" s="1" t="s">
        <v>4</v>
      </c>
      <c r="C120" s="2">
        <v>42835</v>
      </c>
      <c r="D120">
        <v>6.4089999999999994E-2</v>
      </c>
      <c r="E120">
        <v>72624110000</v>
      </c>
    </row>
    <row r="121" spans="1:5" x14ac:dyDescent="0.25">
      <c r="A121" t="str">
        <f>_xlfn.CONCAT(mfdТикеры[[#This Row],[&lt;TICKER&gt;]],mfdТикеры[[#This Row],[&lt;DATE&gt;]])</f>
        <v>ВТБ ао42842</v>
      </c>
      <c r="B121" s="1" t="s">
        <v>4</v>
      </c>
      <c r="C121" s="2">
        <v>42842</v>
      </c>
      <c r="D121">
        <v>6.5000000000000002E-2</v>
      </c>
      <c r="E121">
        <v>40522320000</v>
      </c>
    </row>
    <row r="122" spans="1:5" x14ac:dyDescent="0.25">
      <c r="A122" t="str">
        <f>_xlfn.CONCAT(mfdТикеры[[#This Row],[&lt;TICKER&gt;]],mfdТикеры[[#This Row],[&lt;DATE&gt;]])</f>
        <v>ВТБ ао42849</v>
      </c>
      <c r="B122" s="1" t="s">
        <v>4</v>
      </c>
      <c r="C122" s="2">
        <v>42849</v>
      </c>
      <c r="D122">
        <v>6.6710000000000005E-2</v>
      </c>
      <c r="E122">
        <v>52081100000</v>
      </c>
    </row>
    <row r="123" spans="1:5" x14ac:dyDescent="0.25">
      <c r="A123" t="str">
        <f>_xlfn.CONCAT(mfdТикеры[[#This Row],[&lt;TICKER&gt;]],mfdТикеры[[#This Row],[&lt;DATE&gt;]])</f>
        <v>ВТБ ао42856</v>
      </c>
      <c r="B123" s="1" t="s">
        <v>4</v>
      </c>
      <c r="C123" s="2">
        <v>42856</v>
      </c>
      <c r="D123">
        <v>6.5729999999999997E-2</v>
      </c>
      <c r="E123">
        <v>37739870000</v>
      </c>
    </row>
    <row r="124" spans="1:5" x14ac:dyDescent="0.25">
      <c r="A124" t="str">
        <f>_xlfn.CONCAT(mfdТикеры[[#This Row],[&lt;TICKER&gt;]],mfdТикеры[[#This Row],[&lt;DATE&gt;]])</f>
        <v>ВТБ ао42863</v>
      </c>
      <c r="B124" s="1" t="s">
        <v>4</v>
      </c>
      <c r="C124" s="2">
        <v>42863</v>
      </c>
      <c r="D124">
        <v>6.5670000000000006E-2</v>
      </c>
      <c r="E124">
        <v>15704980000</v>
      </c>
    </row>
    <row r="125" spans="1:5" x14ac:dyDescent="0.25">
      <c r="A125" t="str">
        <f>_xlfn.CONCAT(mfdТикеры[[#This Row],[&lt;TICKER&gt;]],mfdТикеры[[#This Row],[&lt;DATE&gt;]])</f>
        <v>ВТБ ао42870</v>
      </c>
      <c r="B125" s="1" t="s">
        <v>4</v>
      </c>
      <c r="C125" s="2">
        <v>42870</v>
      </c>
      <c r="D125">
        <v>6.6390000000000005E-2</v>
      </c>
      <c r="E125">
        <v>60239300000</v>
      </c>
    </row>
    <row r="126" spans="1:5" x14ac:dyDescent="0.25">
      <c r="A126" t="str">
        <f>_xlfn.CONCAT(mfdТикеры[[#This Row],[&lt;TICKER&gt;]],mfdТикеры[[#This Row],[&lt;DATE&gt;]])</f>
        <v>ВТБ ао42877</v>
      </c>
      <c r="B126" s="1" t="s">
        <v>4</v>
      </c>
      <c r="C126" s="2">
        <v>42877</v>
      </c>
      <c r="D126">
        <v>6.6369999999999998E-2</v>
      </c>
      <c r="E126">
        <v>40792930000</v>
      </c>
    </row>
    <row r="127" spans="1:5" x14ac:dyDescent="0.25">
      <c r="A127" t="str">
        <f>_xlfn.CONCAT(mfdТикеры[[#This Row],[&lt;TICKER&gt;]],mfdТикеры[[#This Row],[&lt;DATE&gt;]])</f>
        <v>ВТБ ао42884</v>
      </c>
      <c r="B127" s="1" t="s">
        <v>4</v>
      </c>
      <c r="C127" s="2">
        <v>42884</v>
      </c>
      <c r="D127">
        <v>6.5199999999999994E-2</v>
      </c>
      <c r="E127">
        <v>34069750000</v>
      </c>
    </row>
    <row r="128" spans="1:5" x14ac:dyDescent="0.25">
      <c r="A128" t="str">
        <f>_xlfn.CONCAT(mfdТикеры[[#This Row],[&lt;TICKER&gt;]],mfdТикеры[[#This Row],[&lt;DATE&gt;]])</f>
        <v>ВТБ ао42891</v>
      </c>
      <c r="B128" s="1" t="s">
        <v>4</v>
      </c>
      <c r="C128" s="2">
        <v>42891</v>
      </c>
      <c r="D128">
        <v>6.5250000000000002E-2</v>
      </c>
      <c r="E128">
        <v>30107520000</v>
      </c>
    </row>
    <row r="129" spans="1:5" x14ac:dyDescent="0.25">
      <c r="A129" t="str">
        <f>_xlfn.CONCAT(mfdТикеры[[#This Row],[&lt;TICKER&gt;]],mfdТикеры[[#This Row],[&lt;DATE&gt;]])</f>
        <v>ВТБ ао42898</v>
      </c>
      <c r="B129" s="1" t="s">
        <v>4</v>
      </c>
      <c r="C129" s="2">
        <v>42898</v>
      </c>
      <c r="D129">
        <v>6.3899999999999998E-2</v>
      </c>
      <c r="E129">
        <v>87138390000</v>
      </c>
    </row>
    <row r="130" spans="1:5" x14ac:dyDescent="0.25">
      <c r="A130" t="str">
        <f>_xlfn.CONCAT(mfdТикеры[[#This Row],[&lt;TICKER&gt;]],mfdТикеры[[#This Row],[&lt;DATE&gt;]])</f>
        <v>ВТБ ао42905</v>
      </c>
      <c r="B130" s="1" t="s">
        <v>4</v>
      </c>
      <c r="C130" s="2">
        <v>42905</v>
      </c>
      <c r="D130">
        <v>6.4000000000000001E-2</v>
      </c>
      <c r="E130">
        <v>68523590000</v>
      </c>
    </row>
    <row r="131" spans="1:5" x14ac:dyDescent="0.25">
      <c r="A131" t="str">
        <f>_xlfn.CONCAT(mfdТикеры[[#This Row],[&lt;TICKER&gt;]],mfdТикеры[[#This Row],[&lt;DATE&gt;]])</f>
        <v>ВТБ ао42912</v>
      </c>
      <c r="B131" s="1" t="s">
        <v>4</v>
      </c>
      <c r="C131" s="2">
        <v>42912</v>
      </c>
      <c r="D131">
        <v>6.4000000000000001E-2</v>
      </c>
      <c r="E131">
        <v>46375200000</v>
      </c>
    </row>
    <row r="132" spans="1:5" x14ac:dyDescent="0.25">
      <c r="A132" t="str">
        <f>_xlfn.CONCAT(mfdТикеры[[#This Row],[&lt;TICKER&gt;]],mfdТикеры[[#This Row],[&lt;DATE&gt;]])</f>
        <v>ВТБ ао42919</v>
      </c>
      <c r="B132" s="1" t="s">
        <v>4</v>
      </c>
      <c r="C132" s="2">
        <v>42919</v>
      </c>
      <c r="D132">
        <v>6.368E-2</v>
      </c>
      <c r="E132">
        <v>29710150000</v>
      </c>
    </row>
    <row r="133" spans="1:5" x14ac:dyDescent="0.25">
      <c r="A133" t="str">
        <f>_xlfn.CONCAT(mfdТикеры[[#This Row],[&lt;TICKER&gt;]],mfdТикеры[[#This Row],[&lt;DATE&gt;]])</f>
        <v>ВТБ ао42926</v>
      </c>
      <c r="B133" s="1" t="s">
        <v>4</v>
      </c>
      <c r="C133" s="2">
        <v>42926</v>
      </c>
      <c r="D133">
        <v>6.3799999999999996E-2</v>
      </c>
      <c r="E133">
        <v>31214770000</v>
      </c>
    </row>
    <row r="134" spans="1:5" x14ac:dyDescent="0.25">
      <c r="A134" t="str">
        <f>_xlfn.CONCAT(mfdТикеры[[#This Row],[&lt;TICKER&gt;]],mfdТикеры[[#This Row],[&lt;DATE&gt;]])</f>
        <v>ВТБ ао42933</v>
      </c>
      <c r="B134" s="1" t="s">
        <v>4</v>
      </c>
      <c r="C134" s="2">
        <v>42933</v>
      </c>
      <c r="D134">
        <v>6.3729999999999995E-2</v>
      </c>
      <c r="E134">
        <v>33226180000</v>
      </c>
    </row>
    <row r="135" spans="1:5" x14ac:dyDescent="0.25">
      <c r="A135" t="str">
        <f>_xlfn.CONCAT(mfdТикеры[[#This Row],[&lt;TICKER&gt;]],mfdТикеры[[#This Row],[&lt;DATE&gt;]])</f>
        <v>ВТБ ао42940</v>
      </c>
      <c r="B135" s="1" t="s">
        <v>4</v>
      </c>
      <c r="C135" s="2">
        <v>42940</v>
      </c>
      <c r="D135">
        <v>6.0900000000000003E-2</v>
      </c>
      <c r="E135">
        <v>69762520000</v>
      </c>
    </row>
    <row r="136" spans="1:5" x14ac:dyDescent="0.25">
      <c r="A136" t="str">
        <f>_xlfn.CONCAT(mfdТикеры[[#This Row],[&lt;TICKER&gt;]],mfdТикеры[[#This Row],[&lt;DATE&gt;]])</f>
        <v>ВТБ ао42947</v>
      </c>
      <c r="B136" s="1" t="s">
        <v>4</v>
      </c>
      <c r="C136" s="2">
        <v>42947</v>
      </c>
      <c r="D136">
        <v>6.0819999999999999E-2</v>
      </c>
      <c r="E136">
        <v>51785870000</v>
      </c>
    </row>
    <row r="137" spans="1:5" x14ac:dyDescent="0.25">
      <c r="A137" t="str">
        <f>_xlfn.CONCAT(mfdТикеры[[#This Row],[&lt;TICKER&gt;]],mfdТикеры[[#This Row],[&lt;DATE&gt;]])</f>
        <v>ВТБ ао42954</v>
      </c>
      <c r="B137" s="1" t="s">
        <v>4</v>
      </c>
      <c r="C137" s="2">
        <v>42954</v>
      </c>
      <c r="D137">
        <v>0.06</v>
      </c>
      <c r="E137">
        <v>50721240000</v>
      </c>
    </row>
    <row r="138" spans="1:5" x14ac:dyDescent="0.25">
      <c r="A138" t="str">
        <f>_xlfn.CONCAT(mfdТикеры[[#This Row],[&lt;TICKER&gt;]],mfdТикеры[[#This Row],[&lt;DATE&gt;]])</f>
        <v>ВТБ ао42961</v>
      </c>
      <c r="B138" s="1" t="s">
        <v>4</v>
      </c>
      <c r="C138" s="2">
        <v>42961</v>
      </c>
      <c r="D138">
        <v>5.9450000000000003E-2</v>
      </c>
      <c r="E138">
        <v>24695120000</v>
      </c>
    </row>
    <row r="139" spans="1:5" x14ac:dyDescent="0.25">
      <c r="A139" t="str">
        <f>_xlfn.CONCAT(mfdТикеры[[#This Row],[&lt;TICKER&gt;]],mfdТикеры[[#This Row],[&lt;DATE&gt;]])</f>
        <v>ВТБ ао42968</v>
      </c>
      <c r="B139" s="1" t="s">
        <v>4</v>
      </c>
      <c r="C139" s="2">
        <v>42968</v>
      </c>
      <c r="D139">
        <v>6.0199999999999997E-2</v>
      </c>
      <c r="E139">
        <v>28063640000</v>
      </c>
    </row>
    <row r="140" spans="1:5" x14ac:dyDescent="0.25">
      <c r="A140" t="str">
        <f>_xlfn.CONCAT(mfdТикеры[[#This Row],[&lt;TICKER&gt;]],mfdТикеры[[#This Row],[&lt;DATE&gt;]])</f>
        <v>ВТБ ао42975</v>
      </c>
      <c r="B140" s="1" t="s">
        <v>4</v>
      </c>
      <c r="C140" s="2">
        <v>42975</v>
      </c>
      <c r="D140">
        <v>6.3450000000000006E-2</v>
      </c>
      <c r="E140">
        <v>95863340000</v>
      </c>
    </row>
    <row r="141" spans="1:5" x14ac:dyDescent="0.25">
      <c r="A141" t="str">
        <f>_xlfn.CONCAT(mfdТикеры[[#This Row],[&lt;TICKER&gt;]],mfdТикеры[[#This Row],[&lt;DATE&gt;]])</f>
        <v>ВТБ ао42982</v>
      </c>
      <c r="B141" s="1" t="s">
        <v>4</v>
      </c>
      <c r="C141" s="2">
        <v>42982</v>
      </c>
      <c r="D141">
        <v>6.1600000000000002E-2</v>
      </c>
      <c r="E141">
        <v>83949330000</v>
      </c>
    </row>
    <row r="142" spans="1:5" x14ac:dyDescent="0.25">
      <c r="A142" t="str">
        <f>_xlfn.CONCAT(mfdТикеры[[#This Row],[&lt;TICKER&gt;]],mfdТикеры[[#This Row],[&lt;DATE&gt;]])</f>
        <v>ВТБ ао42989</v>
      </c>
      <c r="B142" s="1" t="s">
        <v>4</v>
      </c>
      <c r="C142" s="2">
        <v>42989</v>
      </c>
      <c r="D142">
        <v>6.1600000000000002E-2</v>
      </c>
      <c r="E142">
        <v>80003560000</v>
      </c>
    </row>
    <row r="143" spans="1:5" x14ac:dyDescent="0.25">
      <c r="A143" t="str">
        <f>_xlfn.CONCAT(mfdТикеры[[#This Row],[&lt;TICKER&gt;]],mfdТикеры[[#This Row],[&lt;DATE&gt;]])</f>
        <v>ВТБ ао42996</v>
      </c>
      <c r="B143" s="1" t="s">
        <v>4</v>
      </c>
      <c r="C143" s="2">
        <v>42996</v>
      </c>
      <c r="D143">
        <v>6.1289999999999997E-2</v>
      </c>
      <c r="E143">
        <v>50813830000</v>
      </c>
    </row>
    <row r="144" spans="1:5" x14ac:dyDescent="0.25">
      <c r="A144" t="str">
        <f>_xlfn.CONCAT(mfdТикеры[[#This Row],[&lt;TICKER&gt;]],mfdТикеры[[#This Row],[&lt;DATE&gt;]])</f>
        <v>ВТБ ао43003</v>
      </c>
      <c r="B144" s="1" t="s">
        <v>4</v>
      </c>
      <c r="C144" s="2">
        <v>43003</v>
      </c>
      <c r="D144">
        <v>6.1589999999999999E-2</v>
      </c>
      <c r="E144">
        <v>47447440000</v>
      </c>
    </row>
    <row r="145" spans="1:5" x14ac:dyDescent="0.25">
      <c r="A145" t="str">
        <f>_xlfn.CONCAT(mfdТикеры[[#This Row],[&lt;TICKER&gt;]],mfdТикеры[[#This Row],[&lt;DATE&gt;]])</f>
        <v>ВТБ ао43010</v>
      </c>
      <c r="B145" s="1" t="s">
        <v>4</v>
      </c>
      <c r="C145" s="2">
        <v>43010</v>
      </c>
      <c r="D145">
        <v>6.1449999999999998E-2</v>
      </c>
      <c r="E145">
        <v>53883720000</v>
      </c>
    </row>
    <row r="146" spans="1:5" x14ac:dyDescent="0.25">
      <c r="A146" t="str">
        <f>_xlfn.CONCAT(mfdТикеры[[#This Row],[&lt;TICKER&gt;]],mfdТикеры[[#This Row],[&lt;DATE&gt;]])</f>
        <v>ВТБ ао43017</v>
      </c>
      <c r="B146" s="1" t="s">
        <v>4</v>
      </c>
      <c r="C146" s="2">
        <v>43017</v>
      </c>
      <c r="D146">
        <v>6.0999999999999999E-2</v>
      </c>
      <c r="E146">
        <v>41031390000</v>
      </c>
    </row>
    <row r="147" spans="1:5" x14ac:dyDescent="0.25">
      <c r="A147" t="str">
        <f>_xlfn.CONCAT(mfdТикеры[[#This Row],[&lt;TICKER&gt;]],mfdТикеры[[#This Row],[&lt;DATE&gt;]])</f>
        <v>ВТБ ао43024</v>
      </c>
      <c r="B147" s="1" t="s">
        <v>4</v>
      </c>
      <c r="C147" s="2">
        <v>43024</v>
      </c>
      <c r="D147">
        <v>6.0249999999999998E-2</v>
      </c>
      <c r="E147">
        <v>29972130000</v>
      </c>
    </row>
    <row r="148" spans="1:5" x14ac:dyDescent="0.25">
      <c r="A148" t="str">
        <f>_xlfn.CONCAT(mfdТикеры[[#This Row],[&lt;TICKER&gt;]],mfdТикеры[[#This Row],[&lt;DATE&gt;]])</f>
        <v>ВТБ ао43031</v>
      </c>
      <c r="B148" s="1" t="s">
        <v>4</v>
      </c>
      <c r="C148" s="2">
        <v>43031</v>
      </c>
      <c r="D148">
        <v>6.0490000000000002E-2</v>
      </c>
      <c r="E148">
        <v>29165670000</v>
      </c>
    </row>
    <row r="149" spans="1:5" x14ac:dyDescent="0.25">
      <c r="A149" t="str">
        <f>_xlfn.CONCAT(mfdТикеры[[#This Row],[&lt;TICKER&gt;]],mfdТикеры[[#This Row],[&lt;DATE&gt;]])</f>
        <v>ВТБ ао43038</v>
      </c>
      <c r="B149" s="1" t="s">
        <v>4</v>
      </c>
      <c r="C149" s="2">
        <v>43038</v>
      </c>
      <c r="D149">
        <v>5.9499999999999997E-2</v>
      </c>
      <c r="E149">
        <v>33027380000</v>
      </c>
    </row>
    <row r="150" spans="1:5" x14ac:dyDescent="0.25">
      <c r="A150" t="str">
        <f>_xlfn.CONCAT(mfdТикеры[[#This Row],[&lt;TICKER&gt;]],mfdТикеры[[#This Row],[&lt;DATE&gt;]])</f>
        <v>ВТБ ао43045</v>
      </c>
      <c r="B150" s="1" t="s">
        <v>4</v>
      </c>
      <c r="C150" s="2">
        <v>43045</v>
      </c>
      <c r="D150">
        <v>6.0109999999999997E-2</v>
      </c>
      <c r="E150">
        <v>66380760000</v>
      </c>
    </row>
    <row r="151" spans="1:5" x14ac:dyDescent="0.25">
      <c r="A151" t="str">
        <f>_xlfn.CONCAT(mfdТикеры[[#This Row],[&lt;TICKER&gt;]],mfdТикеры[[#This Row],[&lt;DATE&gt;]])</f>
        <v>ВТБ ао43052</v>
      </c>
      <c r="B151" s="1" t="s">
        <v>4</v>
      </c>
      <c r="C151" s="2">
        <v>43052</v>
      </c>
      <c r="D151">
        <v>5.3379999999999997E-2</v>
      </c>
      <c r="E151">
        <v>214941410000</v>
      </c>
    </row>
    <row r="152" spans="1:5" x14ac:dyDescent="0.25">
      <c r="A152" t="str">
        <f>_xlfn.CONCAT(mfdТикеры[[#This Row],[&lt;TICKER&gt;]],mfdТикеры[[#This Row],[&lt;DATE&gt;]])</f>
        <v>ВТБ ао43059</v>
      </c>
      <c r="B152" s="1" t="s">
        <v>4</v>
      </c>
      <c r="C152" s="2">
        <v>43059</v>
      </c>
      <c r="D152">
        <v>5.3379999999999997E-2</v>
      </c>
      <c r="E152">
        <v>86708340000</v>
      </c>
    </row>
    <row r="153" spans="1:5" x14ac:dyDescent="0.25">
      <c r="A153" t="str">
        <f>_xlfn.CONCAT(mfdТикеры[[#This Row],[&lt;TICKER&gt;]],mfdТикеры[[#This Row],[&lt;DATE&gt;]])</f>
        <v>ВТБ ао43066</v>
      </c>
      <c r="B153" s="1" t="s">
        <v>4</v>
      </c>
      <c r="C153" s="2">
        <v>43066</v>
      </c>
      <c r="D153">
        <v>5.16E-2</v>
      </c>
      <c r="E153">
        <v>69854940000</v>
      </c>
    </row>
    <row r="154" spans="1:5" x14ac:dyDescent="0.25">
      <c r="A154" t="str">
        <f>_xlfn.CONCAT(mfdТикеры[[#This Row],[&lt;TICKER&gt;]],mfdТикеры[[#This Row],[&lt;DATE&gt;]])</f>
        <v>ВТБ ао43073</v>
      </c>
      <c r="B154" s="1" t="s">
        <v>4</v>
      </c>
      <c r="C154" s="2">
        <v>43073</v>
      </c>
      <c r="D154">
        <v>5.0659999999999997E-2</v>
      </c>
      <c r="E154">
        <v>41877860000</v>
      </c>
    </row>
    <row r="155" spans="1:5" x14ac:dyDescent="0.25">
      <c r="A155" t="str">
        <f>_xlfn.CONCAT(mfdТикеры[[#This Row],[&lt;TICKER&gt;]],mfdТикеры[[#This Row],[&lt;DATE&gt;]])</f>
        <v>ВТБ ао43080</v>
      </c>
      <c r="B155" s="1" t="s">
        <v>4</v>
      </c>
      <c r="C155" s="2">
        <v>43080</v>
      </c>
      <c r="D155">
        <v>0.05</v>
      </c>
      <c r="E155">
        <v>95925400000</v>
      </c>
    </row>
    <row r="156" spans="1:5" x14ac:dyDescent="0.25">
      <c r="A156" t="str">
        <f>_xlfn.CONCAT(mfdТикеры[[#This Row],[&lt;TICKER&gt;]],mfdТикеры[[#This Row],[&lt;DATE&gt;]])</f>
        <v>ВТБ ао43087</v>
      </c>
      <c r="B156" s="1" t="s">
        <v>4</v>
      </c>
      <c r="C156" s="2">
        <v>43087</v>
      </c>
      <c r="D156">
        <v>4.6550000000000001E-2</v>
      </c>
      <c r="E156">
        <v>165396900000</v>
      </c>
    </row>
    <row r="157" spans="1:5" x14ac:dyDescent="0.25">
      <c r="A157" t="str">
        <f>_xlfn.CONCAT(mfdТикеры[[#This Row],[&lt;TICKER&gt;]],mfdТикеры[[#This Row],[&lt;DATE&gt;]])</f>
        <v>ВТБ ао43094</v>
      </c>
      <c r="B157" s="1" t="s">
        <v>4</v>
      </c>
      <c r="C157" s="2">
        <v>43094</v>
      </c>
      <c r="D157">
        <v>4.7320000000000001E-2</v>
      </c>
      <c r="E157">
        <v>90607940000</v>
      </c>
    </row>
    <row r="158" spans="1:5" x14ac:dyDescent="0.25">
      <c r="A158" t="str">
        <f>_xlfn.CONCAT(mfdТикеры[[#This Row],[&lt;TICKER&gt;]],mfdТикеры[[#This Row],[&lt;DATE&gt;]])</f>
        <v>ВТБ ао43101</v>
      </c>
      <c r="B158" s="1" t="s">
        <v>4</v>
      </c>
      <c r="C158" s="2">
        <v>43101</v>
      </c>
      <c r="D158">
        <v>5.0200000000000002E-2</v>
      </c>
      <c r="E158">
        <v>44864200000</v>
      </c>
    </row>
    <row r="159" spans="1:5" x14ac:dyDescent="0.25">
      <c r="A159" t="str">
        <f>_xlfn.CONCAT(mfdТикеры[[#This Row],[&lt;TICKER&gt;]],mfdТикеры[[#This Row],[&lt;DATE&gt;]])</f>
        <v>ВТБ ао43108</v>
      </c>
      <c r="B159" s="1" t="s">
        <v>4</v>
      </c>
      <c r="C159" s="2">
        <v>43108</v>
      </c>
      <c r="D159">
        <v>5.0959999999999998E-2</v>
      </c>
      <c r="E159">
        <v>94671610000</v>
      </c>
    </row>
    <row r="160" spans="1:5" x14ac:dyDescent="0.25">
      <c r="A160" t="str">
        <f>_xlfn.CONCAT(mfdТикеры[[#This Row],[&lt;TICKER&gt;]],mfdТикеры[[#This Row],[&lt;DATE&gt;]])</f>
        <v>ВТБ ао43115</v>
      </c>
      <c r="B160" s="1" t="s">
        <v>4</v>
      </c>
      <c r="C160" s="2">
        <v>43115</v>
      </c>
      <c r="D160">
        <v>4.965E-2</v>
      </c>
      <c r="E160">
        <v>93562290000</v>
      </c>
    </row>
    <row r="161" spans="1:5" x14ac:dyDescent="0.25">
      <c r="A161" t="str">
        <f>_xlfn.CONCAT(mfdТикеры[[#This Row],[&lt;TICKER&gt;]],mfdТикеры[[#This Row],[&lt;DATE&gt;]])</f>
        <v>ВТБ ао43122</v>
      </c>
      <c r="B161" s="1" t="s">
        <v>4</v>
      </c>
      <c r="C161" s="2">
        <v>43122</v>
      </c>
      <c r="D161">
        <v>4.9349999999999998E-2</v>
      </c>
      <c r="E161">
        <v>87062130000</v>
      </c>
    </row>
    <row r="162" spans="1:5" x14ac:dyDescent="0.25">
      <c r="A162" t="str">
        <f>_xlfn.CONCAT(mfdТикеры[[#This Row],[&lt;TICKER&gt;]],mfdТикеры[[#This Row],[&lt;DATE&gt;]])</f>
        <v>ВТБ ао43129</v>
      </c>
      <c r="B162" s="1" t="s">
        <v>4</v>
      </c>
      <c r="C162" s="2">
        <v>43129</v>
      </c>
      <c r="D162">
        <v>4.9200000000000001E-2</v>
      </c>
      <c r="E162">
        <v>73148460000</v>
      </c>
    </row>
    <row r="163" spans="1:5" x14ac:dyDescent="0.25">
      <c r="A163" t="str">
        <f>_xlfn.CONCAT(mfdТикеры[[#This Row],[&lt;TICKER&gt;]],mfdТикеры[[#This Row],[&lt;DATE&gt;]])</f>
        <v>ВТБ ао43136</v>
      </c>
      <c r="B163" s="1" t="s">
        <v>4</v>
      </c>
      <c r="C163" s="2">
        <v>43136</v>
      </c>
      <c r="D163">
        <v>4.7070000000000001E-2</v>
      </c>
      <c r="E163">
        <v>136016600000</v>
      </c>
    </row>
    <row r="164" spans="1:5" x14ac:dyDescent="0.25">
      <c r="A164" t="str">
        <f>_xlfn.CONCAT(mfdТикеры[[#This Row],[&lt;TICKER&gt;]],mfdТикеры[[#This Row],[&lt;DATE&gt;]])</f>
        <v>ВТБ ао43143</v>
      </c>
      <c r="B164" s="1" t="s">
        <v>4</v>
      </c>
      <c r="C164" s="2">
        <v>43143</v>
      </c>
      <c r="D164">
        <v>4.7699999999999999E-2</v>
      </c>
      <c r="E164">
        <v>78182890000</v>
      </c>
    </row>
    <row r="165" spans="1:5" x14ac:dyDescent="0.25">
      <c r="A165" t="str">
        <f>_xlfn.CONCAT(mfdТикеры[[#This Row],[&lt;TICKER&gt;]],mfdТикеры[[#This Row],[&lt;DATE&gt;]])</f>
        <v>ВТБ ао43150</v>
      </c>
      <c r="B165" s="1" t="s">
        <v>4</v>
      </c>
      <c r="C165" s="2">
        <v>43150</v>
      </c>
      <c r="D165">
        <v>5.1749999999999997E-2</v>
      </c>
      <c r="E165">
        <v>120783060000</v>
      </c>
    </row>
    <row r="166" spans="1:5" x14ac:dyDescent="0.25">
      <c r="A166" t="str">
        <f>_xlfn.CONCAT(mfdТикеры[[#This Row],[&lt;TICKER&gt;]],mfdТикеры[[#This Row],[&lt;DATE&gt;]])</f>
        <v>ВТБ ао43157</v>
      </c>
      <c r="B166" s="1" t="s">
        <v>4</v>
      </c>
      <c r="C166" s="2">
        <v>43157</v>
      </c>
      <c r="D166">
        <v>5.2409999999999998E-2</v>
      </c>
      <c r="E166">
        <v>251727020000</v>
      </c>
    </row>
    <row r="167" spans="1:5" x14ac:dyDescent="0.25">
      <c r="A167" t="str">
        <f>_xlfn.CONCAT(mfdТикеры[[#This Row],[&lt;TICKER&gt;]],mfdТикеры[[#This Row],[&lt;DATE&gt;]])</f>
        <v>ВТБ ао43164</v>
      </c>
      <c r="B167" s="1" t="s">
        <v>4</v>
      </c>
      <c r="C167" s="2">
        <v>43164</v>
      </c>
      <c r="D167">
        <v>5.6279999999999997E-2</v>
      </c>
      <c r="E167">
        <v>114543770000</v>
      </c>
    </row>
    <row r="168" spans="1:5" x14ac:dyDescent="0.25">
      <c r="A168" t="str">
        <f>_xlfn.CONCAT(mfdТикеры[[#This Row],[&lt;TICKER&gt;]],mfdТикеры[[#This Row],[&lt;DATE&gt;]])</f>
        <v>ВТБ ао43171</v>
      </c>
      <c r="B168" s="1" t="s">
        <v>4</v>
      </c>
      <c r="C168" s="2">
        <v>43171</v>
      </c>
      <c r="D168">
        <v>5.348E-2</v>
      </c>
      <c r="E168">
        <v>162525090000</v>
      </c>
    </row>
    <row r="169" spans="1:5" x14ac:dyDescent="0.25">
      <c r="A169" t="str">
        <f>_xlfn.CONCAT(mfdТикеры[[#This Row],[&lt;TICKER&gt;]],mfdТикеры[[#This Row],[&lt;DATE&gt;]])</f>
        <v>ВТБ ао43178</v>
      </c>
      <c r="B169" s="1" t="s">
        <v>4</v>
      </c>
      <c r="C169" s="2">
        <v>43178</v>
      </c>
      <c r="D169">
        <v>5.3280000000000001E-2</v>
      </c>
      <c r="E169">
        <v>107677350000</v>
      </c>
    </row>
    <row r="170" spans="1:5" x14ac:dyDescent="0.25">
      <c r="A170" t="str">
        <f>_xlfn.CONCAT(mfdТикеры[[#This Row],[&lt;TICKER&gt;]],mfdТикеры[[#This Row],[&lt;DATE&gt;]])</f>
        <v>ВТБ ао43185</v>
      </c>
      <c r="B170" s="1" t="s">
        <v>4</v>
      </c>
      <c r="C170" s="2">
        <v>43185</v>
      </c>
      <c r="D170">
        <v>5.1659999999999998E-2</v>
      </c>
      <c r="E170">
        <v>96304950000</v>
      </c>
    </row>
    <row r="171" spans="1:5" x14ac:dyDescent="0.25">
      <c r="A171" t="str">
        <f>_xlfn.CONCAT(mfdТикеры[[#This Row],[&lt;TICKER&gt;]],mfdТикеры[[#This Row],[&lt;DATE&gt;]])</f>
        <v>ВТБ ао43192</v>
      </c>
      <c r="B171" s="1" t="s">
        <v>4</v>
      </c>
      <c r="C171" s="2">
        <v>43192</v>
      </c>
      <c r="D171">
        <v>5.5399999999999998E-2</v>
      </c>
      <c r="E171">
        <v>226092630000</v>
      </c>
    </row>
    <row r="172" spans="1:5" x14ac:dyDescent="0.25">
      <c r="A172" t="str">
        <f>_xlfn.CONCAT(mfdТикеры[[#This Row],[&lt;TICKER&gt;]],mfdТикеры[[#This Row],[&lt;DATE&gt;]])</f>
        <v>ВТБ ао43199</v>
      </c>
      <c r="B172" s="1" t="s">
        <v>4</v>
      </c>
      <c r="C172" s="2">
        <v>43199</v>
      </c>
      <c r="D172">
        <v>5.0869999999999999E-2</v>
      </c>
      <c r="E172">
        <v>292411100000</v>
      </c>
    </row>
    <row r="173" spans="1:5" x14ac:dyDescent="0.25">
      <c r="A173" t="str">
        <f>_xlfn.CONCAT(mfdТикеры[[#This Row],[&lt;TICKER&gt;]],mfdТикеры[[#This Row],[&lt;DATE&gt;]])</f>
        <v>ВТБ ао43206</v>
      </c>
      <c r="B173" s="1" t="s">
        <v>4</v>
      </c>
      <c r="C173" s="2">
        <v>43206</v>
      </c>
      <c r="D173">
        <v>5.289E-2</v>
      </c>
      <c r="E173">
        <v>124477680000</v>
      </c>
    </row>
    <row r="174" spans="1:5" x14ac:dyDescent="0.25">
      <c r="A174" t="str">
        <f>_xlfn.CONCAT(mfdТикеры[[#This Row],[&lt;TICKER&gt;]],mfdТикеры[[#This Row],[&lt;DATE&gt;]])</f>
        <v>ВТБ ао43213</v>
      </c>
      <c r="B174" s="1" t="s">
        <v>4</v>
      </c>
      <c r="C174" s="2">
        <v>43213</v>
      </c>
      <c r="D174">
        <v>5.2699999999999997E-2</v>
      </c>
      <c r="E174">
        <v>98639450000</v>
      </c>
    </row>
    <row r="175" spans="1:5" x14ac:dyDescent="0.25">
      <c r="A175" t="str">
        <f>_xlfn.CONCAT(mfdТикеры[[#This Row],[&lt;TICKER&gt;]],mfdТикеры[[#This Row],[&lt;DATE&gt;]])</f>
        <v>ВТБ ао43220</v>
      </c>
      <c r="B175" s="1" t="s">
        <v>4</v>
      </c>
      <c r="C175" s="2">
        <v>43220</v>
      </c>
      <c r="D175">
        <v>5.2749999999999998E-2</v>
      </c>
      <c r="E175">
        <v>48960910000</v>
      </c>
    </row>
    <row r="176" spans="1:5" x14ac:dyDescent="0.25">
      <c r="A176" t="str">
        <f>_xlfn.CONCAT(mfdТикеры[[#This Row],[&lt;TICKER&gt;]],mfdТикеры[[#This Row],[&lt;DATE&gt;]])</f>
        <v>ВТБ ао43227</v>
      </c>
      <c r="B176" s="1" t="s">
        <v>4</v>
      </c>
      <c r="C176" s="2">
        <v>43227</v>
      </c>
      <c r="D176">
        <v>5.2380000000000003E-2</v>
      </c>
      <c r="E176">
        <v>69815850000</v>
      </c>
    </row>
    <row r="177" spans="1:5" x14ac:dyDescent="0.25">
      <c r="A177" t="str">
        <f>_xlfn.CONCAT(mfdТикеры[[#This Row],[&lt;TICKER&gt;]],mfdТикеры[[#This Row],[&lt;DATE&gt;]])</f>
        <v>ВТБ ао43234</v>
      </c>
      <c r="B177" s="1" t="s">
        <v>4</v>
      </c>
      <c r="C177" s="2">
        <v>43234</v>
      </c>
      <c r="D177">
        <v>5.1200000000000002E-2</v>
      </c>
      <c r="E177">
        <v>136453630000</v>
      </c>
    </row>
    <row r="178" spans="1:5" x14ac:dyDescent="0.25">
      <c r="A178" t="str">
        <f>_xlfn.CONCAT(mfdТикеры[[#This Row],[&lt;TICKER&gt;]],mfdТикеры[[#This Row],[&lt;DATE&gt;]])</f>
        <v>ВТБ ао43241</v>
      </c>
      <c r="B178" s="1" t="s">
        <v>4</v>
      </c>
      <c r="C178" s="2">
        <v>43241</v>
      </c>
      <c r="D178">
        <v>5.1060000000000001E-2</v>
      </c>
      <c r="E178">
        <v>74252780000</v>
      </c>
    </row>
    <row r="179" spans="1:5" x14ac:dyDescent="0.25">
      <c r="A179" t="str">
        <f>_xlfn.CONCAT(mfdТикеры[[#This Row],[&lt;TICKER&gt;]],mfdТикеры[[#This Row],[&lt;DATE&gt;]])</f>
        <v>ВТБ ао43248</v>
      </c>
      <c r="B179" s="1" t="s">
        <v>4</v>
      </c>
      <c r="C179" s="2">
        <v>43248</v>
      </c>
      <c r="D179">
        <v>4.7399999999999998E-2</v>
      </c>
      <c r="E179">
        <v>264733030000</v>
      </c>
    </row>
    <row r="180" spans="1:5" x14ac:dyDescent="0.25">
      <c r="A180" t="str">
        <f>_xlfn.CONCAT(mfdТикеры[[#This Row],[&lt;TICKER&gt;]],mfdТикеры[[#This Row],[&lt;DATE&gt;]])</f>
        <v>ВТБ ао43255</v>
      </c>
      <c r="B180" s="1" t="s">
        <v>4</v>
      </c>
      <c r="C180" s="2">
        <v>43255</v>
      </c>
      <c r="D180">
        <v>4.5519999999999998E-2</v>
      </c>
      <c r="E180">
        <v>129780890000</v>
      </c>
    </row>
    <row r="181" spans="1:5" x14ac:dyDescent="0.25">
      <c r="A181" t="str">
        <f>_xlfn.CONCAT(mfdТикеры[[#This Row],[&lt;TICKER&gt;]],mfdТикеры[[#This Row],[&lt;DATE&gt;]])</f>
        <v>ВТБ ао43262</v>
      </c>
      <c r="B181" s="1" t="s">
        <v>4</v>
      </c>
      <c r="C181" s="2">
        <v>43262</v>
      </c>
      <c r="D181">
        <v>4.4510000000000001E-2</v>
      </c>
      <c r="E181">
        <v>85761020000</v>
      </c>
    </row>
    <row r="182" spans="1:5" x14ac:dyDescent="0.25">
      <c r="A182" t="str">
        <f>_xlfn.CONCAT(mfdТикеры[[#This Row],[&lt;TICKER&gt;]],mfdТикеры[[#This Row],[&lt;DATE&gt;]])</f>
        <v>ВТБ ао43269</v>
      </c>
      <c r="B182" s="1" t="s">
        <v>4</v>
      </c>
      <c r="C182" s="2">
        <v>43269</v>
      </c>
      <c r="D182">
        <v>4.6600000000000003E-2</v>
      </c>
      <c r="E182">
        <v>146343940000</v>
      </c>
    </row>
    <row r="183" spans="1:5" x14ac:dyDescent="0.25">
      <c r="A183" t="str">
        <f>_xlfn.CONCAT(mfdТикеры[[#This Row],[&lt;TICKER&gt;]],mfdТикеры[[#This Row],[&lt;DATE&gt;]])</f>
        <v>ВТБ ао43276</v>
      </c>
      <c r="B183" s="1" t="s">
        <v>4</v>
      </c>
      <c r="C183" s="2">
        <v>43276</v>
      </c>
      <c r="D183">
        <v>4.8009999999999997E-2</v>
      </c>
      <c r="E183">
        <v>103235580000</v>
      </c>
    </row>
    <row r="184" spans="1:5" x14ac:dyDescent="0.25">
      <c r="A184" t="str">
        <f>_xlfn.CONCAT(mfdТикеры[[#This Row],[&lt;TICKER&gt;]],mfdТикеры[[#This Row],[&lt;DATE&gt;]])</f>
        <v>ВТБ ао43283</v>
      </c>
      <c r="B184" s="1" t="s">
        <v>4</v>
      </c>
      <c r="C184" s="2">
        <v>43283</v>
      </c>
      <c r="D184">
        <v>4.8500000000000001E-2</v>
      </c>
      <c r="E184">
        <v>77337820000</v>
      </c>
    </row>
    <row r="185" spans="1:5" x14ac:dyDescent="0.25">
      <c r="A185" t="str">
        <f>_xlfn.CONCAT(mfdТикеры[[#This Row],[&lt;TICKER&gt;]],mfdТикеры[[#This Row],[&lt;DATE&gt;]])</f>
        <v>ВТБ ао43290</v>
      </c>
      <c r="B185" s="1" t="s">
        <v>4</v>
      </c>
      <c r="C185" s="2">
        <v>43290</v>
      </c>
      <c r="D185">
        <v>4.9750000000000003E-2</v>
      </c>
      <c r="E185">
        <v>80111900000</v>
      </c>
    </row>
    <row r="186" spans="1:5" x14ac:dyDescent="0.25">
      <c r="A186" t="str">
        <f>_xlfn.CONCAT(mfdТикеры[[#This Row],[&lt;TICKER&gt;]],mfdТикеры[[#This Row],[&lt;DATE&gt;]])</f>
        <v>ВТБ ао43297</v>
      </c>
      <c r="B186" s="1" t="s">
        <v>4</v>
      </c>
      <c r="C186" s="2">
        <v>43297</v>
      </c>
      <c r="D186">
        <v>4.8250000000000001E-2</v>
      </c>
      <c r="E186">
        <v>77055850000</v>
      </c>
    </row>
    <row r="187" spans="1:5" x14ac:dyDescent="0.25">
      <c r="A187" t="str">
        <f>_xlfn.CONCAT(mfdТикеры[[#This Row],[&lt;TICKER&gt;]],mfdТикеры[[#This Row],[&lt;DATE&gt;]])</f>
        <v>ВТБ ао43304</v>
      </c>
      <c r="B187" s="1" t="s">
        <v>4</v>
      </c>
      <c r="C187" s="2">
        <v>43304</v>
      </c>
      <c r="D187">
        <v>4.7820000000000001E-2</v>
      </c>
      <c r="E187">
        <v>48672640000</v>
      </c>
    </row>
    <row r="188" spans="1:5" x14ac:dyDescent="0.25">
      <c r="A188" t="str">
        <f>_xlfn.CONCAT(mfdТикеры[[#This Row],[&lt;TICKER&gt;]],mfdТикеры[[#This Row],[&lt;DATE&gt;]])</f>
        <v>ВТБ ао43311</v>
      </c>
      <c r="B188" s="1" t="s">
        <v>4</v>
      </c>
      <c r="C188" s="2">
        <v>43311</v>
      </c>
      <c r="D188">
        <v>4.7350000000000003E-2</v>
      </c>
      <c r="E188">
        <v>49644090000</v>
      </c>
    </row>
    <row r="189" spans="1:5" x14ac:dyDescent="0.25">
      <c r="A189" t="str">
        <f>_xlfn.CONCAT(mfdТикеры[[#This Row],[&lt;TICKER&gt;]],mfdТикеры[[#This Row],[&lt;DATE&gt;]])</f>
        <v>ВТБ ао43318</v>
      </c>
      <c r="B189" s="1" t="s">
        <v>4</v>
      </c>
      <c r="C189" s="2">
        <v>43318</v>
      </c>
      <c r="D189">
        <v>4.3369999999999999E-2</v>
      </c>
      <c r="E189">
        <v>141105460000</v>
      </c>
    </row>
    <row r="190" spans="1:5" x14ac:dyDescent="0.25">
      <c r="A190" t="str">
        <f>_xlfn.CONCAT(mfdТикеры[[#This Row],[&lt;TICKER&gt;]],mfdТикеры[[#This Row],[&lt;DATE&gt;]])</f>
        <v>ВТБ ао43325</v>
      </c>
      <c r="B190" s="1" t="s">
        <v>4</v>
      </c>
      <c r="C190" s="2">
        <v>43325</v>
      </c>
      <c r="D190">
        <v>4.3709999999999999E-2</v>
      </c>
      <c r="E190">
        <v>65456320000</v>
      </c>
    </row>
    <row r="191" spans="1:5" x14ac:dyDescent="0.25">
      <c r="A191" t="str">
        <f>_xlfn.CONCAT(mfdТикеры[[#This Row],[&lt;TICKER&gt;]],mfdТикеры[[#This Row],[&lt;DATE&gt;]])</f>
        <v>ВТБ ао43332</v>
      </c>
      <c r="B191" s="1" t="s">
        <v>4</v>
      </c>
      <c r="C191" s="2">
        <v>43332</v>
      </c>
      <c r="D191">
        <v>4.1020000000000001E-2</v>
      </c>
      <c r="E191">
        <v>103144840000</v>
      </c>
    </row>
    <row r="192" spans="1:5" x14ac:dyDescent="0.25">
      <c r="A192" t="str">
        <f>_xlfn.CONCAT(mfdТикеры[[#This Row],[&lt;TICKER&gt;]],mfdТикеры[[#This Row],[&lt;DATE&gt;]])</f>
        <v>ВТБ ао43339</v>
      </c>
      <c r="B192" s="1" t="s">
        <v>4</v>
      </c>
      <c r="C192" s="2">
        <v>43339</v>
      </c>
      <c r="D192">
        <v>4.1399999999999999E-2</v>
      </c>
      <c r="E192">
        <v>63012200000</v>
      </c>
    </row>
    <row r="193" spans="1:5" x14ac:dyDescent="0.25">
      <c r="A193" t="str">
        <f>_xlfn.CONCAT(mfdТикеры[[#This Row],[&lt;TICKER&gt;]],mfdТикеры[[#This Row],[&lt;DATE&gt;]])</f>
        <v>ВТБ ао43346</v>
      </c>
      <c r="B193" s="1" t="s">
        <v>4</v>
      </c>
      <c r="C193" s="2">
        <v>43346</v>
      </c>
      <c r="D193">
        <v>3.9329999999999997E-2</v>
      </c>
      <c r="E193">
        <v>66889670000</v>
      </c>
    </row>
    <row r="194" spans="1:5" x14ac:dyDescent="0.25">
      <c r="A194" t="str">
        <f>_xlfn.CONCAT(mfdТикеры[[#This Row],[&lt;TICKER&gt;]],mfdТикеры[[#This Row],[&lt;DATE&gt;]])</f>
        <v>ВТБ ао43353</v>
      </c>
      <c r="B194" s="1" t="s">
        <v>4</v>
      </c>
      <c r="C194" s="2">
        <v>43353</v>
      </c>
      <c r="D194">
        <v>4.0050000000000002E-2</v>
      </c>
      <c r="E194">
        <v>123904240000</v>
      </c>
    </row>
    <row r="195" spans="1:5" x14ac:dyDescent="0.25">
      <c r="A195" t="str">
        <f>_xlfn.CONCAT(mfdТикеры[[#This Row],[&lt;TICKER&gt;]],mfdТикеры[[#This Row],[&lt;DATE&gt;]])</f>
        <v>ВТБ ао43360</v>
      </c>
      <c r="B195" s="1" t="s">
        <v>4</v>
      </c>
      <c r="C195" s="2">
        <v>43360</v>
      </c>
      <c r="D195">
        <v>4.2200000000000001E-2</v>
      </c>
      <c r="E195">
        <v>103150650000</v>
      </c>
    </row>
    <row r="196" spans="1:5" x14ac:dyDescent="0.25">
      <c r="A196" t="str">
        <f>_xlfn.CONCAT(mfdТикеры[[#This Row],[&lt;TICKER&gt;]],mfdТикеры[[#This Row],[&lt;DATE&gt;]])</f>
        <v>ВТБ ао43367</v>
      </c>
      <c r="B196" s="1" t="s">
        <v>4</v>
      </c>
      <c r="C196" s="2">
        <v>43367</v>
      </c>
      <c r="D196">
        <v>4.0759999999999998E-2</v>
      </c>
      <c r="E196">
        <v>98450630000</v>
      </c>
    </row>
    <row r="197" spans="1:5" x14ac:dyDescent="0.25">
      <c r="A197" t="str">
        <f>_xlfn.CONCAT(mfdТикеры[[#This Row],[&lt;TICKER&gt;]],mfdТикеры[[#This Row],[&lt;DATE&gt;]])</f>
        <v>ВТБ ао43374</v>
      </c>
      <c r="B197" s="1" t="s">
        <v>4</v>
      </c>
      <c r="C197" s="2">
        <v>43374</v>
      </c>
      <c r="D197">
        <v>3.9579999999999997E-2</v>
      </c>
      <c r="E197">
        <v>74841820000</v>
      </c>
    </row>
    <row r="198" spans="1:5" x14ac:dyDescent="0.25">
      <c r="A198" t="str">
        <f>_xlfn.CONCAT(mfdТикеры[[#This Row],[&lt;TICKER&gt;]],mfdТикеры[[#This Row],[&lt;DATE&gt;]])</f>
        <v>ВТБ ао43381</v>
      </c>
      <c r="B198" s="1" t="s">
        <v>4</v>
      </c>
      <c r="C198" s="2">
        <v>43381</v>
      </c>
      <c r="D198">
        <v>3.7949999999999998E-2</v>
      </c>
      <c r="E198">
        <v>124236680000</v>
      </c>
    </row>
    <row r="199" spans="1:5" x14ac:dyDescent="0.25">
      <c r="A199" t="str">
        <f>_xlfn.CONCAT(mfdТикеры[[#This Row],[&lt;TICKER&gt;]],mfdТикеры[[#This Row],[&lt;DATE&gt;]])</f>
        <v>ВТБ ао43388</v>
      </c>
      <c r="B199" s="1" t="s">
        <v>4</v>
      </c>
      <c r="C199" s="2">
        <v>43388</v>
      </c>
      <c r="D199">
        <v>3.6889999999999999E-2</v>
      </c>
      <c r="E199">
        <v>93271100000</v>
      </c>
    </row>
    <row r="200" spans="1:5" x14ac:dyDescent="0.25">
      <c r="A200" t="str">
        <f>_xlfn.CONCAT(mfdТикеры[[#This Row],[&lt;TICKER&gt;]],mfdТикеры[[#This Row],[&lt;DATE&gt;]])</f>
        <v>ВТБ ао43395</v>
      </c>
      <c r="B200" s="1" t="s">
        <v>4</v>
      </c>
      <c r="C200" s="2">
        <v>43395</v>
      </c>
      <c r="D200">
        <v>3.5740000000000001E-2</v>
      </c>
      <c r="E200">
        <v>106281170000</v>
      </c>
    </row>
    <row r="201" spans="1:5" x14ac:dyDescent="0.25">
      <c r="A201" t="str">
        <f>_xlfn.CONCAT(mfdТикеры[[#This Row],[&lt;TICKER&gt;]],mfdТикеры[[#This Row],[&lt;DATE&gt;]])</f>
        <v>ВТБ ао43402</v>
      </c>
      <c r="B201" s="1" t="s">
        <v>4</v>
      </c>
      <c r="C201" s="2">
        <v>43402</v>
      </c>
      <c r="D201">
        <v>3.6130000000000002E-2</v>
      </c>
      <c r="E201">
        <v>68283890000</v>
      </c>
    </row>
    <row r="202" spans="1:5" x14ac:dyDescent="0.25">
      <c r="A202" t="str">
        <f>_xlfn.CONCAT(mfdТикеры[[#This Row],[&lt;TICKER&gt;]],mfdТикеры[[#This Row],[&lt;DATE&gt;]])</f>
        <v>ВТБ ао43409</v>
      </c>
      <c r="B202" s="1" t="s">
        <v>4</v>
      </c>
      <c r="C202" s="2">
        <v>43409</v>
      </c>
      <c r="D202">
        <v>3.7569999999999999E-2</v>
      </c>
      <c r="E202">
        <v>131011440000</v>
      </c>
    </row>
    <row r="203" spans="1:5" x14ac:dyDescent="0.25">
      <c r="A203" t="str">
        <f>_xlfn.CONCAT(mfdТикеры[[#This Row],[&lt;TICKER&gt;]],mfdТикеры[[#This Row],[&lt;DATE&gt;]])</f>
        <v>ВТБ ао43416</v>
      </c>
      <c r="B203" s="1" t="s">
        <v>4</v>
      </c>
      <c r="C203" s="2">
        <v>43416</v>
      </c>
      <c r="D203">
        <v>3.916E-2</v>
      </c>
      <c r="E203">
        <v>122393560000</v>
      </c>
    </row>
    <row r="204" spans="1:5" x14ac:dyDescent="0.25">
      <c r="A204" t="str">
        <f>_xlfn.CONCAT(mfdТикеры[[#This Row],[&lt;TICKER&gt;]],mfdТикеры[[#This Row],[&lt;DATE&gt;]])</f>
        <v>ВТБ ао43423</v>
      </c>
      <c r="B204" s="1" t="s">
        <v>4</v>
      </c>
      <c r="C204" s="2">
        <v>43423</v>
      </c>
      <c r="D204">
        <v>3.7060000000000003E-2</v>
      </c>
      <c r="E204">
        <v>82650820000</v>
      </c>
    </row>
    <row r="205" spans="1:5" x14ac:dyDescent="0.25">
      <c r="A205" t="str">
        <f>_xlfn.CONCAT(mfdТикеры[[#This Row],[&lt;TICKER&gt;]],mfdТикеры[[#This Row],[&lt;DATE&gt;]])</f>
        <v>ВТБ ао43430</v>
      </c>
      <c r="B205" s="1" t="s">
        <v>4</v>
      </c>
      <c r="C205" s="2">
        <v>43430</v>
      </c>
      <c r="D205">
        <v>3.73E-2</v>
      </c>
      <c r="E205">
        <v>93504430000</v>
      </c>
    </row>
    <row r="206" spans="1:5" x14ac:dyDescent="0.25">
      <c r="A206" t="str">
        <f>_xlfn.CONCAT(mfdТикеры[[#This Row],[&lt;TICKER&gt;]],mfdТикеры[[#This Row],[&lt;DATE&gt;]])</f>
        <v>ВТБ ао43437</v>
      </c>
      <c r="B206" s="1" t="s">
        <v>4</v>
      </c>
      <c r="C206" s="2">
        <v>43437</v>
      </c>
      <c r="D206">
        <v>3.6554999999999997E-2</v>
      </c>
      <c r="E206">
        <v>78573670000</v>
      </c>
    </row>
    <row r="207" spans="1:5" x14ac:dyDescent="0.25">
      <c r="A207" t="str">
        <f>_xlfn.CONCAT(mfdТикеры[[#This Row],[&lt;TICKER&gt;]],mfdТикеры[[#This Row],[&lt;DATE&gt;]])</f>
        <v>ВТБ ао43444</v>
      </c>
      <c r="B207" s="1" t="s">
        <v>4</v>
      </c>
      <c r="C207" s="2">
        <v>43444</v>
      </c>
      <c r="D207">
        <v>3.5994999999999999E-2</v>
      </c>
      <c r="E207">
        <v>54305170000</v>
      </c>
    </row>
    <row r="208" spans="1:5" x14ac:dyDescent="0.25">
      <c r="A208" t="str">
        <f>_xlfn.CONCAT(mfdТикеры[[#This Row],[&lt;TICKER&gt;]],mfdТикеры[[#This Row],[&lt;DATE&gt;]])</f>
        <v>ВТБ ао43451</v>
      </c>
      <c r="B208" s="1" t="s">
        <v>4</v>
      </c>
      <c r="C208" s="2">
        <v>43451</v>
      </c>
      <c r="D208">
        <v>3.5244999999999999E-2</v>
      </c>
      <c r="E208">
        <v>91086380000</v>
      </c>
    </row>
    <row r="209" spans="1:5" x14ac:dyDescent="0.25">
      <c r="A209" t="str">
        <f>_xlfn.CONCAT(mfdТикеры[[#This Row],[&lt;TICKER&gt;]],mfdТикеры[[#This Row],[&lt;DATE&gt;]])</f>
        <v>ВТБ ао43458</v>
      </c>
      <c r="B209" s="1" t="s">
        <v>4</v>
      </c>
      <c r="C209" s="2">
        <v>43458</v>
      </c>
      <c r="D209">
        <v>3.3849999999999998E-2</v>
      </c>
      <c r="E209">
        <v>113643210000</v>
      </c>
    </row>
    <row r="210" spans="1:5" x14ac:dyDescent="0.25">
      <c r="A210" t="str">
        <f>_xlfn.CONCAT(mfdТикеры[[#This Row],[&lt;TICKER&gt;]],mfdТикеры[[#This Row],[&lt;DATE&gt;]])</f>
        <v>ВТБ ао43465</v>
      </c>
      <c r="B210" s="1" t="s">
        <v>4</v>
      </c>
      <c r="C210" s="2">
        <v>43465</v>
      </c>
      <c r="D210">
        <v>3.4619999999999998E-2</v>
      </c>
      <c r="E210">
        <v>17622500000</v>
      </c>
    </row>
    <row r="211" spans="1:5" x14ac:dyDescent="0.25">
      <c r="A211" t="str">
        <f>_xlfn.CONCAT(mfdТикеры[[#This Row],[&lt;TICKER&gt;]],mfdТикеры[[#This Row],[&lt;DATE&gt;]])</f>
        <v>ВТБ ао43472</v>
      </c>
      <c r="B211" s="1" t="s">
        <v>4</v>
      </c>
      <c r="C211" s="2">
        <v>43472</v>
      </c>
      <c r="D211">
        <v>3.5185000000000001E-2</v>
      </c>
      <c r="E211">
        <v>51172460000</v>
      </c>
    </row>
    <row r="212" spans="1:5" x14ac:dyDescent="0.25">
      <c r="A212" t="str">
        <f>_xlfn.CONCAT(mfdТикеры[[#This Row],[&lt;TICKER&gt;]],mfdТикеры[[#This Row],[&lt;DATE&gt;]])</f>
        <v>ВТБ ао43479</v>
      </c>
      <c r="B212" s="1" t="s">
        <v>4</v>
      </c>
      <c r="C212" s="2">
        <v>43479</v>
      </c>
      <c r="D212">
        <v>3.7100000000000001E-2</v>
      </c>
      <c r="E212">
        <v>75097740000</v>
      </c>
    </row>
    <row r="213" spans="1:5" x14ac:dyDescent="0.25">
      <c r="A213" t="str">
        <f>_xlfn.CONCAT(mfdТикеры[[#This Row],[&lt;TICKER&gt;]],mfdТикеры[[#This Row],[&lt;DATE&gt;]])</f>
        <v>ВТБ ао43486</v>
      </c>
      <c r="B213" s="1" t="s">
        <v>4</v>
      </c>
      <c r="C213" s="2">
        <v>43486</v>
      </c>
      <c r="D213">
        <v>3.696E-2</v>
      </c>
      <c r="E213">
        <v>123912020000</v>
      </c>
    </row>
    <row r="214" spans="1:5" x14ac:dyDescent="0.25">
      <c r="A214" t="str">
        <f>_xlfn.CONCAT(mfdТикеры[[#This Row],[&lt;TICKER&gt;]],mfdТикеры[[#This Row],[&lt;DATE&gt;]])</f>
        <v>ВТБ ао43493</v>
      </c>
      <c r="B214" s="1" t="s">
        <v>4</v>
      </c>
      <c r="C214" s="2">
        <v>43493</v>
      </c>
      <c r="D214">
        <v>3.7914999999999997E-2</v>
      </c>
      <c r="E214">
        <v>71483160000</v>
      </c>
    </row>
    <row r="215" spans="1:5" x14ac:dyDescent="0.25">
      <c r="A215" t="str">
        <f>_xlfn.CONCAT(mfdТикеры[[#This Row],[&lt;TICKER&gt;]],mfdТикеры[[#This Row],[&lt;DATE&gt;]])</f>
        <v>ВТБ ао43500</v>
      </c>
      <c r="B215" s="1" t="s">
        <v>4</v>
      </c>
      <c r="C215" s="2">
        <v>43500</v>
      </c>
      <c r="D215">
        <v>3.7130000000000003E-2</v>
      </c>
      <c r="E215">
        <v>70216310000</v>
      </c>
    </row>
    <row r="216" spans="1:5" x14ac:dyDescent="0.25">
      <c r="A216" t="str">
        <f>_xlfn.CONCAT(mfdТикеры[[#This Row],[&lt;TICKER&gt;]],mfdТикеры[[#This Row],[&lt;DATE&gt;]])</f>
        <v>ВТБ ао43507</v>
      </c>
      <c r="B216" s="1" t="s">
        <v>4</v>
      </c>
      <c r="C216" s="2">
        <v>43507</v>
      </c>
      <c r="D216">
        <v>3.6600000000000001E-2</v>
      </c>
      <c r="E216">
        <v>96716670000</v>
      </c>
    </row>
    <row r="217" spans="1:5" x14ac:dyDescent="0.25">
      <c r="A217" t="str">
        <f>_xlfn.CONCAT(mfdТикеры[[#This Row],[&lt;TICKER&gt;]],mfdТикеры[[#This Row],[&lt;DATE&gt;]])</f>
        <v>ВТБ ао43514</v>
      </c>
      <c r="B217" s="1" t="s">
        <v>4</v>
      </c>
      <c r="C217" s="2">
        <v>43514</v>
      </c>
      <c r="D217">
        <v>3.6080000000000001E-2</v>
      </c>
      <c r="E217">
        <v>51953880000</v>
      </c>
    </row>
    <row r="218" spans="1:5" x14ac:dyDescent="0.25">
      <c r="A218" t="str">
        <f>_xlfn.CONCAT(mfdТикеры[[#This Row],[&lt;TICKER&gt;]],mfdТикеры[[#This Row],[&lt;DATE&gt;]])</f>
        <v>ВТБ ао43521</v>
      </c>
      <c r="B218" s="1" t="s">
        <v>4</v>
      </c>
      <c r="C218" s="2">
        <v>43521</v>
      </c>
      <c r="D218">
        <v>3.603E-2</v>
      </c>
      <c r="E218">
        <v>61054050000</v>
      </c>
    </row>
    <row r="219" spans="1:5" x14ac:dyDescent="0.25">
      <c r="A219" t="str">
        <f>_xlfn.CONCAT(mfdТикеры[[#This Row],[&lt;TICKER&gt;]],mfdТикеры[[#This Row],[&lt;DATE&gt;]])</f>
        <v>ВТБ ао43528</v>
      </c>
      <c r="B219" s="1" t="s">
        <v>4</v>
      </c>
      <c r="C219" s="2">
        <v>43528</v>
      </c>
      <c r="D219">
        <v>3.5220000000000001E-2</v>
      </c>
      <c r="E219">
        <v>47879270000</v>
      </c>
    </row>
    <row r="220" spans="1:5" x14ac:dyDescent="0.25">
      <c r="A220" t="str">
        <f>_xlfn.CONCAT(mfdТикеры[[#This Row],[&lt;TICKER&gt;]],mfdТикеры[[#This Row],[&lt;DATE&gt;]])</f>
        <v>ВТБ ао43535</v>
      </c>
      <c r="B220" s="1" t="s">
        <v>4</v>
      </c>
      <c r="C220" s="2">
        <v>43535</v>
      </c>
      <c r="D220">
        <v>3.739E-2</v>
      </c>
      <c r="E220">
        <v>102227890000</v>
      </c>
    </row>
    <row r="221" spans="1:5" x14ac:dyDescent="0.25">
      <c r="A221" t="str">
        <f>_xlfn.CONCAT(mfdТикеры[[#This Row],[&lt;TICKER&gt;]],mfdТикеры[[#This Row],[&lt;DATE&gt;]])</f>
        <v>ВТБ ао43542</v>
      </c>
      <c r="B221" s="1" t="s">
        <v>4</v>
      </c>
      <c r="C221" s="2">
        <v>43542</v>
      </c>
      <c r="D221">
        <v>3.5999999999999997E-2</v>
      </c>
      <c r="E221">
        <v>82752480000</v>
      </c>
    </row>
    <row r="222" spans="1:5" x14ac:dyDescent="0.25">
      <c r="A222" t="str">
        <f>_xlfn.CONCAT(mfdТикеры[[#This Row],[&lt;TICKER&gt;]],mfdТикеры[[#This Row],[&lt;DATE&gt;]])</f>
        <v>ВТБ ао43549</v>
      </c>
      <c r="B222" s="1" t="s">
        <v>4</v>
      </c>
      <c r="C222" s="2">
        <v>43549</v>
      </c>
      <c r="D222">
        <v>3.5645000000000003E-2</v>
      </c>
      <c r="E222">
        <v>57751630000</v>
      </c>
    </row>
    <row r="223" spans="1:5" x14ac:dyDescent="0.25">
      <c r="A223" t="str">
        <f>_xlfn.CONCAT(mfdТикеры[[#This Row],[&lt;TICKER&gt;]],mfdТикеры[[#This Row],[&lt;DATE&gt;]])</f>
        <v>ВТБ ао43556</v>
      </c>
      <c r="B223" s="1" t="s">
        <v>4</v>
      </c>
      <c r="C223" s="2">
        <v>43556</v>
      </c>
      <c r="D223">
        <v>3.6319999999999998E-2</v>
      </c>
      <c r="E223">
        <v>60442440000</v>
      </c>
    </row>
    <row r="224" spans="1:5" x14ac:dyDescent="0.25">
      <c r="A224" t="str">
        <f>_xlfn.CONCAT(mfdТикеры[[#This Row],[&lt;TICKER&gt;]],mfdТикеры[[#This Row],[&lt;DATE&gt;]])</f>
        <v>ВТБ ао43563</v>
      </c>
      <c r="B224" s="1" t="s">
        <v>4</v>
      </c>
      <c r="C224" s="2">
        <v>43563</v>
      </c>
      <c r="D224">
        <v>3.6255000000000003E-2</v>
      </c>
      <c r="E224">
        <v>118585830000</v>
      </c>
    </row>
    <row r="225" spans="1:5" x14ac:dyDescent="0.25">
      <c r="A225" t="str">
        <f>_xlfn.CONCAT(mfdТикеры[[#This Row],[&lt;TICKER&gt;]],mfdТикеры[[#This Row],[&lt;DATE&gt;]])</f>
        <v>ВТБ ао43570</v>
      </c>
      <c r="B225" s="1" t="s">
        <v>4</v>
      </c>
      <c r="C225" s="2">
        <v>43570</v>
      </c>
      <c r="D225">
        <v>3.5810000000000002E-2</v>
      </c>
      <c r="E225">
        <v>59724510000</v>
      </c>
    </row>
    <row r="226" spans="1:5" x14ac:dyDescent="0.25">
      <c r="A226" t="str">
        <f>_xlfn.CONCAT(mfdТикеры[[#This Row],[&lt;TICKER&gt;]],mfdТикеры[[#This Row],[&lt;DATE&gt;]])</f>
        <v>ВТБ ао43577</v>
      </c>
      <c r="B226" s="1" t="s">
        <v>4</v>
      </c>
      <c r="C226" s="2">
        <v>43577</v>
      </c>
      <c r="D226">
        <v>3.5409999999999997E-2</v>
      </c>
      <c r="E226">
        <v>80617700000</v>
      </c>
    </row>
    <row r="227" spans="1:5" x14ac:dyDescent="0.25">
      <c r="A227" t="str">
        <f>_xlfn.CONCAT(mfdТикеры[[#This Row],[&lt;TICKER&gt;]],mfdТикеры[[#This Row],[&lt;DATE&gt;]])</f>
        <v>ВТБ ао43584</v>
      </c>
      <c r="B227" s="1" t="s">
        <v>4</v>
      </c>
      <c r="C227" s="2">
        <v>43584</v>
      </c>
      <c r="D227">
        <v>3.5779999999999999E-2</v>
      </c>
      <c r="E227">
        <v>33285030000</v>
      </c>
    </row>
    <row r="228" spans="1:5" x14ac:dyDescent="0.25">
      <c r="A228" t="str">
        <f>_xlfn.CONCAT(mfdТикеры[[#This Row],[&lt;TICKER&gt;]],mfdТикеры[[#This Row],[&lt;DATE&gt;]])</f>
        <v>ВТБ ао43591</v>
      </c>
      <c r="B228" s="1" t="s">
        <v>4</v>
      </c>
      <c r="C228" s="2">
        <v>43591</v>
      </c>
      <c r="D228">
        <v>3.5194999999999997E-2</v>
      </c>
      <c r="E228">
        <v>30766480000</v>
      </c>
    </row>
    <row r="229" spans="1:5" x14ac:dyDescent="0.25">
      <c r="A229" t="str">
        <f>_xlfn.CONCAT(mfdТикеры[[#This Row],[&lt;TICKER&gt;]],mfdТикеры[[#This Row],[&lt;DATE&gt;]])</f>
        <v>ВТБ ао43598</v>
      </c>
      <c r="B229" s="1" t="s">
        <v>4</v>
      </c>
      <c r="C229" s="2">
        <v>43598</v>
      </c>
      <c r="D229">
        <v>3.5099999999999999E-2</v>
      </c>
      <c r="E229">
        <v>55304810000</v>
      </c>
    </row>
    <row r="230" spans="1:5" x14ac:dyDescent="0.25">
      <c r="A230" t="str">
        <f>_xlfn.CONCAT(mfdТикеры[[#This Row],[&lt;TICKER&gt;]],mfdТикеры[[#This Row],[&lt;DATE&gt;]])</f>
        <v>ВТБ ао43605</v>
      </c>
      <c r="B230" s="1" t="s">
        <v>4</v>
      </c>
      <c r="C230" s="2">
        <v>43605</v>
      </c>
      <c r="D230">
        <v>3.7199999999999997E-2</v>
      </c>
      <c r="E230">
        <v>266298630000</v>
      </c>
    </row>
    <row r="231" spans="1:5" x14ac:dyDescent="0.25">
      <c r="A231" t="str">
        <f>_xlfn.CONCAT(mfdТикеры[[#This Row],[&lt;TICKER&gt;]],mfdТикеры[[#This Row],[&lt;DATE&gt;]])</f>
        <v>ВТБ ао43612</v>
      </c>
      <c r="B231" s="1" t="s">
        <v>4</v>
      </c>
      <c r="C231" s="2">
        <v>43612</v>
      </c>
      <c r="D231">
        <v>3.6705000000000002E-2</v>
      </c>
      <c r="E231">
        <v>138107430000</v>
      </c>
    </row>
    <row r="232" spans="1:5" x14ac:dyDescent="0.25">
      <c r="A232" t="str">
        <f>_xlfn.CONCAT(mfdТикеры[[#This Row],[&lt;TICKER&gt;]],mfdТикеры[[#This Row],[&lt;DATE&gt;]])</f>
        <v>ВТБ ао43619</v>
      </c>
      <c r="B232" s="1" t="s">
        <v>4</v>
      </c>
      <c r="C232" s="2">
        <v>43619</v>
      </c>
      <c r="D232">
        <v>3.9E-2</v>
      </c>
      <c r="E232">
        <v>196214510000</v>
      </c>
    </row>
    <row r="233" spans="1:5" x14ac:dyDescent="0.25">
      <c r="A233" t="str">
        <f>_xlfn.CONCAT(mfdТикеры[[#This Row],[&lt;TICKER&gt;]],mfdТикеры[[#This Row],[&lt;DATE&gt;]])</f>
        <v>ВТБ ао43626</v>
      </c>
      <c r="B233" s="1" t="s">
        <v>4</v>
      </c>
      <c r="C233" s="2">
        <v>43626</v>
      </c>
      <c r="D233">
        <v>4.0320000000000002E-2</v>
      </c>
      <c r="E233">
        <v>141781230000</v>
      </c>
    </row>
    <row r="234" spans="1:5" x14ac:dyDescent="0.25">
      <c r="A234" t="str">
        <f>_xlfn.CONCAT(mfdТикеры[[#This Row],[&lt;TICKER&gt;]],mfdТикеры[[#This Row],[&lt;DATE&gt;]])</f>
        <v>ВТБ ао43633</v>
      </c>
      <c r="B234" s="1" t="s">
        <v>4</v>
      </c>
      <c r="C234" s="2">
        <v>43633</v>
      </c>
      <c r="D234">
        <v>4.02E-2</v>
      </c>
      <c r="E234">
        <v>117008760000</v>
      </c>
    </row>
    <row r="235" spans="1:5" x14ac:dyDescent="0.25">
      <c r="A235" t="str">
        <f>_xlfn.CONCAT(mfdТикеры[[#This Row],[&lt;TICKER&gt;]],mfdТикеры[[#This Row],[&lt;DATE&gt;]])</f>
        <v>ВТБ ао43640</v>
      </c>
      <c r="B235" s="1" t="s">
        <v>4</v>
      </c>
      <c r="C235" s="2">
        <v>43640</v>
      </c>
      <c r="D235">
        <v>3.9879999999999999E-2</v>
      </c>
      <c r="E235">
        <v>97702110000</v>
      </c>
    </row>
    <row r="236" spans="1:5" x14ac:dyDescent="0.25">
      <c r="A236" t="str">
        <f>_xlfn.CONCAT(mfdТикеры[[#This Row],[&lt;TICKER&gt;]],mfdТикеры[[#This Row],[&lt;DATE&gt;]])</f>
        <v>ВТБ ао43647</v>
      </c>
      <c r="B236" s="1" t="s">
        <v>4</v>
      </c>
      <c r="C236" s="2">
        <v>43647</v>
      </c>
      <c r="D236">
        <v>4.1355000000000003E-2</v>
      </c>
      <c r="E236">
        <v>157815980000</v>
      </c>
    </row>
    <row r="237" spans="1:5" x14ac:dyDescent="0.25">
      <c r="A237" t="str">
        <f>_xlfn.CONCAT(mfdТикеры[[#This Row],[&lt;TICKER&gt;]],mfdТикеры[[#This Row],[&lt;DATE&gt;]])</f>
        <v>ВТБ ао43654</v>
      </c>
      <c r="B237" s="1" t="s">
        <v>4</v>
      </c>
      <c r="C237" s="2">
        <v>43654</v>
      </c>
      <c r="D237">
        <v>4.3999999999999997E-2</v>
      </c>
      <c r="E237">
        <v>379685590000</v>
      </c>
    </row>
    <row r="238" spans="1:5" x14ac:dyDescent="0.25">
      <c r="A238" t="str">
        <f>_xlfn.CONCAT(mfdТикеры[[#This Row],[&lt;TICKER&gt;]],mfdТикеры[[#This Row],[&lt;DATE&gt;]])</f>
        <v>ВТБ ао43661</v>
      </c>
      <c r="B238" s="1" t="s">
        <v>4</v>
      </c>
      <c r="C238" s="2">
        <v>43661</v>
      </c>
      <c r="D238">
        <v>4.24E-2</v>
      </c>
      <c r="E238">
        <v>158424560000</v>
      </c>
    </row>
    <row r="239" spans="1:5" x14ac:dyDescent="0.25">
      <c r="A239" t="str">
        <f>_xlfn.CONCAT(mfdТикеры[[#This Row],[&lt;TICKER&gt;]],mfdТикеры[[#This Row],[&lt;DATE&gt;]])</f>
        <v>ВТБ ао43668</v>
      </c>
      <c r="B239" s="1" t="s">
        <v>4</v>
      </c>
      <c r="C239" s="2">
        <v>43668</v>
      </c>
      <c r="D239">
        <v>4.2700000000000002E-2</v>
      </c>
      <c r="E239">
        <v>144287460000</v>
      </c>
    </row>
    <row r="240" spans="1:5" x14ac:dyDescent="0.25">
      <c r="A240" t="str">
        <f>_xlfn.CONCAT(mfdТикеры[[#This Row],[&lt;TICKER&gt;]],mfdТикеры[[#This Row],[&lt;DATE&gt;]])</f>
        <v>ВТБ ао43675</v>
      </c>
      <c r="B240" s="1" t="s">
        <v>4</v>
      </c>
      <c r="C240" s="2">
        <v>43675</v>
      </c>
      <c r="D240">
        <v>4.2014999999999997E-2</v>
      </c>
      <c r="E240">
        <v>118793760000</v>
      </c>
    </row>
    <row r="241" spans="1:5" x14ac:dyDescent="0.25">
      <c r="A241" t="str">
        <f>_xlfn.CONCAT(mfdТикеры[[#This Row],[&lt;TICKER&gt;]],mfdТикеры[[#This Row],[&lt;DATE&gt;]])</f>
        <v>ВТБ ао43682</v>
      </c>
      <c r="B241" s="1" t="s">
        <v>4</v>
      </c>
      <c r="C241" s="2">
        <v>43682</v>
      </c>
      <c r="D241">
        <v>4.0599999999999997E-2</v>
      </c>
      <c r="E241">
        <v>157132240000</v>
      </c>
    </row>
    <row r="242" spans="1:5" x14ac:dyDescent="0.25">
      <c r="A242" t="str">
        <f>_xlfn.CONCAT(mfdТикеры[[#This Row],[&lt;TICKER&gt;]],mfdТикеры[[#This Row],[&lt;DATE&gt;]])</f>
        <v>ВТБ ао43689</v>
      </c>
      <c r="B242" s="1" t="s">
        <v>4</v>
      </c>
      <c r="C242" s="2">
        <v>43689</v>
      </c>
      <c r="D242">
        <v>3.8100000000000002E-2</v>
      </c>
      <c r="E242">
        <v>125727080000</v>
      </c>
    </row>
    <row r="243" spans="1:5" x14ac:dyDescent="0.25">
      <c r="A243" t="str">
        <f>_xlfn.CONCAT(mfdТикеры[[#This Row],[&lt;TICKER&gt;]],mfdТикеры[[#This Row],[&lt;DATE&gt;]])</f>
        <v>ВТБ ао43696</v>
      </c>
      <c r="B243" s="1" t="s">
        <v>4</v>
      </c>
      <c r="C243" s="2">
        <v>43696</v>
      </c>
      <c r="D243">
        <v>3.8105E-2</v>
      </c>
      <c r="E243">
        <v>125772030000</v>
      </c>
    </row>
    <row r="244" spans="1:5" x14ac:dyDescent="0.25">
      <c r="A244" t="str">
        <f>_xlfn.CONCAT(mfdТикеры[[#This Row],[&lt;TICKER&gt;]],mfdТикеры[[#This Row],[&lt;DATE&gt;]])</f>
        <v>ВТБ ао43703</v>
      </c>
      <c r="B244" s="1" t="s">
        <v>4</v>
      </c>
      <c r="C244" s="2">
        <v>43703</v>
      </c>
      <c r="D244">
        <v>3.8679999999999999E-2</v>
      </c>
      <c r="E244">
        <v>100153950000</v>
      </c>
    </row>
    <row r="245" spans="1:5" x14ac:dyDescent="0.25">
      <c r="A245" t="str">
        <f>_xlfn.CONCAT(mfdТикеры[[#This Row],[&lt;TICKER&gt;]],mfdТикеры[[#This Row],[&lt;DATE&gt;]])</f>
        <v>ВТБ ао43710</v>
      </c>
      <c r="B245" s="1" t="s">
        <v>4</v>
      </c>
      <c r="C245" s="2">
        <v>43710</v>
      </c>
      <c r="D245">
        <v>4.1950000000000001E-2</v>
      </c>
      <c r="E245">
        <v>376458370000</v>
      </c>
    </row>
    <row r="246" spans="1:5" x14ac:dyDescent="0.25">
      <c r="A246" t="str">
        <f>_xlfn.CONCAT(mfdТикеры[[#This Row],[&lt;TICKER&gt;]],mfdТикеры[[#This Row],[&lt;DATE&gt;]])</f>
        <v>ВТБ ао43717</v>
      </c>
      <c r="B246" s="1" t="s">
        <v>4</v>
      </c>
      <c r="C246" s="2">
        <v>43717</v>
      </c>
      <c r="D246">
        <v>4.2500000000000003E-2</v>
      </c>
      <c r="E246">
        <v>172388410000</v>
      </c>
    </row>
    <row r="247" spans="1:5" x14ac:dyDescent="0.25">
      <c r="A247" t="str">
        <f>_xlfn.CONCAT(mfdТикеры[[#This Row],[&lt;TICKER&gt;]],mfdТикеры[[#This Row],[&lt;DATE&gt;]])</f>
        <v>ВТБ ао43724</v>
      </c>
      <c r="B247" s="1" t="s">
        <v>4</v>
      </c>
      <c r="C247" s="2">
        <v>43724</v>
      </c>
      <c r="D247">
        <v>4.24E-2</v>
      </c>
      <c r="E247">
        <v>107629440000</v>
      </c>
    </row>
    <row r="248" spans="1:5" x14ac:dyDescent="0.25">
      <c r="A248" t="str">
        <f>_xlfn.CONCAT(mfdТикеры[[#This Row],[&lt;TICKER&gt;]],mfdТикеры[[#This Row],[&lt;DATE&gt;]])</f>
        <v>ВТБ ао43731</v>
      </c>
      <c r="B248" s="1" t="s">
        <v>4</v>
      </c>
      <c r="C248" s="2">
        <v>43731</v>
      </c>
      <c r="D248">
        <v>4.2694999999999997E-2</v>
      </c>
      <c r="E248">
        <v>138702340000</v>
      </c>
    </row>
    <row r="249" spans="1:5" x14ac:dyDescent="0.25">
      <c r="A249" t="str">
        <f>_xlfn.CONCAT(mfdТикеры[[#This Row],[&lt;TICKER&gt;]],mfdТикеры[[#This Row],[&lt;DATE&gt;]])</f>
        <v>ВТБ ао43738</v>
      </c>
      <c r="B249" s="1" t="s">
        <v>4</v>
      </c>
      <c r="C249" s="2">
        <v>43738</v>
      </c>
      <c r="D249">
        <v>4.0750000000000001E-2</v>
      </c>
      <c r="E249">
        <v>107654650000</v>
      </c>
    </row>
    <row r="250" spans="1:5" x14ac:dyDescent="0.25">
      <c r="A250" t="str">
        <f>_xlfn.CONCAT(mfdТикеры[[#This Row],[&lt;TICKER&gt;]],mfdТикеры[[#This Row],[&lt;DATE&gt;]])</f>
        <v>ВТБ ао43745</v>
      </c>
      <c r="B250" s="1" t="s">
        <v>4</v>
      </c>
      <c r="C250" s="2">
        <v>43745</v>
      </c>
      <c r="D250">
        <v>4.1924999999999997E-2</v>
      </c>
      <c r="E250">
        <v>99263360000</v>
      </c>
    </row>
    <row r="251" spans="1:5" x14ac:dyDescent="0.25">
      <c r="A251" t="str">
        <f>_xlfn.CONCAT(mfdТикеры[[#This Row],[&lt;TICKER&gt;]],mfdТикеры[[#This Row],[&lt;DATE&gt;]])</f>
        <v>ВТБ ао43752</v>
      </c>
      <c r="B251" s="1" t="s">
        <v>4</v>
      </c>
      <c r="C251" s="2">
        <v>43752</v>
      </c>
      <c r="D251">
        <v>4.2799999999999998E-2</v>
      </c>
      <c r="E251">
        <v>84026660000</v>
      </c>
    </row>
    <row r="252" spans="1:5" x14ac:dyDescent="0.25">
      <c r="A252" t="str">
        <f>_xlfn.CONCAT(mfdТикеры[[#This Row],[&lt;TICKER&gt;]],mfdТикеры[[#This Row],[&lt;DATE&gt;]])</f>
        <v>ВТБ ао43759</v>
      </c>
      <c r="B252" s="1" t="s">
        <v>4</v>
      </c>
      <c r="C252" s="2">
        <v>43759</v>
      </c>
      <c r="D252">
        <v>4.2985000000000002E-2</v>
      </c>
      <c r="E252">
        <v>185218340000</v>
      </c>
    </row>
    <row r="253" spans="1:5" x14ac:dyDescent="0.25">
      <c r="A253" t="str">
        <f>_xlfn.CONCAT(mfdТикеры[[#This Row],[&lt;TICKER&gt;]],mfdТикеры[[#This Row],[&lt;DATE&gt;]])</f>
        <v>ВТБ ао43766</v>
      </c>
      <c r="B253" s="1" t="s">
        <v>4</v>
      </c>
      <c r="C253" s="2">
        <v>43766</v>
      </c>
      <c r="D253">
        <v>4.3145000000000003E-2</v>
      </c>
      <c r="E253">
        <v>116632730000</v>
      </c>
    </row>
    <row r="254" spans="1:5" x14ac:dyDescent="0.25">
      <c r="A254" t="str">
        <f>_xlfn.CONCAT(mfdТикеры[[#This Row],[&lt;TICKER&gt;]],mfdТикеры[[#This Row],[&lt;DATE&gt;]])</f>
        <v>ВТБ ао43773</v>
      </c>
      <c r="B254" s="1" t="s">
        <v>4</v>
      </c>
      <c r="C254" s="2">
        <v>43773</v>
      </c>
      <c r="D254">
        <v>4.5999999999999999E-2</v>
      </c>
      <c r="E254">
        <v>272087730000</v>
      </c>
    </row>
    <row r="255" spans="1:5" x14ac:dyDescent="0.25">
      <c r="A255" t="str">
        <f>_xlfn.CONCAT(mfdТикеры[[#This Row],[&lt;TICKER&gt;]],mfdТикеры[[#This Row],[&lt;DATE&gt;]])</f>
        <v>ВТБ ао43780</v>
      </c>
      <c r="B255" s="1" t="s">
        <v>4</v>
      </c>
      <c r="C255" s="2">
        <v>43780</v>
      </c>
      <c r="D255">
        <v>4.6920000000000003E-2</v>
      </c>
      <c r="E255">
        <v>312815330000</v>
      </c>
    </row>
    <row r="256" spans="1:5" x14ac:dyDescent="0.25">
      <c r="A256" t="str">
        <f>_xlfn.CONCAT(mfdТикеры[[#This Row],[&lt;TICKER&gt;]],mfdТикеры[[#This Row],[&lt;DATE&gt;]])</f>
        <v>ВТБ ао43787</v>
      </c>
      <c r="B256" s="1" t="s">
        <v>4</v>
      </c>
      <c r="C256" s="2">
        <v>43787</v>
      </c>
      <c r="D256">
        <v>4.6190000000000002E-2</v>
      </c>
      <c r="E256">
        <v>108666600000</v>
      </c>
    </row>
    <row r="257" spans="1:5" x14ac:dyDescent="0.25">
      <c r="A257" t="str">
        <f>_xlfn.CONCAT(mfdТикеры[[#This Row],[&lt;TICKER&gt;]],mfdТикеры[[#This Row],[&lt;DATE&gt;]])</f>
        <v>ВТБ ао43794</v>
      </c>
      <c r="B257" s="1" t="s">
        <v>4</v>
      </c>
      <c r="C257" s="2">
        <v>43794</v>
      </c>
      <c r="D257">
        <v>4.5330000000000002E-2</v>
      </c>
      <c r="E257">
        <v>81201110000</v>
      </c>
    </row>
    <row r="258" spans="1:5" x14ac:dyDescent="0.25">
      <c r="A258" t="str">
        <f>_xlfn.CONCAT(mfdТикеры[[#This Row],[&lt;TICKER&gt;]],mfdТикеры[[#This Row],[&lt;DATE&gt;]])</f>
        <v>ВТБ ао43801</v>
      </c>
      <c r="B258" s="1" t="s">
        <v>4</v>
      </c>
      <c r="C258" s="2">
        <v>43801</v>
      </c>
      <c r="D258">
        <v>4.5275000000000003E-2</v>
      </c>
      <c r="E258">
        <v>103924840000</v>
      </c>
    </row>
    <row r="259" spans="1:5" x14ac:dyDescent="0.25">
      <c r="A259" t="str">
        <f>_xlfn.CONCAT(mfdТикеры[[#This Row],[&lt;TICKER&gt;]],mfdТикеры[[#This Row],[&lt;DATE&gt;]])</f>
        <v>ВТБ ао43808</v>
      </c>
      <c r="B259" s="1" t="s">
        <v>4</v>
      </c>
      <c r="C259" s="2">
        <v>43808</v>
      </c>
      <c r="D259">
        <v>4.6350000000000002E-2</v>
      </c>
      <c r="E259">
        <v>108579180000</v>
      </c>
    </row>
    <row r="260" spans="1:5" x14ac:dyDescent="0.25">
      <c r="A260" t="str">
        <f>_xlfn.CONCAT(mfdТикеры[[#This Row],[&lt;TICKER&gt;]],mfdТикеры[[#This Row],[&lt;DATE&gt;]])</f>
        <v>ВТБ ао43815</v>
      </c>
      <c r="B260" s="1" t="s">
        <v>4</v>
      </c>
      <c r="C260" s="2">
        <v>43815</v>
      </c>
      <c r="D260">
        <v>4.6300000000000001E-2</v>
      </c>
      <c r="E260">
        <v>115819210000</v>
      </c>
    </row>
    <row r="261" spans="1:5" x14ac:dyDescent="0.25">
      <c r="A261" t="str">
        <f>_xlfn.CONCAT(mfdТикеры[[#This Row],[&lt;TICKER&gt;]],mfdТикеры[[#This Row],[&lt;DATE&gt;]])</f>
        <v>ВТБ ао43822</v>
      </c>
      <c r="B261" s="1" t="s">
        <v>4</v>
      </c>
      <c r="C261" s="2">
        <v>43822</v>
      </c>
      <c r="D261">
        <v>4.5879999999999997E-2</v>
      </c>
      <c r="E261">
        <v>59487470000</v>
      </c>
    </row>
    <row r="262" spans="1:5" x14ac:dyDescent="0.25">
      <c r="A262" t="str">
        <f>_xlfn.CONCAT(mfdТикеры[[#This Row],[&lt;TICKER&gt;]],mfdТикеры[[#This Row],[&lt;DATE&gt;]])</f>
        <v>ВТБ ао43829</v>
      </c>
      <c r="B262" s="1" t="s">
        <v>4</v>
      </c>
      <c r="C262" s="2">
        <v>43829</v>
      </c>
      <c r="D262">
        <v>4.5900000000000003E-2</v>
      </c>
      <c r="E262">
        <v>11859280000</v>
      </c>
    </row>
    <row r="263" spans="1:5" x14ac:dyDescent="0.25">
      <c r="A263" t="str">
        <f>_xlfn.CONCAT(mfdТикеры[[#This Row],[&lt;TICKER&gt;]],mfdТикеры[[#This Row],[&lt;DATE&gt;]])</f>
        <v>ДагСб ао42009</v>
      </c>
      <c r="B263" s="1" t="s">
        <v>7</v>
      </c>
      <c r="C263" s="2">
        <v>42009</v>
      </c>
      <c r="D263">
        <v>7.2900000000000006E-2</v>
      </c>
      <c r="E263">
        <v>42090000</v>
      </c>
    </row>
    <row r="264" spans="1:5" x14ac:dyDescent="0.25">
      <c r="A264" t="str">
        <f>_xlfn.CONCAT(mfdТикеры[[#This Row],[&lt;TICKER&gt;]],mfdТикеры[[#This Row],[&lt;DATE&gt;]])</f>
        <v>ДагСб ао42016</v>
      </c>
      <c r="B264" s="1" t="s">
        <v>7</v>
      </c>
      <c r="C264" s="2">
        <v>42016</v>
      </c>
      <c r="D264">
        <v>5.0999999999999997E-2</v>
      </c>
      <c r="E264">
        <v>23570000</v>
      </c>
    </row>
    <row r="265" spans="1:5" x14ac:dyDescent="0.25">
      <c r="A265" t="str">
        <f>_xlfn.CONCAT(mfdТикеры[[#This Row],[&lt;TICKER&gt;]],mfdТикеры[[#This Row],[&lt;DATE&gt;]])</f>
        <v>ДагСб ао42023</v>
      </c>
      <c r="B265" s="1" t="s">
        <v>7</v>
      </c>
      <c r="C265" s="2">
        <v>42023</v>
      </c>
      <c r="D265">
        <v>0.08</v>
      </c>
      <c r="E265">
        <v>118680000</v>
      </c>
    </row>
    <row r="266" spans="1:5" x14ac:dyDescent="0.25">
      <c r="A266" t="str">
        <f>_xlfn.CONCAT(mfdТикеры[[#This Row],[&lt;TICKER&gt;]],mfdТикеры[[#This Row],[&lt;DATE&gt;]])</f>
        <v>ДагСб ао42030</v>
      </c>
      <c r="B266" s="1" t="s">
        <v>7</v>
      </c>
      <c r="C266" s="2">
        <v>42030</v>
      </c>
      <c r="D266">
        <v>7.9000000000000001E-2</v>
      </c>
      <c r="E266">
        <v>28310000</v>
      </c>
    </row>
    <row r="267" spans="1:5" x14ac:dyDescent="0.25">
      <c r="A267" t="str">
        <f>_xlfn.CONCAT(mfdТикеры[[#This Row],[&lt;TICKER&gt;]],mfdТикеры[[#This Row],[&lt;DATE&gt;]])</f>
        <v>ДагСб ао42037</v>
      </c>
      <c r="B267" s="1" t="s">
        <v>7</v>
      </c>
      <c r="C267" s="2">
        <v>42037</v>
      </c>
      <c r="D267">
        <v>5.6989999999999999E-2</v>
      </c>
      <c r="E267">
        <v>23470000</v>
      </c>
    </row>
    <row r="268" spans="1:5" x14ac:dyDescent="0.25">
      <c r="A268" t="str">
        <f>_xlfn.CONCAT(mfdТикеры[[#This Row],[&lt;TICKER&gt;]],mfdТикеры[[#This Row],[&lt;DATE&gt;]])</f>
        <v>ДагСб ао42044</v>
      </c>
      <c r="B268" s="1" t="s">
        <v>7</v>
      </c>
      <c r="C268" s="2">
        <v>42044</v>
      </c>
      <c r="D268">
        <v>5.5599999999999997E-2</v>
      </c>
      <c r="E268">
        <v>63100000</v>
      </c>
    </row>
    <row r="269" spans="1:5" x14ac:dyDescent="0.25">
      <c r="A269" t="str">
        <f>_xlfn.CONCAT(mfdТикеры[[#This Row],[&lt;TICKER&gt;]],mfdТикеры[[#This Row],[&lt;DATE&gt;]])</f>
        <v>ДагСб ао42051</v>
      </c>
      <c r="B269" s="1" t="s">
        <v>7</v>
      </c>
      <c r="C269" s="2">
        <v>42051</v>
      </c>
      <c r="D269">
        <v>5.8020000000000002E-2</v>
      </c>
      <c r="E269">
        <v>31760000</v>
      </c>
    </row>
    <row r="270" spans="1:5" x14ac:dyDescent="0.25">
      <c r="A270" t="str">
        <f>_xlfn.CONCAT(mfdТикеры[[#This Row],[&lt;TICKER&gt;]],mfdТикеры[[#This Row],[&lt;DATE&gt;]])</f>
        <v>ДагСб ао42058</v>
      </c>
      <c r="B270" s="1" t="s">
        <v>7</v>
      </c>
      <c r="C270" s="2">
        <v>42058</v>
      </c>
      <c r="D270">
        <v>6.6500000000000004E-2</v>
      </c>
      <c r="E270">
        <v>13290000</v>
      </c>
    </row>
    <row r="271" spans="1:5" x14ac:dyDescent="0.25">
      <c r="A271" t="str">
        <f>_xlfn.CONCAT(mfdТикеры[[#This Row],[&lt;TICKER&gt;]],mfdТикеры[[#This Row],[&lt;DATE&gt;]])</f>
        <v>ДагСб ао42065</v>
      </c>
      <c r="B271" s="1" t="s">
        <v>7</v>
      </c>
      <c r="C271" s="2">
        <v>42065</v>
      </c>
      <c r="D271">
        <v>8.3479999999999999E-2</v>
      </c>
      <c r="E271">
        <v>26490000</v>
      </c>
    </row>
    <row r="272" spans="1:5" x14ac:dyDescent="0.25">
      <c r="A272" t="str">
        <f>_xlfn.CONCAT(mfdТикеры[[#This Row],[&lt;TICKER&gt;]],mfdТикеры[[#This Row],[&lt;DATE&gt;]])</f>
        <v>ДагСб ао42072</v>
      </c>
      <c r="B272" s="1" t="s">
        <v>7</v>
      </c>
      <c r="C272" s="2">
        <v>42072</v>
      </c>
      <c r="D272">
        <v>0.1</v>
      </c>
      <c r="E272">
        <v>20020000</v>
      </c>
    </row>
    <row r="273" spans="1:5" x14ac:dyDescent="0.25">
      <c r="A273" t="str">
        <f>_xlfn.CONCAT(mfdТикеры[[#This Row],[&lt;TICKER&gt;]],mfdТикеры[[#This Row],[&lt;DATE&gt;]])</f>
        <v>ДагСб ао42079</v>
      </c>
      <c r="B273" s="1" t="s">
        <v>7</v>
      </c>
      <c r="C273" s="2">
        <v>42079</v>
      </c>
      <c r="D273">
        <v>0.10018000000000001</v>
      </c>
      <c r="E273">
        <v>28290000</v>
      </c>
    </row>
    <row r="274" spans="1:5" x14ac:dyDescent="0.25">
      <c r="A274" t="str">
        <f>_xlfn.CONCAT(mfdТикеры[[#This Row],[&lt;TICKER&gt;]],mfdТикеры[[#This Row],[&lt;DATE&gt;]])</f>
        <v>ДагСб ао42086</v>
      </c>
      <c r="B274" s="1" t="s">
        <v>7</v>
      </c>
      <c r="C274" s="2">
        <v>42086</v>
      </c>
      <c r="D274">
        <v>9.6769999999999995E-2</v>
      </c>
      <c r="E274">
        <v>16810000</v>
      </c>
    </row>
    <row r="275" spans="1:5" x14ac:dyDescent="0.25">
      <c r="A275" t="str">
        <f>_xlfn.CONCAT(mfdТикеры[[#This Row],[&lt;TICKER&gt;]],mfdТикеры[[#This Row],[&lt;DATE&gt;]])</f>
        <v>ДагСб ао42093</v>
      </c>
      <c r="B275" s="1" t="s">
        <v>7</v>
      </c>
      <c r="C275" s="2">
        <v>42093</v>
      </c>
      <c r="D275">
        <v>0.10299999999999999</v>
      </c>
      <c r="E275">
        <v>12110000</v>
      </c>
    </row>
    <row r="276" spans="1:5" x14ac:dyDescent="0.25">
      <c r="A276" t="str">
        <f>_xlfn.CONCAT(mfdТикеры[[#This Row],[&lt;TICKER&gt;]],mfdТикеры[[#This Row],[&lt;DATE&gt;]])</f>
        <v>ДагСб ао42100</v>
      </c>
      <c r="B276" s="1" t="s">
        <v>7</v>
      </c>
      <c r="C276" s="2">
        <v>42100</v>
      </c>
      <c r="D276">
        <v>0.11496000000000001</v>
      </c>
      <c r="E276">
        <v>13750000</v>
      </c>
    </row>
    <row r="277" spans="1:5" x14ac:dyDescent="0.25">
      <c r="A277" t="str">
        <f>_xlfn.CONCAT(mfdТикеры[[#This Row],[&lt;TICKER&gt;]],mfdТикеры[[#This Row],[&lt;DATE&gt;]])</f>
        <v>ДагСб ао42107</v>
      </c>
      <c r="B277" s="1" t="s">
        <v>7</v>
      </c>
      <c r="C277" s="2">
        <v>42107</v>
      </c>
      <c r="D277">
        <v>0.10145</v>
      </c>
      <c r="E277">
        <v>18010000</v>
      </c>
    </row>
    <row r="278" spans="1:5" x14ac:dyDescent="0.25">
      <c r="A278" t="str">
        <f>_xlfn.CONCAT(mfdТикеры[[#This Row],[&lt;TICKER&gt;]],mfdТикеры[[#This Row],[&lt;DATE&gt;]])</f>
        <v>ДагСб ао42114</v>
      </c>
      <c r="B278" s="1" t="s">
        <v>7</v>
      </c>
      <c r="C278" s="2">
        <v>42114</v>
      </c>
      <c r="D278">
        <v>0.108</v>
      </c>
      <c r="E278">
        <v>5570000</v>
      </c>
    </row>
    <row r="279" spans="1:5" x14ac:dyDescent="0.25">
      <c r="A279" t="str">
        <f>_xlfn.CONCAT(mfdТикеры[[#This Row],[&lt;TICKER&gt;]],mfdТикеры[[#This Row],[&lt;DATE&gt;]])</f>
        <v>ДагСб ао42121</v>
      </c>
      <c r="B279" s="1" t="s">
        <v>7</v>
      </c>
      <c r="C279" s="2">
        <v>42121</v>
      </c>
      <c r="D279">
        <v>0.11798</v>
      </c>
      <c r="E279">
        <v>10600000</v>
      </c>
    </row>
    <row r="280" spans="1:5" x14ac:dyDescent="0.25">
      <c r="A280" t="str">
        <f>_xlfn.CONCAT(mfdТикеры[[#This Row],[&lt;TICKER&gt;]],mfdТикеры[[#This Row],[&lt;DATE&gt;]])</f>
        <v>ДагСб ао42128</v>
      </c>
      <c r="B280" s="1" t="s">
        <v>7</v>
      </c>
      <c r="C280" s="2">
        <v>42128</v>
      </c>
      <c r="D280">
        <v>0.11700000000000001</v>
      </c>
      <c r="E280">
        <v>4130000</v>
      </c>
    </row>
    <row r="281" spans="1:5" x14ac:dyDescent="0.25">
      <c r="A281" t="str">
        <f>_xlfn.CONCAT(mfdТикеры[[#This Row],[&lt;TICKER&gt;]],mfdТикеры[[#This Row],[&lt;DATE&gt;]])</f>
        <v>ДагСб ао42135</v>
      </c>
      <c r="B281" s="1" t="s">
        <v>7</v>
      </c>
      <c r="C281" s="2">
        <v>42135</v>
      </c>
      <c r="D281">
        <v>0.1197</v>
      </c>
      <c r="E281">
        <v>3070000</v>
      </c>
    </row>
    <row r="282" spans="1:5" x14ac:dyDescent="0.25">
      <c r="A282" t="str">
        <f>_xlfn.CONCAT(mfdТикеры[[#This Row],[&lt;TICKER&gt;]],mfdТикеры[[#This Row],[&lt;DATE&gt;]])</f>
        <v>ДагСб ао42142</v>
      </c>
      <c r="B282" s="1" t="s">
        <v>7</v>
      </c>
      <c r="C282" s="2">
        <v>42142</v>
      </c>
      <c r="D282">
        <v>0.11899999999999999</v>
      </c>
      <c r="E282">
        <v>1090000</v>
      </c>
    </row>
    <row r="283" spans="1:5" x14ac:dyDescent="0.25">
      <c r="A283" t="str">
        <f>_xlfn.CONCAT(mfdТикеры[[#This Row],[&lt;TICKER&gt;]],mfdТикеры[[#This Row],[&lt;DATE&gt;]])</f>
        <v>ДагСб ао42149</v>
      </c>
      <c r="B283" s="1" t="s">
        <v>7</v>
      </c>
      <c r="C283" s="2">
        <v>42149</v>
      </c>
      <c r="D283">
        <v>0.1205</v>
      </c>
      <c r="E283">
        <v>3470000</v>
      </c>
    </row>
    <row r="284" spans="1:5" x14ac:dyDescent="0.25">
      <c r="A284" t="str">
        <f>_xlfn.CONCAT(mfdТикеры[[#This Row],[&lt;TICKER&gt;]],mfdТикеры[[#This Row],[&lt;DATE&gt;]])</f>
        <v>ДагСб ао42156</v>
      </c>
      <c r="B284" s="1" t="s">
        <v>7</v>
      </c>
      <c r="C284" s="2">
        <v>42156</v>
      </c>
      <c r="D284">
        <v>0.124</v>
      </c>
      <c r="E284">
        <v>2590000</v>
      </c>
    </row>
    <row r="285" spans="1:5" x14ac:dyDescent="0.25">
      <c r="A285" t="str">
        <f>_xlfn.CONCAT(mfdТикеры[[#This Row],[&lt;TICKER&gt;]],mfdТикеры[[#This Row],[&lt;DATE&gt;]])</f>
        <v>ДагСб ао42163</v>
      </c>
      <c r="B285" s="1" t="s">
        <v>7</v>
      </c>
      <c r="C285" s="2">
        <v>42163</v>
      </c>
      <c r="D285">
        <v>0.1416</v>
      </c>
      <c r="E285">
        <v>9660000</v>
      </c>
    </row>
    <row r="286" spans="1:5" x14ac:dyDescent="0.25">
      <c r="A286" t="str">
        <f>_xlfn.CONCAT(mfdТикеры[[#This Row],[&lt;TICKER&gt;]],mfdТикеры[[#This Row],[&lt;DATE&gt;]])</f>
        <v>ДагСб ао42170</v>
      </c>
      <c r="B286" s="1" t="s">
        <v>7</v>
      </c>
      <c r="C286" s="2">
        <v>42170</v>
      </c>
      <c r="D286">
        <v>0.1764</v>
      </c>
      <c r="E286">
        <v>23890000</v>
      </c>
    </row>
    <row r="287" spans="1:5" x14ac:dyDescent="0.25">
      <c r="A287" t="str">
        <f>_xlfn.CONCAT(mfdТикеры[[#This Row],[&lt;TICKER&gt;]],mfdТикеры[[#This Row],[&lt;DATE&gt;]])</f>
        <v>ДагСб ао42177</v>
      </c>
      <c r="B287" s="1" t="s">
        <v>7</v>
      </c>
      <c r="C287" s="2">
        <v>42177</v>
      </c>
      <c r="D287">
        <v>0.1953</v>
      </c>
      <c r="E287">
        <v>27030000</v>
      </c>
    </row>
    <row r="288" spans="1:5" x14ac:dyDescent="0.25">
      <c r="A288" t="str">
        <f>_xlfn.CONCAT(mfdТикеры[[#This Row],[&lt;TICKER&gt;]],mfdТикеры[[#This Row],[&lt;DATE&gt;]])</f>
        <v>ДагСб ао42184</v>
      </c>
      <c r="B288" s="1" t="s">
        <v>7</v>
      </c>
      <c r="C288" s="2">
        <v>42184</v>
      </c>
      <c r="D288">
        <v>0.1993</v>
      </c>
      <c r="E288">
        <v>17450000</v>
      </c>
    </row>
    <row r="289" spans="1:5" x14ac:dyDescent="0.25">
      <c r="A289" t="str">
        <f>_xlfn.CONCAT(mfdТикеры[[#This Row],[&lt;TICKER&gt;]],mfdТикеры[[#This Row],[&lt;DATE&gt;]])</f>
        <v>ДагСб ао42191</v>
      </c>
      <c r="B289" s="1" t="s">
        <v>7</v>
      </c>
      <c r="C289" s="2">
        <v>42191</v>
      </c>
      <c r="D289">
        <v>0.22239999999999999</v>
      </c>
      <c r="E289">
        <v>20730000</v>
      </c>
    </row>
    <row r="290" spans="1:5" x14ac:dyDescent="0.25">
      <c r="A290" t="str">
        <f>_xlfn.CONCAT(mfdТикеры[[#This Row],[&lt;TICKER&gt;]],mfdТикеры[[#This Row],[&lt;DATE&gt;]])</f>
        <v>ДагСб ао42198</v>
      </c>
      <c r="B290" s="1" t="s">
        <v>7</v>
      </c>
      <c r="C290" s="2">
        <v>42198</v>
      </c>
      <c r="D290">
        <v>0.23799999999999999</v>
      </c>
      <c r="E290">
        <v>26670000</v>
      </c>
    </row>
    <row r="291" spans="1:5" x14ac:dyDescent="0.25">
      <c r="A291" t="str">
        <f>_xlfn.CONCAT(mfdТикеры[[#This Row],[&lt;TICKER&gt;]],mfdТикеры[[#This Row],[&lt;DATE&gt;]])</f>
        <v>ДагСб ао42205</v>
      </c>
      <c r="B291" s="1" t="s">
        <v>7</v>
      </c>
      <c r="C291" s="2">
        <v>42205</v>
      </c>
      <c r="D291">
        <v>0.24979999999999999</v>
      </c>
      <c r="E291">
        <v>19160000</v>
      </c>
    </row>
    <row r="292" spans="1:5" x14ac:dyDescent="0.25">
      <c r="A292" t="str">
        <f>_xlfn.CONCAT(mfdТикеры[[#This Row],[&lt;TICKER&gt;]],mfdТикеры[[#This Row],[&lt;DATE&gt;]])</f>
        <v>ДагСб ао42212</v>
      </c>
      <c r="B292" s="1" t="s">
        <v>7</v>
      </c>
      <c r="C292" s="2">
        <v>42212</v>
      </c>
      <c r="D292">
        <v>0.25319999999999998</v>
      </c>
      <c r="E292">
        <v>14690000</v>
      </c>
    </row>
    <row r="293" spans="1:5" x14ac:dyDescent="0.25">
      <c r="A293" t="str">
        <f>_xlfn.CONCAT(mfdТикеры[[#This Row],[&lt;TICKER&gt;]],mfdТикеры[[#This Row],[&lt;DATE&gt;]])</f>
        <v>ДагСб ао42219</v>
      </c>
      <c r="B293" s="1" t="s">
        <v>7</v>
      </c>
      <c r="C293" s="2">
        <v>42219</v>
      </c>
      <c r="D293">
        <v>0.2525</v>
      </c>
      <c r="E293">
        <v>8100000</v>
      </c>
    </row>
    <row r="294" spans="1:5" x14ac:dyDescent="0.25">
      <c r="A294" t="str">
        <f>_xlfn.CONCAT(mfdТикеры[[#This Row],[&lt;TICKER&gt;]],mfdТикеры[[#This Row],[&lt;DATE&gt;]])</f>
        <v>ДагСб ао42226</v>
      </c>
      <c r="B294" s="1" t="s">
        <v>7</v>
      </c>
      <c r="C294" s="2">
        <v>42226</v>
      </c>
      <c r="D294">
        <v>0.26850000000000002</v>
      </c>
      <c r="E294">
        <v>15770000</v>
      </c>
    </row>
    <row r="295" spans="1:5" x14ac:dyDescent="0.25">
      <c r="A295" t="str">
        <f>_xlfn.CONCAT(mfdТикеры[[#This Row],[&lt;TICKER&gt;]],mfdТикеры[[#This Row],[&lt;DATE&gt;]])</f>
        <v>ДагСб ао42233</v>
      </c>
      <c r="B295" s="1" t="s">
        <v>7</v>
      </c>
      <c r="C295" s="2">
        <v>42233</v>
      </c>
      <c r="D295">
        <v>0.318</v>
      </c>
      <c r="E295">
        <v>23670000</v>
      </c>
    </row>
    <row r="296" spans="1:5" x14ac:dyDescent="0.25">
      <c r="A296" t="str">
        <f>_xlfn.CONCAT(mfdТикеры[[#This Row],[&lt;TICKER&gt;]],mfdТикеры[[#This Row],[&lt;DATE&gt;]])</f>
        <v>ДагСб ао42240</v>
      </c>
      <c r="B296" s="1" t="s">
        <v>7</v>
      </c>
      <c r="C296" s="2">
        <v>42240</v>
      </c>
      <c r="D296">
        <v>0.3105</v>
      </c>
      <c r="E296">
        <v>8220000</v>
      </c>
    </row>
    <row r="297" spans="1:5" x14ac:dyDescent="0.25">
      <c r="A297" t="str">
        <f>_xlfn.CONCAT(mfdТикеры[[#This Row],[&lt;TICKER&gt;]],mfdТикеры[[#This Row],[&lt;DATE&gt;]])</f>
        <v>ДагСб ао42247</v>
      </c>
      <c r="B297" s="1" t="s">
        <v>7</v>
      </c>
      <c r="C297" s="2">
        <v>42247</v>
      </c>
      <c r="D297">
        <v>0.42149999999999999</v>
      </c>
      <c r="E297">
        <v>31520000</v>
      </c>
    </row>
    <row r="298" spans="1:5" x14ac:dyDescent="0.25">
      <c r="A298" t="str">
        <f>_xlfn.CONCAT(mfdТикеры[[#This Row],[&lt;TICKER&gt;]],mfdТикеры[[#This Row],[&lt;DATE&gt;]])</f>
        <v>ДагСб ао42254</v>
      </c>
      <c r="B298" s="1" t="s">
        <v>7</v>
      </c>
      <c r="C298" s="2">
        <v>42254</v>
      </c>
      <c r="D298">
        <v>0.48299999999999998</v>
      </c>
      <c r="E298">
        <v>13000000</v>
      </c>
    </row>
    <row r="299" spans="1:5" x14ac:dyDescent="0.25">
      <c r="A299" t="str">
        <f>_xlfn.CONCAT(mfdТикеры[[#This Row],[&lt;TICKER&gt;]],mfdТикеры[[#This Row],[&lt;DATE&gt;]])</f>
        <v>ДагСб ао42261</v>
      </c>
      <c r="B299" s="1" t="s">
        <v>7</v>
      </c>
      <c r="C299" s="2">
        <v>42261</v>
      </c>
      <c r="D299">
        <v>0.48049999999999998</v>
      </c>
      <c r="E299">
        <v>8740000</v>
      </c>
    </row>
    <row r="300" spans="1:5" x14ac:dyDescent="0.25">
      <c r="A300" t="str">
        <f>_xlfn.CONCAT(mfdТикеры[[#This Row],[&lt;TICKER&gt;]],mfdТикеры[[#This Row],[&lt;DATE&gt;]])</f>
        <v>ДагСб ао42268</v>
      </c>
      <c r="B300" s="1" t="s">
        <v>7</v>
      </c>
      <c r="C300" s="2">
        <v>42268</v>
      </c>
      <c r="D300">
        <v>0.36</v>
      </c>
      <c r="E300">
        <v>29390000</v>
      </c>
    </row>
    <row r="301" spans="1:5" x14ac:dyDescent="0.25">
      <c r="A301" t="str">
        <f>_xlfn.CONCAT(mfdТикеры[[#This Row],[&lt;TICKER&gt;]],mfdТикеры[[#This Row],[&lt;DATE&gt;]])</f>
        <v>ДагСб ао42275</v>
      </c>
      <c r="B301" s="1" t="s">
        <v>7</v>
      </c>
      <c r="C301" s="2">
        <v>42275</v>
      </c>
      <c r="D301">
        <v>0.41449999999999998</v>
      </c>
      <c r="E301">
        <v>9990000</v>
      </c>
    </row>
    <row r="302" spans="1:5" x14ac:dyDescent="0.25">
      <c r="A302" t="str">
        <f>_xlfn.CONCAT(mfdТикеры[[#This Row],[&lt;TICKER&gt;]],mfdТикеры[[#This Row],[&lt;DATE&gt;]])</f>
        <v>ДагСб ао42282</v>
      </c>
      <c r="B302" s="1" t="s">
        <v>7</v>
      </c>
      <c r="C302" s="2">
        <v>42282</v>
      </c>
      <c r="D302">
        <v>0.41749999999999998</v>
      </c>
      <c r="E302">
        <v>5060000</v>
      </c>
    </row>
    <row r="303" spans="1:5" x14ac:dyDescent="0.25">
      <c r="A303" t="str">
        <f>_xlfn.CONCAT(mfdТикеры[[#This Row],[&lt;TICKER&gt;]],mfdТикеры[[#This Row],[&lt;DATE&gt;]])</f>
        <v>ДагСб ао42289</v>
      </c>
      <c r="B303" s="1" t="s">
        <v>7</v>
      </c>
      <c r="C303" s="2">
        <v>42289</v>
      </c>
      <c r="D303">
        <v>0.44</v>
      </c>
      <c r="E303">
        <v>9070000</v>
      </c>
    </row>
    <row r="304" spans="1:5" x14ac:dyDescent="0.25">
      <c r="A304" t="str">
        <f>_xlfn.CONCAT(mfdТикеры[[#This Row],[&lt;TICKER&gt;]],mfdТикеры[[#This Row],[&lt;DATE&gt;]])</f>
        <v>ДагСб ао42296</v>
      </c>
      <c r="B304" s="1" t="s">
        <v>7</v>
      </c>
      <c r="C304" s="2">
        <v>42296</v>
      </c>
      <c r="D304">
        <v>0.45</v>
      </c>
      <c r="E304">
        <v>10040000</v>
      </c>
    </row>
    <row r="305" spans="1:5" x14ac:dyDescent="0.25">
      <c r="A305" t="str">
        <f>_xlfn.CONCAT(mfdТикеры[[#This Row],[&lt;TICKER&gt;]],mfdТикеры[[#This Row],[&lt;DATE&gt;]])</f>
        <v>ДагСб ао42303</v>
      </c>
      <c r="B305" s="1" t="s">
        <v>7</v>
      </c>
      <c r="C305" s="2">
        <v>42303</v>
      </c>
      <c r="D305">
        <v>0.45</v>
      </c>
      <c r="E305">
        <v>3780000</v>
      </c>
    </row>
    <row r="306" spans="1:5" x14ac:dyDescent="0.25">
      <c r="A306" t="str">
        <f>_xlfn.CONCAT(mfdТикеры[[#This Row],[&lt;TICKER&gt;]],mfdТикеры[[#This Row],[&lt;DATE&gt;]])</f>
        <v>ДагСб ао42310</v>
      </c>
      <c r="B306" s="1" t="s">
        <v>7</v>
      </c>
      <c r="C306" s="2">
        <v>42310</v>
      </c>
      <c r="D306">
        <v>0.45</v>
      </c>
      <c r="E306">
        <v>2900000</v>
      </c>
    </row>
    <row r="307" spans="1:5" x14ac:dyDescent="0.25">
      <c r="A307" t="str">
        <f>_xlfn.CONCAT(mfdТикеры[[#This Row],[&lt;TICKER&gt;]],mfdТикеры[[#This Row],[&lt;DATE&gt;]])</f>
        <v>ДагСб ао42317</v>
      </c>
      <c r="B307" s="1" t="s">
        <v>7</v>
      </c>
      <c r="C307" s="2">
        <v>42317</v>
      </c>
      <c r="D307">
        <v>0.442</v>
      </c>
      <c r="E307">
        <v>2300000</v>
      </c>
    </row>
    <row r="308" spans="1:5" x14ac:dyDescent="0.25">
      <c r="A308" t="str">
        <f>_xlfn.CONCAT(mfdТикеры[[#This Row],[&lt;TICKER&gt;]],mfdТикеры[[#This Row],[&lt;DATE&gt;]])</f>
        <v>ДагСб ао42324</v>
      </c>
      <c r="B308" s="1" t="s">
        <v>7</v>
      </c>
      <c r="C308" s="2">
        <v>42324</v>
      </c>
      <c r="D308">
        <v>0.43</v>
      </c>
      <c r="E308">
        <v>6050000</v>
      </c>
    </row>
    <row r="309" spans="1:5" x14ac:dyDescent="0.25">
      <c r="A309" t="str">
        <f>_xlfn.CONCAT(mfdТикеры[[#This Row],[&lt;TICKER&gt;]],mfdТикеры[[#This Row],[&lt;DATE&gt;]])</f>
        <v>ДагСб ао42331</v>
      </c>
      <c r="B309" s="1" t="s">
        <v>7</v>
      </c>
      <c r="C309" s="2">
        <v>42331</v>
      </c>
      <c r="D309">
        <v>0.40899999999999997</v>
      </c>
      <c r="E309">
        <v>5300000</v>
      </c>
    </row>
    <row r="310" spans="1:5" x14ac:dyDescent="0.25">
      <c r="A310" t="str">
        <f>_xlfn.CONCAT(mfdТикеры[[#This Row],[&lt;TICKER&gt;]],mfdТикеры[[#This Row],[&lt;DATE&gt;]])</f>
        <v>ДагСб ао42338</v>
      </c>
      <c r="B310" s="1" t="s">
        <v>7</v>
      </c>
      <c r="C310" s="2">
        <v>42338</v>
      </c>
      <c r="D310">
        <v>0.40100000000000002</v>
      </c>
      <c r="E310">
        <v>5300000</v>
      </c>
    </row>
    <row r="311" spans="1:5" x14ac:dyDescent="0.25">
      <c r="A311" t="str">
        <f>_xlfn.CONCAT(mfdТикеры[[#This Row],[&lt;TICKER&gt;]],mfdТикеры[[#This Row],[&lt;DATE&gt;]])</f>
        <v>ДагСб ао42345</v>
      </c>
      <c r="B311" s="1" t="s">
        <v>7</v>
      </c>
      <c r="C311" s="2">
        <v>42345</v>
      </c>
      <c r="D311">
        <v>0.39500000000000002</v>
      </c>
      <c r="E311">
        <v>2390000</v>
      </c>
    </row>
    <row r="312" spans="1:5" x14ac:dyDescent="0.25">
      <c r="A312" t="str">
        <f>_xlfn.CONCAT(mfdТикеры[[#This Row],[&lt;TICKER&gt;]],mfdТикеры[[#This Row],[&lt;DATE&gt;]])</f>
        <v>ДагСб ао42352</v>
      </c>
      <c r="B312" s="1" t="s">
        <v>7</v>
      </c>
      <c r="C312" s="2">
        <v>42352</v>
      </c>
      <c r="D312">
        <v>0.40300000000000002</v>
      </c>
      <c r="E312">
        <v>2630000</v>
      </c>
    </row>
    <row r="313" spans="1:5" x14ac:dyDescent="0.25">
      <c r="A313" t="str">
        <f>_xlfn.CONCAT(mfdТикеры[[#This Row],[&lt;TICKER&gt;]],mfdТикеры[[#This Row],[&lt;DATE&gt;]])</f>
        <v>ДагСб ао42359</v>
      </c>
      <c r="B313" s="1" t="s">
        <v>7</v>
      </c>
      <c r="C313" s="2">
        <v>42359</v>
      </c>
      <c r="D313">
        <v>0.41</v>
      </c>
      <c r="E313">
        <v>1190000</v>
      </c>
    </row>
    <row r="314" spans="1:5" x14ac:dyDescent="0.25">
      <c r="A314" t="str">
        <f>_xlfn.CONCAT(mfdТикеры[[#This Row],[&lt;TICKER&gt;]],mfdТикеры[[#This Row],[&lt;DATE&gt;]])</f>
        <v>ДагСб ао42366</v>
      </c>
      <c r="B314" s="1" t="s">
        <v>7</v>
      </c>
      <c r="C314" s="2">
        <v>42366</v>
      </c>
      <c r="D314">
        <v>0.42099999999999999</v>
      </c>
      <c r="E314">
        <v>1440000</v>
      </c>
    </row>
    <row r="315" spans="1:5" x14ac:dyDescent="0.25">
      <c r="A315" t="str">
        <f>_xlfn.CONCAT(mfdТикеры[[#This Row],[&lt;TICKER&gt;]],mfdТикеры[[#This Row],[&lt;DATE&gt;]])</f>
        <v>ДагСб ао42373</v>
      </c>
      <c r="B315" s="1" t="s">
        <v>7</v>
      </c>
      <c r="C315" s="2">
        <v>42373</v>
      </c>
      <c r="D315">
        <v>0.5</v>
      </c>
      <c r="E315">
        <v>4600000</v>
      </c>
    </row>
    <row r="316" spans="1:5" x14ac:dyDescent="0.25">
      <c r="A316" t="str">
        <f>_xlfn.CONCAT(mfdТикеры[[#This Row],[&lt;TICKER&gt;]],mfdТикеры[[#This Row],[&lt;DATE&gt;]])</f>
        <v>ДагСб ао42380</v>
      </c>
      <c r="B316" s="1" t="s">
        <v>7</v>
      </c>
      <c r="C316" s="2">
        <v>42380</v>
      </c>
      <c r="D316">
        <v>0.49</v>
      </c>
      <c r="E316">
        <v>2310000</v>
      </c>
    </row>
    <row r="317" spans="1:5" x14ac:dyDescent="0.25">
      <c r="A317" t="str">
        <f>_xlfn.CONCAT(mfdТикеры[[#This Row],[&lt;TICKER&gt;]],mfdТикеры[[#This Row],[&lt;DATE&gt;]])</f>
        <v>ДагСб ао42387</v>
      </c>
      <c r="B317" s="1" t="s">
        <v>7</v>
      </c>
      <c r="C317" s="2">
        <v>42387</v>
      </c>
      <c r="D317">
        <v>0.434</v>
      </c>
      <c r="E317">
        <v>5700000</v>
      </c>
    </row>
    <row r="318" spans="1:5" x14ac:dyDescent="0.25">
      <c r="A318" t="str">
        <f>_xlfn.CONCAT(mfdТикеры[[#This Row],[&lt;TICKER&gt;]],mfdТикеры[[#This Row],[&lt;DATE&gt;]])</f>
        <v>ДагСб ао42394</v>
      </c>
      <c r="B318" s="1" t="s">
        <v>7</v>
      </c>
      <c r="C318" s="2">
        <v>42394</v>
      </c>
      <c r="D318">
        <v>0.41799999999999998</v>
      </c>
      <c r="E318">
        <v>2820000</v>
      </c>
    </row>
    <row r="319" spans="1:5" x14ac:dyDescent="0.25">
      <c r="A319" t="str">
        <f>_xlfn.CONCAT(mfdТикеры[[#This Row],[&lt;TICKER&gt;]],mfdТикеры[[#This Row],[&lt;DATE&gt;]])</f>
        <v>ДагСб ао42401</v>
      </c>
      <c r="B319" s="1" t="s">
        <v>7</v>
      </c>
      <c r="C319" s="2">
        <v>42401</v>
      </c>
      <c r="D319">
        <v>0.4</v>
      </c>
      <c r="E319">
        <v>920000</v>
      </c>
    </row>
    <row r="320" spans="1:5" x14ac:dyDescent="0.25">
      <c r="A320" t="str">
        <f>_xlfn.CONCAT(mfdТикеры[[#This Row],[&lt;TICKER&gt;]],mfdТикеры[[#This Row],[&lt;DATE&gt;]])</f>
        <v>ДагСб ао42408</v>
      </c>
      <c r="B320" s="1" t="s">
        <v>7</v>
      </c>
      <c r="C320" s="2">
        <v>42408</v>
      </c>
      <c r="D320">
        <v>0.39900000000000002</v>
      </c>
      <c r="E320">
        <v>900000</v>
      </c>
    </row>
    <row r="321" spans="1:5" x14ac:dyDescent="0.25">
      <c r="A321" t="str">
        <f>_xlfn.CONCAT(mfdТикеры[[#This Row],[&lt;TICKER&gt;]],mfdТикеры[[#This Row],[&lt;DATE&gt;]])</f>
        <v>ДагСб ао42415</v>
      </c>
      <c r="B321" s="1" t="s">
        <v>7</v>
      </c>
      <c r="C321" s="2">
        <v>42415</v>
      </c>
      <c r="D321">
        <v>0.4</v>
      </c>
      <c r="E321">
        <v>1370000</v>
      </c>
    </row>
    <row r="322" spans="1:5" x14ac:dyDescent="0.25">
      <c r="A322" t="str">
        <f>_xlfn.CONCAT(mfdТикеры[[#This Row],[&lt;TICKER&gt;]],mfdТикеры[[#This Row],[&lt;DATE&gt;]])</f>
        <v>ДагСб ао42422</v>
      </c>
      <c r="B322" s="1" t="s">
        <v>7</v>
      </c>
      <c r="C322" s="2">
        <v>42422</v>
      </c>
      <c r="D322">
        <v>0.38700000000000001</v>
      </c>
      <c r="E322">
        <v>500000</v>
      </c>
    </row>
    <row r="323" spans="1:5" x14ac:dyDescent="0.25">
      <c r="A323" t="str">
        <f>_xlfn.CONCAT(mfdТикеры[[#This Row],[&lt;TICKER&gt;]],mfdТикеры[[#This Row],[&lt;DATE&gt;]])</f>
        <v>ДагСб ао42429</v>
      </c>
      <c r="B323" s="1" t="s">
        <v>7</v>
      </c>
      <c r="C323" s="2">
        <v>42429</v>
      </c>
      <c r="D323">
        <v>0.36699999999999999</v>
      </c>
      <c r="E323">
        <v>850000</v>
      </c>
    </row>
    <row r="324" spans="1:5" x14ac:dyDescent="0.25">
      <c r="A324" t="str">
        <f>_xlfn.CONCAT(mfdТикеры[[#This Row],[&lt;TICKER&gt;]],mfdТикеры[[#This Row],[&lt;DATE&gt;]])</f>
        <v>ДагСб ао42436</v>
      </c>
      <c r="B324" s="1" t="s">
        <v>7</v>
      </c>
      <c r="C324" s="2">
        <v>42436</v>
      </c>
      <c r="D324">
        <v>0.32700000000000001</v>
      </c>
      <c r="E324">
        <v>3830000</v>
      </c>
    </row>
    <row r="325" spans="1:5" x14ac:dyDescent="0.25">
      <c r="A325" t="str">
        <f>_xlfn.CONCAT(mfdТикеры[[#This Row],[&lt;TICKER&gt;]],mfdТикеры[[#This Row],[&lt;DATE&gt;]])</f>
        <v>ДагСб ао42443</v>
      </c>
      <c r="B325" s="1" t="s">
        <v>7</v>
      </c>
      <c r="C325" s="2">
        <v>42443</v>
      </c>
      <c r="D325">
        <v>0.33</v>
      </c>
      <c r="E325">
        <v>4850000</v>
      </c>
    </row>
    <row r="326" spans="1:5" x14ac:dyDescent="0.25">
      <c r="A326" t="str">
        <f>_xlfn.CONCAT(mfdТикеры[[#This Row],[&lt;TICKER&gt;]],mfdТикеры[[#This Row],[&lt;DATE&gt;]])</f>
        <v>ДагСб ао42450</v>
      </c>
      <c r="B326" s="1" t="s">
        <v>7</v>
      </c>
      <c r="C326" s="2">
        <v>42450</v>
      </c>
      <c r="D326">
        <v>0.33400000000000002</v>
      </c>
      <c r="E326">
        <v>1480000</v>
      </c>
    </row>
    <row r="327" spans="1:5" x14ac:dyDescent="0.25">
      <c r="A327" t="str">
        <f>_xlfn.CONCAT(mfdТикеры[[#This Row],[&lt;TICKER&gt;]],mfdТикеры[[#This Row],[&lt;DATE&gt;]])</f>
        <v>ДагСб ао42457</v>
      </c>
      <c r="B327" s="1" t="s">
        <v>7</v>
      </c>
      <c r="C327" s="2">
        <v>42457</v>
      </c>
      <c r="D327">
        <v>0.31900000000000001</v>
      </c>
      <c r="E327">
        <v>630000</v>
      </c>
    </row>
    <row r="328" spans="1:5" x14ac:dyDescent="0.25">
      <c r="A328" t="str">
        <f>_xlfn.CONCAT(mfdТикеры[[#This Row],[&lt;TICKER&gt;]],mfdТикеры[[#This Row],[&lt;DATE&gt;]])</f>
        <v>ДагСб ао42464</v>
      </c>
      <c r="B328" s="1" t="s">
        <v>7</v>
      </c>
      <c r="C328" s="2">
        <v>42464</v>
      </c>
      <c r="D328">
        <v>0.36599999999999999</v>
      </c>
      <c r="E328">
        <v>2020000</v>
      </c>
    </row>
    <row r="329" spans="1:5" x14ac:dyDescent="0.25">
      <c r="A329" t="str">
        <f>_xlfn.CONCAT(mfdТикеры[[#This Row],[&lt;TICKER&gt;]],mfdТикеры[[#This Row],[&lt;DATE&gt;]])</f>
        <v>ДагСб ао42471</v>
      </c>
      <c r="B329" s="1" t="s">
        <v>7</v>
      </c>
      <c r="C329" s="2">
        <v>42471</v>
      </c>
      <c r="D329">
        <v>0.39800000000000002</v>
      </c>
      <c r="E329">
        <v>9140000</v>
      </c>
    </row>
    <row r="330" spans="1:5" x14ac:dyDescent="0.25">
      <c r="A330" t="str">
        <f>_xlfn.CONCAT(mfdТикеры[[#This Row],[&lt;TICKER&gt;]],mfdТикеры[[#This Row],[&lt;DATE&gt;]])</f>
        <v>ДагСб ао42478</v>
      </c>
      <c r="B330" s="1" t="s">
        <v>7</v>
      </c>
      <c r="C330" s="2">
        <v>42478</v>
      </c>
      <c r="D330">
        <v>0.4</v>
      </c>
      <c r="E330">
        <v>980000</v>
      </c>
    </row>
    <row r="331" spans="1:5" x14ac:dyDescent="0.25">
      <c r="A331" t="str">
        <f>_xlfn.CONCAT(mfdТикеры[[#This Row],[&lt;TICKER&gt;]],mfdТикеры[[#This Row],[&lt;DATE&gt;]])</f>
        <v>ДагСб ао42485</v>
      </c>
      <c r="B331" s="1" t="s">
        <v>7</v>
      </c>
      <c r="C331" s="2">
        <v>42485</v>
      </c>
      <c r="D331">
        <v>0.372</v>
      </c>
      <c r="E331">
        <v>3610000</v>
      </c>
    </row>
    <row r="332" spans="1:5" x14ac:dyDescent="0.25">
      <c r="A332" t="str">
        <f>_xlfn.CONCAT(mfdТикеры[[#This Row],[&lt;TICKER&gt;]],mfdТикеры[[#This Row],[&lt;DATE&gt;]])</f>
        <v>ДагСб ао42492</v>
      </c>
      <c r="B332" s="1" t="s">
        <v>7</v>
      </c>
      <c r="C332" s="2">
        <v>42492</v>
      </c>
      <c r="D332">
        <v>0.38200000000000001</v>
      </c>
      <c r="E332">
        <v>260000</v>
      </c>
    </row>
    <row r="333" spans="1:5" x14ac:dyDescent="0.25">
      <c r="A333" t="str">
        <f>_xlfn.CONCAT(mfdТикеры[[#This Row],[&lt;TICKER&gt;]],mfdТикеры[[#This Row],[&lt;DATE&gt;]])</f>
        <v>ДагСб ао42499</v>
      </c>
      <c r="B333" s="1" t="s">
        <v>7</v>
      </c>
      <c r="C333" s="2">
        <v>42499</v>
      </c>
      <c r="D333">
        <v>0.41599999999999998</v>
      </c>
      <c r="E333">
        <v>1700000</v>
      </c>
    </row>
    <row r="334" spans="1:5" x14ac:dyDescent="0.25">
      <c r="A334" t="str">
        <f>_xlfn.CONCAT(mfdТикеры[[#This Row],[&lt;TICKER&gt;]],mfdТикеры[[#This Row],[&lt;DATE&gt;]])</f>
        <v>ДагСб ао42506</v>
      </c>
      <c r="B334" s="1" t="s">
        <v>7</v>
      </c>
      <c r="C334" s="2">
        <v>42506</v>
      </c>
      <c r="D334">
        <v>0.39</v>
      </c>
      <c r="E334">
        <v>590000</v>
      </c>
    </row>
    <row r="335" spans="1:5" x14ac:dyDescent="0.25">
      <c r="A335" t="str">
        <f>_xlfn.CONCAT(mfdТикеры[[#This Row],[&lt;TICKER&gt;]],mfdТикеры[[#This Row],[&lt;DATE&gt;]])</f>
        <v>ДагСб ао42513</v>
      </c>
      <c r="B335" s="1" t="s">
        <v>7</v>
      </c>
      <c r="C335" s="2">
        <v>42513</v>
      </c>
      <c r="D335">
        <v>0.38</v>
      </c>
      <c r="E335">
        <v>1450000</v>
      </c>
    </row>
    <row r="336" spans="1:5" x14ac:dyDescent="0.25">
      <c r="A336" t="str">
        <f>_xlfn.CONCAT(mfdТикеры[[#This Row],[&lt;TICKER&gt;]],mfdТикеры[[#This Row],[&lt;DATE&gt;]])</f>
        <v>ДагСб ао42520</v>
      </c>
      <c r="B336" s="1" t="s">
        <v>7</v>
      </c>
      <c r="C336" s="2">
        <v>42520</v>
      </c>
      <c r="D336">
        <v>0.36099999999999999</v>
      </c>
      <c r="E336">
        <v>220000</v>
      </c>
    </row>
    <row r="337" spans="1:5" x14ac:dyDescent="0.25">
      <c r="A337" t="str">
        <f>_xlfn.CONCAT(mfdТикеры[[#This Row],[&lt;TICKER&gt;]],mfdТикеры[[#This Row],[&lt;DATE&gt;]])</f>
        <v>ДагСб ао42527</v>
      </c>
      <c r="B337" s="1" t="s">
        <v>7</v>
      </c>
      <c r="C337" s="2">
        <v>42527</v>
      </c>
      <c r="D337">
        <v>0.40200000000000002</v>
      </c>
      <c r="E337">
        <v>1140000</v>
      </c>
    </row>
    <row r="338" spans="1:5" x14ac:dyDescent="0.25">
      <c r="A338" t="str">
        <f>_xlfn.CONCAT(mfdТикеры[[#This Row],[&lt;TICKER&gt;]],mfdТикеры[[#This Row],[&lt;DATE&gt;]])</f>
        <v>ДагСб ао42534</v>
      </c>
      <c r="B338" s="1" t="s">
        <v>7</v>
      </c>
      <c r="C338" s="2">
        <v>42534</v>
      </c>
      <c r="D338">
        <v>0.39700000000000002</v>
      </c>
      <c r="E338">
        <v>1150000</v>
      </c>
    </row>
    <row r="339" spans="1:5" x14ac:dyDescent="0.25">
      <c r="A339" t="str">
        <f>_xlfn.CONCAT(mfdТикеры[[#This Row],[&lt;TICKER&gt;]],mfdТикеры[[#This Row],[&lt;DATE&gt;]])</f>
        <v>ДагСб ао42541</v>
      </c>
      <c r="B339" s="1" t="s">
        <v>7</v>
      </c>
      <c r="C339" s="2">
        <v>42541</v>
      </c>
      <c r="D339">
        <v>0.36</v>
      </c>
      <c r="E339">
        <v>1260000</v>
      </c>
    </row>
    <row r="340" spans="1:5" x14ac:dyDescent="0.25">
      <c r="A340" t="str">
        <f>_xlfn.CONCAT(mfdТикеры[[#This Row],[&lt;TICKER&gt;]],mfdТикеры[[#This Row],[&lt;DATE&gt;]])</f>
        <v>ДагСб ао42548</v>
      </c>
      <c r="B340" s="1" t="s">
        <v>7</v>
      </c>
      <c r="C340" s="2">
        <v>42548</v>
      </c>
      <c r="D340">
        <v>0.39700000000000002</v>
      </c>
      <c r="E340">
        <v>500000</v>
      </c>
    </row>
    <row r="341" spans="1:5" x14ac:dyDescent="0.25">
      <c r="A341" t="str">
        <f>_xlfn.CONCAT(mfdТикеры[[#This Row],[&lt;TICKER&gt;]],mfdТикеры[[#This Row],[&lt;DATE&gt;]])</f>
        <v>ДагСб ао42555</v>
      </c>
      <c r="B341" s="1" t="s">
        <v>7</v>
      </c>
      <c r="C341" s="2">
        <v>42555</v>
      </c>
      <c r="D341">
        <v>0.38100000000000001</v>
      </c>
      <c r="E341">
        <v>1010000</v>
      </c>
    </row>
    <row r="342" spans="1:5" x14ac:dyDescent="0.25">
      <c r="A342" t="str">
        <f>_xlfn.CONCAT(mfdТикеры[[#This Row],[&lt;TICKER&gt;]],mfdТикеры[[#This Row],[&lt;DATE&gt;]])</f>
        <v>ДагСб ао42562</v>
      </c>
      <c r="B342" s="1" t="s">
        <v>7</v>
      </c>
      <c r="C342" s="2">
        <v>42562</v>
      </c>
      <c r="D342">
        <v>0.38</v>
      </c>
      <c r="E342">
        <v>1260000</v>
      </c>
    </row>
    <row r="343" spans="1:5" x14ac:dyDescent="0.25">
      <c r="A343" t="str">
        <f>_xlfn.CONCAT(mfdТикеры[[#This Row],[&lt;TICKER&gt;]],mfdТикеры[[#This Row],[&lt;DATE&gt;]])</f>
        <v>ДагСб ао42569</v>
      </c>
      <c r="B343" s="1" t="s">
        <v>7</v>
      </c>
      <c r="C343" s="2">
        <v>42569</v>
      </c>
      <c r="D343">
        <v>0.433</v>
      </c>
      <c r="E343">
        <v>6730000</v>
      </c>
    </row>
    <row r="344" spans="1:5" x14ac:dyDescent="0.25">
      <c r="A344" t="str">
        <f>_xlfn.CONCAT(mfdТикеры[[#This Row],[&lt;TICKER&gt;]],mfdТикеры[[#This Row],[&lt;DATE&gt;]])</f>
        <v>ДагСб ао42576</v>
      </c>
      <c r="B344" s="1" t="s">
        <v>7</v>
      </c>
      <c r="C344" s="2">
        <v>42576</v>
      </c>
      <c r="D344">
        <v>0.45100000000000001</v>
      </c>
      <c r="E344">
        <v>6640000</v>
      </c>
    </row>
    <row r="345" spans="1:5" x14ac:dyDescent="0.25">
      <c r="A345" t="str">
        <f>_xlfn.CONCAT(mfdТикеры[[#This Row],[&lt;TICKER&gt;]],mfdТикеры[[#This Row],[&lt;DATE&gt;]])</f>
        <v>ДагСб ао42583</v>
      </c>
      <c r="B345" s="1" t="s">
        <v>7</v>
      </c>
      <c r="C345" s="2">
        <v>42583</v>
      </c>
      <c r="D345">
        <v>0.47199999999999998</v>
      </c>
      <c r="E345">
        <v>1860000</v>
      </c>
    </row>
    <row r="346" spans="1:5" x14ac:dyDescent="0.25">
      <c r="A346" t="str">
        <f>_xlfn.CONCAT(mfdТикеры[[#This Row],[&lt;TICKER&gt;]],mfdТикеры[[#This Row],[&lt;DATE&gt;]])</f>
        <v>ДагСб ао42590</v>
      </c>
      <c r="B346" s="1" t="s">
        <v>7</v>
      </c>
      <c r="C346" s="2">
        <v>42590</v>
      </c>
      <c r="D346">
        <v>0.49399999999999999</v>
      </c>
      <c r="E346">
        <v>2640000</v>
      </c>
    </row>
    <row r="347" spans="1:5" x14ac:dyDescent="0.25">
      <c r="A347" t="str">
        <f>_xlfn.CONCAT(mfdТикеры[[#This Row],[&lt;TICKER&gt;]],mfdТикеры[[#This Row],[&lt;DATE&gt;]])</f>
        <v>ДагСб ао42597</v>
      </c>
      <c r="B347" s="1" t="s">
        <v>7</v>
      </c>
      <c r="C347" s="2">
        <v>42597</v>
      </c>
      <c r="D347">
        <v>0.51</v>
      </c>
      <c r="E347">
        <v>2350000</v>
      </c>
    </row>
    <row r="348" spans="1:5" x14ac:dyDescent="0.25">
      <c r="A348" t="str">
        <f>_xlfn.CONCAT(mfdТикеры[[#This Row],[&lt;TICKER&gt;]],mfdТикеры[[#This Row],[&lt;DATE&gt;]])</f>
        <v>ДагСб ао42604</v>
      </c>
      <c r="B348" s="1" t="s">
        <v>7</v>
      </c>
      <c r="C348" s="2">
        <v>42604</v>
      </c>
      <c r="D348">
        <v>0.98199999999999998</v>
      </c>
      <c r="E348">
        <v>16650000</v>
      </c>
    </row>
    <row r="349" spans="1:5" x14ac:dyDescent="0.25">
      <c r="A349" t="str">
        <f>_xlfn.CONCAT(mfdТикеры[[#This Row],[&lt;TICKER&gt;]],mfdТикеры[[#This Row],[&lt;DATE&gt;]])</f>
        <v>ДагСб ао42611</v>
      </c>
      <c r="B349" s="1" t="s">
        <v>7</v>
      </c>
      <c r="C349" s="2">
        <v>42611</v>
      </c>
      <c r="D349">
        <v>1.2509999999999999</v>
      </c>
      <c r="E349">
        <v>9550000</v>
      </c>
    </row>
    <row r="350" spans="1:5" x14ac:dyDescent="0.25">
      <c r="A350" t="str">
        <f>_xlfn.CONCAT(mfdТикеры[[#This Row],[&lt;TICKER&gt;]],mfdТикеры[[#This Row],[&lt;DATE&gt;]])</f>
        <v>ДагСб ао42618</v>
      </c>
      <c r="B350" s="1" t="s">
        <v>7</v>
      </c>
      <c r="C350" s="2">
        <v>42618</v>
      </c>
      <c r="D350">
        <v>1.48</v>
      </c>
      <c r="E350">
        <v>4590000</v>
      </c>
    </row>
    <row r="351" spans="1:5" x14ac:dyDescent="0.25">
      <c r="A351" t="str">
        <f>_xlfn.CONCAT(mfdТикеры[[#This Row],[&lt;TICKER&gt;]],mfdТикеры[[#This Row],[&lt;DATE&gt;]])</f>
        <v>ДагСб ао42625</v>
      </c>
      <c r="B351" s="1" t="s">
        <v>7</v>
      </c>
      <c r="C351" s="2">
        <v>42625</v>
      </c>
      <c r="D351">
        <v>1.77</v>
      </c>
      <c r="E351">
        <v>8190000</v>
      </c>
    </row>
    <row r="352" spans="1:5" x14ac:dyDescent="0.25">
      <c r="A352" t="str">
        <f>_xlfn.CONCAT(mfdТикеры[[#This Row],[&lt;TICKER&gt;]],mfdТикеры[[#This Row],[&lt;DATE&gt;]])</f>
        <v>ДагСб ао42632</v>
      </c>
      <c r="B352" s="1" t="s">
        <v>7</v>
      </c>
      <c r="C352" s="2">
        <v>42632</v>
      </c>
      <c r="D352">
        <v>1.9259999999999999</v>
      </c>
      <c r="E352">
        <v>7580000</v>
      </c>
    </row>
    <row r="353" spans="1:5" x14ac:dyDescent="0.25">
      <c r="A353" t="str">
        <f>_xlfn.CONCAT(mfdТикеры[[#This Row],[&lt;TICKER&gt;]],mfdТикеры[[#This Row],[&lt;DATE&gt;]])</f>
        <v>ДагСб ао42639</v>
      </c>
      <c r="B353" s="1" t="s">
        <v>7</v>
      </c>
      <c r="C353" s="2">
        <v>42639</v>
      </c>
      <c r="D353">
        <v>1.85</v>
      </c>
      <c r="E353">
        <v>2660000</v>
      </c>
    </row>
    <row r="354" spans="1:5" x14ac:dyDescent="0.25">
      <c r="A354" t="str">
        <f>_xlfn.CONCAT(mfdТикеры[[#This Row],[&lt;TICKER&gt;]],mfdТикеры[[#This Row],[&lt;DATE&gt;]])</f>
        <v>ДагСб ао42646</v>
      </c>
      <c r="B354" s="1" t="s">
        <v>7</v>
      </c>
      <c r="C354" s="2">
        <v>42646</v>
      </c>
      <c r="D354">
        <v>1.84</v>
      </c>
      <c r="E354">
        <v>470000</v>
      </c>
    </row>
    <row r="355" spans="1:5" x14ac:dyDescent="0.25">
      <c r="A355" t="str">
        <f>_xlfn.CONCAT(mfdТикеры[[#This Row],[&lt;TICKER&gt;]],mfdТикеры[[#This Row],[&lt;DATE&gt;]])</f>
        <v>ДагСб ао42653</v>
      </c>
      <c r="B355" s="1" t="s">
        <v>7</v>
      </c>
      <c r="C355" s="2">
        <v>42653</v>
      </c>
      <c r="D355">
        <v>1.6850000000000001</v>
      </c>
      <c r="E355">
        <v>6640000</v>
      </c>
    </row>
    <row r="356" spans="1:5" x14ac:dyDescent="0.25">
      <c r="A356" t="str">
        <f>_xlfn.CONCAT(mfdТикеры[[#This Row],[&lt;TICKER&gt;]],mfdТикеры[[#This Row],[&lt;DATE&gt;]])</f>
        <v>ДагСб ао42660</v>
      </c>
      <c r="B356" s="1" t="s">
        <v>7</v>
      </c>
      <c r="C356" s="2">
        <v>42660</v>
      </c>
      <c r="D356">
        <v>1.65</v>
      </c>
      <c r="E356">
        <v>1510000</v>
      </c>
    </row>
    <row r="357" spans="1:5" x14ac:dyDescent="0.25">
      <c r="A357" t="str">
        <f>_xlfn.CONCAT(mfdТикеры[[#This Row],[&lt;TICKER&gt;]],mfdТикеры[[#This Row],[&lt;DATE&gt;]])</f>
        <v>ДагСб ао42667</v>
      </c>
      <c r="B357" s="1" t="s">
        <v>7</v>
      </c>
      <c r="C357" s="2">
        <v>42667</v>
      </c>
      <c r="D357">
        <v>1.9</v>
      </c>
      <c r="E357">
        <v>7220000</v>
      </c>
    </row>
    <row r="358" spans="1:5" x14ac:dyDescent="0.25">
      <c r="A358" t="str">
        <f>_xlfn.CONCAT(mfdТикеры[[#This Row],[&lt;TICKER&gt;]],mfdТикеры[[#This Row],[&lt;DATE&gt;]])</f>
        <v>ДагСб ао42674</v>
      </c>
      <c r="B358" s="1" t="s">
        <v>7</v>
      </c>
      <c r="C358" s="2">
        <v>42674</v>
      </c>
      <c r="D358">
        <v>1.7509999999999999</v>
      </c>
      <c r="E358">
        <v>3410000</v>
      </c>
    </row>
    <row r="359" spans="1:5" x14ac:dyDescent="0.25">
      <c r="A359" t="str">
        <f>_xlfn.CONCAT(mfdТикеры[[#This Row],[&lt;TICKER&gt;]],mfdТикеры[[#This Row],[&lt;DATE&gt;]])</f>
        <v>ДагСб ао42681</v>
      </c>
      <c r="B359" s="1" t="s">
        <v>7</v>
      </c>
      <c r="C359" s="2">
        <v>42681</v>
      </c>
      <c r="D359">
        <v>1.399</v>
      </c>
      <c r="E359">
        <v>8200000</v>
      </c>
    </row>
    <row r="360" spans="1:5" x14ac:dyDescent="0.25">
      <c r="A360" t="str">
        <f>_xlfn.CONCAT(mfdТикеры[[#This Row],[&lt;TICKER&gt;]],mfdТикеры[[#This Row],[&lt;DATE&gt;]])</f>
        <v>ДагСб ао42688</v>
      </c>
      <c r="B360" s="1" t="s">
        <v>7</v>
      </c>
      <c r="C360" s="2">
        <v>42688</v>
      </c>
      <c r="D360">
        <v>1.7949999999999999</v>
      </c>
      <c r="E360">
        <v>7180000</v>
      </c>
    </row>
    <row r="361" spans="1:5" x14ac:dyDescent="0.25">
      <c r="A361" t="str">
        <f>_xlfn.CONCAT(mfdТикеры[[#This Row],[&lt;TICKER&gt;]],mfdТикеры[[#This Row],[&lt;DATE&gt;]])</f>
        <v>ДагСб ао42695</v>
      </c>
      <c r="B361" s="1" t="s">
        <v>7</v>
      </c>
      <c r="C361" s="2">
        <v>42695</v>
      </c>
      <c r="D361">
        <v>1.659</v>
      </c>
      <c r="E361">
        <v>4070000</v>
      </c>
    </row>
    <row r="362" spans="1:5" x14ac:dyDescent="0.25">
      <c r="A362" t="str">
        <f>_xlfn.CONCAT(mfdТикеры[[#This Row],[&lt;TICKER&gt;]],mfdТикеры[[#This Row],[&lt;DATE&gt;]])</f>
        <v>ДагСб ао42702</v>
      </c>
      <c r="B362" s="1" t="s">
        <v>7</v>
      </c>
      <c r="C362" s="2">
        <v>42702</v>
      </c>
      <c r="D362">
        <v>1.6990000000000001</v>
      </c>
      <c r="E362">
        <v>4020000</v>
      </c>
    </row>
    <row r="363" spans="1:5" x14ac:dyDescent="0.25">
      <c r="A363" t="str">
        <f>_xlfn.CONCAT(mfdТикеры[[#This Row],[&lt;TICKER&gt;]],mfdТикеры[[#This Row],[&lt;DATE&gt;]])</f>
        <v>ДагСб ао42709</v>
      </c>
      <c r="B363" s="1" t="s">
        <v>7</v>
      </c>
      <c r="C363" s="2">
        <v>42709</v>
      </c>
      <c r="D363">
        <v>1.55</v>
      </c>
      <c r="E363">
        <v>3710000</v>
      </c>
    </row>
    <row r="364" spans="1:5" x14ac:dyDescent="0.25">
      <c r="A364" t="str">
        <f>_xlfn.CONCAT(mfdТикеры[[#This Row],[&lt;TICKER&gt;]],mfdТикеры[[#This Row],[&lt;DATE&gt;]])</f>
        <v>ДагСб ао42716</v>
      </c>
      <c r="B364" s="1" t="s">
        <v>7</v>
      </c>
      <c r="C364" s="2">
        <v>42716</v>
      </c>
      <c r="D364">
        <v>1.63</v>
      </c>
      <c r="E364">
        <v>3750000</v>
      </c>
    </row>
    <row r="365" spans="1:5" x14ac:dyDescent="0.25">
      <c r="A365" t="str">
        <f>_xlfn.CONCAT(mfdТикеры[[#This Row],[&lt;TICKER&gt;]],mfdТикеры[[#This Row],[&lt;DATE&gt;]])</f>
        <v>ДагСб ао42723</v>
      </c>
      <c r="B365" s="1" t="s">
        <v>7</v>
      </c>
      <c r="C365" s="2">
        <v>42723</v>
      </c>
      <c r="D365">
        <v>1.4630000000000001</v>
      </c>
      <c r="E365">
        <v>2680000</v>
      </c>
    </row>
    <row r="366" spans="1:5" x14ac:dyDescent="0.25">
      <c r="A366" t="str">
        <f>_xlfn.CONCAT(mfdТикеры[[#This Row],[&lt;TICKER&gt;]],mfdТикеры[[#This Row],[&lt;DATE&gt;]])</f>
        <v>ДагСб ао42730</v>
      </c>
      <c r="B366" s="1" t="s">
        <v>7</v>
      </c>
      <c r="C366" s="2">
        <v>42730</v>
      </c>
      <c r="D366">
        <v>1.55</v>
      </c>
      <c r="E366">
        <v>1810000</v>
      </c>
    </row>
    <row r="367" spans="1:5" x14ac:dyDescent="0.25">
      <c r="A367" t="str">
        <f>_xlfn.CONCAT(mfdТикеры[[#This Row],[&lt;TICKER&gt;]],mfdТикеры[[#This Row],[&lt;DATE&gt;]])</f>
        <v>ДагСб ао42737</v>
      </c>
      <c r="B367" s="1" t="s">
        <v>7</v>
      </c>
      <c r="C367" s="2">
        <v>42737</v>
      </c>
      <c r="D367">
        <v>1.7</v>
      </c>
      <c r="E367">
        <v>580000</v>
      </c>
    </row>
    <row r="368" spans="1:5" x14ac:dyDescent="0.25">
      <c r="A368" t="str">
        <f>_xlfn.CONCAT(mfdТикеры[[#This Row],[&lt;TICKER&gt;]],mfdТикеры[[#This Row],[&lt;DATE&gt;]])</f>
        <v>ДагСб ао42744</v>
      </c>
      <c r="B368" s="1" t="s">
        <v>7</v>
      </c>
      <c r="C368" s="2">
        <v>42744</v>
      </c>
      <c r="D368">
        <v>1.62</v>
      </c>
      <c r="E368">
        <v>780000</v>
      </c>
    </row>
    <row r="369" spans="1:5" x14ac:dyDescent="0.25">
      <c r="A369" t="str">
        <f>_xlfn.CONCAT(mfdТикеры[[#This Row],[&lt;TICKER&gt;]],mfdТикеры[[#This Row],[&lt;DATE&gt;]])</f>
        <v>ДагСб ао42751</v>
      </c>
      <c r="B369" s="1" t="s">
        <v>7</v>
      </c>
      <c r="C369" s="2">
        <v>42751</v>
      </c>
      <c r="D369">
        <v>1.53</v>
      </c>
      <c r="E369">
        <v>3520000</v>
      </c>
    </row>
    <row r="370" spans="1:5" x14ac:dyDescent="0.25">
      <c r="A370" t="str">
        <f>_xlfn.CONCAT(mfdТикеры[[#This Row],[&lt;TICKER&gt;]],mfdТикеры[[#This Row],[&lt;DATE&gt;]])</f>
        <v>ДагСб ао42758</v>
      </c>
      <c r="B370" s="1" t="s">
        <v>7</v>
      </c>
      <c r="C370" s="2">
        <v>42758</v>
      </c>
      <c r="D370">
        <v>1.52</v>
      </c>
      <c r="E370">
        <v>810000</v>
      </c>
    </row>
    <row r="371" spans="1:5" x14ac:dyDescent="0.25">
      <c r="A371" t="str">
        <f>_xlfn.CONCAT(mfdТикеры[[#This Row],[&lt;TICKER&gt;]],mfdТикеры[[#This Row],[&lt;DATE&gt;]])</f>
        <v>ДагСб ао42765</v>
      </c>
      <c r="B371" s="1" t="s">
        <v>7</v>
      </c>
      <c r="C371" s="2">
        <v>42765</v>
      </c>
      <c r="D371">
        <v>1.3</v>
      </c>
      <c r="E371">
        <v>2460000</v>
      </c>
    </row>
    <row r="372" spans="1:5" x14ac:dyDescent="0.25">
      <c r="A372" t="str">
        <f>_xlfn.CONCAT(mfdТикеры[[#This Row],[&lt;TICKER&gt;]],mfdТикеры[[#This Row],[&lt;DATE&gt;]])</f>
        <v>ДагСб ао42772</v>
      </c>
      <c r="B372" s="1" t="s">
        <v>7</v>
      </c>
      <c r="C372" s="2">
        <v>42772</v>
      </c>
      <c r="D372">
        <v>1.23</v>
      </c>
      <c r="E372">
        <v>7000000</v>
      </c>
    </row>
    <row r="373" spans="1:5" x14ac:dyDescent="0.25">
      <c r="A373" t="str">
        <f>_xlfn.CONCAT(mfdТикеры[[#This Row],[&lt;TICKER&gt;]],mfdТикеры[[#This Row],[&lt;DATE&gt;]])</f>
        <v>ДагСб ао42779</v>
      </c>
      <c r="B373" s="1" t="s">
        <v>7</v>
      </c>
      <c r="C373" s="2">
        <v>42779</v>
      </c>
      <c r="D373">
        <v>1.105</v>
      </c>
      <c r="E373">
        <v>1630000</v>
      </c>
    </row>
    <row r="374" spans="1:5" x14ac:dyDescent="0.25">
      <c r="A374" t="str">
        <f>_xlfn.CONCAT(mfdТикеры[[#This Row],[&lt;TICKER&gt;]],mfdТикеры[[#This Row],[&lt;DATE&gt;]])</f>
        <v>ДагСб ао42786</v>
      </c>
      <c r="B374" s="1" t="s">
        <v>7</v>
      </c>
      <c r="C374" s="2">
        <v>42786</v>
      </c>
      <c r="D374">
        <v>0.84499999999999997</v>
      </c>
      <c r="E374">
        <v>5630000</v>
      </c>
    </row>
    <row r="375" spans="1:5" x14ac:dyDescent="0.25">
      <c r="A375" t="str">
        <f>_xlfn.CONCAT(mfdТикеры[[#This Row],[&lt;TICKER&gt;]],mfdТикеры[[#This Row],[&lt;DATE&gt;]])</f>
        <v>ДагСб ао42793</v>
      </c>
      <c r="B375" s="1" t="s">
        <v>7</v>
      </c>
      <c r="C375" s="2">
        <v>42793</v>
      </c>
      <c r="D375">
        <v>0.75</v>
      </c>
      <c r="E375">
        <v>3210000</v>
      </c>
    </row>
    <row r="376" spans="1:5" x14ac:dyDescent="0.25">
      <c r="A376" t="str">
        <f>_xlfn.CONCAT(mfdТикеры[[#This Row],[&lt;TICKER&gt;]],mfdТикеры[[#This Row],[&lt;DATE&gt;]])</f>
        <v>ДагСб ао42800</v>
      </c>
      <c r="B376" s="1" t="s">
        <v>7</v>
      </c>
      <c r="C376" s="2">
        <v>42800</v>
      </c>
      <c r="D376">
        <v>0.63</v>
      </c>
      <c r="E376">
        <v>2010000</v>
      </c>
    </row>
    <row r="377" spans="1:5" x14ac:dyDescent="0.25">
      <c r="A377" t="str">
        <f>_xlfn.CONCAT(mfdТикеры[[#This Row],[&lt;TICKER&gt;]],mfdТикеры[[#This Row],[&lt;DATE&gt;]])</f>
        <v>ДагСб ао42807</v>
      </c>
      <c r="B377" s="1" t="s">
        <v>7</v>
      </c>
      <c r="C377" s="2">
        <v>42807</v>
      </c>
      <c r="D377">
        <v>0.56000000000000005</v>
      </c>
      <c r="E377">
        <v>5470000</v>
      </c>
    </row>
    <row r="378" spans="1:5" x14ac:dyDescent="0.25">
      <c r="A378" t="str">
        <f>_xlfn.CONCAT(mfdТикеры[[#This Row],[&lt;TICKER&gt;]],mfdТикеры[[#This Row],[&lt;DATE&gt;]])</f>
        <v>ДагСб ао42814</v>
      </c>
      <c r="B378" s="1" t="s">
        <v>7</v>
      </c>
      <c r="C378" s="2">
        <v>42814</v>
      </c>
      <c r="D378">
        <v>0.40500000000000003</v>
      </c>
      <c r="E378">
        <v>148280000</v>
      </c>
    </row>
    <row r="379" spans="1:5" x14ac:dyDescent="0.25">
      <c r="A379" t="str">
        <f>_xlfn.CONCAT(mfdТикеры[[#This Row],[&lt;TICKER&gt;]],mfdТикеры[[#This Row],[&lt;DATE&gt;]])</f>
        <v>ДагСб ао42821</v>
      </c>
      <c r="B379" s="1" t="s">
        <v>7</v>
      </c>
      <c r="C379" s="2">
        <v>42821</v>
      </c>
      <c r="D379">
        <v>0.24</v>
      </c>
      <c r="E379">
        <v>168350000</v>
      </c>
    </row>
    <row r="380" spans="1:5" x14ac:dyDescent="0.25">
      <c r="A380" t="str">
        <f>_xlfn.CONCAT(mfdТикеры[[#This Row],[&lt;TICKER&gt;]],mfdТикеры[[#This Row],[&lt;DATE&gt;]])</f>
        <v>ДагСб ао42828</v>
      </c>
      <c r="B380" s="1" t="s">
        <v>7</v>
      </c>
      <c r="C380" s="2">
        <v>42828</v>
      </c>
      <c r="D380">
        <v>0.28000000000000003</v>
      </c>
      <c r="E380">
        <v>447920000</v>
      </c>
    </row>
    <row r="381" spans="1:5" x14ac:dyDescent="0.25">
      <c r="A381" t="str">
        <f>_xlfn.CONCAT(mfdТикеры[[#This Row],[&lt;TICKER&gt;]],mfdТикеры[[#This Row],[&lt;DATE&gt;]])</f>
        <v>ДагСб ао42835</v>
      </c>
      <c r="B381" s="1" t="s">
        <v>7</v>
      </c>
      <c r="C381" s="2">
        <v>42835</v>
      </c>
      <c r="D381">
        <v>0.315</v>
      </c>
      <c r="E381">
        <v>171520000</v>
      </c>
    </row>
    <row r="382" spans="1:5" x14ac:dyDescent="0.25">
      <c r="A382" t="str">
        <f>_xlfn.CONCAT(mfdТикеры[[#This Row],[&lt;TICKER&gt;]],mfdТикеры[[#This Row],[&lt;DATE&gt;]])</f>
        <v>ДагСб ао42842</v>
      </c>
      <c r="B382" s="1" t="s">
        <v>7</v>
      </c>
      <c r="C382" s="2">
        <v>42842</v>
      </c>
      <c r="D382">
        <v>0.28000000000000003</v>
      </c>
      <c r="E382">
        <v>49680000</v>
      </c>
    </row>
    <row r="383" spans="1:5" x14ac:dyDescent="0.25">
      <c r="A383" t="str">
        <f>_xlfn.CONCAT(mfdТикеры[[#This Row],[&lt;TICKER&gt;]],mfdТикеры[[#This Row],[&lt;DATE&gt;]])</f>
        <v>ДагСб ао42849</v>
      </c>
      <c r="B383" s="1" t="s">
        <v>7</v>
      </c>
      <c r="C383" s="2">
        <v>42849</v>
      </c>
      <c r="D383">
        <v>0.3</v>
      </c>
      <c r="E383">
        <v>49630000</v>
      </c>
    </row>
    <row r="384" spans="1:5" x14ac:dyDescent="0.25">
      <c r="A384" t="str">
        <f>_xlfn.CONCAT(mfdТикеры[[#This Row],[&lt;TICKER&gt;]],mfdТикеры[[#This Row],[&lt;DATE&gt;]])</f>
        <v>ДагСб ао42856</v>
      </c>
      <c r="B384" s="1" t="s">
        <v>7</v>
      </c>
      <c r="C384" s="2">
        <v>42856</v>
      </c>
      <c r="D384">
        <v>0.255</v>
      </c>
      <c r="E384">
        <v>51590000</v>
      </c>
    </row>
    <row r="385" spans="1:5" x14ac:dyDescent="0.25">
      <c r="A385" t="str">
        <f>_xlfn.CONCAT(mfdТикеры[[#This Row],[&lt;TICKER&gt;]],mfdТикеры[[#This Row],[&lt;DATE&gt;]])</f>
        <v>ДагСб ао42863</v>
      </c>
      <c r="B385" s="1" t="s">
        <v>7</v>
      </c>
      <c r="C385" s="2">
        <v>42863</v>
      </c>
      <c r="D385">
        <v>0.27</v>
      </c>
      <c r="E385">
        <v>16070000</v>
      </c>
    </row>
    <row r="386" spans="1:5" x14ac:dyDescent="0.25">
      <c r="A386" t="str">
        <f>_xlfn.CONCAT(mfdТикеры[[#This Row],[&lt;TICKER&gt;]],mfdТикеры[[#This Row],[&lt;DATE&gt;]])</f>
        <v>ДагСб ао42870</v>
      </c>
      <c r="B386" s="1" t="s">
        <v>7</v>
      </c>
      <c r="C386" s="2">
        <v>42870</v>
      </c>
      <c r="D386">
        <v>0.19500000000000001</v>
      </c>
      <c r="E386">
        <v>130680000</v>
      </c>
    </row>
    <row r="387" spans="1:5" x14ac:dyDescent="0.25">
      <c r="A387" t="str">
        <f>_xlfn.CONCAT(mfdТикеры[[#This Row],[&lt;TICKER&gt;]],mfdТикеры[[#This Row],[&lt;DATE&gt;]])</f>
        <v>ДагСб ао42877</v>
      </c>
      <c r="B387" s="1" t="s">
        <v>7</v>
      </c>
      <c r="C387" s="2">
        <v>42877</v>
      </c>
      <c r="D387">
        <v>0.22</v>
      </c>
      <c r="E387">
        <v>119060000</v>
      </c>
    </row>
    <row r="388" spans="1:5" x14ac:dyDescent="0.25">
      <c r="A388" t="str">
        <f>_xlfn.CONCAT(mfdТикеры[[#This Row],[&lt;TICKER&gt;]],mfdТикеры[[#This Row],[&lt;DATE&gt;]])</f>
        <v>ДагСб ао42884</v>
      </c>
      <c r="B388" s="1" t="s">
        <v>7</v>
      </c>
      <c r="C388" s="2">
        <v>42884</v>
      </c>
      <c r="D388">
        <v>0.2</v>
      </c>
      <c r="E388">
        <v>50980000</v>
      </c>
    </row>
    <row r="389" spans="1:5" x14ac:dyDescent="0.25">
      <c r="A389" t="str">
        <f>_xlfn.CONCAT(mfdТикеры[[#This Row],[&lt;TICKER&gt;]],mfdТикеры[[#This Row],[&lt;DATE&gt;]])</f>
        <v>ДагСб ао42891</v>
      </c>
      <c r="B389" s="1" t="s">
        <v>7</v>
      </c>
      <c r="C389" s="2">
        <v>42891</v>
      </c>
      <c r="D389">
        <v>0.21</v>
      </c>
      <c r="E389">
        <v>37940000</v>
      </c>
    </row>
    <row r="390" spans="1:5" x14ac:dyDescent="0.25">
      <c r="A390" t="str">
        <f>_xlfn.CONCAT(mfdТикеры[[#This Row],[&lt;TICKER&gt;]],mfdТикеры[[#This Row],[&lt;DATE&gt;]])</f>
        <v>ДагСб ао42898</v>
      </c>
      <c r="B390" s="1" t="s">
        <v>7</v>
      </c>
      <c r="C390" s="2">
        <v>42898</v>
      </c>
      <c r="D390">
        <v>0.22</v>
      </c>
      <c r="E390">
        <v>41090000</v>
      </c>
    </row>
    <row r="391" spans="1:5" x14ac:dyDescent="0.25">
      <c r="A391" t="str">
        <f>_xlfn.CONCAT(mfdТикеры[[#This Row],[&lt;TICKER&gt;]],mfdТикеры[[#This Row],[&lt;DATE&gt;]])</f>
        <v>ДагСб ао42905</v>
      </c>
      <c r="B391" s="1" t="s">
        <v>7</v>
      </c>
      <c r="C391" s="2">
        <v>42905</v>
      </c>
      <c r="D391">
        <v>0.22</v>
      </c>
      <c r="E391">
        <v>10360000</v>
      </c>
    </row>
    <row r="392" spans="1:5" x14ac:dyDescent="0.25">
      <c r="A392" t="str">
        <f>_xlfn.CONCAT(mfdТикеры[[#This Row],[&lt;TICKER&gt;]],mfdТикеры[[#This Row],[&lt;DATE&gt;]])</f>
        <v>ДагСб ао42912</v>
      </c>
      <c r="B392" s="1" t="s">
        <v>7</v>
      </c>
      <c r="C392" s="2">
        <v>42912</v>
      </c>
      <c r="D392">
        <v>0.22500000000000001</v>
      </c>
      <c r="E392">
        <v>24700000</v>
      </c>
    </row>
    <row r="393" spans="1:5" x14ac:dyDescent="0.25">
      <c r="A393" t="str">
        <f>_xlfn.CONCAT(mfdТикеры[[#This Row],[&lt;TICKER&gt;]],mfdТикеры[[#This Row],[&lt;DATE&gt;]])</f>
        <v>ДагСб ао42919</v>
      </c>
      <c r="B393" s="1" t="s">
        <v>7</v>
      </c>
      <c r="C393" s="2">
        <v>42919</v>
      </c>
      <c r="D393">
        <v>0.315</v>
      </c>
      <c r="E393">
        <v>144140000</v>
      </c>
    </row>
    <row r="394" spans="1:5" x14ac:dyDescent="0.25">
      <c r="A394" t="str">
        <f>_xlfn.CONCAT(mfdТикеры[[#This Row],[&lt;TICKER&gt;]],mfdТикеры[[#This Row],[&lt;DATE&gt;]])</f>
        <v>ДагСб ао42926</v>
      </c>
      <c r="B394" s="1" t="s">
        <v>7</v>
      </c>
      <c r="C394" s="2">
        <v>42926</v>
      </c>
      <c r="D394">
        <v>0.27500000000000002</v>
      </c>
      <c r="E394">
        <v>45410000</v>
      </c>
    </row>
    <row r="395" spans="1:5" x14ac:dyDescent="0.25">
      <c r="A395" t="str">
        <f>_xlfn.CONCAT(mfdТикеры[[#This Row],[&lt;TICKER&gt;]],mfdТикеры[[#This Row],[&lt;DATE&gt;]])</f>
        <v>ДагСб ао42933</v>
      </c>
      <c r="B395" s="1" t="s">
        <v>7</v>
      </c>
      <c r="C395" s="2">
        <v>42933</v>
      </c>
      <c r="D395">
        <v>0.22</v>
      </c>
      <c r="E395">
        <v>73340000</v>
      </c>
    </row>
    <row r="396" spans="1:5" x14ac:dyDescent="0.25">
      <c r="A396" t="str">
        <f>_xlfn.CONCAT(mfdТикеры[[#This Row],[&lt;TICKER&gt;]],mfdТикеры[[#This Row],[&lt;DATE&gt;]])</f>
        <v>ДагСб ао42940</v>
      </c>
      <c r="B396" s="1" t="s">
        <v>7</v>
      </c>
      <c r="C396" s="2">
        <v>42940</v>
      </c>
      <c r="D396">
        <v>0.26</v>
      </c>
      <c r="E396">
        <v>72800000</v>
      </c>
    </row>
    <row r="397" spans="1:5" x14ac:dyDescent="0.25">
      <c r="A397" t="str">
        <f>_xlfn.CONCAT(mfdТикеры[[#This Row],[&lt;TICKER&gt;]],mfdТикеры[[#This Row],[&lt;DATE&gt;]])</f>
        <v>ДагСб ао42947</v>
      </c>
      <c r="B397" s="1" t="s">
        <v>7</v>
      </c>
      <c r="C397" s="2">
        <v>42947</v>
      </c>
      <c r="D397">
        <v>0.26600000000000001</v>
      </c>
      <c r="E397">
        <v>44400000</v>
      </c>
    </row>
    <row r="398" spans="1:5" x14ac:dyDescent="0.25">
      <c r="A398" t="str">
        <f>_xlfn.CONCAT(mfdТикеры[[#This Row],[&lt;TICKER&gt;]],mfdТикеры[[#This Row],[&lt;DATE&gt;]])</f>
        <v>ДагСб ао42954</v>
      </c>
      <c r="B398" s="1" t="s">
        <v>7</v>
      </c>
      <c r="C398" s="2">
        <v>42954</v>
      </c>
      <c r="D398">
        <v>0.24</v>
      </c>
      <c r="E398">
        <v>28980000</v>
      </c>
    </row>
    <row r="399" spans="1:5" x14ac:dyDescent="0.25">
      <c r="A399" t="str">
        <f>_xlfn.CONCAT(mfdТикеры[[#This Row],[&lt;TICKER&gt;]],mfdТикеры[[#This Row],[&lt;DATE&gt;]])</f>
        <v>ДагСб ао42961</v>
      </c>
      <c r="B399" s="1" t="s">
        <v>7</v>
      </c>
      <c r="C399" s="2">
        <v>42961</v>
      </c>
      <c r="D399">
        <v>0.23899999999999999</v>
      </c>
      <c r="E399">
        <v>4170000</v>
      </c>
    </row>
    <row r="400" spans="1:5" x14ac:dyDescent="0.25">
      <c r="A400" t="str">
        <f>_xlfn.CONCAT(mfdТикеры[[#This Row],[&lt;TICKER&gt;]],mfdТикеры[[#This Row],[&lt;DATE&gt;]])</f>
        <v>ДагСб ао42968</v>
      </c>
      <c r="B400" s="1" t="s">
        <v>7</v>
      </c>
      <c r="C400" s="2">
        <v>42968</v>
      </c>
      <c r="D400">
        <v>0.19</v>
      </c>
      <c r="E400">
        <v>286930000</v>
      </c>
    </row>
    <row r="401" spans="1:5" x14ac:dyDescent="0.25">
      <c r="A401" t="str">
        <f>_xlfn.CONCAT(mfdТикеры[[#This Row],[&lt;TICKER&gt;]],mfdТикеры[[#This Row],[&lt;DATE&gt;]])</f>
        <v>ДагСб ао42975</v>
      </c>
      <c r="B401" s="1" t="s">
        <v>7</v>
      </c>
      <c r="C401" s="2">
        <v>42975</v>
      </c>
      <c r="D401">
        <v>0.159</v>
      </c>
      <c r="E401">
        <v>319370000</v>
      </c>
    </row>
    <row r="402" spans="1:5" x14ac:dyDescent="0.25">
      <c r="A402" t="str">
        <f>_xlfn.CONCAT(mfdТикеры[[#This Row],[&lt;TICKER&gt;]],mfdТикеры[[#This Row],[&lt;DATE&gt;]])</f>
        <v>ДагСб ао42982</v>
      </c>
      <c r="B402" s="1" t="s">
        <v>7</v>
      </c>
      <c r="C402" s="2">
        <v>42982</v>
      </c>
      <c r="D402">
        <v>0.09</v>
      </c>
      <c r="E402">
        <v>864430000</v>
      </c>
    </row>
    <row r="403" spans="1:5" x14ac:dyDescent="0.25">
      <c r="A403" t="str">
        <f>_xlfn.CONCAT(mfdТикеры[[#This Row],[&lt;TICKER&gt;]],mfdТикеры[[#This Row],[&lt;DATE&gt;]])</f>
        <v>ДагСб ао42989</v>
      </c>
      <c r="B403" s="1" t="s">
        <v>7</v>
      </c>
      <c r="C403" s="2">
        <v>42989</v>
      </c>
      <c r="D403">
        <v>0.106</v>
      </c>
      <c r="E403">
        <v>443080000</v>
      </c>
    </row>
    <row r="404" spans="1:5" x14ac:dyDescent="0.25">
      <c r="A404" t="str">
        <f>_xlfn.CONCAT(mfdТикеры[[#This Row],[&lt;TICKER&gt;]],mfdТикеры[[#This Row],[&lt;DATE&gt;]])</f>
        <v>ДагСб ао42996</v>
      </c>
      <c r="B404" s="1" t="s">
        <v>7</v>
      </c>
      <c r="C404" s="2">
        <v>42996</v>
      </c>
      <c r="D404">
        <v>0.10299999999999999</v>
      </c>
      <c r="E404">
        <v>110290000</v>
      </c>
    </row>
    <row r="405" spans="1:5" x14ac:dyDescent="0.25">
      <c r="A405" t="str">
        <f>_xlfn.CONCAT(mfdТикеры[[#This Row],[&lt;TICKER&gt;]],mfdТикеры[[#This Row],[&lt;DATE&gt;]])</f>
        <v>ДагСб ао43003</v>
      </c>
      <c r="B405" s="1" t="s">
        <v>7</v>
      </c>
      <c r="C405" s="2">
        <v>43003</v>
      </c>
      <c r="D405">
        <v>0.114</v>
      </c>
      <c r="E405">
        <v>309250000</v>
      </c>
    </row>
    <row r="406" spans="1:5" x14ac:dyDescent="0.25">
      <c r="A406" t="str">
        <f>_xlfn.CONCAT(mfdТикеры[[#This Row],[&lt;TICKER&gt;]],mfdТикеры[[#This Row],[&lt;DATE&gt;]])</f>
        <v>ДагСб ао43010</v>
      </c>
      <c r="B406" s="1" t="s">
        <v>7</v>
      </c>
      <c r="C406" s="2">
        <v>43010</v>
      </c>
      <c r="D406">
        <v>0.113</v>
      </c>
      <c r="E406">
        <v>80920000</v>
      </c>
    </row>
    <row r="407" spans="1:5" x14ac:dyDescent="0.25">
      <c r="A407" t="str">
        <f>_xlfn.CONCAT(mfdТикеры[[#This Row],[&lt;TICKER&gt;]],mfdТикеры[[#This Row],[&lt;DATE&gt;]])</f>
        <v>ДагСб ао43017</v>
      </c>
      <c r="B407" s="1" t="s">
        <v>7</v>
      </c>
      <c r="C407" s="2">
        <v>43017</v>
      </c>
      <c r="D407">
        <v>0.114</v>
      </c>
      <c r="E407">
        <v>74440000</v>
      </c>
    </row>
    <row r="408" spans="1:5" x14ac:dyDescent="0.25">
      <c r="A408" t="str">
        <f>_xlfn.CONCAT(mfdТикеры[[#This Row],[&lt;TICKER&gt;]],mfdТикеры[[#This Row],[&lt;DATE&gt;]])</f>
        <v>ДагСб ао43024</v>
      </c>
      <c r="B408" s="1" t="s">
        <v>7</v>
      </c>
      <c r="C408" s="2">
        <v>43024</v>
      </c>
      <c r="D408">
        <v>0.114</v>
      </c>
      <c r="E408">
        <v>78790000</v>
      </c>
    </row>
    <row r="409" spans="1:5" x14ac:dyDescent="0.25">
      <c r="A409" t="str">
        <f>_xlfn.CONCAT(mfdТикеры[[#This Row],[&lt;TICKER&gt;]],mfdТикеры[[#This Row],[&lt;DATE&gt;]])</f>
        <v>ДагСб ао43031</v>
      </c>
      <c r="B409" s="1" t="s">
        <v>7</v>
      </c>
      <c r="C409" s="2">
        <v>43031</v>
      </c>
      <c r="D409">
        <v>0.112</v>
      </c>
      <c r="E409">
        <v>33590000</v>
      </c>
    </row>
    <row r="410" spans="1:5" x14ac:dyDescent="0.25">
      <c r="A410" t="str">
        <f>_xlfn.CONCAT(mfdТикеры[[#This Row],[&lt;TICKER&gt;]],mfdТикеры[[#This Row],[&lt;DATE&gt;]])</f>
        <v>ДагСб ао43038</v>
      </c>
      <c r="B410" s="1" t="s">
        <v>7</v>
      </c>
      <c r="C410" s="2">
        <v>43038</v>
      </c>
      <c r="D410">
        <v>0.108</v>
      </c>
      <c r="E410">
        <v>41230000</v>
      </c>
    </row>
    <row r="411" spans="1:5" x14ac:dyDescent="0.25">
      <c r="A411" t="str">
        <f>_xlfn.CONCAT(mfdТикеры[[#This Row],[&lt;TICKER&gt;]],mfdТикеры[[#This Row],[&lt;DATE&gt;]])</f>
        <v>ДагСб ао43045</v>
      </c>
      <c r="B411" s="1" t="s">
        <v>7</v>
      </c>
      <c r="C411" s="2">
        <v>43045</v>
      </c>
      <c r="D411">
        <v>0.10199999999999999</v>
      </c>
      <c r="E411">
        <v>48120000</v>
      </c>
    </row>
    <row r="412" spans="1:5" x14ac:dyDescent="0.25">
      <c r="A412" t="str">
        <f>_xlfn.CONCAT(mfdТикеры[[#This Row],[&lt;TICKER&gt;]],mfdТикеры[[#This Row],[&lt;DATE&gt;]])</f>
        <v>ДагСб ао43052</v>
      </c>
      <c r="B412" s="1" t="s">
        <v>7</v>
      </c>
      <c r="C412" s="2">
        <v>43052</v>
      </c>
      <c r="D412">
        <v>9.7000000000000003E-2</v>
      </c>
      <c r="E412">
        <v>101180000</v>
      </c>
    </row>
    <row r="413" spans="1:5" x14ac:dyDescent="0.25">
      <c r="A413" t="str">
        <f>_xlfn.CONCAT(mfdТикеры[[#This Row],[&lt;TICKER&gt;]],mfdТикеры[[#This Row],[&lt;DATE&gt;]])</f>
        <v>ДагСб ао43059</v>
      </c>
      <c r="B413" s="1" t="s">
        <v>7</v>
      </c>
      <c r="C413" s="2">
        <v>43059</v>
      </c>
      <c r="D413">
        <v>9.35E-2</v>
      </c>
      <c r="E413">
        <v>66870000</v>
      </c>
    </row>
    <row r="414" spans="1:5" x14ac:dyDescent="0.25">
      <c r="A414" t="str">
        <f>_xlfn.CONCAT(mfdТикеры[[#This Row],[&lt;TICKER&gt;]],mfdТикеры[[#This Row],[&lt;DATE&gt;]])</f>
        <v>ДагСб ао43066</v>
      </c>
      <c r="B414" s="1" t="s">
        <v>7</v>
      </c>
      <c r="C414" s="2">
        <v>43066</v>
      </c>
      <c r="D414">
        <v>8.4000000000000005E-2</v>
      </c>
      <c r="E414">
        <v>42630000</v>
      </c>
    </row>
    <row r="415" spans="1:5" x14ac:dyDescent="0.25">
      <c r="A415" t="str">
        <f>_xlfn.CONCAT(mfdТикеры[[#This Row],[&lt;TICKER&gt;]],mfdТикеры[[#This Row],[&lt;DATE&gt;]])</f>
        <v>ДагСб ао43073</v>
      </c>
      <c r="B415" s="1" t="s">
        <v>7</v>
      </c>
      <c r="C415" s="2">
        <v>43073</v>
      </c>
      <c r="D415">
        <v>8.5999999999999993E-2</v>
      </c>
      <c r="E415">
        <v>84490000</v>
      </c>
    </row>
    <row r="416" spans="1:5" x14ac:dyDescent="0.25">
      <c r="A416" t="str">
        <f>_xlfn.CONCAT(mfdТикеры[[#This Row],[&lt;TICKER&gt;]],mfdТикеры[[#This Row],[&lt;DATE&gt;]])</f>
        <v>ДагСб ао43080</v>
      </c>
      <c r="B416" s="1" t="s">
        <v>7</v>
      </c>
      <c r="C416" s="2">
        <v>43080</v>
      </c>
      <c r="D416">
        <v>9.1499999999999998E-2</v>
      </c>
      <c r="E416">
        <v>50650000</v>
      </c>
    </row>
    <row r="417" spans="1:5" x14ac:dyDescent="0.25">
      <c r="A417" t="str">
        <f>_xlfn.CONCAT(mfdТикеры[[#This Row],[&lt;TICKER&gt;]],mfdТикеры[[#This Row],[&lt;DATE&gt;]])</f>
        <v>ДагСб ао43087</v>
      </c>
      <c r="B417" s="1" t="s">
        <v>7</v>
      </c>
      <c r="C417" s="2">
        <v>43087</v>
      </c>
      <c r="D417">
        <v>0.104</v>
      </c>
      <c r="E417">
        <v>167230000</v>
      </c>
    </row>
    <row r="418" spans="1:5" x14ac:dyDescent="0.25">
      <c r="A418" t="str">
        <f>_xlfn.CONCAT(mfdТикеры[[#This Row],[&lt;TICKER&gt;]],mfdТикеры[[#This Row],[&lt;DATE&gt;]])</f>
        <v>ДагСб ао43094</v>
      </c>
      <c r="B418" s="1" t="s">
        <v>7</v>
      </c>
      <c r="C418" s="2">
        <v>43094</v>
      </c>
      <c r="D418">
        <v>0.12</v>
      </c>
      <c r="E418">
        <v>557040000</v>
      </c>
    </row>
    <row r="419" spans="1:5" x14ac:dyDescent="0.25">
      <c r="A419" t="str">
        <f>_xlfn.CONCAT(mfdТикеры[[#This Row],[&lt;TICKER&gt;]],mfdТикеры[[#This Row],[&lt;DATE&gt;]])</f>
        <v>ДагСб ао43101</v>
      </c>
      <c r="B419" s="1" t="s">
        <v>7</v>
      </c>
      <c r="C419" s="2">
        <v>43101</v>
      </c>
      <c r="D419">
        <v>0.13400000000000001</v>
      </c>
      <c r="E419">
        <v>101360000</v>
      </c>
    </row>
    <row r="420" spans="1:5" x14ac:dyDescent="0.25">
      <c r="A420" t="str">
        <f>_xlfn.CONCAT(mfdТикеры[[#This Row],[&lt;TICKER&gt;]],mfdТикеры[[#This Row],[&lt;DATE&gt;]])</f>
        <v>ДагСб ао43108</v>
      </c>
      <c r="B420" s="1" t="s">
        <v>7</v>
      </c>
      <c r="C420" s="2">
        <v>43108</v>
      </c>
      <c r="D420">
        <v>0.1565</v>
      </c>
      <c r="E420">
        <v>331280000</v>
      </c>
    </row>
    <row r="421" spans="1:5" x14ac:dyDescent="0.25">
      <c r="A421" t="str">
        <f>_xlfn.CONCAT(mfdТикеры[[#This Row],[&lt;TICKER&gt;]],mfdТикеры[[#This Row],[&lt;DATE&gt;]])</f>
        <v>ДагСб ао43115</v>
      </c>
      <c r="B421" s="1" t="s">
        <v>7</v>
      </c>
      <c r="C421" s="2">
        <v>43115</v>
      </c>
      <c r="D421">
        <v>0.1865</v>
      </c>
      <c r="E421">
        <v>245950000</v>
      </c>
    </row>
    <row r="422" spans="1:5" x14ac:dyDescent="0.25">
      <c r="A422" t="str">
        <f>_xlfn.CONCAT(mfdТикеры[[#This Row],[&lt;TICKER&gt;]],mfdТикеры[[#This Row],[&lt;DATE&gt;]])</f>
        <v>ДагСб ао43122</v>
      </c>
      <c r="B422" s="1" t="s">
        <v>7</v>
      </c>
      <c r="C422" s="2">
        <v>43122</v>
      </c>
      <c r="D422">
        <v>0.16350000000000001</v>
      </c>
      <c r="E422">
        <v>194460000</v>
      </c>
    </row>
    <row r="423" spans="1:5" x14ac:dyDescent="0.25">
      <c r="A423" t="str">
        <f>_xlfn.CONCAT(mfdТикеры[[#This Row],[&lt;TICKER&gt;]],mfdТикеры[[#This Row],[&lt;DATE&gt;]])</f>
        <v>ДагСб ао43129</v>
      </c>
      <c r="B423" s="1" t="s">
        <v>7</v>
      </c>
      <c r="C423" s="2">
        <v>43129</v>
      </c>
      <c r="D423">
        <v>0.1595</v>
      </c>
      <c r="E423">
        <v>112100000</v>
      </c>
    </row>
    <row r="424" spans="1:5" x14ac:dyDescent="0.25">
      <c r="A424" t="str">
        <f>_xlfn.CONCAT(mfdТикеры[[#This Row],[&lt;TICKER&gt;]],mfdТикеры[[#This Row],[&lt;DATE&gt;]])</f>
        <v>ДагСб ао43136</v>
      </c>
      <c r="B424" s="1" t="s">
        <v>7</v>
      </c>
      <c r="C424" s="2">
        <v>43136</v>
      </c>
      <c r="D424">
        <v>0.14000000000000001</v>
      </c>
      <c r="E424">
        <v>64760000</v>
      </c>
    </row>
    <row r="425" spans="1:5" x14ac:dyDescent="0.25">
      <c r="A425" t="str">
        <f>_xlfn.CONCAT(mfdТикеры[[#This Row],[&lt;TICKER&gt;]],mfdТикеры[[#This Row],[&lt;DATE&gt;]])</f>
        <v>ДагСб ао43143</v>
      </c>
      <c r="B425" s="1" t="s">
        <v>7</v>
      </c>
      <c r="C425" s="2">
        <v>43143</v>
      </c>
      <c r="D425">
        <v>0.13700000000000001</v>
      </c>
      <c r="E425">
        <v>71530000</v>
      </c>
    </row>
    <row r="426" spans="1:5" x14ac:dyDescent="0.25">
      <c r="A426" t="str">
        <f>_xlfn.CONCAT(mfdТикеры[[#This Row],[&lt;TICKER&gt;]],mfdТикеры[[#This Row],[&lt;DATE&gt;]])</f>
        <v>ДагСб ао43150</v>
      </c>
      <c r="B426" s="1" t="s">
        <v>7</v>
      </c>
      <c r="C426" s="2">
        <v>43150</v>
      </c>
      <c r="D426">
        <v>0.13550000000000001</v>
      </c>
      <c r="E426">
        <v>40380000</v>
      </c>
    </row>
    <row r="427" spans="1:5" x14ac:dyDescent="0.25">
      <c r="A427" t="str">
        <f>_xlfn.CONCAT(mfdТикеры[[#This Row],[&lt;TICKER&gt;]],mfdТикеры[[#This Row],[&lt;DATE&gt;]])</f>
        <v>ДагСб ао43157</v>
      </c>
      <c r="B427" s="1" t="s">
        <v>7</v>
      </c>
      <c r="C427" s="2">
        <v>43157</v>
      </c>
      <c r="D427">
        <v>0.1235</v>
      </c>
      <c r="E427">
        <v>73950000</v>
      </c>
    </row>
    <row r="428" spans="1:5" x14ac:dyDescent="0.25">
      <c r="A428" t="str">
        <f>_xlfn.CONCAT(mfdТикеры[[#This Row],[&lt;TICKER&gt;]],mfdТикеры[[#This Row],[&lt;DATE&gt;]])</f>
        <v>ДагСб ао43164</v>
      </c>
      <c r="B428" s="1" t="s">
        <v>7</v>
      </c>
      <c r="C428" s="2">
        <v>43164</v>
      </c>
      <c r="D428">
        <v>0.1205</v>
      </c>
      <c r="E428">
        <v>19370000</v>
      </c>
    </row>
    <row r="429" spans="1:5" x14ac:dyDescent="0.25">
      <c r="A429" t="str">
        <f>_xlfn.CONCAT(mfdТикеры[[#This Row],[&lt;TICKER&gt;]],mfdТикеры[[#This Row],[&lt;DATE&gt;]])</f>
        <v>ДагСб ао43171</v>
      </c>
      <c r="B429" s="1" t="s">
        <v>7</v>
      </c>
      <c r="C429" s="2">
        <v>43171</v>
      </c>
      <c r="D429">
        <v>0.1275</v>
      </c>
      <c r="E429">
        <v>130920000</v>
      </c>
    </row>
    <row r="430" spans="1:5" x14ac:dyDescent="0.25">
      <c r="A430" t="str">
        <f>_xlfn.CONCAT(mfdТикеры[[#This Row],[&lt;TICKER&gt;]],mfdТикеры[[#This Row],[&lt;DATE&gt;]])</f>
        <v>ДагСб ао43178</v>
      </c>
      <c r="B430" s="1" t="s">
        <v>7</v>
      </c>
      <c r="C430" s="2">
        <v>43178</v>
      </c>
      <c r="D430">
        <v>0.1225</v>
      </c>
      <c r="E430">
        <v>47480000</v>
      </c>
    </row>
    <row r="431" spans="1:5" x14ac:dyDescent="0.25">
      <c r="A431" t="str">
        <f>_xlfn.CONCAT(mfdТикеры[[#This Row],[&lt;TICKER&gt;]],mfdТикеры[[#This Row],[&lt;DATE&gt;]])</f>
        <v>ДагСб ао43185</v>
      </c>
      <c r="B431" s="1" t="s">
        <v>7</v>
      </c>
      <c r="C431" s="2">
        <v>43185</v>
      </c>
      <c r="D431">
        <v>0.1145</v>
      </c>
      <c r="E431">
        <v>43970000</v>
      </c>
    </row>
    <row r="432" spans="1:5" x14ac:dyDescent="0.25">
      <c r="A432" t="str">
        <f>_xlfn.CONCAT(mfdТикеры[[#This Row],[&lt;TICKER&gt;]],mfdТикеры[[#This Row],[&lt;DATE&gt;]])</f>
        <v>ДагСб ао43192</v>
      </c>
      <c r="B432" s="1" t="s">
        <v>7</v>
      </c>
      <c r="C432" s="2">
        <v>43192</v>
      </c>
      <c r="D432">
        <v>0.111</v>
      </c>
      <c r="E432">
        <v>39790000</v>
      </c>
    </row>
    <row r="433" spans="1:5" x14ac:dyDescent="0.25">
      <c r="A433" t="str">
        <f>_xlfn.CONCAT(mfdТикеры[[#This Row],[&lt;TICKER&gt;]],mfdТикеры[[#This Row],[&lt;DATE&gt;]])</f>
        <v>ДагСб ао43199</v>
      </c>
      <c r="B433" s="1" t="s">
        <v>7</v>
      </c>
      <c r="C433" s="2">
        <v>43199</v>
      </c>
      <c r="D433">
        <v>0.1065</v>
      </c>
      <c r="E433">
        <v>56430000</v>
      </c>
    </row>
    <row r="434" spans="1:5" x14ac:dyDescent="0.25">
      <c r="A434" t="str">
        <f>_xlfn.CONCAT(mfdТикеры[[#This Row],[&lt;TICKER&gt;]],mfdТикеры[[#This Row],[&lt;DATE&gt;]])</f>
        <v>ДагСб ао43206</v>
      </c>
      <c r="B434" s="1" t="s">
        <v>7</v>
      </c>
      <c r="C434" s="2">
        <v>43206</v>
      </c>
      <c r="D434">
        <v>0.11550000000000001</v>
      </c>
      <c r="E434">
        <v>100040000</v>
      </c>
    </row>
    <row r="435" spans="1:5" x14ac:dyDescent="0.25">
      <c r="A435" t="str">
        <f>_xlfn.CONCAT(mfdТикеры[[#This Row],[&lt;TICKER&gt;]],mfdТикеры[[#This Row],[&lt;DATE&gt;]])</f>
        <v>ДагСб ао43213</v>
      </c>
      <c r="B435" s="1" t="s">
        <v>7</v>
      </c>
      <c r="C435" s="2">
        <v>43213</v>
      </c>
      <c r="D435">
        <v>0.1105</v>
      </c>
      <c r="E435">
        <v>32840000</v>
      </c>
    </row>
    <row r="436" spans="1:5" x14ac:dyDescent="0.25">
      <c r="A436" t="str">
        <f>_xlfn.CONCAT(mfdТикеры[[#This Row],[&lt;TICKER&gt;]],mfdТикеры[[#This Row],[&lt;DATE&gt;]])</f>
        <v>ДагСб ао43220</v>
      </c>
      <c r="B436" s="1" t="s">
        <v>7</v>
      </c>
      <c r="C436" s="2">
        <v>43220</v>
      </c>
      <c r="D436">
        <v>0.111</v>
      </c>
      <c r="E436">
        <v>22800000</v>
      </c>
    </row>
    <row r="437" spans="1:5" x14ac:dyDescent="0.25">
      <c r="A437" t="str">
        <f>_xlfn.CONCAT(mfdТикеры[[#This Row],[&lt;TICKER&gt;]],mfdТикеры[[#This Row],[&lt;DATE&gt;]])</f>
        <v>ДагСб ао43227</v>
      </c>
      <c r="B437" s="1" t="s">
        <v>7</v>
      </c>
      <c r="C437" s="2">
        <v>43227</v>
      </c>
      <c r="D437">
        <v>0.109</v>
      </c>
      <c r="E437">
        <v>10620000</v>
      </c>
    </row>
    <row r="438" spans="1:5" x14ac:dyDescent="0.25">
      <c r="A438" t="str">
        <f>_xlfn.CONCAT(mfdТикеры[[#This Row],[&lt;TICKER&gt;]],mfdТикеры[[#This Row],[&lt;DATE&gt;]])</f>
        <v>ДагСб ао43234</v>
      </c>
      <c r="B438" s="1" t="s">
        <v>7</v>
      </c>
      <c r="C438" s="2">
        <v>43234</v>
      </c>
      <c r="D438">
        <v>0.1105</v>
      </c>
      <c r="E438">
        <v>39730000</v>
      </c>
    </row>
    <row r="439" spans="1:5" x14ac:dyDescent="0.25">
      <c r="A439" t="str">
        <f>_xlfn.CONCAT(mfdТикеры[[#This Row],[&lt;TICKER&gt;]],mfdТикеры[[#This Row],[&lt;DATE&gt;]])</f>
        <v>ДагСб ао43241</v>
      </c>
      <c r="B439" s="1" t="s">
        <v>7</v>
      </c>
      <c r="C439" s="2">
        <v>43241</v>
      </c>
      <c r="D439">
        <v>0.108</v>
      </c>
      <c r="E439">
        <v>27590000</v>
      </c>
    </row>
    <row r="440" spans="1:5" x14ac:dyDescent="0.25">
      <c r="A440" t="str">
        <f>_xlfn.CONCAT(mfdТикеры[[#This Row],[&lt;TICKER&gt;]],mfdТикеры[[#This Row],[&lt;DATE&gt;]])</f>
        <v>ДагСб ао43248</v>
      </c>
      <c r="B440" s="1" t="s">
        <v>7</v>
      </c>
      <c r="C440" s="2">
        <v>43248</v>
      </c>
      <c r="D440">
        <v>0.111</v>
      </c>
      <c r="E440">
        <v>25800000</v>
      </c>
    </row>
    <row r="441" spans="1:5" x14ac:dyDescent="0.25">
      <c r="A441" t="str">
        <f>_xlfn.CONCAT(mfdТикеры[[#This Row],[&lt;TICKER&gt;]],mfdТикеры[[#This Row],[&lt;DATE&gt;]])</f>
        <v>ДагСб ао43255</v>
      </c>
      <c r="B441" s="1" t="s">
        <v>7</v>
      </c>
      <c r="C441" s="2">
        <v>43255</v>
      </c>
      <c r="D441">
        <v>0.11</v>
      </c>
      <c r="E441">
        <v>23170000</v>
      </c>
    </row>
    <row r="442" spans="1:5" x14ac:dyDescent="0.25">
      <c r="A442" t="str">
        <f>_xlfn.CONCAT(mfdТикеры[[#This Row],[&lt;TICKER&gt;]],mfdТикеры[[#This Row],[&lt;DATE&gt;]])</f>
        <v>ДагСб ао43262</v>
      </c>
      <c r="B442" s="1" t="s">
        <v>7</v>
      </c>
      <c r="C442" s="2">
        <v>43262</v>
      </c>
      <c r="D442">
        <v>0.11</v>
      </c>
      <c r="E442">
        <v>9290000</v>
      </c>
    </row>
    <row r="443" spans="1:5" x14ac:dyDescent="0.25">
      <c r="A443" t="str">
        <f>_xlfn.CONCAT(mfdТикеры[[#This Row],[&lt;TICKER&gt;]],mfdТикеры[[#This Row],[&lt;DATE&gt;]])</f>
        <v>ДагСб ао43269</v>
      </c>
      <c r="B443" s="1" t="s">
        <v>7</v>
      </c>
      <c r="C443" s="2">
        <v>43269</v>
      </c>
      <c r="D443">
        <v>0.108</v>
      </c>
      <c r="E443">
        <v>12510000</v>
      </c>
    </row>
    <row r="444" spans="1:5" x14ac:dyDescent="0.25">
      <c r="A444" t="str">
        <f>_xlfn.CONCAT(mfdТикеры[[#This Row],[&lt;TICKER&gt;]],mfdТикеры[[#This Row],[&lt;DATE&gt;]])</f>
        <v>ДагСб ао43276</v>
      </c>
      <c r="B444" s="1" t="s">
        <v>7</v>
      </c>
      <c r="C444" s="2">
        <v>43276</v>
      </c>
      <c r="D444">
        <v>9.7000000000000003E-2</v>
      </c>
      <c r="E444">
        <v>43910000</v>
      </c>
    </row>
    <row r="445" spans="1:5" x14ac:dyDescent="0.25">
      <c r="A445" t="str">
        <f>_xlfn.CONCAT(mfdТикеры[[#This Row],[&lt;TICKER&gt;]],mfdТикеры[[#This Row],[&lt;DATE&gt;]])</f>
        <v>ДагСб ао43283</v>
      </c>
      <c r="B445" s="1" t="s">
        <v>7</v>
      </c>
      <c r="C445" s="2">
        <v>43283</v>
      </c>
      <c r="D445">
        <v>9.2499999999999999E-2</v>
      </c>
      <c r="E445">
        <v>35610000</v>
      </c>
    </row>
    <row r="446" spans="1:5" x14ac:dyDescent="0.25">
      <c r="A446" t="str">
        <f>_xlfn.CONCAT(mfdТикеры[[#This Row],[&lt;TICKER&gt;]],mfdТикеры[[#This Row],[&lt;DATE&gt;]])</f>
        <v>ДагСб ао43290</v>
      </c>
      <c r="B446" s="1" t="s">
        <v>7</v>
      </c>
      <c r="C446" s="2">
        <v>43290</v>
      </c>
      <c r="D446">
        <v>9.5500000000000002E-2</v>
      </c>
      <c r="E446">
        <v>74090000</v>
      </c>
    </row>
    <row r="447" spans="1:5" x14ac:dyDescent="0.25">
      <c r="A447" t="str">
        <f>_xlfn.CONCAT(mfdТикеры[[#This Row],[&lt;TICKER&gt;]],mfdТикеры[[#This Row],[&lt;DATE&gt;]])</f>
        <v>ДагСб ао43297</v>
      </c>
      <c r="B447" s="1" t="s">
        <v>7</v>
      </c>
      <c r="C447" s="2">
        <v>43297</v>
      </c>
      <c r="D447">
        <v>0.1255</v>
      </c>
      <c r="E447">
        <v>300740000</v>
      </c>
    </row>
    <row r="448" spans="1:5" x14ac:dyDescent="0.25">
      <c r="A448" t="str">
        <f>_xlfn.CONCAT(mfdТикеры[[#This Row],[&lt;TICKER&gt;]],mfdТикеры[[#This Row],[&lt;DATE&gt;]])</f>
        <v>ДагСб ао43304</v>
      </c>
      <c r="B448" s="1" t="s">
        <v>7</v>
      </c>
      <c r="C448" s="2">
        <v>43304</v>
      </c>
      <c r="D448">
        <v>0.108</v>
      </c>
      <c r="E448">
        <v>89030000</v>
      </c>
    </row>
    <row r="449" spans="1:5" x14ac:dyDescent="0.25">
      <c r="A449" t="str">
        <f>_xlfn.CONCAT(mfdТикеры[[#This Row],[&lt;TICKER&gt;]],mfdТикеры[[#This Row],[&lt;DATE&gt;]])</f>
        <v>ДагСб ао43311</v>
      </c>
      <c r="B449" s="1" t="s">
        <v>7</v>
      </c>
      <c r="C449" s="2">
        <v>43311</v>
      </c>
      <c r="D449">
        <v>9.6500000000000002E-2</v>
      </c>
      <c r="E449">
        <v>120680000</v>
      </c>
    </row>
    <row r="450" spans="1:5" x14ac:dyDescent="0.25">
      <c r="A450" t="str">
        <f>_xlfn.CONCAT(mfdТикеры[[#This Row],[&lt;TICKER&gt;]],mfdТикеры[[#This Row],[&lt;DATE&gt;]])</f>
        <v>ДагСб ао43318</v>
      </c>
      <c r="B450" s="1" t="s">
        <v>7</v>
      </c>
      <c r="C450" s="2">
        <v>43318</v>
      </c>
      <c r="D450">
        <v>8.7999999999999995E-2</v>
      </c>
      <c r="E450">
        <v>134370000</v>
      </c>
    </row>
    <row r="451" spans="1:5" x14ac:dyDescent="0.25">
      <c r="A451" t="str">
        <f>_xlfn.CONCAT(mfdТикеры[[#This Row],[&lt;TICKER&gt;]],mfdТикеры[[#This Row],[&lt;DATE&gt;]])</f>
        <v>ДагСб ао43325</v>
      </c>
      <c r="B451" s="1" t="s">
        <v>7</v>
      </c>
      <c r="C451" s="2">
        <v>43325</v>
      </c>
      <c r="D451">
        <v>8.7499999999999994E-2</v>
      </c>
      <c r="E451">
        <v>57470000</v>
      </c>
    </row>
    <row r="452" spans="1:5" x14ac:dyDescent="0.25">
      <c r="A452" t="str">
        <f>_xlfn.CONCAT(mfdТикеры[[#This Row],[&lt;TICKER&gt;]],mfdТикеры[[#This Row],[&lt;DATE&gt;]])</f>
        <v>ДагСб ао43332</v>
      </c>
      <c r="B452" s="1" t="s">
        <v>7</v>
      </c>
      <c r="C452" s="2">
        <v>43332</v>
      </c>
      <c r="D452">
        <v>8.5000000000000006E-2</v>
      </c>
      <c r="E452">
        <v>66010000</v>
      </c>
    </row>
    <row r="453" spans="1:5" x14ac:dyDescent="0.25">
      <c r="A453" t="str">
        <f>_xlfn.CONCAT(mfdТикеры[[#This Row],[&lt;TICKER&gt;]],mfdТикеры[[#This Row],[&lt;DATE&gt;]])</f>
        <v>ДагСб ао43339</v>
      </c>
      <c r="B453" s="1" t="s">
        <v>7</v>
      </c>
      <c r="C453" s="2">
        <v>43339</v>
      </c>
      <c r="D453">
        <v>8.5999999999999993E-2</v>
      </c>
      <c r="E453">
        <v>73570000</v>
      </c>
    </row>
    <row r="454" spans="1:5" x14ac:dyDescent="0.25">
      <c r="A454" t="str">
        <f>_xlfn.CONCAT(mfdТикеры[[#This Row],[&lt;TICKER&gt;]],mfdТикеры[[#This Row],[&lt;DATE&gt;]])</f>
        <v>ДагСб ао43346</v>
      </c>
      <c r="B454" s="1" t="s">
        <v>7</v>
      </c>
      <c r="C454" s="2">
        <v>43346</v>
      </c>
      <c r="D454">
        <v>8.4000000000000005E-2</v>
      </c>
      <c r="E454">
        <v>33910000</v>
      </c>
    </row>
    <row r="455" spans="1:5" x14ac:dyDescent="0.25">
      <c r="A455" t="str">
        <f>_xlfn.CONCAT(mfdТикеры[[#This Row],[&lt;TICKER&gt;]],mfdТикеры[[#This Row],[&lt;DATE&gt;]])</f>
        <v>ДагСб ао43353</v>
      </c>
      <c r="B455" s="1" t="s">
        <v>7</v>
      </c>
      <c r="C455" s="2">
        <v>43353</v>
      </c>
      <c r="D455">
        <v>8.7999999999999995E-2</v>
      </c>
      <c r="E455">
        <v>70770000</v>
      </c>
    </row>
    <row r="456" spans="1:5" x14ac:dyDescent="0.25">
      <c r="A456" t="str">
        <f>_xlfn.CONCAT(mfdТикеры[[#This Row],[&lt;TICKER&gt;]],mfdТикеры[[#This Row],[&lt;DATE&gt;]])</f>
        <v>ДагСб ао43360</v>
      </c>
      <c r="B456" s="1" t="s">
        <v>7</v>
      </c>
      <c r="C456" s="2">
        <v>43360</v>
      </c>
      <c r="D456">
        <v>9.1999999999999998E-2</v>
      </c>
      <c r="E456">
        <v>216590000</v>
      </c>
    </row>
    <row r="457" spans="1:5" x14ac:dyDescent="0.25">
      <c r="A457" t="str">
        <f>_xlfn.CONCAT(mfdТикеры[[#This Row],[&lt;TICKER&gt;]],mfdТикеры[[#This Row],[&lt;DATE&gt;]])</f>
        <v>ДагСб ао43367</v>
      </c>
      <c r="B457" s="1" t="s">
        <v>7</v>
      </c>
      <c r="C457" s="2">
        <v>43367</v>
      </c>
      <c r="D457">
        <v>0.16900000000000001</v>
      </c>
      <c r="E457">
        <v>1240440000</v>
      </c>
    </row>
    <row r="458" spans="1:5" x14ac:dyDescent="0.25">
      <c r="A458" t="str">
        <f>_xlfn.CONCAT(mfdТикеры[[#This Row],[&lt;TICKER&gt;]],mfdТикеры[[#This Row],[&lt;DATE&gt;]])</f>
        <v>ДагСб ао43374</v>
      </c>
      <c r="B458" s="1" t="s">
        <v>7</v>
      </c>
      <c r="C458" s="2">
        <v>43374</v>
      </c>
      <c r="D458">
        <v>0.1245</v>
      </c>
      <c r="E458">
        <v>930640000</v>
      </c>
    </row>
    <row r="459" spans="1:5" x14ac:dyDescent="0.25">
      <c r="A459" t="str">
        <f>_xlfn.CONCAT(mfdТикеры[[#This Row],[&lt;TICKER&gt;]],mfdТикеры[[#This Row],[&lt;DATE&gt;]])</f>
        <v>ДагСб ао43381</v>
      </c>
      <c r="B459" s="1" t="s">
        <v>7</v>
      </c>
      <c r="C459" s="2">
        <v>43381</v>
      </c>
      <c r="D459">
        <v>0.11700000000000001</v>
      </c>
      <c r="E459">
        <v>154690000</v>
      </c>
    </row>
    <row r="460" spans="1:5" x14ac:dyDescent="0.25">
      <c r="A460" t="str">
        <f>_xlfn.CONCAT(mfdТикеры[[#This Row],[&lt;TICKER&gt;]],mfdТикеры[[#This Row],[&lt;DATE&gt;]])</f>
        <v>ДагСб ао43388</v>
      </c>
      <c r="B460" s="1" t="s">
        <v>7</v>
      </c>
      <c r="C460" s="2">
        <v>43388</v>
      </c>
      <c r="D460">
        <v>0.13300000000000001</v>
      </c>
      <c r="E460">
        <v>407380000</v>
      </c>
    </row>
    <row r="461" spans="1:5" x14ac:dyDescent="0.25">
      <c r="A461" t="str">
        <f>_xlfn.CONCAT(mfdТикеры[[#This Row],[&lt;TICKER&gt;]],mfdТикеры[[#This Row],[&lt;DATE&gt;]])</f>
        <v>ДагСб ао43395</v>
      </c>
      <c r="B461" s="1" t="s">
        <v>7</v>
      </c>
      <c r="C461" s="2">
        <v>43395</v>
      </c>
      <c r="D461">
        <v>0.124</v>
      </c>
      <c r="E461">
        <v>240830000</v>
      </c>
    </row>
    <row r="462" spans="1:5" x14ac:dyDescent="0.25">
      <c r="A462" t="str">
        <f>_xlfn.CONCAT(mfdТикеры[[#This Row],[&lt;TICKER&gt;]],mfdТикеры[[#This Row],[&lt;DATE&gt;]])</f>
        <v>ДагСб ао43402</v>
      </c>
      <c r="B462" s="1" t="s">
        <v>7</v>
      </c>
      <c r="C462" s="2">
        <v>43402</v>
      </c>
      <c r="D462">
        <v>0.12554999999999999</v>
      </c>
      <c r="E462">
        <v>157550000</v>
      </c>
    </row>
    <row r="463" spans="1:5" x14ac:dyDescent="0.25">
      <c r="A463" t="str">
        <f>_xlfn.CONCAT(mfdТикеры[[#This Row],[&lt;TICKER&gt;]],mfdТикеры[[#This Row],[&lt;DATE&gt;]])</f>
        <v>ДагСб ао43409</v>
      </c>
      <c r="B463" s="1" t="s">
        <v>7</v>
      </c>
      <c r="C463" s="2">
        <v>43409</v>
      </c>
      <c r="D463">
        <v>0.121</v>
      </c>
      <c r="E463">
        <v>52290000</v>
      </c>
    </row>
    <row r="464" spans="1:5" x14ac:dyDescent="0.25">
      <c r="A464" t="str">
        <f>_xlfn.CONCAT(mfdТикеры[[#This Row],[&lt;TICKER&gt;]],mfdТикеры[[#This Row],[&lt;DATE&gt;]])</f>
        <v>ДагСб ао43416</v>
      </c>
      <c r="B464" s="1" t="s">
        <v>7</v>
      </c>
      <c r="C464" s="2">
        <v>43416</v>
      </c>
      <c r="D464">
        <v>0.11155</v>
      </c>
      <c r="E464">
        <v>96270000</v>
      </c>
    </row>
    <row r="465" spans="1:5" x14ac:dyDescent="0.25">
      <c r="A465" t="str">
        <f>_xlfn.CONCAT(mfdТикеры[[#This Row],[&lt;TICKER&gt;]],mfdТикеры[[#This Row],[&lt;DATE&gt;]])</f>
        <v>ДагСб ао43423</v>
      </c>
      <c r="B465" s="1" t="s">
        <v>7</v>
      </c>
      <c r="C465" s="2">
        <v>43423</v>
      </c>
      <c r="D465">
        <v>0.10865</v>
      </c>
      <c r="E465">
        <v>40660000</v>
      </c>
    </row>
    <row r="466" spans="1:5" x14ac:dyDescent="0.25">
      <c r="A466" t="str">
        <f>_xlfn.CONCAT(mfdТикеры[[#This Row],[&lt;TICKER&gt;]],mfdТикеры[[#This Row],[&lt;DATE&gt;]])</f>
        <v>ДагСб ао43430</v>
      </c>
      <c r="B466" s="1" t="s">
        <v>7</v>
      </c>
      <c r="C466" s="2">
        <v>43430</v>
      </c>
      <c r="D466">
        <v>0.10920000000000001</v>
      </c>
      <c r="E466">
        <v>78280000</v>
      </c>
    </row>
    <row r="467" spans="1:5" x14ac:dyDescent="0.25">
      <c r="A467" t="str">
        <f>_xlfn.CONCAT(mfdТикеры[[#This Row],[&lt;TICKER&gt;]],mfdТикеры[[#This Row],[&lt;DATE&gt;]])</f>
        <v>ДагСб ао43437</v>
      </c>
      <c r="B467" s="1" t="s">
        <v>7</v>
      </c>
      <c r="C467" s="2">
        <v>43437</v>
      </c>
      <c r="D467">
        <v>0.1173</v>
      </c>
      <c r="E467">
        <v>159600000</v>
      </c>
    </row>
    <row r="468" spans="1:5" x14ac:dyDescent="0.25">
      <c r="A468" t="str">
        <f>_xlfn.CONCAT(mfdТикеры[[#This Row],[&lt;TICKER&gt;]],mfdТикеры[[#This Row],[&lt;DATE&gt;]])</f>
        <v>ДагСб ао43444</v>
      </c>
      <c r="B468" s="1" t="s">
        <v>7</v>
      </c>
      <c r="C468" s="2">
        <v>43444</v>
      </c>
      <c r="D468">
        <v>0.1172</v>
      </c>
      <c r="E468">
        <v>95730000</v>
      </c>
    </row>
    <row r="469" spans="1:5" x14ac:dyDescent="0.25">
      <c r="A469" t="str">
        <f>_xlfn.CONCAT(mfdТикеры[[#This Row],[&lt;TICKER&gt;]],mfdТикеры[[#This Row],[&lt;DATE&gt;]])</f>
        <v>ДагСб ао43451</v>
      </c>
      <c r="B469" s="1" t="s">
        <v>7</v>
      </c>
      <c r="C469" s="2">
        <v>43451</v>
      </c>
      <c r="D469">
        <v>0.11700000000000001</v>
      </c>
      <c r="E469">
        <v>137900000</v>
      </c>
    </row>
    <row r="470" spans="1:5" x14ac:dyDescent="0.25">
      <c r="A470" t="str">
        <f>_xlfn.CONCAT(mfdТикеры[[#This Row],[&lt;TICKER&gt;]],mfdТикеры[[#This Row],[&lt;DATE&gt;]])</f>
        <v>ДагСб ао43458</v>
      </c>
      <c r="B470" s="1" t="s">
        <v>7</v>
      </c>
      <c r="C470" s="2">
        <v>43458</v>
      </c>
      <c r="D470">
        <v>0.11395</v>
      </c>
      <c r="E470">
        <v>68150000</v>
      </c>
    </row>
    <row r="471" spans="1:5" x14ac:dyDescent="0.25">
      <c r="A471" t="str">
        <f>_xlfn.CONCAT(mfdТикеры[[#This Row],[&lt;TICKER&gt;]],mfdТикеры[[#This Row],[&lt;DATE&gt;]])</f>
        <v>ДагСб ао43465</v>
      </c>
      <c r="B471" s="1" t="s">
        <v>7</v>
      </c>
      <c r="C471" s="2">
        <v>43465</v>
      </c>
      <c r="D471">
        <v>0.11375</v>
      </c>
      <c r="E471">
        <v>9750000</v>
      </c>
    </row>
    <row r="472" spans="1:5" x14ac:dyDescent="0.25">
      <c r="A472" t="str">
        <f>_xlfn.CONCAT(mfdТикеры[[#This Row],[&lt;TICKER&gt;]],mfdТикеры[[#This Row],[&lt;DATE&gt;]])</f>
        <v>ДагСб ао43472</v>
      </c>
      <c r="B472" s="1" t="s">
        <v>7</v>
      </c>
      <c r="C472" s="2">
        <v>43472</v>
      </c>
      <c r="D472">
        <v>0.126</v>
      </c>
      <c r="E472">
        <v>101770000</v>
      </c>
    </row>
    <row r="473" spans="1:5" x14ac:dyDescent="0.25">
      <c r="A473" t="str">
        <f>_xlfn.CONCAT(mfdТикеры[[#This Row],[&lt;TICKER&gt;]],mfdТикеры[[#This Row],[&lt;DATE&gt;]])</f>
        <v>ДагСб ао43479</v>
      </c>
      <c r="B473" s="1" t="s">
        <v>7</v>
      </c>
      <c r="C473" s="2">
        <v>43479</v>
      </c>
      <c r="D473">
        <v>0.1195</v>
      </c>
      <c r="E473">
        <v>126560000</v>
      </c>
    </row>
    <row r="474" spans="1:5" x14ac:dyDescent="0.25">
      <c r="A474" t="str">
        <f>_xlfn.CONCAT(mfdТикеры[[#This Row],[&lt;TICKER&gt;]],mfdТикеры[[#This Row],[&lt;DATE&gt;]])</f>
        <v>ДагСб ао43486</v>
      </c>
      <c r="B474" s="1" t="s">
        <v>7</v>
      </c>
      <c r="C474" s="2">
        <v>43486</v>
      </c>
      <c r="D474">
        <v>0.1275</v>
      </c>
      <c r="E474">
        <v>200930000</v>
      </c>
    </row>
    <row r="475" spans="1:5" x14ac:dyDescent="0.25">
      <c r="A475" t="str">
        <f>_xlfn.CONCAT(mfdТикеры[[#This Row],[&lt;TICKER&gt;]],mfdТикеры[[#This Row],[&lt;DATE&gt;]])</f>
        <v>ДагСб ао43493</v>
      </c>
      <c r="B475" s="1" t="s">
        <v>7</v>
      </c>
      <c r="C475" s="2">
        <v>43493</v>
      </c>
      <c r="D475">
        <v>0.12465</v>
      </c>
      <c r="E475">
        <v>78630000</v>
      </c>
    </row>
    <row r="476" spans="1:5" x14ac:dyDescent="0.25">
      <c r="A476" t="str">
        <f>_xlfn.CONCAT(mfdТикеры[[#This Row],[&lt;TICKER&gt;]],mfdТикеры[[#This Row],[&lt;DATE&gt;]])</f>
        <v>ДагСб ао43500</v>
      </c>
      <c r="B476" s="1" t="s">
        <v>7</v>
      </c>
      <c r="C476" s="2">
        <v>43500</v>
      </c>
      <c r="D476">
        <v>0.1244</v>
      </c>
      <c r="E476">
        <v>72950000</v>
      </c>
    </row>
    <row r="477" spans="1:5" x14ac:dyDescent="0.25">
      <c r="A477" t="str">
        <f>_xlfn.CONCAT(mfdТикеры[[#This Row],[&lt;TICKER&gt;]],mfdТикеры[[#This Row],[&lt;DATE&gt;]])</f>
        <v>ДагСб ао43507</v>
      </c>
      <c r="B477" s="1" t="s">
        <v>7</v>
      </c>
      <c r="C477" s="2">
        <v>43507</v>
      </c>
      <c r="D477">
        <v>0.1227</v>
      </c>
      <c r="E477">
        <v>291600000</v>
      </c>
    </row>
    <row r="478" spans="1:5" x14ac:dyDescent="0.25">
      <c r="A478" t="str">
        <f>_xlfn.CONCAT(mfdТикеры[[#This Row],[&lt;TICKER&gt;]],mfdТикеры[[#This Row],[&lt;DATE&gt;]])</f>
        <v>ДагСб ао43514</v>
      </c>
      <c r="B478" s="1" t="s">
        <v>7</v>
      </c>
      <c r="C478" s="2">
        <v>43514</v>
      </c>
      <c r="D478">
        <v>0.11965000000000001</v>
      </c>
      <c r="E478">
        <v>67750000</v>
      </c>
    </row>
    <row r="479" spans="1:5" x14ac:dyDescent="0.25">
      <c r="A479" t="str">
        <f>_xlfn.CONCAT(mfdТикеры[[#This Row],[&lt;TICKER&gt;]],mfdТикеры[[#This Row],[&lt;DATE&gt;]])</f>
        <v>ДагСб ао43521</v>
      </c>
      <c r="B479" s="1" t="s">
        <v>7</v>
      </c>
      <c r="C479" s="2">
        <v>43521</v>
      </c>
      <c r="D479">
        <v>0.12180000000000001</v>
      </c>
      <c r="E479">
        <v>31120000</v>
      </c>
    </row>
    <row r="480" spans="1:5" x14ac:dyDescent="0.25">
      <c r="A480" t="str">
        <f>_xlfn.CONCAT(mfdТикеры[[#This Row],[&lt;TICKER&gt;]],mfdТикеры[[#This Row],[&lt;DATE&gt;]])</f>
        <v>ДагСб ао43528</v>
      </c>
      <c r="B480" s="1" t="s">
        <v>7</v>
      </c>
      <c r="C480" s="2">
        <v>43528</v>
      </c>
      <c r="D480">
        <v>0.11940000000000001</v>
      </c>
      <c r="E480">
        <v>41880000</v>
      </c>
    </row>
    <row r="481" spans="1:5" x14ac:dyDescent="0.25">
      <c r="A481" t="str">
        <f>_xlfn.CONCAT(mfdТикеры[[#This Row],[&lt;TICKER&gt;]],mfdТикеры[[#This Row],[&lt;DATE&gt;]])</f>
        <v>ДагСб ао43535</v>
      </c>
      <c r="B481" s="1" t="s">
        <v>7</v>
      </c>
      <c r="C481" s="2">
        <v>43535</v>
      </c>
      <c r="D481">
        <v>0.12089999999999999</v>
      </c>
      <c r="E481">
        <v>52340000</v>
      </c>
    </row>
    <row r="482" spans="1:5" x14ac:dyDescent="0.25">
      <c r="A482" t="str">
        <f>_xlfn.CONCAT(mfdТикеры[[#This Row],[&lt;TICKER&gt;]],mfdТикеры[[#This Row],[&lt;DATE&gt;]])</f>
        <v>ДагСб ао43542</v>
      </c>
      <c r="B482" s="1" t="s">
        <v>7</v>
      </c>
      <c r="C482" s="2">
        <v>43542</v>
      </c>
      <c r="D482">
        <v>0.12045</v>
      </c>
      <c r="E482">
        <v>57350000</v>
      </c>
    </row>
    <row r="483" spans="1:5" x14ac:dyDescent="0.25">
      <c r="A483" t="str">
        <f>_xlfn.CONCAT(mfdТикеры[[#This Row],[&lt;TICKER&gt;]],mfdТикеры[[#This Row],[&lt;DATE&gt;]])</f>
        <v>ДагСб ао43549</v>
      </c>
      <c r="B483" s="1" t="s">
        <v>7</v>
      </c>
      <c r="C483" s="2">
        <v>43549</v>
      </c>
      <c r="D483">
        <v>0.1197</v>
      </c>
      <c r="E483">
        <v>30000000</v>
      </c>
    </row>
    <row r="484" spans="1:5" x14ac:dyDescent="0.25">
      <c r="A484" t="str">
        <f>_xlfn.CONCAT(mfdТикеры[[#This Row],[&lt;TICKER&gt;]],mfdТикеры[[#This Row],[&lt;DATE&gt;]])</f>
        <v>ДагСб ао43556</v>
      </c>
      <c r="B484" s="1" t="s">
        <v>7</v>
      </c>
      <c r="C484" s="2">
        <v>43556</v>
      </c>
      <c r="D484">
        <v>0.1181</v>
      </c>
      <c r="E484">
        <v>37420000</v>
      </c>
    </row>
    <row r="485" spans="1:5" x14ac:dyDescent="0.25">
      <c r="A485" t="str">
        <f>_xlfn.CONCAT(mfdТикеры[[#This Row],[&lt;TICKER&gt;]],mfdТикеры[[#This Row],[&lt;DATE&gt;]])</f>
        <v>ДагСб ао43563</v>
      </c>
      <c r="B485" s="1" t="s">
        <v>7</v>
      </c>
      <c r="C485" s="2">
        <v>43563</v>
      </c>
      <c r="D485">
        <v>0.11505</v>
      </c>
      <c r="E485">
        <v>24280000</v>
      </c>
    </row>
    <row r="486" spans="1:5" x14ac:dyDescent="0.25">
      <c r="A486" t="str">
        <f>_xlfn.CONCAT(mfdТикеры[[#This Row],[&lt;TICKER&gt;]],mfdТикеры[[#This Row],[&lt;DATE&gt;]])</f>
        <v>ДагСб ао43570</v>
      </c>
      <c r="B486" s="1" t="s">
        <v>7</v>
      </c>
      <c r="C486" s="2">
        <v>43570</v>
      </c>
      <c r="D486">
        <v>0.11675000000000001</v>
      </c>
      <c r="E486">
        <v>17560000</v>
      </c>
    </row>
    <row r="487" spans="1:5" x14ac:dyDescent="0.25">
      <c r="A487" t="str">
        <f>_xlfn.CONCAT(mfdТикеры[[#This Row],[&lt;TICKER&gt;]],mfdТикеры[[#This Row],[&lt;DATE&gt;]])</f>
        <v>ДагСб ао43577</v>
      </c>
      <c r="B487" s="1" t="s">
        <v>7</v>
      </c>
      <c r="C487" s="2">
        <v>43577</v>
      </c>
      <c r="D487">
        <v>0.11550000000000001</v>
      </c>
      <c r="E487">
        <v>24310000</v>
      </c>
    </row>
    <row r="488" spans="1:5" x14ac:dyDescent="0.25">
      <c r="A488" t="str">
        <f>_xlfn.CONCAT(mfdТикеры[[#This Row],[&lt;TICKER&gt;]],mfdТикеры[[#This Row],[&lt;DATE&gt;]])</f>
        <v>ДагСб ао43584</v>
      </c>
      <c r="B488" s="1" t="s">
        <v>7</v>
      </c>
      <c r="C488" s="2">
        <v>43584</v>
      </c>
      <c r="D488">
        <v>0.1149</v>
      </c>
      <c r="E488">
        <v>18550000</v>
      </c>
    </row>
    <row r="489" spans="1:5" x14ac:dyDescent="0.25">
      <c r="A489" t="str">
        <f>_xlfn.CONCAT(mfdТикеры[[#This Row],[&lt;TICKER&gt;]],mfdТикеры[[#This Row],[&lt;DATE&gt;]])</f>
        <v>ДагСб ао43591</v>
      </c>
      <c r="B489" s="1" t="s">
        <v>7</v>
      </c>
      <c r="C489" s="2">
        <v>43591</v>
      </c>
      <c r="D489">
        <v>0.1128</v>
      </c>
      <c r="E489">
        <v>13260000</v>
      </c>
    </row>
    <row r="490" spans="1:5" x14ac:dyDescent="0.25">
      <c r="A490" t="str">
        <f>_xlfn.CONCAT(mfdТикеры[[#This Row],[&lt;TICKER&gt;]],mfdТикеры[[#This Row],[&lt;DATE&gt;]])</f>
        <v>ДагСб ао43598</v>
      </c>
      <c r="B490" s="1" t="s">
        <v>7</v>
      </c>
      <c r="C490" s="2">
        <v>43598</v>
      </c>
      <c r="D490">
        <v>0.1045</v>
      </c>
      <c r="E490">
        <v>40700000</v>
      </c>
    </row>
    <row r="491" spans="1:5" x14ac:dyDescent="0.25">
      <c r="A491" t="str">
        <f>_xlfn.CONCAT(mfdТикеры[[#This Row],[&lt;TICKER&gt;]],mfdТикеры[[#This Row],[&lt;DATE&gt;]])</f>
        <v>ДагСб ао43605</v>
      </c>
      <c r="B491" s="1" t="s">
        <v>7</v>
      </c>
      <c r="C491" s="2">
        <v>43605</v>
      </c>
      <c r="D491">
        <v>0.1017</v>
      </c>
      <c r="E491">
        <v>44700000</v>
      </c>
    </row>
    <row r="492" spans="1:5" x14ac:dyDescent="0.25">
      <c r="A492" t="str">
        <f>_xlfn.CONCAT(mfdТикеры[[#This Row],[&lt;TICKER&gt;]],mfdТикеры[[#This Row],[&lt;DATE&gt;]])</f>
        <v>ДагСб ао43612</v>
      </c>
      <c r="B492" s="1" t="s">
        <v>7</v>
      </c>
      <c r="C492" s="2">
        <v>43612</v>
      </c>
      <c r="D492">
        <v>0.1013</v>
      </c>
      <c r="E492">
        <v>28600000</v>
      </c>
    </row>
    <row r="493" spans="1:5" x14ac:dyDescent="0.25">
      <c r="A493" t="str">
        <f>_xlfn.CONCAT(mfdТикеры[[#This Row],[&lt;TICKER&gt;]],mfdТикеры[[#This Row],[&lt;DATE&gt;]])</f>
        <v>ДагСб ао43619</v>
      </c>
      <c r="B493" s="1" t="s">
        <v>7</v>
      </c>
      <c r="C493" s="2">
        <v>43619</v>
      </c>
      <c r="D493">
        <v>0.1007</v>
      </c>
      <c r="E493">
        <v>42440000</v>
      </c>
    </row>
    <row r="494" spans="1:5" x14ac:dyDescent="0.25">
      <c r="A494" t="str">
        <f>_xlfn.CONCAT(mfdТикеры[[#This Row],[&lt;TICKER&gt;]],mfdТикеры[[#This Row],[&lt;DATE&gt;]])</f>
        <v>ДагСб ао43626</v>
      </c>
      <c r="B494" s="1" t="s">
        <v>7</v>
      </c>
      <c r="C494" s="2">
        <v>43626</v>
      </c>
      <c r="D494">
        <v>0.1056</v>
      </c>
      <c r="E494">
        <v>31290000</v>
      </c>
    </row>
    <row r="495" spans="1:5" x14ac:dyDescent="0.25">
      <c r="A495" t="str">
        <f>_xlfn.CONCAT(mfdТикеры[[#This Row],[&lt;TICKER&gt;]],mfdТикеры[[#This Row],[&lt;DATE&gt;]])</f>
        <v>ДагСб ао43633</v>
      </c>
      <c r="B495" s="1" t="s">
        <v>7</v>
      </c>
      <c r="C495" s="2">
        <v>43633</v>
      </c>
      <c r="D495">
        <v>0.1114</v>
      </c>
      <c r="E495">
        <v>55470000</v>
      </c>
    </row>
    <row r="496" spans="1:5" x14ac:dyDescent="0.25">
      <c r="A496" t="str">
        <f>_xlfn.CONCAT(mfdТикеры[[#This Row],[&lt;TICKER&gt;]],mfdТикеры[[#This Row],[&lt;DATE&gt;]])</f>
        <v>ДагСб ао43640</v>
      </c>
      <c r="B496" s="1" t="s">
        <v>7</v>
      </c>
      <c r="C496" s="2">
        <v>43640</v>
      </c>
      <c r="D496">
        <v>0.11700000000000001</v>
      </c>
      <c r="E496">
        <v>417390000</v>
      </c>
    </row>
    <row r="497" spans="1:5" x14ac:dyDescent="0.25">
      <c r="A497" t="str">
        <f>_xlfn.CONCAT(mfdТикеры[[#This Row],[&lt;TICKER&gt;]],mfdТикеры[[#This Row],[&lt;DATE&gt;]])</f>
        <v>ДагСб ао43647</v>
      </c>
      <c r="B497" s="1" t="s">
        <v>7</v>
      </c>
      <c r="C497" s="2">
        <v>43647</v>
      </c>
      <c r="D497">
        <v>0.1192</v>
      </c>
      <c r="E497">
        <v>64820000</v>
      </c>
    </row>
    <row r="498" spans="1:5" x14ac:dyDescent="0.25">
      <c r="A498" t="str">
        <f>_xlfn.CONCAT(mfdТикеры[[#This Row],[&lt;TICKER&gt;]],mfdТикеры[[#This Row],[&lt;DATE&gt;]])</f>
        <v>ДагСб ао43654</v>
      </c>
      <c r="B498" s="1" t="s">
        <v>7</v>
      </c>
      <c r="C498" s="2">
        <v>43654</v>
      </c>
      <c r="D498">
        <v>0.1187</v>
      </c>
      <c r="E498">
        <v>33950000</v>
      </c>
    </row>
    <row r="499" spans="1:5" x14ac:dyDescent="0.25">
      <c r="A499" t="str">
        <f>_xlfn.CONCAT(mfdТикеры[[#This Row],[&lt;TICKER&gt;]],mfdТикеры[[#This Row],[&lt;DATE&gt;]])</f>
        <v>ДагСб ао43661</v>
      </c>
      <c r="B499" s="1" t="s">
        <v>7</v>
      </c>
      <c r="C499" s="2">
        <v>43661</v>
      </c>
      <c r="D499">
        <v>0.1149</v>
      </c>
      <c r="E499">
        <v>21460000</v>
      </c>
    </row>
    <row r="500" spans="1:5" x14ac:dyDescent="0.25">
      <c r="A500" t="str">
        <f>_xlfn.CONCAT(mfdТикеры[[#This Row],[&lt;TICKER&gt;]],mfdТикеры[[#This Row],[&lt;DATE&gt;]])</f>
        <v>ДагСб ао43668</v>
      </c>
      <c r="B500" s="1" t="s">
        <v>7</v>
      </c>
      <c r="C500" s="2">
        <v>43668</v>
      </c>
      <c r="D500">
        <v>0.108</v>
      </c>
      <c r="E500">
        <v>49670000</v>
      </c>
    </row>
    <row r="501" spans="1:5" x14ac:dyDescent="0.25">
      <c r="A501" t="str">
        <f>_xlfn.CONCAT(mfdТикеры[[#This Row],[&lt;TICKER&gt;]],mfdТикеры[[#This Row],[&lt;DATE&gt;]])</f>
        <v>ДагСб ао43675</v>
      </c>
      <c r="B501" s="1" t="s">
        <v>7</v>
      </c>
      <c r="C501" s="2">
        <v>43675</v>
      </c>
      <c r="D501">
        <v>0.1106</v>
      </c>
      <c r="E501">
        <v>46460000</v>
      </c>
    </row>
    <row r="502" spans="1:5" x14ac:dyDescent="0.25">
      <c r="A502" t="str">
        <f>_xlfn.CONCAT(mfdТикеры[[#This Row],[&lt;TICKER&gt;]],mfdТикеры[[#This Row],[&lt;DATE&gt;]])</f>
        <v>ДагСб ао43682</v>
      </c>
      <c r="B502" s="1" t="s">
        <v>7</v>
      </c>
      <c r="C502" s="2">
        <v>43682</v>
      </c>
      <c r="D502">
        <v>0.1119</v>
      </c>
      <c r="E502">
        <v>38440000</v>
      </c>
    </row>
    <row r="503" spans="1:5" x14ac:dyDescent="0.25">
      <c r="A503" t="str">
        <f>_xlfn.CONCAT(mfdТикеры[[#This Row],[&lt;TICKER&gt;]],mfdТикеры[[#This Row],[&lt;DATE&gt;]])</f>
        <v>ДагСб ао43689</v>
      </c>
      <c r="B503" s="1" t="s">
        <v>7</v>
      </c>
      <c r="C503" s="2">
        <v>43689</v>
      </c>
      <c r="D503">
        <v>0.104</v>
      </c>
      <c r="E503">
        <v>75040000</v>
      </c>
    </row>
    <row r="504" spans="1:5" x14ac:dyDescent="0.25">
      <c r="A504" t="str">
        <f>_xlfn.CONCAT(mfdТикеры[[#This Row],[&lt;TICKER&gt;]],mfdТикеры[[#This Row],[&lt;DATE&gt;]])</f>
        <v>ДагСб ао43696</v>
      </c>
      <c r="B504" s="1" t="s">
        <v>7</v>
      </c>
      <c r="C504" s="2">
        <v>43696</v>
      </c>
      <c r="D504">
        <v>0.1037</v>
      </c>
      <c r="E504">
        <v>30780000</v>
      </c>
    </row>
    <row r="505" spans="1:5" x14ac:dyDescent="0.25">
      <c r="A505" t="str">
        <f>_xlfn.CONCAT(mfdТикеры[[#This Row],[&lt;TICKER&gt;]],mfdТикеры[[#This Row],[&lt;DATE&gt;]])</f>
        <v>ДагСб ао43703</v>
      </c>
      <c r="B505" s="1" t="s">
        <v>7</v>
      </c>
      <c r="C505" s="2">
        <v>43703</v>
      </c>
      <c r="D505">
        <v>0.1081</v>
      </c>
      <c r="E505">
        <v>30990000</v>
      </c>
    </row>
    <row r="506" spans="1:5" x14ac:dyDescent="0.25">
      <c r="A506" t="str">
        <f>_xlfn.CONCAT(mfdТикеры[[#This Row],[&lt;TICKER&gt;]],mfdТикеры[[#This Row],[&lt;DATE&gt;]])</f>
        <v>ДагСб ао43710</v>
      </c>
      <c r="B506" s="1" t="s">
        <v>7</v>
      </c>
      <c r="C506" s="2">
        <v>43710</v>
      </c>
      <c r="D506">
        <v>0.10879999999999999</v>
      </c>
      <c r="E506">
        <v>35100000</v>
      </c>
    </row>
    <row r="507" spans="1:5" x14ac:dyDescent="0.25">
      <c r="A507" t="str">
        <f>_xlfn.CONCAT(mfdТикеры[[#This Row],[&lt;TICKER&gt;]],mfdТикеры[[#This Row],[&lt;DATE&gt;]])</f>
        <v>ДагСб ао43717</v>
      </c>
      <c r="B507" s="1" t="s">
        <v>7</v>
      </c>
      <c r="C507" s="2">
        <v>43717</v>
      </c>
      <c r="D507">
        <v>0.1086</v>
      </c>
      <c r="E507">
        <v>27880000</v>
      </c>
    </row>
    <row r="508" spans="1:5" x14ac:dyDescent="0.25">
      <c r="A508" t="str">
        <f>_xlfn.CONCAT(mfdТикеры[[#This Row],[&lt;TICKER&gt;]],mfdТикеры[[#This Row],[&lt;DATE&gt;]])</f>
        <v>ДагСб ао43724</v>
      </c>
      <c r="B508" s="1" t="s">
        <v>7</v>
      </c>
      <c r="C508" s="2">
        <v>43724</v>
      </c>
      <c r="D508">
        <v>0.1077</v>
      </c>
      <c r="E508">
        <v>14020000</v>
      </c>
    </row>
    <row r="509" spans="1:5" x14ac:dyDescent="0.25">
      <c r="A509" t="str">
        <f>_xlfn.CONCAT(mfdТикеры[[#This Row],[&lt;TICKER&gt;]],mfdТикеры[[#This Row],[&lt;DATE&gt;]])</f>
        <v>ДагСб ао43731</v>
      </c>
      <c r="B509" s="1" t="s">
        <v>7</v>
      </c>
      <c r="C509" s="2">
        <v>43731</v>
      </c>
      <c r="D509">
        <v>0.1061</v>
      </c>
      <c r="E509">
        <v>8640000</v>
      </c>
    </row>
    <row r="510" spans="1:5" x14ac:dyDescent="0.25">
      <c r="A510" t="str">
        <f>_xlfn.CONCAT(mfdТикеры[[#This Row],[&lt;TICKER&gt;]],mfdТикеры[[#This Row],[&lt;DATE&gt;]])</f>
        <v>ДагСб ао43738</v>
      </c>
      <c r="B510" s="1" t="s">
        <v>7</v>
      </c>
      <c r="C510" s="2">
        <v>43738</v>
      </c>
      <c r="D510">
        <v>0.1052</v>
      </c>
      <c r="E510">
        <v>15310000</v>
      </c>
    </row>
    <row r="511" spans="1:5" x14ac:dyDescent="0.25">
      <c r="A511" t="str">
        <f>_xlfn.CONCAT(mfdТикеры[[#This Row],[&lt;TICKER&gt;]],mfdТикеры[[#This Row],[&lt;DATE&gt;]])</f>
        <v>ДагСб ао43745</v>
      </c>
      <c r="B511" s="1" t="s">
        <v>7</v>
      </c>
      <c r="C511" s="2">
        <v>43745</v>
      </c>
      <c r="D511">
        <v>0.10390000000000001</v>
      </c>
      <c r="E511">
        <v>21020000</v>
      </c>
    </row>
    <row r="512" spans="1:5" x14ac:dyDescent="0.25">
      <c r="A512" t="str">
        <f>_xlfn.CONCAT(mfdТикеры[[#This Row],[&lt;TICKER&gt;]],mfdТикеры[[#This Row],[&lt;DATE&gt;]])</f>
        <v>ДагСб ао43752</v>
      </c>
      <c r="B512" s="1" t="s">
        <v>7</v>
      </c>
      <c r="C512" s="2">
        <v>43752</v>
      </c>
      <c r="D512">
        <v>0.1075</v>
      </c>
      <c r="E512">
        <v>29750000</v>
      </c>
    </row>
    <row r="513" spans="1:5" x14ac:dyDescent="0.25">
      <c r="A513" t="str">
        <f>_xlfn.CONCAT(mfdТикеры[[#This Row],[&lt;TICKER&gt;]],mfdТикеры[[#This Row],[&lt;DATE&gt;]])</f>
        <v>ДагСб ао43759</v>
      </c>
      <c r="B513" s="1" t="s">
        <v>7</v>
      </c>
      <c r="C513" s="2">
        <v>43759</v>
      </c>
      <c r="D513">
        <v>0.10730000000000001</v>
      </c>
      <c r="E513">
        <v>36940000</v>
      </c>
    </row>
    <row r="514" spans="1:5" x14ac:dyDescent="0.25">
      <c r="A514" t="str">
        <f>_xlfn.CONCAT(mfdТикеры[[#This Row],[&lt;TICKER&gt;]],mfdТикеры[[#This Row],[&lt;DATE&gt;]])</f>
        <v>ДагСб ао43766</v>
      </c>
      <c r="B514" s="1" t="s">
        <v>7</v>
      </c>
      <c r="C514" s="2">
        <v>43766</v>
      </c>
      <c r="D514">
        <v>0.1084</v>
      </c>
      <c r="E514">
        <v>20680000</v>
      </c>
    </row>
    <row r="515" spans="1:5" x14ac:dyDescent="0.25">
      <c r="A515" t="str">
        <f>_xlfn.CONCAT(mfdТикеры[[#This Row],[&lt;TICKER&gt;]],mfdТикеры[[#This Row],[&lt;DATE&gt;]])</f>
        <v>ДагСб ао43773</v>
      </c>
      <c r="B515" s="1" t="s">
        <v>7</v>
      </c>
      <c r="C515" s="2">
        <v>43773</v>
      </c>
      <c r="D515">
        <v>0.1069</v>
      </c>
      <c r="E515">
        <v>14590000</v>
      </c>
    </row>
    <row r="516" spans="1:5" x14ac:dyDescent="0.25">
      <c r="A516" t="str">
        <f>_xlfn.CONCAT(mfdТикеры[[#This Row],[&lt;TICKER&gt;]],mfdТикеры[[#This Row],[&lt;DATE&gt;]])</f>
        <v>ДагСб ао43780</v>
      </c>
      <c r="B516" s="1" t="s">
        <v>7</v>
      </c>
      <c r="C516" s="2">
        <v>43780</v>
      </c>
      <c r="D516">
        <v>0.1037</v>
      </c>
      <c r="E516">
        <v>35480000</v>
      </c>
    </row>
    <row r="517" spans="1:5" x14ac:dyDescent="0.25">
      <c r="A517" t="str">
        <f>_xlfn.CONCAT(mfdТикеры[[#This Row],[&lt;TICKER&gt;]],mfdТикеры[[#This Row],[&lt;DATE&gt;]])</f>
        <v>ДагСб ао43787</v>
      </c>
      <c r="B517" s="1" t="s">
        <v>7</v>
      </c>
      <c r="C517" s="2">
        <v>43787</v>
      </c>
      <c r="D517">
        <v>0.1041</v>
      </c>
      <c r="E517">
        <v>21820000</v>
      </c>
    </row>
    <row r="518" spans="1:5" x14ac:dyDescent="0.25">
      <c r="A518" t="str">
        <f>_xlfn.CONCAT(mfdТикеры[[#This Row],[&lt;TICKER&gt;]],mfdТикеры[[#This Row],[&lt;DATE&gt;]])</f>
        <v>ДагСб ао43794</v>
      </c>
      <c r="B518" s="1" t="s">
        <v>7</v>
      </c>
      <c r="C518" s="2">
        <v>43794</v>
      </c>
      <c r="D518">
        <v>0.106</v>
      </c>
      <c r="E518">
        <v>69080000</v>
      </c>
    </row>
    <row r="519" spans="1:5" x14ac:dyDescent="0.25">
      <c r="A519" t="str">
        <f>_xlfn.CONCAT(mfdТикеры[[#This Row],[&lt;TICKER&gt;]],mfdТикеры[[#This Row],[&lt;DATE&gt;]])</f>
        <v>ДагСб ао43801</v>
      </c>
      <c r="B519" s="1" t="s">
        <v>7</v>
      </c>
      <c r="C519" s="2">
        <v>43801</v>
      </c>
      <c r="D519">
        <v>0.105</v>
      </c>
      <c r="E519">
        <v>21070000</v>
      </c>
    </row>
    <row r="520" spans="1:5" x14ac:dyDescent="0.25">
      <c r="A520" t="str">
        <f>_xlfn.CONCAT(mfdТикеры[[#This Row],[&lt;TICKER&gt;]],mfdТикеры[[#This Row],[&lt;DATE&gt;]])</f>
        <v>ДагСб ао43808</v>
      </c>
      <c r="B520" s="1" t="s">
        <v>7</v>
      </c>
      <c r="C520" s="2">
        <v>43808</v>
      </c>
      <c r="D520">
        <v>0.104</v>
      </c>
      <c r="E520">
        <v>53820000</v>
      </c>
    </row>
    <row r="521" spans="1:5" x14ac:dyDescent="0.25">
      <c r="A521" t="str">
        <f>_xlfn.CONCAT(mfdТикеры[[#This Row],[&lt;TICKER&gt;]],mfdТикеры[[#This Row],[&lt;DATE&gt;]])</f>
        <v>ДагСб ао43815</v>
      </c>
      <c r="B521" s="1" t="s">
        <v>7</v>
      </c>
      <c r="C521" s="2">
        <v>43815</v>
      </c>
      <c r="D521">
        <v>0.1033</v>
      </c>
      <c r="E521">
        <v>28310000</v>
      </c>
    </row>
    <row r="522" spans="1:5" x14ac:dyDescent="0.25">
      <c r="A522" t="str">
        <f>_xlfn.CONCAT(mfdТикеры[[#This Row],[&lt;TICKER&gt;]],mfdТикеры[[#This Row],[&lt;DATE&gt;]])</f>
        <v>ДагСб ао43822</v>
      </c>
      <c r="B522" s="1" t="s">
        <v>7</v>
      </c>
      <c r="C522" s="2">
        <v>43822</v>
      </c>
      <c r="D522">
        <v>0.1042</v>
      </c>
      <c r="E522">
        <v>34140000</v>
      </c>
    </row>
    <row r="523" spans="1:5" x14ac:dyDescent="0.25">
      <c r="A523" t="str">
        <f>_xlfn.CONCAT(mfdТикеры[[#This Row],[&lt;TICKER&gt;]],mfdТикеры[[#This Row],[&lt;DATE&gt;]])</f>
        <v>ДагСб ао43829</v>
      </c>
      <c r="B523" s="1" t="s">
        <v>7</v>
      </c>
      <c r="C523" s="2">
        <v>43829</v>
      </c>
      <c r="D523">
        <v>0.104</v>
      </c>
      <c r="E523">
        <v>7090000</v>
      </c>
    </row>
    <row r="524" spans="1:5" x14ac:dyDescent="0.25">
      <c r="A524" t="str">
        <f>_xlfn.CONCAT(mfdТикеры[[#This Row],[&lt;TICKER&gt;]],mfdТикеры[[#This Row],[&lt;DATE&gt;]])</f>
        <v>РОСИНТЕРао42009</v>
      </c>
      <c r="B524" s="1" t="s">
        <v>8</v>
      </c>
      <c r="C524" s="2">
        <v>42009</v>
      </c>
      <c r="D524">
        <v>92.1</v>
      </c>
      <c r="E524">
        <v>2020</v>
      </c>
    </row>
    <row r="525" spans="1:5" x14ac:dyDescent="0.25">
      <c r="A525" t="str">
        <f>_xlfn.CONCAT(mfdТикеры[[#This Row],[&lt;TICKER&gt;]],mfdТикеры[[#This Row],[&lt;DATE&gt;]])</f>
        <v>РОСИНТЕРао42016</v>
      </c>
      <c r="B525" s="1" t="s">
        <v>8</v>
      </c>
      <c r="C525" s="2">
        <v>42016</v>
      </c>
      <c r="D525">
        <v>80</v>
      </c>
      <c r="E525">
        <v>14790</v>
      </c>
    </row>
    <row r="526" spans="1:5" x14ac:dyDescent="0.25">
      <c r="A526" t="str">
        <f>_xlfn.CONCAT(mfdТикеры[[#This Row],[&lt;TICKER&gt;]],mfdТикеры[[#This Row],[&lt;DATE&gt;]])</f>
        <v>РОСИНТЕРао42023</v>
      </c>
      <c r="B526" s="1" t="s">
        <v>8</v>
      </c>
      <c r="C526" s="2">
        <v>42023</v>
      </c>
      <c r="D526">
        <v>81</v>
      </c>
      <c r="E526">
        <v>36690</v>
      </c>
    </row>
    <row r="527" spans="1:5" x14ac:dyDescent="0.25">
      <c r="A527" t="str">
        <f>_xlfn.CONCAT(mfdТикеры[[#This Row],[&lt;TICKER&gt;]],mfdТикеры[[#This Row],[&lt;DATE&gt;]])</f>
        <v>РОСИНТЕРао42030</v>
      </c>
      <c r="B527" s="1" t="s">
        <v>8</v>
      </c>
      <c r="C527" s="2">
        <v>42030</v>
      </c>
      <c r="D527">
        <v>72.7</v>
      </c>
      <c r="E527">
        <v>10030</v>
      </c>
    </row>
    <row r="528" spans="1:5" x14ac:dyDescent="0.25">
      <c r="A528" t="str">
        <f>_xlfn.CONCAT(mfdТикеры[[#This Row],[&lt;TICKER&gt;]],mfdТикеры[[#This Row],[&lt;DATE&gt;]])</f>
        <v>РОСИНТЕРао42037</v>
      </c>
      <c r="B528" s="1" t="s">
        <v>8</v>
      </c>
      <c r="C528" s="2">
        <v>42037</v>
      </c>
      <c r="D528">
        <v>74</v>
      </c>
      <c r="E528">
        <v>960</v>
      </c>
    </row>
    <row r="529" spans="1:5" x14ac:dyDescent="0.25">
      <c r="A529" t="str">
        <f>_xlfn.CONCAT(mfdТикеры[[#This Row],[&lt;TICKER&gt;]],mfdТикеры[[#This Row],[&lt;DATE&gt;]])</f>
        <v>РОСИНТЕРао42044</v>
      </c>
      <c r="B529" s="1" t="s">
        <v>8</v>
      </c>
      <c r="C529" s="2">
        <v>42044</v>
      </c>
      <c r="D529">
        <v>86</v>
      </c>
      <c r="E529">
        <v>7070</v>
      </c>
    </row>
    <row r="530" spans="1:5" x14ac:dyDescent="0.25">
      <c r="A530" t="str">
        <f>_xlfn.CONCAT(mfdТикеры[[#This Row],[&lt;TICKER&gt;]],mfdТикеры[[#This Row],[&lt;DATE&gt;]])</f>
        <v>РОСИНТЕРао42051</v>
      </c>
      <c r="B530" s="1" t="s">
        <v>8</v>
      </c>
      <c r="C530" s="2">
        <v>42051</v>
      </c>
      <c r="D530">
        <v>84.5</v>
      </c>
      <c r="E530">
        <v>5780</v>
      </c>
    </row>
    <row r="531" spans="1:5" x14ac:dyDescent="0.25">
      <c r="A531" t="str">
        <f>_xlfn.CONCAT(mfdТикеры[[#This Row],[&lt;TICKER&gt;]],mfdТикеры[[#This Row],[&lt;DATE&gt;]])</f>
        <v>РОСИНТЕРао42058</v>
      </c>
      <c r="B531" s="1" t="s">
        <v>8</v>
      </c>
      <c r="C531" s="2">
        <v>42058</v>
      </c>
      <c r="D531">
        <v>82</v>
      </c>
      <c r="E531">
        <v>4150</v>
      </c>
    </row>
    <row r="532" spans="1:5" x14ac:dyDescent="0.25">
      <c r="A532" t="str">
        <f>_xlfn.CONCAT(mfdТикеры[[#This Row],[&lt;TICKER&gt;]],mfdТикеры[[#This Row],[&lt;DATE&gt;]])</f>
        <v>РОСИНТЕРао42065</v>
      </c>
      <c r="B532" s="1" t="s">
        <v>8</v>
      </c>
      <c r="C532" s="2">
        <v>42065</v>
      </c>
      <c r="D532">
        <v>84</v>
      </c>
      <c r="E532">
        <v>17830</v>
      </c>
    </row>
    <row r="533" spans="1:5" x14ac:dyDescent="0.25">
      <c r="A533" t="str">
        <f>_xlfn.CONCAT(mfdТикеры[[#This Row],[&lt;TICKER&gt;]],mfdТикеры[[#This Row],[&lt;DATE&gt;]])</f>
        <v>РОСИНТЕРао42072</v>
      </c>
      <c r="B533" s="1" t="s">
        <v>8</v>
      </c>
      <c r="C533" s="2">
        <v>42072</v>
      </c>
      <c r="D533">
        <v>90</v>
      </c>
      <c r="E533">
        <v>4930</v>
      </c>
    </row>
    <row r="534" spans="1:5" x14ac:dyDescent="0.25">
      <c r="A534" t="str">
        <f>_xlfn.CONCAT(mfdТикеры[[#This Row],[&lt;TICKER&gt;]],mfdТикеры[[#This Row],[&lt;DATE&gt;]])</f>
        <v>РОСИНТЕРао42079</v>
      </c>
      <c r="B534" s="1" t="s">
        <v>8</v>
      </c>
      <c r="C534" s="2">
        <v>42079</v>
      </c>
      <c r="D534">
        <v>94.3</v>
      </c>
      <c r="E534">
        <v>11230</v>
      </c>
    </row>
    <row r="535" spans="1:5" x14ac:dyDescent="0.25">
      <c r="A535" t="str">
        <f>_xlfn.CONCAT(mfdТикеры[[#This Row],[&lt;TICKER&gt;]],mfdТикеры[[#This Row],[&lt;DATE&gt;]])</f>
        <v>РОСИНТЕРао42086</v>
      </c>
      <c r="B535" s="1" t="s">
        <v>8</v>
      </c>
      <c r="C535" s="2">
        <v>42086</v>
      </c>
      <c r="D535">
        <v>89</v>
      </c>
      <c r="E535">
        <v>11620</v>
      </c>
    </row>
    <row r="536" spans="1:5" x14ac:dyDescent="0.25">
      <c r="A536" t="str">
        <f>_xlfn.CONCAT(mfdТикеры[[#This Row],[&lt;TICKER&gt;]],mfdТикеры[[#This Row],[&lt;DATE&gt;]])</f>
        <v>РОСИНТЕРао42093</v>
      </c>
      <c r="B536" s="1" t="s">
        <v>8</v>
      </c>
      <c r="C536" s="2">
        <v>42093</v>
      </c>
      <c r="D536">
        <v>93.7</v>
      </c>
      <c r="E536">
        <v>6560</v>
      </c>
    </row>
    <row r="537" spans="1:5" x14ac:dyDescent="0.25">
      <c r="A537" t="str">
        <f>_xlfn.CONCAT(mfdТикеры[[#This Row],[&lt;TICKER&gt;]],mfdТикеры[[#This Row],[&lt;DATE&gt;]])</f>
        <v>РОСИНТЕРао42100</v>
      </c>
      <c r="B537" s="1" t="s">
        <v>8</v>
      </c>
      <c r="C537" s="2">
        <v>42100</v>
      </c>
      <c r="D537">
        <v>93.4</v>
      </c>
      <c r="E537">
        <v>5050</v>
      </c>
    </row>
    <row r="538" spans="1:5" x14ac:dyDescent="0.25">
      <c r="A538" t="str">
        <f>_xlfn.CONCAT(mfdТикеры[[#This Row],[&lt;TICKER&gt;]],mfdТикеры[[#This Row],[&lt;DATE&gt;]])</f>
        <v>РОСИНТЕРао42107</v>
      </c>
      <c r="B538" s="1" t="s">
        <v>8</v>
      </c>
      <c r="C538" s="2">
        <v>42107</v>
      </c>
      <c r="D538">
        <v>80</v>
      </c>
      <c r="E538">
        <v>8330</v>
      </c>
    </row>
    <row r="539" spans="1:5" x14ac:dyDescent="0.25">
      <c r="A539" t="str">
        <f>_xlfn.CONCAT(mfdТикеры[[#This Row],[&lt;TICKER&gt;]],mfdТикеры[[#This Row],[&lt;DATE&gt;]])</f>
        <v>РОСИНТЕРао42114</v>
      </c>
      <c r="B539" s="1" t="s">
        <v>8</v>
      </c>
      <c r="C539" s="2">
        <v>42114</v>
      </c>
      <c r="D539">
        <v>89.5</v>
      </c>
      <c r="E539">
        <v>6010</v>
      </c>
    </row>
    <row r="540" spans="1:5" x14ac:dyDescent="0.25">
      <c r="A540" t="str">
        <f>_xlfn.CONCAT(mfdТикеры[[#This Row],[&lt;TICKER&gt;]],mfdТикеры[[#This Row],[&lt;DATE&gt;]])</f>
        <v>РОСИНТЕРао42121</v>
      </c>
      <c r="B540" s="1" t="s">
        <v>8</v>
      </c>
      <c r="C540" s="2">
        <v>42121</v>
      </c>
      <c r="D540">
        <v>89.9</v>
      </c>
      <c r="E540">
        <v>20490</v>
      </c>
    </row>
    <row r="541" spans="1:5" x14ac:dyDescent="0.25">
      <c r="A541" t="str">
        <f>_xlfn.CONCAT(mfdТикеры[[#This Row],[&lt;TICKER&gt;]],mfdТикеры[[#This Row],[&lt;DATE&gt;]])</f>
        <v>РОСИНТЕРао42128</v>
      </c>
      <c r="B541" s="1" t="s">
        <v>8</v>
      </c>
      <c r="C541" s="2">
        <v>42128</v>
      </c>
      <c r="D541">
        <v>86</v>
      </c>
      <c r="E541">
        <v>600</v>
      </c>
    </row>
    <row r="542" spans="1:5" x14ac:dyDescent="0.25">
      <c r="A542" t="str">
        <f>_xlfn.CONCAT(mfdТикеры[[#This Row],[&lt;TICKER&gt;]],mfdТикеры[[#This Row],[&lt;DATE&gt;]])</f>
        <v>РОСИНТЕРао42135</v>
      </c>
      <c r="B542" s="1" t="s">
        <v>8</v>
      </c>
      <c r="C542" s="2">
        <v>42135</v>
      </c>
      <c r="D542">
        <v>92.7</v>
      </c>
      <c r="E542">
        <v>2550</v>
      </c>
    </row>
    <row r="543" spans="1:5" x14ac:dyDescent="0.25">
      <c r="A543" t="str">
        <f>_xlfn.CONCAT(mfdТикеры[[#This Row],[&lt;TICKER&gt;]],mfdТикеры[[#This Row],[&lt;DATE&gt;]])</f>
        <v>РОСИНТЕРао42142</v>
      </c>
      <c r="B543" s="1" t="s">
        <v>8</v>
      </c>
      <c r="C543" s="2">
        <v>42142</v>
      </c>
      <c r="D543">
        <v>100</v>
      </c>
      <c r="E543">
        <v>7800</v>
      </c>
    </row>
    <row r="544" spans="1:5" x14ac:dyDescent="0.25">
      <c r="A544" t="str">
        <f>_xlfn.CONCAT(mfdТикеры[[#This Row],[&lt;TICKER&gt;]],mfdТикеры[[#This Row],[&lt;DATE&gt;]])</f>
        <v>РОСИНТЕРао42149</v>
      </c>
      <c r="B544" s="1" t="s">
        <v>8</v>
      </c>
      <c r="C544" s="2">
        <v>42149</v>
      </c>
      <c r="D544">
        <v>94.9</v>
      </c>
      <c r="E544">
        <v>2160</v>
      </c>
    </row>
    <row r="545" spans="1:5" x14ac:dyDescent="0.25">
      <c r="A545" t="str">
        <f>_xlfn.CONCAT(mfdТикеры[[#This Row],[&lt;TICKER&gt;]],mfdТикеры[[#This Row],[&lt;DATE&gt;]])</f>
        <v>РОСИНТЕРао42156</v>
      </c>
      <c r="B545" s="1" t="s">
        <v>8</v>
      </c>
      <c r="C545" s="2">
        <v>42156</v>
      </c>
      <c r="D545">
        <v>94.8</v>
      </c>
      <c r="E545">
        <v>10670</v>
      </c>
    </row>
    <row r="546" spans="1:5" x14ac:dyDescent="0.25">
      <c r="A546" t="str">
        <f>_xlfn.CONCAT(mfdТикеры[[#This Row],[&lt;TICKER&gt;]],mfdТикеры[[#This Row],[&lt;DATE&gt;]])</f>
        <v>РОСИНТЕРао42163</v>
      </c>
      <c r="B546" s="1" t="s">
        <v>8</v>
      </c>
      <c r="C546" s="2">
        <v>42163</v>
      </c>
      <c r="D546">
        <v>100.5</v>
      </c>
      <c r="E546">
        <v>6120</v>
      </c>
    </row>
    <row r="547" spans="1:5" x14ac:dyDescent="0.25">
      <c r="A547" t="str">
        <f>_xlfn.CONCAT(mfdТикеры[[#This Row],[&lt;TICKER&gt;]],mfdТикеры[[#This Row],[&lt;DATE&gt;]])</f>
        <v>РОСИНТЕРао42170</v>
      </c>
      <c r="B547" s="1" t="s">
        <v>8</v>
      </c>
      <c r="C547" s="2">
        <v>42170</v>
      </c>
      <c r="D547">
        <v>99.2</v>
      </c>
      <c r="E547">
        <v>1020</v>
      </c>
    </row>
    <row r="548" spans="1:5" x14ac:dyDescent="0.25">
      <c r="A548" t="str">
        <f>_xlfn.CONCAT(mfdТикеры[[#This Row],[&lt;TICKER&gt;]],mfdТикеры[[#This Row],[&lt;DATE&gt;]])</f>
        <v>РОСИНТЕРао42177</v>
      </c>
      <c r="B548" s="1" t="s">
        <v>8</v>
      </c>
      <c r="C548" s="2">
        <v>42177</v>
      </c>
      <c r="D548">
        <v>89.6</v>
      </c>
      <c r="E548">
        <v>2350</v>
      </c>
    </row>
    <row r="549" spans="1:5" x14ac:dyDescent="0.25">
      <c r="A549" t="str">
        <f>_xlfn.CONCAT(mfdТикеры[[#This Row],[&lt;TICKER&gt;]],mfdТикеры[[#This Row],[&lt;DATE&gt;]])</f>
        <v>РОСИНТЕРао42184</v>
      </c>
      <c r="B549" s="1" t="s">
        <v>8</v>
      </c>
      <c r="C549" s="2">
        <v>42184</v>
      </c>
      <c r="D549">
        <v>78.7</v>
      </c>
      <c r="E549">
        <v>8180</v>
      </c>
    </row>
    <row r="550" spans="1:5" x14ac:dyDescent="0.25">
      <c r="A550" t="str">
        <f>_xlfn.CONCAT(mfdТикеры[[#This Row],[&lt;TICKER&gt;]],mfdТикеры[[#This Row],[&lt;DATE&gt;]])</f>
        <v>РОСИНТЕРао42191</v>
      </c>
      <c r="B550" s="1" t="s">
        <v>8</v>
      </c>
      <c r="C550" s="2">
        <v>42191</v>
      </c>
      <c r="D550">
        <v>92.8</v>
      </c>
      <c r="E550">
        <v>14750</v>
      </c>
    </row>
    <row r="551" spans="1:5" x14ac:dyDescent="0.25">
      <c r="A551" t="str">
        <f>_xlfn.CONCAT(mfdТикеры[[#This Row],[&lt;TICKER&gt;]],mfdТикеры[[#This Row],[&lt;DATE&gt;]])</f>
        <v>РОСИНТЕРао42198</v>
      </c>
      <c r="B551" s="1" t="s">
        <v>8</v>
      </c>
      <c r="C551" s="2">
        <v>42198</v>
      </c>
      <c r="D551">
        <v>94.7</v>
      </c>
      <c r="E551">
        <v>860</v>
      </c>
    </row>
    <row r="552" spans="1:5" x14ac:dyDescent="0.25">
      <c r="A552" t="str">
        <f>_xlfn.CONCAT(mfdТикеры[[#This Row],[&lt;TICKER&gt;]],mfdТикеры[[#This Row],[&lt;DATE&gt;]])</f>
        <v>РОСИНТЕРао42205</v>
      </c>
      <c r="B552" s="1" t="s">
        <v>8</v>
      </c>
      <c r="C552" s="2">
        <v>42205</v>
      </c>
      <c r="D552">
        <v>94.6</v>
      </c>
      <c r="E552">
        <v>3470</v>
      </c>
    </row>
    <row r="553" spans="1:5" x14ac:dyDescent="0.25">
      <c r="A553" t="str">
        <f>_xlfn.CONCAT(mfdТикеры[[#This Row],[&lt;TICKER&gt;]],mfdТикеры[[#This Row],[&lt;DATE&gt;]])</f>
        <v>РОСИНТЕРао42212</v>
      </c>
      <c r="B553" s="1" t="s">
        <v>8</v>
      </c>
      <c r="C553" s="2">
        <v>42212</v>
      </c>
      <c r="D553">
        <v>99.5</v>
      </c>
      <c r="E553">
        <v>2340</v>
      </c>
    </row>
    <row r="554" spans="1:5" x14ac:dyDescent="0.25">
      <c r="A554" t="str">
        <f>_xlfn.CONCAT(mfdТикеры[[#This Row],[&lt;TICKER&gt;]],mfdТикеры[[#This Row],[&lt;DATE&gt;]])</f>
        <v>РОСИНТЕРао42219</v>
      </c>
      <c r="B554" s="1" t="s">
        <v>8</v>
      </c>
      <c r="C554" s="2">
        <v>42219</v>
      </c>
      <c r="D554">
        <v>94.7</v>
      </c>
      <c r="E554">
        <v>3560</v>
      </c>
    </row>
    <row r="555" spans="1:5" x14ac:dyDescent="0.25">
      <c r="A555" t="str">
        <f>_xlfn.CONCAT(mfdТикеры[[#This Row],[&lt;TICKER&gt;]],mfdТикеры[[#This Row],[&lt;DATE&gt;]])</f>
        <v>РОСИНТЕРао42226</v>
      </c>
      <c r="B555" s="1" t="s">
        <v>8</v>
      </c>
      <c r="C555" s="2">
        <v>42226</v>
      </c>
      <c r="D555">
        <v>85</v>
      </c>
      <c r="E555">
        <v>8560</v>
      </c>
    </row>
    <row r="556" spans="1:5" x14ac:dyDescent="0.25">
      <c r="A556" t="str">
        <f>_xlfn.CONCAT(mfdТикеры[[#This Row],[&lt;TICKER&gt;]],mfdТикеры[[#This Row],[&lt;DATE&gt;]])</f>
        <v>РОСИНТЕРао42233</v>
      </c>
      <c r="B556" s="1" t="s">
        <v>8</v>
      </c>
      <c r="C556" s="2">
        <v>42233</v>
      </c>
      <c r="D556">
        <v>85.7</v>
      </c>
      <c r="E556">
        <v>7400</v>
      </c>
    </row>
    <row r="557" spans="1:5" x14ac:dyDescent="0.25">
      <c r="A557" t="str">
        <f>_xlfn.CONCAT(mfdТикеры[[#This Row],[&lt;TICKER&gt;]],mfdТикеры[[#This Row],[&lt;DATE&gt;]])</f>
        <v>РОСИНТЕРао42240</v>
      </c>
      <c r="B557" s="1" t="s">
        <v>8</v>
      </c>
      <c r="C557" s="2">
        <v>42240</v>
      </c>
      <c r="D557">
        <v>88.2</v>
      </c>
      <c r="E557">
        <v>3200</v>
      </c>
    </row>
    <row r="558" spans="1:5" x14ac:dyDescent="0.25">
      <c r="A558" t="str">
        <f>_xlfn.CONCAT(mfdТикеры[[#This Row],[&lt;TICKER&gt;]],mfdТикеры[[#This Row],[&lt;DATE&gt;]])</f>
        <v>РОСИНТЕРао42247</v>
      </c>
      <c r="B558" s="1" t="s">
        <v>8</v>
      </c>
      <c r="C558" s="2">
        <v>42247</v>
      </c>
      <c r="D558">
        <v>94</v>
      </c>
      <c r="E558">
        <v>150</v>
      </c>
    </row>
    <row r="559" spans="1:5" x14ac:dyDescent="0.25">
      <c r="A559" t="str">
        <f>_xlfn.CONCAT(mfdТикеры[[#This Row],[&lt;TICKER&gt;]],mfdТикеры[[#This Row],[&lt;DATE&gt;]])</f>
        <v>РОСИНТЕРао42254</v>
      </c>
      <c r="B559" s="1" t="s">
        <v>8</v>
      </c>
      <c r="C559" s="2">
        <v>42254</v>
      </c>
      <c r="D559">
        <v>83.4</v>
      </c>
      <c r="E559">
        <v>3870</v>
      </c>
    </row>
    <row r="560" spans="1:5" x14ac:dyDescent="0.25">
      <c r="A560" t="str">
        <f>_xlfn.CONCAT(mfdТикеры[[#This Row],[&lt;TICKER&gt;]],mfdТикеры[[#This Row],[&lt;DATE&gt;]])</f>
        <v>РОСИНТЕРао42261</v>
      </c>
      <c r="B560" s="1" t="s">
        <v>8</v>
      </c>
      <c r="C560" s="2">
        <v>42261</v>
      </c>
      <c r="D560">
        <v>84.5</v>
      </c>
      <c r="E560">
        <v>6920</v>
      </c>
    </row>
    <row r="561" spans="1:5" x14ac:dyDescent="0.25">
      <c r="A561" t="str">
        <f>_xlfn.CONCAT(mfdТикеры[[#This Row],[&lt;TICKER&gt;]],mfdТикеры[[#This Row],[&lt;DATE&gt;]])</f>
        <v>РОСИНТЕРао42268</v>
      </c>
      <c r="B561" s="1" t="s">
        <v>8</v>
      </c>
      <c r="C561" s="2">
        <v>42268</v>
      </c>
      <c r="D561">
        <v>82.9</v>
      </c>
      <c r="E561">
        <v>1730</v>
      </c>
    </row>
    <row r="562" spans="1:5" x14ac:dyDescent="0.25">
      <c r="A562" t="str">
        <f>_xlfn.CONCAT(mfdТикеры[[#This Row],[&lt;TICKER&gt;]],mfdТикеры[[#This Row],[&lt;DATE&gt;]])</f>
        <v>РОСИНТЕРао42275</v>
      </c>
      <c r="B562" s="1" t="s">
        <v>8</v>
      </c>
      <c r="C562" s="2">
        <v>42275</v>
      </c>
      <c r="D562">
        <v>85</v>
      </c>
      <c r="E562">
        <v>2090</v>
      </c>
    </row>
    <row r="563" spans="1:5" x14ac:dyDescent="0.25">
      <c r="A563" t="str">
        <f>_xlfn.CONCAT(mfdТикеры[[#This Row],[&lt;TICKER&gt;]],mfdТикеры[[#This Row],[&lt;DATE&gt;]])</f>
        <v>РОСИНТЕРао42282</v>
      </c>
      <c r="B563" s="1" t="s">
        <v>8</v>
      </c>
      <c r="C563" s="2">
        <v>42282</v>
      </c>
      <c r="D563">
        <v>78</v>
      </c>
      <c r="E563">
        <v>5980</v>
      </c>
    </row>
    <row r="564" spans="1:5" x14ac:dyDescent="0.25">
      <c r="A564" t="str">
        <f>_xlfn.CONCAT(mfdТикеры[[#This Row],[&lt;TICKER&gt;]],mfdТикеры[[#This Row],[&lt;DATE&gt;]])</f>
        <v>РОСИНТЕРао42289</v>
      </c>
      <c r="B564" s="1" t="s">
        <v>8</v>
      </c>
      <c r="C564" s="2">
        <v>42289</v>
      </c>
      <c r="D564">
        <v>79</v>
      </c>
      <c r="E564">
        <v>1630</v>
      </c>
    </row>
    <row r="565" spans="1:5" x14ac:dyDescent="0.25">
      <c r="A565" t="str">
        <f>_xlfn.CONCAT(mfdТикеры[[#This Row],[&lt;TICKER&gt;]],mfdТикеры[[#This Row],[&lt;DATE&gt;]])</f>
        <v>РОСИНТЕРао42296</v>
      </c>
      <c r="B565" s="1" t="s">
        <v>8</v>
      </c>
      <c r="C565" s="2">
        <v>42296</v>
      </c>
      <c r="D565">
        <v>76.599999999999994</v>
      </c>
      <c r="E565">
        <v>11820</v>
      </c>
    </row>
    <row r="566" spans="1:5" x14ac:dyDescent="0.25">
      <c r="A566" t="str">
        <f>_xlfn.CONCAT(mfdТикеры[[#This Row],[&lt;TICKER&gt;]],mfdТикеры[[#This Row],[&lt;DATE&gt;]])</f>
        <v>РОСИНТЕРао42303</v>
      </c>
      <c r="B566" s="1" t="s">
        <v>8</v>
      </c>
      <c r="C566" s="2">
        <v>42303</v>
      </c>
      <c r="D566">
        <v>75</v>
      </c>
      <c r="E566">
        <v>9790</v>
      </c>
    </row>
    <row r="567" spans="1:5" x14ac:dyDescent="0.25">
      <c r="A567" t="str">
        <f>_xlfn.CONCAT(mfdТикеры[[#This Row],[&lt;TICKER&gt;]],mfdТикеры[[#This Row],[&lt;DATE&gt;]])</f>
        <v>РОСИНТЕРао42310</v>
      </c>
      <c r="B567" s="1" t="s">
        <v>8</v>
      </c>
      <c r="C567" s="2">
        <v>42310</v>
      </c>
      <c r="D567">
        <v>74.5</v>
      </c>
      <c r="E567">
        <v>3310</v>
      </c>
    </row>
    <row r="568" spans="1:5" x14ac:dyDescent="0.25">
      <c r="A568" t="str">
        <f>_xlfn.CONCAT(mfdТикеры[[#This Row],[&lt;TICKER&gt;]],mfdТикеры[[#This Row],[&lt;DATE&gt;]])</f>
        <v>РОСИНТЕРао42317</v>
      </c>
      <c r="B568" s="1" t="s">
        <v>8</v>
      </c>
      <c r="C568" s="2">
        <v>42317</v>
      </c>
      <c r="D568">
        <v>72.900000000000006</v>
      </c>
      <c r="E568">
        <v>6300</v>
      </c>
    </row>
    <row r="569" spans="1:5" x14ac:dyDescent="0.25">
      <c r="A569" t="str">
        <f>_xlfn.CONCAT(mfdТикеры[[#This Row],[&lt;TICKER&gt;]],mfdТикеры[[#This Row],[&lt;DATE&gt;]])</f>
        <v>РОСИНТЕРао42324</v>
      </c>
      <c r="B569" s="1" t="s">
        <v>8</v>
      </c>
      <c r="C569" s="2">
        <v>42324</v>
      </c>
      <c r="D569">
        <v>72</v>
      </c>
      <c r="E569">
        <v>4900</v>
      </c>
    </row>
    <row r="570" spans="1:5" x14ac:dyDescent="0.25">
      <c r="A570" t="str">
        <f>_xlfn.CONCAT(mfdТикеры[[#This Row],[&lt;TICKER&gt;]],mfdТикеры[[#This Row],[&lt;DATE&gt;]])</f>
        <v>РОСИНТЕРао42331</v>
      </c>
      <c r="B570" s="1" t="s">
        <v>8</v>
      </c>
      <c r="C570" s="2">
        <v>42331</v>
      </c>
      <c r="D570">
        <v>72</v>
      </c>
      <c r="E570">
        <v>1370</v>
      </c>
    </row>
    <row r="571" spans="1:5" x14ac:dyDescent="0.25">
      <c r="A571" t="str">
        <f>_xlfn.CONCAT(mfdТикеры[[#This Row],[&lt;TICKER&gt;]],mfdТикеры[[#This Row],[&lt;DATE&gt;]])</f>
        <v>РОСИНТЕРао42338</v>
      </c>
      <c r="B571" s="1" t="s">
        <v>8</v>
      </c>
      <c r="C571" s="2">
        <v>42338</v>
      </c>
      <c r="D571">
        <v>73.2</v>
      </c>
      <c r="E571">
        <v>760</v>
      </c>
    </row>
    <row r="572" spans="1:5" x14ac:dyDescent="0.25">
      <c r="A572" t="str">
        <f>_xlfn.CONCAT(mfdТикеры[[#This Row],[&lt;TICKER&gt;]],mfdТикеры[[#This Row],[&lt;DATE&gt;]])</f>
        <v>РОСИНТЕРао42345</v>
      </c>
      <c r="B572" s="1" t="s">
        <v>8</v>
      </c>
      <c r="C572" s="2">
        <v>42345</v>
      </c>
      <c r="D572">
        <v>65.2</v>
      </c>
      <c r="E572">
        <v>6130</v>
      </c>
    </row>
    <row r="573" spans="1:5" x14ac:dyDescent="0.25">
      <c r="A573" t="str">
        <f>_xlfn.CONCAT(mfdТикеры[[#This Row],[&lt;TICKER&gt;]],mfdТикеры[[#This Row],[&lt;DATE&gt;]])</f>
        <v>РОСИНТЕРао42352</v>
      </c>
      <c r="B573" s="1" t="s">
        <v>8</v>
      </c>
      <c r="C573" s="2">
        <v>42352</v>
      </c>
      <c r="D573">
        <v>64.099999999999994</v>
      </c>
      <c r="E573">
        <v>5630</v>
      </c>
    </row>
    <row r="574" spans="1:5" x14ac:dyDescent="0.25">
      <c r="A574" t="str">
        <f>_xlfn.CONCAT(mfdТикеры[[#This Row],[&lt;TICKER&gt;]],mfdТикеры[[#This Row],[&lt;DATE&gt;]])</f>
        <v>РОСИНТЕРао42359</v>
      </c>
      <c r="B574" s="1" t="s">
        <v>8</v>
      </c>
      <c r="C574" s="2">
        <v>42359</v>
      </c>
      <c r="D574">
        <v>59.9</v>
      </c>
      <c r="E574">
        <v>16300</v>
      </c>
    </row>
    <row r="575" spans="1:5" x14ac:dyDescent="0.25">
      <c r="A575" t="str">
        <f>_xlfn.CONCAT(mfdТикеры[[#This Row],[&lt;TICKER&gt;]],mfdТикеры[[#This Row],[&lt;DATE&gt;]])</f>
        <v>РОСИНТЕРао42366</v>
      </c>
      <c r="B575" s="1" t="s">
        <v>8</v>
      </c>
      <c r="C575" s="2">
        <v>42366</v>
      </c>
      <c r="D575">
        <v>57.4</v>
      </c>
      <c r="E575">
        <v>8980</v>
      </c>
    </row>
    <row r="576" spans="1:5" x14ac:dyDescent="0.25">
      <c r="A576" t="str">
        <f>_xlfn.CONCAT(mfdТикеры[[#This Row],[&lt;TICKER&gt;]],mfdТикеры[[#This Row],[&lt;DATE&gt;]])</f>
        <v>РОСИНТЕРао42373</v>
      </c>
      <c r="B576" s="1" t="s">
        <v>8</v>
      </c>
      <c r="C576" s="2">
        <v>42373</v>
      </c>
      <c r="D576">
        <v>57</v>
      </c>
      <c r="E576">
        <v>2370</v>
      </c>
    </row>
    <row r="577" spans="1:5" x14ac:dyDescent="0.25">
      <c r="A577" t="str">
        <f>_xlfn.CONCAT(mfdТикеры[[#This Row],[&lt;TICKER&gt;]],mfdТикеры[[#This Row],[&lt;DATE&gt;]])</f>
        <v>РОСИНТЕРао42380</v>
      </c>
      <c r="B577" s="1" t="s">
        <v>8</v>
      </c>
      <c r="C577" s="2">
        <v>42380</v>
      </c>
      <c r="D577">
        <v>52.1</v>
      </c>
      <c r="E577">
        <v>13370</v>
      </c>
    </row>
    <row r="578" spans="1:5" x14ac:dyDescent="0.25">
      <c r="A578" t="str">
        <f>_xlfn.CONCAT(mfdТикеры[[#This Row],[&lt;TICKER&gt;]],mfdТикеры[[#This Row],[&lt;DATE&gt;]])</f>
        <v>РОСИНТЕРао42387</v>
      </c>
      <c r="B578" s="1" t="s">
        <v>8</v>
      </c>
      <c r="C578" s="2">
        <v>42387</v>
      </c>
      <c r="D578">
        <v>65.7</v>
      </c>
      <c r="E578">
        <v>23430</v>
      </c>
    </row>
    <row r="579" spans="1:5" x14ac:dyDescent="0.25">
      <c r="A579" t="str">
        <f>_xlfn.CONCAT(mfdТикеры[[#This Row],[&lt;TICKER&gt;]],mfdТикеры[[#This Row],[&lt;DATE&gt;]])</f>
        <v>РОСИНТЕРао42394</v>
      </c>
      <c r="B579" s="1" t="s">
        <v>8</v>
      </c>
      <c r="C579" s="2">
        <v>42394</v>
      </c>
      <c r="D579">
        <v>57.4</v>
      </c>
      <c r="E579">
        <v>7410</v>
      </c>
    </row>
    <row r="580" spans="1:5" x14ac:dyDescent="0.25">
      <c r="A580" t="str">
        <f>_xlfn.CONCAT(mfdТикеры[[#This Row],[&lt;TICKER&gt;]],mfdТикеры[[#This Row],[&lt;DATE&gt;]])</f>
        <v>РОСИНТЕРао42401</v>
      </c>
      <c r="B580" s="1" t="s">
        <v>8</v>
      </c>
      <c r="C580" s="2">
        <v>42401</v>
      </c>
      <c r="D580">
        <v>62.3</v>
      </c>
      <c r="E580">
        <v>2020</v>
      </c>
    </row>
    <row r="581" spans="1:5" x14ac:dyDescent="0.25">
      <c r="A581" t="str">
        <f>_xlfn.CONCAT(mfdТикеры[[#This Row],[&lt;TICKER&gt;]],mfdТикеры[[#This Row],[&lt;DATE&gt;]])</f>
        <v>РОСИНТЕРао42408</v>
      </c>
      <c r="B581" s="1" t="s">
        <v>8</v>
      </c>
      <c r="C581" s="2">
        <v>42408</v>
      </c>
      <c r="D581">
        <v>58.6</v>
      </c>
      <c r="E581">
        <v>4860</v>
      </c>
    </row>
    <row r="582" spans="1:5" x14ac:dyDescent="0.25">
      <c r="A582" t="str">
        <f>_xlfn.CONCAT(mfdТикеры[[#This Row],[&lt;TICKER&gt;]],mfdТикеры[[#This Row],[&lt;DATE&gt;]])</f>
        <v>РОСИНТЕРао42415</v>
      </c>
      <c r="B582" s="1" t="s">
        <v>8</v>
      </c>
      <c r="C582" s="2">
        <v>42415</v>
      </c>
      <c r="D582">
        <v>66</v>
      </c>
      <c r="E582">
        <v>31570</v>
      </c>
    </row>
    <row r="583" spans="1:5" x14ac:dyDescent="0.25">
      <c r="A583" t="str">
        <f>_xlfn.CONCAT(mfdТикеры[[#This Row],[&lt;TICKER&gt;]],mfdТикеры[[#This Row],[&lt;DATE&gt;]])</f>
        <v>РОСИНТЕРао42422</v>
      </c>
      <c r="B583" s="1" t="s">
        <v>8</v>
      </c>
      <c r="C583" s="2">
        <v>42422</v>
      </c>
      <c r="D583">
        <v>64.5</v>
      </c>
      <c r="E583">
        <v>3350</v>
      </c>
    </row>
    <row r="584" spans="1:5" x14ac:dyDescent="0.25">
      <c r="A584" t="str">
        <f>_xlfn.CONCAT(mfdТикеры[[#This Row],[&lt;TICKER&gt;]],mfdТикеры[[#This Row],[&lt;DATE&gt;]])</f>
        <v>РОСИНТЕРао42429</v>
      </c>
      <c r="B584" s="1" t="s">
        <v>8</v>
      </c>
      <c r="C584" s="2">
        <v>42429</v>
      </c>
      <c r="D584">
        <v>64.900000000000006</v>
      </c>
      <c r="E584">
        <v>1420</v>
      </c>
    </row>
    <row r="585" spans="1:5" x14ac:dyDescent="0.25">
      <c r="A585" t="str">
        <f>_xlfn.CONCAT(mfdТикеры[[#This Row],[&lt;TICKER&gt;]],mfdТикеры[[#This Row],[&lt;DATE&gt;]])</f>
        <v>РОСИНТЕРао42436</v>
      </c>
      <c r="B585" s="1" t="s">
        <v>8</v>
      </c>
      <c r="C585" s="2">
        <v>42436</v>
      </c>
      <c r="D585">
        <v>64.900000000000006</v>
      </c>
      <c r="E585">
        <v>2740</v>
      </c>
    </row>
    <row r="586" spans="1:5" x14ac:dyDescent="0.25">
      <c r="A586" t="str">
        <f>_xlfn.CONCAT(mfdТикеры[[#This Row],[&lt;TICKER&gt;]],mfdТикеры[[#This Row],[&lt;DATE&gt;]])</f>
        <v>РОСИНТЕРао42443</v>
      </c>
      <c r="B586" s="1" t="s">
        <v>8</v>
      </c>
      <c r="C586" s="2">
        <v>42443</v>
      </c>
      <c r="D586">
        <v>71.099999999999994</v>
      </c>
      <c r="E586">
        <v>13170</v>
      </c>
    </row>
    <row r="587" spans="1:5" x14ac:dyDescent="0.25">
      <c r="A587" t="str">
        <f>_xlfn.CONCAT(mfdТикеры[[#This Row],[&lt;TICKER&gt;]],mfdТикеры[[#This Row],[&lt;DATE&gt;]])</f>
        <v>РОСИНТЕРао42450</v>
      </c>
      <c r="B587" s="1" t="s">
        <v>8</v>
      </c>
      <c r="C587" s="2">
        <v>42450</v>
      </c>
      <c r="D587">
        <v>72.099999999999994</v>
      </c>
      <c r="E587">
        <v>6730</v>
      </c>
    </row>
    <row r="588" spans="1:5" x14ac:dyDescent="0.25">
      <c r="A588" t="str">
        <f>_xlfn.CONCAT(mfdТикеры[[#This Row],[&lt;TICKER&gt;]],mfdТикеры[[#This Row],[&lt;DATE&gt;]])</f>
        <v>РОСИНТЕРао42457</v>
      </c>
      <c r="B588" s="1" t="s">
        <v>8</v>
      </c>
      <c r="C588" s="2">
        <v>42457</v>
      </c>
      <c r="D588">
        <v>73.400000000000006</v>
      </c>
      <c r="E588">
        <v>5690</v>
      </c>
    </row>
    <row r="589" spans="1:5" x14ac:dyDescent="0.25">
      <c r="A589" t="str">
        <f>_xlfn.CONCAT(mfdТикеры[[#This Row],[&lt;TICKER&gt;]],mfdТикеры[[#This Row],[&lt;DATE&gt;]])</f>
        <v>РОСИНТЕРао42464</v>
      </c>
      <c r="B589" s="1" t="s">
        <v>8</v>
      </c>
      <c r="C589" s="2">
        <v>42464</v>
      </c>
      <c r="D589">
        <v>71.099999999999994</v>
      </c>
      <c r="E589">
        <v>2330</v>
      </c>
    </row>
    <row r="590" spans="1:5" x14ac:dyDescent="0.25">
      <c r="A590" t="str">
        <f>_xlfn.CONCAT(mfdТикеры[[#This Row],[&lt;TICKER&gt;]],mfdТикеры[[#This Row],[&lt;DATE&gt;]])</f>
        <v>РОСИНТЕРао42471</v>
      </c>
      <c r="B590" s="1" t="s">
        <v>8</v>
      </c>
      <c r="C590" s="2">
        <v>42471</v>
      </c>
      <c r="D590">
        <v>69</v>
      </c>
      <c r="E590">
        <v>3640</v>
      </c>
    </row>
    <row r="591" spans="1:5" x14ac:dyDescent="0.25">
      <c r="A591" t="str">
        <f>_xlfn.CONCAT(mfdТикеры[[#This Row],[&lt;TICKER&gt;]],mfdТикеры[[#This Row],[&lt;DATE&gt;]])</f>
        <v>РОСИНТЕРао42478</v>
      </c>
      <c r="B591" s="1" t="s">
        <v>8</v>
      </c>
      <c r="C591" s="2">
        <v>42478</v>
      </c>
      <c r="D591">
        <v>65.5</v>
      </c>
      <c r="E591">
        <v>70230</v>
      </c>
    </row>
    <row r="592" spans="1:5" x14ac:dyDescent="0.25">
      <c r="A592" t="str">
        <f>_xlfn.CONCAT(mfdТикеры[[#This Row],[&lt;TICKER&gt;]],mfdТикеры[[#This Row],[&lt;DATE&gt;]])</f>
        <v>РОСИНТЕРао42485</v>
      </c>
      <c r="B592" s="1" t="s">
        <v>8</v>
      </c>
      <c r="C592" s="2">
        <v>42485</v>
      </c>
      <c r="D592">
        <v>62.9</v>
      </c>
      <c r="E592">
        <v>8040</v>
      </c>
    </row>
    <row r="593" spans="1:5" x14ac:dyDescent="0.25">
      <c r="A593" t="str">
        <f>_xlfn.CONCAT(mfdТикеры[[#This Row],[&lt;TICKER&gt;]],mfdТикеры[[#This Row],[&lt;DATE&gt;]])</f>
        <v>РОСИНТЕРао42492</v>
      </c>
      <c r="B593" s="1" t="s">
        <v>8</v>
      </c>
      <c r="C593" s="2">
        <v>42492</v>
      </c>
      <c r="D593">
        <v>63.9</v>
      </c>
      <c r="E593">
        <v>4870</v>
      </c>
    </row>
    <row r="594" spans="1:5" x14ac:dyDescent="0.25">
      <c r="A594" t="str">
        <f>_xlfn.CONCAT(mfdТикеры[[#This Row],[&lt;TICKER&gt;]],mfdТикеры[[#This Row],[&lt;DATE&gt;]])</f>
        <v>РОСИНТЕРао42499</v>
      </c>
      <c r="B594" s="1" t="s">
        <v>8</v>
      </c>
      <c r="C594" s="2">
        <v>42499</v>
      </c>
      <c r="D594">
        <v>62.8</v>
      </c>
      <c r="E594">
        <v>2980</v>
      </c>
    </row>
    <row r="595" spans="1:5" x14ac:dyDescent="0.25">
      <c r="A595" t="str">
        <f>_xlfn.CONCAT(mfdТикеры[[#This Row],[&lt;TICKER&gt;]],mfdТикеры[[#This Row],[&lt;DATE&gt;]])</f>
        <v>РОСИНТЕРао42506</v>
      </c>
      <c r="B595" s="1" t="s">
        <v>8</v>
      </c>
      <c r="C595" s="2">
        <v>42506</v>
      </c>
      <c r="D595">
        <v>56</v>
      </c>
      <c r="E595">
        <v>33980</v>
      </c>
    </row>
    <row r="596" spans="1:5" x14ac:dyDescent="0.25">
      <c r="A596" t="str">
        <f>_xlfn.CONCAT(mfdТикеры[[#This Row],[&lt;TICKER&gt;]],mfdТикеры[[#This Row],[&lt;DATE&gt;]])</f>
        <v>РОСИНТЕРао42513</v>
      </c>
      <c r="B596" s="1" t="s">
        <v>8</v>
      </c>
      <c r="C596" s="2">
        <v>42513</v>
      </c>
      <c r="D596">
        <v>55.7</v>
      </c>
      <c r="E596">
        <v>12800</v>
      </c>
    </row>
    <row r="597" spans="1:5" x14ac:dyDescent="0.25">
      <c r="A597" t="str">
        <f>_xlfn.CONCAT(mfdТикеры[[#This Row],[&lt;TICKER&gt;]],mfdТикеры[[#This Row],[&lt;DATE&gt;]])</f>
        <v>РОСИНТЕРао42520</v>
      </c>
      <c r="B597" s="1" t="s">
        <v>8</v>
      </c>
      <c r="C597" s="2">
        <v>42520</v>
      </c>
      <c r="D597">
        <v>55</v>
      </c>
      <c r="E597">
        <v>3790</v>
      </c>
    </row>
    <row r="598" spans="1:5" x14ac:dyDescent="0.25">
      <c r="A598" t="str">
        <f>_xlfn.CONCAT(mfdТикеры[[#This Row],[&lt;TICKER&gt;]],mfdТикеры[[#This Row],[&lt;DATE&gt;]])</f>
        <v>РОСИНТЕРао42527</v>
      </c>
      <c r="B598" s="1" t="s">
        <v>8</v>
      </c>
      <c r="C598" s="2">
        <v>42527</v>
      </c>
      <c r="D598">
        <v>59.5</v>
      </c>
      <c r="E598">
        <v>21890</v>
      </c>
    </row>
    <row r="599" spans="1:5" x14ac:dyDescent="0.25">
      <c r="A599" t="str">
        <f>_xlfn.CONCAT(mfdТикеры[[#This Row],[&lt;TICKER&gt;]],mfdТикеры[[#This Row],[&lt;DATE&gt;]])</f>
        <v>РОСИНТЕРао42534</v>
      </c>
      <c r="B599" s="1" t="s">
        <v>8</v>
      </c>
      <c r="C599" s="2">
        <v>42534</v>
      </c>
      <c r="D599">
        <v>56.3</v>
      </c>
      <c r="E599">
        <v>7680</v>
      </c>
    </row>
    <row r="600" spans="1:5" x14ac:dyDescent="0.25">
      <c r="A600" t="str">
        <f>_xlfn.CONCAT(mfdТикеры[[#This Row],[&lt;TICKER&gt;]],mfdТикеры[[#This Row],[&lt;DATE&gt;]])</f>
        <v>РОСИНТЕРао42541</v>
      </c>
      <c r="B600" s="1" t="s">
        <v>8</v>
      </c>
      <c r="C600" s="2">
        <v>42541</v>
      </c>
      <c r="D600">
        <v>55.9</v>
      </c>
      <c r="E600">
        <v>3880</v>
      </c>
    </row>
    <row r="601" spans="1:5" x14ac:dyDescent="0.25">
      <c r="A601" t="str">
        <f>_xlfn.CONCAT(mfdТикеры[[#This Row],[&lt;TICKER&gt;]],mfdТикеры[[#This Row],[&lt;DATE&gt;]])</f>
        <v>РОСИНТЕРао42548</v>
      </c>
      <c r="B601" s="1" t="s">
        <v>8</v>
      </c>
      <c r="C601" s="2">
        <v>42548</v>
      </c>
      <c r="D601">
        <v>54.7</v>
      </c>
      <c r="E601">
        <v>4840</v>
      </c>
    </row>
    <row r="602" spans="1:5" x14ac:dyDescent="0.25">
      <c r="A602" t="str">
        <f>_xlfn.CONCAT(mfdТикеры[[#This Row],[&lt;TICKER&gt;]],mfdТикеры[[#This Row],[&lt;DATE&gt;]])</f>
        <v>РОСИНТЕРао42555</v>
      </c>
      <c r="B602" s="1" t="s">
        <v>8</v>
      </c>
      <c r="C602" s="2">
        <v>42555</v>
      </c>
      <c r="D602">
        <v>54.7</v>
      </c>
      <c r="E602">
        <v>8130</v>
      </c>
    </row>
    <row r="603" spans="1:5" x14ac:dyDescent="0.25">
      <c r="A603" t="str">
        <f>_xlfn.CONCAT(mfdТикеры[[#This Row],[&lt;TICKER&gt;]],mfdТикеры[[#This Row],[&lt;DATE&gt;]])</f>
        <v>РОСИНТЕРао42562</v>
      </c>
      <c r="B603" s="1" t="s">
        <v>8</v>
      </c>
      <c r="C603" s="2">
        <v>42562</v>
      </c>
      <c r="D603">
        <v>56</v>
      </c>
      <c r="E603">
        <v>800</v>
      </c>
    </row>
    <row r="604" spans="1:5" x14ac:dyDescent="0.25">
      <c r="A604" t="str">
        <f>_xlfn.CONCAT(mfdТикеры[[#This Row],[&lt;TICKER&gt;]],mfdТикеры[[#This Row],[&lt;DATE&gt;]])</f>
        <v>РОСИНТЕРао42569</v>
      </c>
      <c r="B604" s="1" t="s">
        <v>8</v>
      </c>
      <c r="C604" s="2">
        <v>42569</v>
      </c>
      <c r="D604">
        <v>55</v>
      </c>
      <c r="E604">
        <v>4100</v>
      </c>
    </row>
    <row r="605" spans="1:5" x14ac:dyDescent="0.25">
      <c r="A605" t="str">
        <f>_xlfn.CONCAT(mfdТикеры[[#This Row],[&lt;TICKER&gt;]],mfdТикеры[[#This Row],[&lt;DATE&gt;]])</f>
        <v>РОСИНТЕРао42576</v>
      </c>
      <c r="B605" s="1" t="s">
        <v>8</v>
      </c>
      <c r="C605" s="2">
        <v>42576</v>
      </c>
      <c r="D605">
        <v>57.5</v>
      </c>
      <c r="E605">
        <v>6430</v>
      </c>
    </row>
    <row r="606" spans="1:5" x14ac:dyDescent="0.25">
      <c r="A606" t="str">
        <f>_xlfn.CONCAT(mfdТикеры[[#This Row],[&lt;TICKER&gt;]],mfdТикеры[[#This Row],[&lt;DATE&gt;]])</f>
        <v>РОСИНТЕРао42583</v>
      </c>
      <c r="B606" s="1" t="s">
        <v>8</v>
      </c>
      <c r="C606" s="2">
        <v>42583</v>
      </c>
      <c r="D606">
        <v>58</v>
      </c>
      <c r="E606">
        <v>3440</v>
      </c>
    </row>
    <row r="607" spans="1:5" x14ac:dyDescent="0.25">
      <c r="A607" t="str">
        <f>_xlfn.CONCAT(mfdТикеры[[#This Row],[&lt;TICKER&gt;]],mfdТикеры[[#This Row],[&lt;DATE&gt;]])</f>
        <v>РОСИНТЕРао42590</v>
      </c>
      <c r="B607" s="1" t="s">
        <v>8</v>
      </c>
      <c r="C607" s="2">
        <v>42590</v>
      </c>
      <c r="D607">
        <v>58.1</v>
      </c>
      <c r="E607">
        <v>13980</v>
      </c>
    </row>
    <row r="608" spans="1:5" x14ac:dyDescent="0.25">
      <c r="A608" t="str">
        <f>_xlfn.CONCAT(mfdТикеры[[#This Row],[&lt;TICKER&gt;]],mfdТикеры[[#This Row],[&lt;DATE&gt;]])</f>
        <v>РОСИНТЕРао42597</v>
      </c>
      <c r="B608" s="1" t="s">
        <v>8</v>
      </c>
      <c r="C608" s="2">
        <v>42597</v>
      </c>
      <c r="D608">
        <v>58.6</v>
      </c>
      <c r="E608">
        <v>7000</v>
      </c>
    </row>
    <row r="609" spans="1:5" x14ac:dyDescent="0.25">
      <c r="A609" t="str">
        <f>_xlfn.CONCAT(mfdТикеры[[#This Row],[&lt;TICKER&gt;]],mfdТикеры[[#This Row],[&lt;DATE&gt;]])</f>
        <v>РОСИНТЕРао42604</v>
      </c>
      <c r="B609" s="1" t="s">
        <v>8</v>
      </c>
      <c r="C609" s="2">
        <v>42604</v>
      </c>
      <c r="D609">
        <v>58</v>
      </c>
      <c r="E609">
        <v>4260</v>
      </c>
    </row>
    <row r="610" spans="1:5" x14ac:dyDescent="0.25">
      <c r="A610" t="str">
        <f>_xlfn.CONCAT(mfdТикеры[[#This Row],[&lt;TICKER&gt;]],mfdТикеры[[#This Row],[&lt;DATE&gt;]])</f>
        <v>РОСИНТЕРао42611</v>
      </c>
      <c r="B610" s="1" t="s">
        <v>8</v>
      </c>
      <c r="C610" s="2">
        <v>42611</v>
      </c>
      <c r="D610">
        <v>56</v>
      </c>
      <c r="E610">
        <v>25440</v>
      </c>
    </row>
    <row r="611" spans="1:5" x14ac:dyDescent="0.25">
      <c r="A611" t="str">
        <f>_xlfn.CONCAT(mfdТикеры[[#This Row],[&lt;TICKER&gt;]],mfdТикеры[[#This Row],[&lt;DATE&gt;]])</f>
        <v>РОСИНТЕРао42618</v>
      </c>
      <c r="B611" s="1" t="s">
        <v>8</v>
      </c>
      <c r="C611" s="2">
        <v>42618</v>
      </c>
      <c r="D611">
        <v>61.5</v>
      </c>
      <c r="E611">
        <v>146870</v>
      </c>
    </row>
    <row r="612" spans="1:5" x14ac:dyDescent="0.25">
      <c r="A612" t="str">
        <f>_xlfn.CONCAT(mfdТикеры[[#This Row],[&lt;TICKER&gt;]],mfdТикеры[[#This Row],[&lt;DATE&gt;]])</f>
        <v>РОСИНТЕРао42625</v>
      </c>
      <c r="B612" s="1" t="s">
        <v>8</v>
      </c>
      <c r="C612" s="2">
        <v>42625</v>
      </c>
      <c r="D612">
        <v>62</v>
      </c>
      <c r="E612">
        <v>18870</v>
      </c>
    </row>
    <row r="613" spans="1:5" x14ac:dyDescent="0.25">
      <c r="A613" t="str">
        <f>_xlfn.CONCAT(mfdТикеры[[#This Row],[&lt;TICKER&gt;]],mfdТикеры[[#This Row],[&lt;DATE&gt;]])</f>
        <v>РОСИНТЕРао42632</v>
      </c>
      <c r="B613" s="1" t="s">
        <v>8</v>
      </c>
      <c r="C613" s="2">
        <v>42632</v>
      </c>
      <c r="D613">
        <v>65.2</v>
      </c>
      <c r="E613">
        <v>48520</v>
      </c>
    </row>
    <row r="614" spans="1:5" x14ac:dyDescent="0.25">
      <c r="A614" t="str">
        <f>_xlfn.CONCAT(mfdТикеры[[#This Row],[&lt;TICKER&gt;]],mfdТикеры[[#This Row],[&lt;DATE&gt;]])</f>
        <v>РОСИНТЕРао42639</v>
      </c>
      <c r="B614" s="1" t="s">
        <v>8</v>
      </c>
      <c r="C614" s="2">
        <v>42639</v>
      </c>
      <c r="D614">
        <v>62.5</v>
      </c>
      <c r="E614">
        <v>30570</v>
      </c>
    </row>
    <row r="615" spans="1:5" x14ac:dyDescent="0.25">
      <c r="A615" t="str">
        <f>_xlfn.CONCAT(mfdТикеры[[#This Row],[&lt;TICKER&gt;]],mfdТикеры[[#This Row],[&lt;DATE&gt;]])</f>
        <v>РОСИНТЕРао42646</v>
      </c>
      <c r="B615" s="1" t="s">
        <v>8</v>
      </c>
      <c r="C615" s="2">
        <v>42646</v>
      </c>
      <c r="D615">
        <v>64.400000000000006</v>
      </c>
      <c r="E615">
        <v>19300</v>
      </c>
    </row>
    <row r="616" spans="1:5" x14ac:dyDescent="0.25">
      <c r="A616" t="str">
        <f>_xlfn.CONCAT(mfdТикеры[[#This Row],[&lt;TICKER&gt;]],mfdТикеры[[#This Row],[&lt;DATE&gt;]])</f>
        <v>РОСИНТЕРао42653</v>
      </c>
      <c r="B616" s="1" t="s">
        <v>8</v>
      </c>
      <c r="C616" s="2">
        <v>42653</v>
      </c>
      <c r="D616">
        <v>62</v>
      </c>
      <c r="E616">
        <v>4520</v>
      </c>
    </row>
    <row r="617" spans="1:5" x14ac:dyDescent="0.25">
      <c r="A617" t="str">
        <f>_xlfn.CONCAT(mfdТикеры[[#This Row],[&lt;TICKER&gt;]],mfdТикеры[[#This Row],[&lt;DATE&gt;]])</f>
        <v>РОСИНТЕРао42660</v>
      </c>
      <c r="B617" s="1" t="s">
        <v>8</v>
      </c>
      <c r="C617" s="2">
        <v>42660</v>
      </c>
      <c r="D617">
        <v>66.3</v>
      </c>
      <c r="E617">
        <v>15800</v>
      </c>
    </row>
    <row r="618" spans="1:5" x14ac:dyDescent="0.25">
      <c r="A618" t="str">
        <f>_xlfn.CONCAT(mfdТикеры[[#This Row],[&lt;TICKER&gt;]],mfdТикеры[[#This Row],[&lt;DATE&gt;]])</f>
        <v>РОСИНТЕРао42667</v>
      </c>
      <c r="B618" s="1" t="s">
        <v>8</v>
      </c>
      <c r="C618" s="2">
        <v>42667</v>
      </c>
      <c r="D618">
        <v>64.2</v>
      </c>
      <c r="E618">
        <v>10360</v>
      </c>
    </row>
    <row r="619" spans="1:5" x14ac:dyDescent="0.25">
      <c r="A619" t="str">
        <f>_xlfn.CONCAT(mfdТикеры[[#This Row],[&lt;TICKER&gt;]],mfdТикеры[[#This Row],[&lt;DATE&gt;]])</f>
        <v>РОСИНТЕРао42674</v>
      </c>
      <c r="B619" s="1" t="s">
        <v>8</v>
      </c>
      <c r="C619" s="2">
        <v>42674</v>
      </c>
      <c r="D619">
        <v>63.6</v>
      </c>
      <c r="E619">
        <v>1180</v>
      </c>
    </row>
    <row r="620" spans="1:5" x14ac:dyDescent="0.25">
      <c r="A620" t="str">
        <f>_xlfn.CONCAT(mfdТикеры[[#This Row],[&lt;TICKER&gt;]],mfdТикеры[[#This Row],[&lt;DATE&gt;]])</f>
        <v>РОСИНТЕРао42681</v>
      </c>
      <c r="B620" s="1" t="s">
        <v>8</v>
      </c>
      <c r="C620" s="2">
        <v>42681</v>
      </c>
      <c r="D620">
        <v>68.5</v>
      </c>
      <c r="E620">
        <v>48950</v>
      </c>
    </row>
    <row r="621" spans="1:5" x14ac:dyDescent="0.25">
      <c r="A621" t="str">
        <f>_xlfn.CONCAT(mfdТикеры[[#This Row],[&lt;TICKER&gt;]],mfdТикеры[[#This Row],[&lt;DATE&gt;]])</f>
        <v>РОСИНТЕРао42688</v>
      </c>
      <c r="B621" s="1" t="s">
        <v>8</v>
      </c>
      <c r="C621" s="2">
        <v>42688</v>
      </c>
      <c r="D621">
        <v>78.3</v>
      </c>
      <c r="E621">
        <v>78610</v>
      </c>
    </row>
    <row r="622" spans="1:5" x14ac:dyDescent="0.25">
      <c r="A622" t="str">
        <f>_xlfn.CONCAT(mfdТикеры[[#This Row],[&lt;TICKER&gt;]],mfdТикеры[[#This Row],[&lt;DATE&gt;]])</f>
        <v>РОСИНТЕРао42695</v>
      </c>
      <c r="B622" s="1" t="s">
        <v>8</v>
      </c>
      <c r="C622" s="2">
        <v>42695</v>
      </c>
      <c r="D622">
        <v>79</v>
      </c>
      <c r="E622">
        <v>43910</v>
      </c>
    </row>
    <row r="623" spans="1:5" x14ac:dyDescent="0.25">
      <c r="A623" t="str">
        <f>_xlfn.CONCAT(mfdТикеры[[#This Row],[&lt;TICKER&gt;]],mfdТикеры[[#This Row],[&lt;DATE&gt;]])</f>
        <v>РОСИНТЕРао42702</v>
      </c>
      <c r="B623" s="1" t="s">
        <v>8</v>
      </c>
      <c r="C623" s="2">
        <v>42702</v>
      </c>
      <c r="D623">
        <v>76</v>
      </c>
      <c r="E623">
        <v>111310</v>
      </c>
    </row>
    <row r="624" spans="1:5" x14ac:dyDescent="0.25">
      <c r="A624" t="str">
        <f>_xlfn.CONCAT(mfdТикеры[[#This Row],[&lt;TICKER&gt;]],mfdТикеры[[#This Row],[&lt;DATE&gt;]])</f>
        <v>РОСИНТЕРао42709</v>
      </c>
      <c r="B624" s="1" t="s">
        <v>8</v>
      </c>
      <c r="C624" s="2">
        <v>42709</v>
      </c>
      <c r="D624">
        <v>70.400000000000006</v>
      </c>
      <c r="E624">
        <v>36170</v>
      </c>
    </row>
    <row r="625" spans="1:5" x14ac:dyDescent="0.25">
      <c r="A625" t="str">
        <f>_xlfn.CONCAT(mfdТикеры[[#This Row],[&lt;TICKER&gt;]],mfdТикеры[[#This Row],[&lt;DATE&gt;]])</f>
        <v>РОСИНТЕРао42716</v>
      </c>
      <c r="B625" s="1" t="s">
        <v>8</v>
      </c>
      <c r="C625" s="2">
        <v>42716</v>
      </c>
      <c r="D625">
        <v>70.3</v>
      </c>
      <c r="E625">
        <v>8750</v>
      </c>
    </row>
    <row r="626" spans="1:5" x14ac:dyDescent="0.25">
      <c r="A626" t="str">
        <f>_xlfn.CONCAT(mfdТикеры[[#This Row],[&lt;TICKER&gt;]],mfdТикеры[[#This Row],[&lt;DATE&gt;]])</f>
        <v>РОСИНТЕРао42723</v>
      </c>
      <c r="B626" s="1" t="s">
        <v>8</v>
      </c>
      <c r="C626" s="2">
        <v>42723</v>
      </c>
      <c r="D626">
        <v>68.099999999999994</v>
      </c>
      <c r="E626">
        <v>5120</v>
      </c>
    </row>
    <row r="627" spans="1:5" x14ac:dyDescent="0.25">
      <c r="A627" t="str">
        <f>_xlfn.CONCAT(mfdТикеры[[#This Row],[&lt;TICKER&gt;]],mfdТикеры[[#This Row],[&lt;DATE&gt;]])</f>
        <v>РОСИНТЕРао42730</v>
      </c>
      <c r="B627" s="1" t="s">
        <v>8</v>
      </c>
      <c r="C627" s="2">
        <v>42730</v>
      </c>
      <c r="D627">
        <v>70.5</v>
      </c>
      <c r="E627">
        <v>11920</v>
      </c>
    </row>
    <row r="628" spans="1:5" x14ac:dyDescent="0.25">
      <c r="A628" t="str">
        <f>_xlfn.CONCAT(mfdТикеры[[#This Row],[&lt;TICKER&gt;]],mfdТикеры[[#This Row],[&lt;DATE&gt;]])</f>
        <v>РОСИНТЕРао42737</v>
      </c>
      <c r="B628" s="1" t="s">
        <v>8</v>
      </c>
      <c r="C628" s="2">
        <v>42737</v>
      </c>
      <c r="D628">
        <v>77</v>
      </c>
      <c r="E628">
        <v>12260</v>
      </c>
    </row>
    <row r="629" spans="1:5" x14ac:dyDescent="0.25">
      <c r="A629" t="str">
        <f>_xlfn.CONCAT(mfdТикеры[[#This Row],[&lt;TICKER&gt;]],mfdТикеры[[#This Row],[&lt;DATE&gt;]])</f>
        <v>РОСИНТЕРао42744</v>
      </c>
      <c r="B629" s="1" t="s">
        <v>8</v>
      </c>
      <c r="C629" s="2">
        <v>42744</v>
      </c>
      <c r="D629">
        <v>72.8</v>
      </c>
      <c r="E629">
        <v>37280</v>
      </c>
    </row>
    <row r="630" spans="1:5" x14ac:dyDescent="0.25">
      <c r="A630" t="str">
        <f>_xlfn.CONCAT(mfdТикеры[[#This Row],[&lt;TICKER&gt;]],mfdТикеры[[#This Row],[&lt;DATE&gt;]])</f>
        <v>РОСИНТЕРао42751</v>
      </c>
      <c r="B630" s="1" t="s">
        <v>8</v>
      </c>
      <c r="C630" s="2">
        <v>42751</v>
      </c>
      <c r="D630">
        <v>74</v>
      </c>
      <c r="E630">
        <v>39840</v>
      </c>
    </row>
    <row r="631" spans="1:5" x14ac:dyDescent="0.25">
      <c r="A631" t="str">
        <f>_xlfn.CONCAT(mfdТикеры[[#This Row],[&lt;TICKER&gt;]],mfdТикеры[[#This Row],[&lt;DATE&gt;]])</f>
        <v>РОСИНТЕРао42758</v>
      </c>
      <c r="B631" s="1" t="s">
        <v>8</v>
      </c>
      <c r="C631" s="2">
        <v>42758</v>
      </c>
      <c r="D631">
        <v>76.400000000000006</v>
      </c>
      <c r="E631">
        <v>2320</v>
      </c>
    </row>
    <row r="632" spans="1:5" x14ac:dyDescent="0.25">
      <c r="A632" t="str">
        <f>_xlfn.CONCAT(mfdТикеры[[#This Row],[&lt;TICKER&gt;]],mfdТикеры[[#This Row],[&lt;DATE&gt;]])</f>
        <v>РОСИНТЕРао42765</v>
      </c>
      <c r="B632" s="1" t="s">
        <v>8</v>
      </c>
      <c r="C632" s="2">
        <v>42765</v>
      </c>
      <c r="D632">
        <v>78.5</v>
      </c>
      <c r="E632">
        <v>5650</v>
      </c>
    </row>
    <row r="633" spans="1:5" x14ac:dyDescent="0.25">
      <c r="A633" t="str">
        <f>_xlfn.CONCAT(mfdТикеры[[#This Row],[&lt;TICKER&gt;]],mfdТикеры[[#This Row],[&lt;DATE&gt;]])</f>
        <v>РОСИНТЕРао42772</v>
      </c>
      <c r="B633" s="1" t="s">
        <v>8</v>
      </c>
      <c r="C633" s="2">
        <v>42772</v>
      </c>
      <c r="D633">
        <v>76.099999999999994</v>
      </c>
      <c r="E633">
        <v>9340</v>
      </c>
    </row>
    <row r="634" spans="1:5" x14ac:dyDescent="0.25">
      <c r="A634" t="str">
        <f>_xlfn.CONCAT(mfdТикеры[[#This Row],[&lt;TICKER&gt;]],mfdТикеры[[#This Row],[&lt;DATE&gt;]])</f>
        <v>РОСИНТЕРао42779</v>
      </c>
      <c r="B634" s="1" t="s">
        <v>8</v>
      </c>
      <c r="C634" s="2">
        <v>42779</v>
      </c>
      <c r="D634">
        <v>74.5</v>
      </c>
      <c r="E634">
        <v>7980</v>
      </c>
    </row>
    <row r="635" spans="1:5" x14ac:dyDescent="0.25">
      <c r="A635" t="str">
        <f>_xlfn.CONCAT(mfdТикеры[[#This Row],[&lt;TICKER&gt;]],mfdТикеры[[#This Row],[&lt;DATE&gt;]])</f>
        <v>РОСИНТЕРао42786</v>
      </c>
      <c r="B635" s="1" t="s">
        <v>8</v>
      </c>
      <c r="C635" s="2">
        <v>42786</v>
      </c>
      <c r="D635">
        <v>72.3</v>
      </c>
      <c r="E635">
        <v>3630</v>
      </c>
    </row>
    <row r="636" spans="1:5" x14ac:dyDescent="0.25">
      <c r="A636" t="str">
        <f>_xlfn.CONCAT(mfdТикеры[[#This Row],[&lt;TICKER&gt;]],mfdТикеры[[#This Row],[&lt;DATE&gt;]])</f>
        <v>РОСИНТЕРао42793</v>
      </c>
      <c r="B636" s="1" t="s">
        <v>8</v>
      </c>
      <c r="C636" s="2">
        <v>42793</v>
      </c>
      <c r="D636">
        <v>70.3</v>
      </c>
      <c r="E636">
        <v>11220</v>
      </c>
    </row>
    <row r="637" spans="1:5" x14ac:dyDescent="0.25">
      <c r="A637" t="str">
        <f>_xlfn.CONCAT(mfdТикеры[[#This Row],[&lt;TICKER&gt;]],mfdТикеры[[#This Row],[&lt;DATE&gt;]])</f>
        <v>РОСИНТЕРао42800</v>
      </c>
      <c r="B637" s="1" t="s">
        <v>8</v>
      </c>
      <c r="C637" s="2">
        <v>42800</v>
      </c>
      <c r="D637">
        <v>70.5</v>
      </c>
      <c r="E637">
        <v>4250</v>
      </c>
    </row>
    <row r="638" spans="1:5" x14ac:dyDescent="0.25">
      <c r="A638" t="str">
        <f>_xlfn.CONCAT(mfdТикеры[[#This Row],[&lt;TICKER&gt;]],mfdТикеры[[#This Row],[&lt;DATE&gt;]])</f>
        <v>РОСИНТЕРао42807</v>
      </c>
      <c r="B638" s="1" t="s">
        <v>8</v>
      </c>
      <c r="C638" s="2">
        <v>42807</v>
      </c>
      <c r="D638">
        <v>70.8</v>
      </c>
      <c r="E638">
        <v>2940</v>
      </c>
    </row>
    <row r="639" spans="1:5" x14ac:dyDescent="0.25">
      <c r="A639" t="str">
        <f>_xlfn.CONCAT(mfdТикеры[[#This Row],[&lt;TICKER&gt;]],mfdТикеры[[#This Row],[&lt;DATE&gt;]])</f>
        <v>РОСИНТЕРао42814</v>
      </c>
      <c r="B639" s="1" t="s">
        <v>8</v>
      </c>
      <c r="C639" s="2">
        <v>42814</v>
      </c>
      <c r="D639">
        <v>72</v>
      </c>
      <c r="E639">
        <v>1960</v>
      </c>
    </row>
    <row r="640" spans="1:5" x14ac:dyDescent="0.25">
      <c r="A640" t="str">
        <f>_xlfn.CONCAT(mfdТикеры[[#This Row],[&lt;TICKER&gt;]],mfdТикеры[[#This Row],[&lt;DATE&gt;]])</f>
        <v>РОСИНТЕРао42821</v>
      </c>
      <c r="B640" s="1" t="s">
        <v>8</v>
      </c>
      <c r="C640" s="2">
        <v>42821</v>
      </c>
      <c r="D640">
        <v>69.7</v>
      </c>
      <c r="E640">
        <v>2570</v>
      </c>
    </row>
    <row r="641" spans="1:5" x14ac:dyDescent="0.25">
      <c r="A641" t="str">
        <f>_xlfn.CONCAT(mfdТикеры[[#This Row],[&lt;TICKER&gt;]],mfdТикеры[[#This Row],[&lt;DATE&gt;]])</f>
        <v>РОСИНТЕРао42828</v>
      </c>
      <c r="B641" s="1" t="s">
        <v>8</v>
      </c>
      <c r="C641" s="2">
        <v>42828</v>
      </c>
      <c r="D641">
        <v>69.3</v>
      </c>
      <c r="E641">
        <v>2080</v>
      </c>
    </row>
    <row r="642" spans="1:5" x14ac:dyDescent="0.25">
      <c r="A642" t="str">
        <f>_xlfn.CONCAT(mfdТикеры[[#This Row],[&lt;TICKER&gt;]],mfdТикеры[[#This Row],[&lt;DATE&gt;]])</f>
        <v>РОСИНТЕРао42835</v>
      </c>
      <c r="B642" s="1" t="s">
        <v>8</v>
      </c>
      <c r="C642" s="2">
        <v>42835</v>
      </c>
      <c r="D642">
        <v>64.900000000000006</v>
      </c>
      <c r="E642">
        <v>4900</v>
      </c>
    </row>
    <row r="643" spans="1:5" x14ac:dyDescent="0.25">
      <c r="A643" t="str">
        <f>_xlfn.CONCAT(mfdТикеры[[#This Row],[&lt;TICKER&gt;]],mfdТикеры[[#This Row],[&lt;DATE&gt;]])</f>
        <v>РОСИНТЕРао42842</v>
      </c>
      <c r="B643" s="1" t="s">
        <v>8</v>
      </c>
      <c r="C643" s="2">
        <v>42842</v>
      </c>
      <c r="D643">
        <v>62.6</v>
      </c>
      <c r="E643">
        <v>2050</v>
      </c>
    </row>
    <row r="644" spans="1:5" x14ac:dyDescent="0.25">
      <c r="A644" t="str">
        <f>_xlfn.CONCAT(mfdТикеры[[#This Row],[&lt;TICKER&gt;]],mfdТикеры[[#This Row],[&lt;DATE&gt;]])</f>
        <v>РОСИНТЕРао42849</v>
      </c>
      <c r="B644" s="1" t="s">
        <v>8</v>
      </c>
      <c r="C644" s="2">
        <v>42849</v>
      </c>
      <c r="D644">
        <v>62.1</v>
      </c>
      <c r="E644">
        <v>14500</v>
      </c>
    </row>
    <row r="645" spans="1:5" x14ac:dyDescent="0.25">
      <c r="A645" t="str">
        <f>_xlfn.CONCAT(mfdТикеры[[#This Row],[&lt;TICKER&gt;]],mfdТикеры[[#This Row],[&lt;DATE&gt;]])</f>
        <v>РОСИНТЕРао42856</v>
      </c>
      <c r="B645" s="1" t="s">
        <v>8</v>
      </c>
      <c r="C645" s="2">
        <v>42856</v>
      </c>
      <c r="D645">
        <v>56.3</v>
      </c>
      <c r="E645">
        <v>32510</v>
      </c>
    </row>
    <row r="646" spans="1:5" x14ac:dyDescent="0.25">
      <c r="A646" t="str">
        <f>_xlfn.CONCAT(mfdТикеры[[#This Row],[&lt;TICKER&gt;]],mfdТикеры[[#This Row],[&lt;DATE&gt;]])</f>
        <v>РОСИНТЕРао42863</v>
      </c>
      <c r="B646" s="1" t="s">
        <v>8</v>
      </c>
      <c r="C646" s="2">
        <v>42863</v>
      </c>
      <c r="D646">
        <v>56.6</v>
      </c>
      <c r="E646">
        <v>1030</v>
      </c>
    </row>
    <row r="647" spans="1:5" x14ac:dyDescent="0.25">
      <c r="A647" t="str">
        <f>_xlfn.CONCAT(mfdТикеры[[#This Row],[&lt;TICKER&gt;]],mfdТикеры[[#This Row],[&lt;DATE&gt;]])</f>
        <v>РОСИНТЕРао42870</v>
      </c>
      <c r="B647" s="1" t="s">
        <v>8</v>
      </c>
      <c r="C647" s="2">
        <v>42870</v>
      </c>
      <c r="D647">
        <v>55.2</v>
      </c>
      <c r="E647">
        <v>7750</v>
      </c>
    </row>
    <row r="648" spans="1:5" x14ac:dyDescent="0.25">
      <c r="A648" t="str">
        <f>_xlfn.CONCAT(mfdТикеры[[#This Row],[&lt;TICKER&gt;]],mfdТикеры[[#This Row],[&lt;DATE&gt;]])</f>
        <v>РОСИНТЕРао42877</v>
      </c>
      <c r="B648" s="1" t="s">
        <v>8</v>
      </c>
      <c r="C648" s="2">
        <v>42877</v>
      </c>
      <c r="D648">
        <v>54.5</v>
      </c>
      <c r="E648">
        <v>11100</v>
      </c>
    </row>
    <row r="649" spans="1:5" x14ac:dyDescent="0.25">
      <c r="A649" t="str">
        <f>_xlfn.CONCAT(mfdТикеры[[#This Row],[&lt;TICKER&gt;]],mfdТикеры[[#This Row],[&lt;DATE&gt;]])</f>
        <v>РОСИНТЕРао42884</v>
      </c>
      <c r="B649" s="1" t="s">
        <v>8</v>
      </c>
      <c r="C649" s="2">
        <v>42884</v>
      </c>
      <c r="D649">
        <v>57.8</v>
      </c>
      <c r="E649">
        <v>6760</v>
      </c>
    </row>
    <row r="650" spans="1:5" x14ac:dyDescent="0.25">
      <c r="A650" t="str">
        <f>_xlfn.CONCAT(mfdТикеры[[#This Row],[&lt;TICKER&gt;]],mfdТикеры[[#This Row],[&lt;DATE&gt;]])</f>
        <v>РОСИНТЕРао42891</v>
      </c>
      <c r="B650" s="1" t="s">
        <v>8</v>
      </c>
      <c r="C650" s="2">
        <v>42891</v>
      </c>
      <c r="D650">
        <v>59</v>
      </c>
      <c r="E650">
        <v>2830</v>
      </c>
    </row>
    <row r="651" spans="1:5" x14ac:dyDescent="0.25">
      <c r="A651" t="str">
        <f>_xlfn.CONCAT(mfdТикеры[[#This Row],[&lt;TICKER&gt;]],mfdТикеры[[#This Row],[&lt;DATE&gt;]])</f>
        <v>РОСИНТЕРао42898</v>
      </c>
      <c r="B651" s="1" t="s">
        <v>8</v>
      </c>
      <c r="C651" s="2">
        <v>42898</v>
      </c>
      <c r="D651">
        <v>59</v>
      </c>
      <c r="E651">
        <v>13400</v>
      </c>
    </row>
    <row r="652" spans="1:5" x14ac:dyDescent="0.25">
      <c r="A652" t="str">
        <f>_xlfn.CONCAT(mfdТикеры[[#This Row],[&lt;TICKER&gt;]],mfdТикеры[[#This Row],[&lt;DATE&gt;]])</f>
        <v>РОСИНТЕРао42905</v>
      </c>
      <c r="B652" s="1" t="s">
        <v>8</v>
      </c>
      <c r="C652" s="2">
        <v>42905</v>
      </c>
      <c r="D652">
        <v>60.8</v>
      </c>
      <c r="E652">
        <v>16590</v>
      </c>
    </row>
    <row r="653" spans="1:5" x14ac:dyDescent="0.25">
      <c r="A653" t="str">
        <f>_xlfn.CONCAT(mfdТикеры[[#This Row],[&lt;TICKER&gt;]],mfdТикеры[[#This Row],[&lt;DATE&gt;]])</f>
        <v>РОСИНТЕРао42912</v>
      </c>
      <c r="B653" s="1" t="s">
        <v>8</v>
      </c>
      <c r="C653" s="2">
        <v>42912</v>
      </c>
      <c r="D653">
        <v>65.7</v>
      </c>
      <c r="E653">
        <v>23510</v>
      </c>
    </row>
    <row r="654" spans="1:5" x14ac:dyDescent="0.25">
      <c r="A654" t="str">
        <f>_xlfn.CONCAT(mfdТикеры[[#This Row],[&lt;TICKER&gt;]],mfdТикеры[[#This Row],[&lt;DATE&gt;]])</f>
        <v>РОСИНТЕРао42919</v>
      </c>
      <c r="B654" s="1" t="s">
        <v>8</v>
      </c>
      <c r="C654" s="2">
        <v>42919</v>
      </c>
      <c r="D654">
        <v>65.400000000000006</v>
      </c>
      <c r="E654">
        <v>3840</v>
      </c>
    </row>
    <row r="655" spans="1:5" x14ac:dyDescent="0.25">
      <c r="A655" t="str">
        <f>_xlfn.CONCAT(mfdТикеры[[#This Row],[&lt;TICKER&gt;]],mfdТикеры[[#This Row],[&lt;DATE&gt;]])</f>
        <v>РОСИНТЕРао42926</v>
      </c>
      <c r="B655" s="1" t="s">
        <v>8</v>
      </c>
      <c r="C655" s="2">
        <v>42926</v>
      </c>
      <c r="D655">
        <v>66.7</v>
      </c>
      <c r="E655">
        <v>16830</v>
      </c>
    </row>
    <row r="656" spans="1:5" x14ac:dyDescent="0.25">
      <c r="A656" t="str">
        <f>_xlfn.CONCAT(mfdТикеры[[#This Row],[&lt;TICKER&gt;]],mfdТикеры[[#This Row],[&lt;DATE&gt;]])</f>
        <v>РОСИНТЕРао42933</v>
      </c>
      <c r="B656" s="1" t="s">
        <v>8</v>
      </c>
      <c r="C656" s="2">
        <v>42933</v>
      </c>
      <c r="D656">
        <v>65.5</v>
      </c>
      <c r="E656">
        <v>1940</v>
      </c>
    </row>
    <row r="657" spans="1:5" x14ac:dyDescent="0.25">
      <c r="A657" t="str">
        <f>_xlfn.CONCAT(mfdТикеры[[#This Row],[&lt;TICKER&gt;]],mfdТикеры[[#This Row],[&lt;DATE&gt;]])</f>
        <v>РОСИНТЕРао42940</v>
      </c>
      <c r="B657" s="1" t="s">
        <v>8</v>
      </c>
      <c r="C657" s="2">
        <v>42940</v>
      </c>
      <c r="D657">
        <v>62.2</v>
      </c>
      <c r="E657">
        <v>1700</v>
      </c>
    </row>
    <row r="658" spans="1:5" x14ac:dyDescent="0.25">
      <c r="A658" t="str">
        <f>_xlfn.CONCAT(mfdТикеры[[#This Row],[&lt;TICKER&gt;]],mfdТикеры[[#This Row],[&lt;DATE&gt;]])</f>
        <v>РОСИНТЕРао42947</v>
      </c>
      <c r="B658" s="1" t="s">
        <v>8</v>
      </c>
      <c r="C658" s="2">
        <v>42947</v>
      </c>
      <c r="D658">
        <v>65.2</v>
      </c>
      <c r="E658">
        <v>1160</v>
      </c>
    </row>
    <row r="659" spans="1:5" x14ac:dyDescent="0.25">
      <c r="A659" t="str">
        <f>_xlfn.CONCAT(mfdТикеры[[#This Row],[&lt;TICKER&gt;]],mfdТикеры[[#This Row],[&lt;DATE&gt;]])</f>
        <v>РОСИНТЕРао42954</v>
      </c>
      <c r="B659" s="1" t="s">
        <v>8</v>
      </c>
      <c r="C659" s="2">
        <v>42954</v>
      </c>
      <c r="D659">
        <v>65.900000000000006</v>
      </c>
      <c r="E659">
        <v>13170</v>
      </c>
    </row>
    <row r="660" spans="1:5" x14ac:dyDescent="0.25">
      <c r="A660" t="str">
        <f>_xlfn.CONCAT(mfdТикеры[[#This Row],[&lt;TICKER&gt;]],mfdТикеры[[#This Row],[&lt;DATE&gt;]])</f>
        <v>РОСИНТЕРао42961</v>
      </c>
      <c r="B660" s="1" t="s">
        <v>8</v>
      </c>
      <c r="C660" s="2">
        <v>42961</v>
      </c>
      <c r="D660">
        <v>69.3</v>
      </c>
      <c r="E660">
        <v>13210</v>
      </c>
    </row>
    <row r="661" spans="1:5" x14ac:dyDescent="0.25">
      <c r="A661" t="str">
        <f>_xlfn.CONCAT(mfdТикеры[[#This Row],[&lt;TICKER&gt;]],mfdТикеры[[#This Row],[&lt;DATE&gt;]])</f>
        <v>РОСИНТЕРао42968</v>
      </c>
      <c r="B661" s="1" t="s">
        <v>8</v>
      </c>
      <c r="C661" s="2">
        <v>42968</v>
      </c>
      <c r="D661">
        <v>66</v>
      </c>
      <c r="E661">
        <v>10050</v>
      </c>
    </row>
    <row r="662" spans="1:5" x14ac:dyDescent="0.25">
      <c r="A662" t="str">
        <f>_xlfn.CONCAT(mfdТикеры[[#This Row],[&lt;TICKER&gt;]],mfdТикеры[[#This Row],[&lt;DATE&gt;]])</f>
        <v>РОСИНТЕРао42975</v>
      </c>
      <c r="B662" s="1" t="s">
        <v>8</v>
      </c>
      <c r="C662" s="2">
        <v>42975</v>
      </c>
      <c r="D662">
        <v>65</v>
      </c>
      <c r="E662">
        <v>2250</v>
      </c>
    </row>
    <row r="663" spans="1:5" x14ac:dyDescent="0.25">
      <c r="A663" t="str">
        <f>_xlfn.CONCAT(mfdТикеры[[#This Row],[&lt;TICKER&gt;]],mfdТикеры[[#This Row],[&lt;DATE&gt;]])</f>
        <v>РОСИНТЕРао42982</v>
      </c>
      <c r="B663" s="1" t="s">
        <v>8</v>
      </c>
      <c r="C663" s="2">
        <v>42982</v>
      </c>
      <c r="D663">
        <v>72.8</v>
      </c>
      <c r="E663">
        <v>43550</v>
      </c>
    </row>
    <row r="664" spans="1:5" x14ac:dyDescent="0.25">
      <c r="A664" t="str">
        <f>_xlfn.CONCAT(mfdТикеры[[#This Row],[&lt;TICKER&gt;]],mfdТикеры[[#This Row],[&lt;DATE&gt;]])</f>
        <v>РОСИНТЕРао42989</v>
      </c>
      <c r="B664" s="1" t="s">
        <v>8</v>
      </c>
      <c r="C664" s="2">
        <v>42989</v>
      </c>
      <c r="D664">
        <v>79.5</v>
      </c>
      <c r="E664">
        <v>12730</v>
      </c>
    </row>
    <row r="665" spans="1:5" x14ac:dyDescent="0.25">
      <c r="A665" t="str">
        <f>_xlfn.CONCAT(mfdТикеры[[#This Row],[&lt;TICKER&gt;]],mfdТикеры[[#This Row],[&lt;DATE&gt;]])</f>
        <v>РОСИНТЕРао42996</v>
      </c>
      <c r="B665" s="1" t="s">
        <v>8</v>
      </c>
      <c r="C665" s="2">
        <v>42996</v>
      </c>
      <c r="D665">
        <v>80</v>
      </c>
      <c r="E665">
        <v>14780</v>
      </c>
    </row>
    <row r="666" spans="1:5" x14ac:dyDescent="0.25">
      <c r="A666" t="str">
        <f>_xlfn.CONCAT(mfdТикеры[[#This Row],[&lt;TICKER&gt;]],mfdТикеры[[#This Row],[&lt;DATE&gt;]])</f>
        <v>РОСИНТЕРао43003</v>
      </c>
      <c r="B666" s="1" t="s">
        <v>8</v>
      </c>
      <c r="C666" s="2">
        <v>43003</v>
      </c>
      <c r="D666">
        <v>78.3</v>
      </c>
      <c r="E666">
        <v>3070</v>
      </c>
    </row>
    <row r="667" spans="1:5" x14ac:dyDescent="0.25">
      <c r="A667" t="str">
        <f>_xlfn.CONCAT(mfdТикеры[[#This Row],[&lt;TICKER&gt;]],mfdТикеры[[#This Row],[&lt;DATE&gt;]])</f>
        <v>РОСИНТЕРао43010</v>
      </c>
      <c r="B667" s="1" t="s">
        <v>8</v>
      </c>
      <c r="C667" s="2">
        <v>43010</v>
      </c>
      <c r="D667">
        <v>81.7</v>
      </c>
      <c r="E667">
        <v>2950</v>
      </c>
    </row>
    <row r="668" spans="1:5" x14ac:dyDescent="0.25">
      <c r="A668" t="str">
        <f>_xlfn.CONCAT(mfdТикеры[[#This Row],[&lt;TICKER&gt;]],mfdТикеры[[#This Row],[&lt;DATE&gt;]])</f>
        <v>РОСИНТЕРао43017</v>
      </c>
      <c r="B668" s="1" t="s">
        <v>8</v>
      </c>
      <c r="C668" s="2">
        <v>43017</v>
      </c>
      <c r="D668">
        <v>90</v>
      </c>
      <c r="E668">
        <v>9260</v>
      </c>
    </row>
    <row r="669" spans="1:5" x14ac:dyDescent="0.25">
      <c r="A669" t="str">
        <f>_xlfn.CONCAT(mfdТикеры[[#This Row],[&lt;TICKER&gt;]],mfdТикеры[[#This Row],[&lt;DATE&gt;]])</f>
        <v>РОСИНТЕРао43024</v>
      </c>
      <c r="B669" s="1" t="s">
        <v>8</v>
      </c>
      <c r="C669" s="2">
        <v>43024</v>
      </c>
      <c r="D669">
        <v>78.400000000000006</v>
      </c>
      <c r="E669">
        <v>27770</v>
      </c>
    </row>
    <row r="670" spans="1:5" x14ac:dyDescent="0.25">
      <c r="A670" t="str">
        <f>_xlfn.CONCAT(mfdТикеры[[#This Row],[&lt;TICKER&gt;]],mfdТикеры[[#This Row],[&lt;DATE&gt;]])</f>
        <v>РОСИНТЕРао43031</v>
      </c>
      <c r="B670" s="1" t="s">
        <v>8</v>
      </c>
      <c r="C670" s="2">
        <v>43031</v>
      </c>
      <c r="D670">
        <v>76.3</v>
      </c>
      <c r="E670">
        <v>2970</v>
      </c>
    </row>
    <row r="671" spans="1:5" x14ac:dyDescent="0.25">
      <c r="A671" t="str">
        <f>_xlfn.CONCAT(mfdТикеры[[#This Row],[&lt;TICKER&gt;]],mfdТикеры[[#This Row],[&lt;DATE&gt;]])</f>
        <v>РОСИНТЕРао43038</v>
      </c>
      <c r="B671" s="1" t="s">
        <v>8</v>
      </c>
      <c r="C671" s="2">
        <v>43038</v>
      </c>
      <c r="D671">
        <v>78.599999999999994</v>
      </c>
      <c r="E671">
        <v>2120</v>
      </c>
    </row>
    <row r="672" spans="1:5" x14ac:dyDescent="0.25">
      <c r="A672" t="str">
        <f>_xlfn.CONCAT(mfdТикеры[[#This Row],[&lt;TICKER&gt;]],mfdТикеры[[#This Row],[&lt;DATE&gt;]])</f>
        <v>РОСИНТЕРао43045</v>
      </c>
      <c r="B672" s="1" t="s">
        <v>8</v>
      </c>
      <c r="C672" s="2">
        <v>43045</v>
      </c>
      <c r="D672">
        <v>75.599999999999994</v>
      </c>
      <c r="E672">
        <v>6700</v>
      </c>
    </row>
    <row r="673" spans="1:5" x14ac:dyDescent="0.25">
      <c r="A673" t="str">
        <f>_xlfn.CONCAT(mfdТикеры[[#This Row],[&lt;TICKER&gt;]],mfdТикеры[[#This Row],[&lt;DATE&gt;]])</f>
        <v>РОСИНТЕРао43052</v>
      </c>
      <c r="B673" s="1" t="s">
        <v>8</v>
      </c>
      <c r="C673" s="2">
        <v>43052</v>
      </c>
      <c r="D673">
        <v>76.7</v>
      </c>
      <c r="E673">
        <v>2170</v>
      </c>
    </row>
    <row r="674" spans="1:5" x14ac:dyDescent="0.25">
      <c r="A674" t="str">
        <f>_xlfn.CONCAT(mfdТикеры[[#This Row],[&lt;TICKER&gt;]],mfdТикеры[[#This Row],[&lt;DATE&gt;]])</f>
        <v>РОСИНТЕРао43059</v>
      </c>
      <c r="B674" s="1" t="s">
        <v>8</v>
      </c>
      <c r="C674" s="2">
        <v>43059</v>
      </c>
      <c r="D674">
        <v>77.8</v>
      </c>
      <c r="E674">
        <v>860</v>
      </c>
    </row>
    <row r="675" spans="1:5" x14ac:dyDescent="0.25">
      <c r="A675" t="str">
        <f>_xlfn.CONCAT(mfdТикеры[[#This Row],[&lt;TICKER&gt;]],mfdТикеры[[#This Row],[&lt;DATE&gt;]])</f>
        <v>РОСИНТЕРао43066</v>
      </c>
      <c r="B675" s="1" t="s">
        <v>8</v>
      </c>
      <c r="C675" s="2">
        <v>43066</v>
      </c>
      <c r="D675">
        <v>74.599999999999994</v>
      </c>
      <c r="E675">
        <v>6330</v>
      </c>
    </row>
    <row r="676" spans="1:5" x14ac:dyDescent="0.25">
      <c r="A676" t="str">
        <f>_xlfn.CONCAT(mfdТикеры[[#This Row],[&lt;TICKER&gt;]],mfdТикеры[[#This Row],[&lt;DATE&gt;]])</f>
        <v>РОСИНТЕРао43073</v>
      </c>
      <c r="B676" s="1" t="s">
        <v>8</v>
      </c>
      <c r="C676" s="2">
        <v>43073</v>
      </c>
      <c r="D676">
        <v>76.2</v>
      </c>
      <c r="E676">
        <v>1680</v>
      </c>
    </row>
    <row r="677" spans="1:5" x14ac:dyDescent="0.25">
      <c r="A677" t="str">
        <f>_xlfn.CONCAT(mfdТикеры[[#This Row],[&lt;TICKER&gt;]],mfdТикеры[[#This Row],[&lt;DATE&gt;]])</f>
        <v>РОСИНТЕРао43080</v>
      </c>
      <c r="B677" s="1" t="s">
        <v>8</v>
      </c>
      <c r="C677" s="2">
        <v>43080</v>
      </c>
      <c r="D677">
        <v>76.900000000000006</v>
      </c>
      <c r="E677">
        <v>3170</v>
      </c>
    </row>
    <row r="678" spans="1:5" x14ac:dyDescent="0.25">
      <c r="A678" t="str">
        <f>_xlfn.CONCAT(mfdТикеры[[#This Row],[&lt;TICKER&gt;]],mfdТикеры[[#This Row],[&lt;DATE&gt;]])</f>
        <v>РОСИНТЕРао43087</v>
      </c>
      <c r="B678" s="1" t="s">
        <v>8</v>
      </c>
      <c r="C678" s="2">
        <v>43087</v>
      </c>
      <c r="D678">
        <v>77.3</v>
      </c>
      <c r="E678">
        <v>990</v>
      </c>
    </row>
    <row r="679" spans="1:5" x14ac:dyDescent="0.25">
      <c r="A679" t="str">
        <f>_xlfn.CONCAT(mfdТикеры[[#This Row],[&lt;TICKER&gt;]],mfdТикеры[[#This Row],[&lt;DATE&gt;]])</f>
        <v>РОСИНТЕРао43094</v>
      </c>
      <c r="B679" s="1" t="s">
        <v>8</v>
      </c>
      <c r="C679" s="2">
        <v>43094</v>
      </c>
      <c r="D679">
        <v>74.7</v>
      </c>
      <c r="E679">
        <v>2840</v>
      </c>
    </row>
    <row r="680" spans="1:5" x14ac:dyDescent="0.25">
      <c r="A680" t="str">
        <f>_xlfn.CONCAT(mfdТикеры[[#This Row],[&lt;TICKER&gt;]],mfdТикеры[[#This Row],[&lt;DATE&gt;]])</f>
        <v>РОСИНТЕРао43101</v>
      </c>
      <c r="B680" s="1" t="s">
        <v>8</v>
      </c>
      <c r="C680" s="2">
        <v>43101</v>
      </c>
      <c r="D680">
        <v>74.400000000000006</v>
      </c>
      <c r="E680">
        <v>2160</v>
      </c>
    </row>
    <row r="681" spans="1:5" x14ac:dyDescent="0.25">
      <c r="A681" t="str">
        <f>_xlfn.CONCAT(mfdТикеры[[#This Row],[&lt;TICKER&gt;]],mfdТикеры[[#This Row],[&lt;DATE&gt;]])</f>
        <v>РОСИНТЕРао43108</v>
      </c>
      <c r="B681" s="1" t="s">
        <v>8</v>
      </c>
      <c r="C681" s="2">
        <v>43108</v>
      </c>
      <c r="D681">
        <v>74.5</v>
      </c>
      <c r="E681">
        <v>1700</v>
      </c>
    </row>
    <row r="682" spans="1:5" x14ac:dyDescent="0.25">
      <c r="A682" t="str">
        <f>_xlfn.CONCAT(mfdТикеры[[#This Row],[&lt;TICKER&gt;]],mfdТикеры[[#This Row],[&lt;DATE&gt;]])</f>
        <v>РОСИНТЕРао43115</v>
      </c>
      <c r="B682" s="1" t="s">
        <v>8</v>
      </c>
      <c r="C682" s="2">
        <v>43115</v>
      </c>
      <c r="D682">
        <v>69.099999999999994</v>
      </c>
      <c r="E682">
        <v>11190</v>
      </c>
    </row>
    <row r="683" spans="1:5" x14ac:dyDescent="0.25">
      <c r="A683" t="str">
        <f>_xlfn.CONCAT(mfdТикеры[[#This Row],[&lt;TICKER&gt;]],mfdТикеры[[#This Row],[&lt;DATE&gt;]])</f>
        <v>РОСИНТЕРао43122</v>
      </c>
      <c r="B683" s="1" t="s">
        <v>8</v>
      </c>
      <c r="C683" s="2">
        <v>43122</v>
      </c>
      <c r="D683">
        <v>69.400000000000006</v>
      </c>
      <c r="E683">
        <v>9010</v>
      </c>
    </row>
    <row r="684" spans="1:5" x14ac:dyDescent="0.25">
      <c r="A684" t="str">
        <f>_xlfn.CONCAT(mfdТикеры[[#This Row],[&lt;TICKER&gt;]],mfdТикеры[[#This Row],[&lt;DATE&gt;]])</f>
        <v>РОСИНТЕРао43129</v>
      </c>
      <c r="B684" s="1" t="s">
        <v>8</v>
      </c>
      <c r="C684" s="2">
        <v>43129</v>
      </c>
      <c r="D684">
        <v>62.8</v>
      </c>
      <c r="E684">
        <v>10080</v>
      </c>
    </row>
    <row r="685" spans="1:5" x14ac:dyDescent="0.25">
      <c r="A685" t="str">
        <f>_xlfn.CONCAT(mfdТикеры[[#This Row],[&lt;TICKER&gt;]],mfdТикеры[[#This Row],[&lt;DATE&gt;]])</f>
        <v>РОСИНТЕРао43136</v>
      </c>
      <c r="B685" s="1" t="s">
        <v>8</v>
      </c>
      <c r="C685" s="2">
        <v>43136</v>
      </c>
      <c r="D685">
        <v>62.9</v>
      </c>
      <c r="E685">
        <v>6530</v>
      </c>
    </row>
    <row r="686" spans="1:5" x14ac:dyDescent="0.25">
      <c r="A686" t="str">
        <f>_xlfn.CONCAT(mfdТикеры[[#This Row],[&lt;TICKER&gt;]],mfdТикеры[[#This Row],[&lt;DATE&gt;]])</f>
        <v>РОСИНТЕРао43143</v>
      </c>
      <c r="B686" s="1" t="s">
        <v>8</v>
      </c>
      <c r="C686" s="2">
        <v>43143</v>
      </c>
      <c r="D686">
        <v>66.400000000000006</v>
      </c>
      <c r="E686">
        <v>3330</v>
      </c>
    </row>
    <row r="687" spans="1:5" x14ac:dyDescent="0.25">
      <c r="A687" t="str">
        <f>_xlfn.CONCAT(mfdТикеры[[#This Row],[&lt;TICKER&gt;]],mfdТикеры[[#This Row],[&lt;DATE&gt;]])</f>
        <v>РОСИНТЕРао43150</v>
      </c>
      <c r="B687" s="1" t="s">
        <v>8</v>
      </c>
      <c r="C687" s="2">
        <v>43150</v>
      </c>
      <c r="D687">
        <v>65.099999999999994</v>
      </c>
      <c r="E687">
        <v>2970</v>
      </c>
    </row>
    <row r="688" spans="1:5" x14ac:dyDescent="0.25">
      <c r="A688" t="str">
        <f>_xlfn.CONCAT(mfdТикеры[[#This Row],[&lt;TICKER&gt;]],mfdТикеры[[#This Row],[&lt;DATE&gt;]])</f>
        <v>РОСИНТЕРао43157</v>
      </c>
      <c r="B688" s="1" t="s">
        <v>8</v>
      </c>
      <c r="C688" s="2">
        <v>43157</v>
      </c>
      <c r="D688">
        <v>63.1</v>
      </c>
      <c r="E688">
        <v>6140</v>
      </c>
    </row>
    <row r="689" spans="1:5" x14ac:dyDescent="0.25">
      <c r="A689" t="str">
        <f>_xlfn.CONCAT(mfdТикеры[[#This Row],[&lt;TICKER&gt;]],mfdТикеры[[#This Row],[&lt;DATE&gt;]])</f>
        <v>РОСИНТЕРао43164</v>
      </c>
      <c r="B689" s="1" t="s">
        <v>8</v>
      </c>
      <c r="C689" s="2">
        <v>43164</v>
      </c>
      <c r="D689">
        <v>63.9</v>
      </c>
      <c r="E689">
        <v>10020</v>
      </c>
    </row>
    <row r="690" spans="1:5" x14ac:dyDescent="0.25">
      <c r="A690" t="str">
        <f>_xlfn.CONCAT(mfdТикеры[[#This Row],[&lt;TICKER&gt;]],mfdТикеры[[#This Row],[&lt;DATE&gt;]])</f>
        <v>РОСИНТЕРао43171</v>
      </c>
      <c r="B690" s="1" t="s">
        <v>8</v>
      </c>
      <c r="C690" s="2">
        <v>43171</v>
      </c>
      <c r="D690">
        <v>62</v>
      </c>
      <c r="E690">
        <v>24120</v>
      </c>
    </row>
    <row r="691" spans="1:5" x14ac:dyDescent="0.25">
      <c r="A691" t="str">
        <f>_xlfn.CONCAT(mfdТикеры[[#This Row],[&lt;TICKER&gt;]],mfdТикеры[[#This Row],[&lt;DATE&gt;]])</f>
        <v>РОСИНТЕРао43178</v>
      </c>
      <c r="B691" s="1" t="s">
        <v>8</v>
      </c>
      <c r="C691" s="2">
        <v>43178</v>
      </c>
      <c r="D691">
        <v>63.5</v>
      </c>
      <c r="E691">
        <v>4460</v>
      </c>
    </row>
    <row r="692" spans="1:5" x14ac:dyDescent="0.25">
      <c r="A692" t="str">
        <f>_xlfn.CONCAT(mfdТикеры[[#This Row],[&lt;TICKER&gt;]],mfdТикеры[[#This Row],[&lt;DATE&gt;]])</f>
        <v>РОСИНТЕРао43185</v>
      </c>
      <c r="B692" s="1" t="s">
        <v>8</v>
      </c>
      <c r="C692" s="2">
        <v>43185</v>
      </c>
      <c r="D692">
        <v>63.6</v>
      </c>
      <c r="E692">
        <v>1070</v>
      </c>
    </row>
    <row r="693" spans="1:5" x14ac:dyDescent="0.25">
      <c r="A693" t="str">
        <f>_xlfn.CONCAT(mfdТикеры[[#This Row],[&lt;TICKER&gt;]],mfdТикеры[[#This Row],[&lt;DATE&gt;]])</f>
        <v>РОСИНТЕРао43192</v>
      </c>
      <c r="B693" s="1" t="s">
        <v>8</v>
      </c>
      <c r="C693" s="2">
        <v>43192</v>
      </c>
      <c r="D693">
        <v>62.7</v>
      </c>
      <c r="E693">
        <v>8320</v>
      </c>
    </row>
    <row r="694" spans="1:5" x14ac:dyDescent="0.25">
      <c r="A694" t="str">
        <f>_xlfn.CONCAT(mfdТикеры[[#This Row],[&lt;TICKER&gt;]],mfdТикеры[[#This Row],[&lt;DATE&gt;]])</f>
        <v>РОСИНТЕРао43199</v>
      </c>
      <c r="B694" s="1" t="s">
        <v>8</v>
      </c>
      <c r="C694" s="2">
        <v>43199</v>
      </c>
      <c r="D694">
        <v>61.5</v>
      </c>
      <c r="E694">
        <v>7240</v>
      </c>
    </row>
    <row r="695" spans="1:5" x14ac:dyDescent="0.25">
      <c r="A695" t="str">
        <f>_xlfn.CONCAT(mfdТикеры[[#This Row],[&lt;TICKER&gt;]],mfdТикеры[[#This Row],[&lt;DATE&gt;]])</f>
        <v>РОСИНТЕРао43206</v>
      </c>
      <c r="B695" s="1" t="s">
        <v>8</v>
      </c>
      <c r="C695" s="2">
        <v>43206</v>
      </c>
      <c r="D695">
        <v>62</v>
      </c>
      <c r="E695">
        <v>10670</v>
      </c>
    </row>
    <row r="696" spans="1:5" x14ac:dyDescent="0.25">
      <c r="A696" t="str">
        <f>_xlfn.CONCAT(mfdТикеры[[#This Row],[&lt;TICKER&gt;]],mfdТикеры[[#This Row],[&lt;DATE&gt;]])</f>
        <v>РОСИНТЕРао43213</v>
      </c>
      <c r="B696" s="1" t="s">
        <v>8</v>
      </c>
      <c r="C696" s="2">
        <v>43213</v>
      </c>
      <c r="D696">
        <v>62.9</v>
      </c>
      <c r="E696">
        <v>37270</v>
      </c>
    </row>
    <row r="697" spans="1:5" x14ac:dyDescent="0.25">
      <c r="A697" t="str">
        <f>_xlfn.CONCAT(mfdТикеры[[#This Row],[&lt;TICKER&gt;]],mfdТикеры[[#This Row],[&lt;DATE&gt;]])</f>
        <v>РОСИНТЕРао43220</v>
      </c>
      <c r="B697" s="1" t="s">
        <v>8</v>
      </c>
      <c r="C697" s="2">
        <v>43220</v>
      </c>
      <c r="D697">
        <v>63.7</v>
      </c>
      <c r="E697">
        <v>1830</v>
      </c>
    </row>
    <row r="698" spans="1:5" x14ac:dyDescent="0.25">
      <c r="A698" t="str">
        <f>_xlfn.CONCAT(mfdТикеры[[#This Row],[&lt;TICKER&gt;]],mfdТикеры[[#This Row],[&lt;DATE&gt;]])</f>
        <v>РОСИНТЕРао43227</v>
      </c>
      <c r="B698" s="1" t="s">
        <v>8</v>
      </c>
      <c r="C698" s="2">
        <v>43227</v>
      </c>
      <c r="D698">
        <v>64.099999999999994</v>
      </c>
      <c r="E698">
        <v>4470</v>
      </c>
    </row>
    <row r="699" spans="1:5" x14ac:dyDescent="0.25">
      <c r="A699" t="str">
        <f>_xlfn.CONCAT(mfdТикеры[[#This Row],[&lt;TICKER&gt;]],mfdТикеры[[#This Row],[&lt;DATE&gt;]])</f>
        <v>РОСИНТЕРао43234</v>
      </c>
      <c r="B699" s="1" t="s">
        <v>8</v>
      </c>
      <c r="C699" s="2">
        <v>43234</v>
      </c>
      <c r="D699">
        <v>61.8</v>
      </c>
      <c r="E699">
        <v>10050</v>
      </c>
    </row>
    <row r="700" spans="1:5" x14ac:dyDescent="0.25">
      <c r="A700" t="str">
        <f>_xlfn.CONCAT(mfdТикеры[[#This Row],[&lt;TICKER&gt;]],mfdТикеры[[#This Row],[&lt;DATE&gt;]])</f>
        <v>РОСИНТЕРао43241</v>
      </c>
      <c r="B700" s="1" t="s">
        <v>8</v>
      </c>
      <c r="C700" s="2">
        <v>43241</v>
      </c>
      <c r="D700">
        <v>61.2</v>
      </c>
      <c r="E700">
        <v>23340</v>
      </c>
    </row>
    <row r="701" spans="1:5" x14ac:dyDescent="0.25">
      <c r="A701" t="str">
        <f>_xlfn.CONCAT(mfdТикеры[[#This Row],[&lt;TICKER&gt;]],mfdТикеры[[#This Row],[&lt;DATE&gt;]])</f>
        <v>РОСИНТЕРао43248</v>
      </c>
      <c r="B701" s="1" t="s">
        <v>8</v>
      </c>
      <c r="C701" s="2">
        <v>43248</v>
      </c>
      <c r="D701">
        <v>59</v>
      </c>
      <c r="E701">
        <v>8010</v>
      </c>
    </row>
    <row r="702" spans="1:5" x14ac:dyDescent="0.25">
      <c r="A702" t="str">
        <f>_xlfn.CONCAT(mfdТикеры[[#This Row],[&lt;TICKER&gt;]],mfdТикеры[[#This Row],[&lt;DATE&gt;]])</f>
        <v>РОСИНТЕРао43255</v>
      </c>
      <c r="B702" s="1" t="s">
        <v>8</v>
      </c>
      <c r="C702" s="2">
        <v>43255</v>
      </c>
      <c r="D702">
        <v>59.3</v>
      </c>
      <c r="E702">
        <v>32380</v>
      </c>
    </row>
    <row r="703" spans="1:5" x14ac:dyDescent="0.25">
      <c r="A703" t="str">
        <f>_xlfn.CONCAT(mfdТикеры[[#This Row],[&lt;TICKER&gt;]],mfdТикеры[[#This Row],[&lt;DATE&gt;]])</f>
        <v>РОСИНТЕРао43262</v>
      </c>
      <c r="B703" s="1" t="s">
        <v>8</v>
      </c>
      <c r="C703" s="2">
        <v>43262</v>
      </c>
      <c r="D703">
        <v>59.7</v>
      </c>
      <c r="E703">
        <v>17320</v>
      </c>
    </row>
    <row r="704" spans="1:5" x14ac:dyDescent="0.25">
      <c r="A704" t="str">
        <f>_xlfn.CONCAT(mfdТикеры[[#This Row],[&lt;TICKER&gt;]],mfdТикеры[[#This Row],[&lt;DATE&gt;]])</f>
        <v>РОСИНТЕРао43269</v>
      </c>
      <c r="B704" s="1" t="s">
        <v>8</v>
      </c>
      <c r="C704" s="2">
        <v>43269</v>
      </c>
      <c r="D704">
        <v>56.6</v>
      </c>
      <c r="E704">
        <v>40210</v>
      </c>
    </row>
    <row r="705" spans="1:5" x14ac:dyDescent="0.25">
      <c r="A705" t="str">
        <f>_xlfn.CONCAT(mfdТикеры[[#This Row],[&lt;TICKER&gt;]],mfdТикеры[[#This Row],[&lt;DATE&gt;]])</f>
        <v>РОСИНТЕРао43276</v>
      </c>
      <c r="B705" s="1" t="s">
        <v>8</v>
      </c>
      <c r="C705" s="2">
        <v>43276</v>
      </c>
      <c r="D705">
        <v>58.2</v>
      </c>
      <c r="E705">
        <v>17900</v>
      </c>
    </row>
    <row r="706" spans="1:5" x14ac:dyDescent="0.25">
      <c r="A706" t="str">
        <f>_xlfn.CONCAT(mfdТикеры[[#This Row],[&lt;TICKER&gt;]],mfdТикеры[[#This Row],[&lt;DATE&gt;]])</f>
        <v>РОСИНТЕРао43283</v>
      </c>
      <c r="B706" s="1" t="s">
        <v>8</v>
      </c>
      <c r="C706" s="2">
        <v>43283</v>
      </c>
      <c r="D706">
        <v>57.7</v>
      </c>
      <c r="E706">
        <v>13690</v>
      </c>
    </row>
    <row r="707" spans="1:5" x14ac:dyDescent="0.25">
      <c r="A707" t="str">
        <f>_xlfn.CONCAT(mfdТикеры[[#This Row],[&lt;TICKER&gt;]],mfdТикеры[[#This Row],[&lt;DATE&gt;]])</f>
        <v>РОСИНТЕРао43290</v>
      </c>
      <c r="B707" s="1" t="s">
        <v>8</v>
      </c>
      <c r="C707" s="2">
        <v>43290</v>
      </c>
      <c r="D707">
        <v>58.8</v>
      </c>
      <c r="E707">
        <v>4580</v>
      </c>
    </row>
    <row r="708" spans="1:5" x14ac:dyDescent="0.25">
      <c r="A708" t="str">
        <f>_xlfn.CONCAT(mfdТикеры[[#This Row],[&lt;TICKER&gt;]],mfdТикеры[[#This Row],[&lt;DATE&gt;]])</f>
        <v>РОСИНТЕРао43297</v>
      </c>
      <c r="B708" s="1" t="s">
        <v>8</v>
      </c>
      <c r="C708" s="2">
        <v>43297</v>
      </c>
      <c r="D708">
        <v>59</v>
      </c>
      <c r="E708">
        <v>3380</v>
      </c>
    </row>
    <row r="709" spans="1:5" x14ac:dyDescent="0.25">
      <c r="A709" t="str">
        <f>_xlfn.CONCAT(mfdТикеры[[#This Row],[&lt;TICKER&gt;]],mfdТикеры[[#This Row],[&lt;DATE&gt;]])</f>
        <v>РОСИНТЕРао43304</v>
      </c>
      <c r="B709" s="1" t="s">
        <v>8</v>
      </c>
      <c r="C709" s="2">
        <v>43304</v>
      </c>
      <c r="D709">
        <v>60</v>
      </c>
      <c r="E709">
        <v>3900</v>
      </c>
    </row>
    <row r="710" spans="1:5" x14ac:dyDescent="0.25">
      <c r="A710" t="str">
        <f>_xlfn.CONCAT(mfdТикеры[[#This Row],[&lt;TICKER&gt;]],mfdТикеры[[#This Row],[&lt;DATE&gt;]])</f>
        <v>РОСИНТЕРао43311</v>
      </c>
      <c r="B710" s="1" t="s">
        <v>8</v>
      </c>
      <c r="C710" s="2">
        <v>43311</v>
      </c>
      <c r="D710">
        <v>58.9</v>
      </c>
      <c r="E710">
        <v>5480</v>
      </c>
    </row>
    <row r="711" spans="1:5" x14ac:dyDescent="0.25">
      <c r="A711" t="str">
        <f>_xlfn.CONCAT(mfdТикеры[[#This Row],[&lt;TICKER&gt;]],mfdТикеры[[#This Row],[&lt;DATE&gt;]])</f>
        <v>РОСИНТЕРао43318</v>
      </c>
      <c r="B711" s="1" t="s">
        <v>8</v>
      </c>
      <c r="C711" s="2">
        <v>43318</v>
      </c>
      <c r="D711">
        <v>54.3</v>
      </c>
      <c r="E711">
        <v>42060</v>
      </c>
    </row>
    <row r="712" spans="1:5" x14ac:dyDescent="0.25">
      <c r="A712" t="str">
        <f>_xlfn.CONCAT(mfdТикеры[[#This Row],[&lt;TICKER&gt;]],mfdТикеры[[#This Row],[&lt;DATE&gt;]])</f>
        <v>РОСИНТЕРао43325</v>
      </c>
      <c r="B712" s="1" t="s">
        <v>8</v>
      </c>
      <c r="C712" s="2">
        <v>43325</v>
      </c>
      <c r="D712">
        <v>54.8</v>
      </c>
      <c r="E712">
        <v>12050</v>
      </c>
    </row>
    <row r="713" spans="1:5" x14ac:dyDescent="0.25">
      <c r="A713" t="str">
        <f>_xlfn.CONCAT(mfdТикеры[[#This Row],[&lt;TICKER&gt;]],mfdТикеры[[#This Row],[&lt;DATE&gt;]])</f>
        <v>РОСИНТЕРао43332</v>
      </c>
      <c r="B713" s="1" t="s">
        <v>8</v>
      </c>
      <c r="C713" s="2">
        <v>43332</v>
      </c>
      <c r="D713">
        <v>53.9</v>
      </c>
      <c r="E713">
        <v>3570</v>
      </c>
    </row>
    <row r="714" spans="1:5" x14ac:dyDescent="0.25">
      <c r="A714" t="str">
        <f>_xlfn.CONCAT(mfdТикеры[[#This Row],[&lt;TICKER&gt;]],mfdТикеры[[#This Row],[&lt;DATE&gt;]])</f>
        <v>РОСИНТЕРао43339</v>
      </c>
      <c r="B714" s="1" t="s">
        <v>8</v>
      </c>
      <c r="C714" s="2">
        <v>43339</v>
      </c>
      <c r="D714">
        <v>63.2</v>
      </c>
      <c r="E714">
        <v>70610</v>
      </c>
    </row>
    <row r="715" spans="1:5" x14ac:dyDescent="0.25">
      <c r="A715" t="str">
        <f>_xlfn.CONCAT(mfdТикеры[[#This Row],[&lt;TICKER&gt;]],mfdТикеры[[#This Row],[&lt;DATE&gt;]])</f>
        <v>РОСИНТЕРао43346</v>
      </c>
      <c r="B715" s="1" t="s">
        <v>8</v>
      </c>
      <c r="C715" s="2">
        <v>43346</v>
      </c>
      <c r="D715">
        <v>63.8</v>
      </c>
      <c r="E715">
        <v>36760</v>
      </c>
    </row>
    <row r="716" spans="1:5" x14ac:dyDescent="0.25">
      <c r="A716" t="str">
        <f>_xlfn.CONCAT(mfdТикеры[[#This Row],[&lt;TICKER&gt;]],mfdТикеры[[#This Row],[&lt;DATE&gt;]])</f>
        <v>РОСИНТЕРао43353</v>
      </c>
      <c r="B716" s="1" t="s">
        <v>8</v>
      </c>
      <c r="C716" s="2">
        <v>43353</v>
      </c>
      <c r="D716">
        <v>71.900000000000006</v>
      </c>
      <c r="E716">
        <v>33860</v>
      </c>
    </row>
    <row r="717" spans="1:5" x14ac:dyDescent="0.25">
      <c r="A717" t="str">
        <f>_xlfn.CONCAT(mfdТикеры[[#This Row],[&lt;TICKER&gt;]],mfdТикеры[[#This Row],[&lt;DATE&gt;]])</f>
        <v>РОСИНТЕРао43360</v>
      </c>
      <c r="B717" s="1" t="s">
        <v>8</v>
      </c>
      <c r="C717" s="2">
        <v>43360</v>
      </c>
      <c r="D717">
        <v>79</v>
      </c>
      <c r="E717">
        <v>63290</v>
      </c>
    </row>
    <row r="718" spans="1:5" x14ac:dyDescent="0.25">
      <c r="A718" t="str">
        <f>_xlfn.CONCAT(mfdТикеры[[#This Row],[&lt;TICKER&gt;]],mfdТикеры[[#This Row],[&lt;DATE&gt;]])</f>
        <v>РОСИНТЕРао43367</v>
      </c>
      <c r="B718" s="1" t="s">
        <v>8</v>
      </c>
      <c r="C718" s="2">
        <v>43367</v>
      </c>
      <c r="D718">
        <v>86.3</v>
      </c>
      <c r="E718">
        <v>25760</v>
      </c>
    </row>
    <row r="719" spans="1:5" x14ac:dyDescent="0.25">
      <c r="A719" t="str">
        <f>_xlfn.CONCAT(mfdТикеры[[#This Row],[&lt;TICKER&gt;]],mfdТикеры[[#This Row],[&lt;DATE&gt;]])</f>
        <v>РОСИНТЕРао43374</v>
      </c>
      <c r="B719" s="1" t="s">
        <v>8</v>
      </c>
      <c r="C719" s="2">
        <v>43374</v>
      </c>
      <c r="D719">
        <v>74.900000000000006</v>
      </c>
      <c r="E719">
        <v>10970</v>
      </c>
    </row>
    <row r="720" spans="1:5" x14ac:dyDescent="0.25">
      <c r="A720" t="str">
        <f>_xlfn.CONCAT(mfdТикеры[[#This Row],[&lt;TICKER&gt;]],mfdТикеры[[#This Row],[&lt;DATE&gt;]])</f>
        <v>РОСИНТЕРао43381</v>
      </c>
      <c r="B720" s="1" t="s">
        <v>8</v>
      </c>
      <c r="C720" s="2">
        <v>43381</v>
      </c>
      <c r="D720">
        <v>77.900000000000006</v>
      </c>
      <c r="E720">
        <v>34960</v>
      </c>
    </row>
    <row r="721" spans="1:5" x14ac:dyDescent="0.25">
      <c r="A721" t="str">
        <f>_xlfn.CONCAT(mfdТикеры[[#This Row],[&lt;TICKER&gt;]],mfdТикеры[[#This Row],[&lt;DATE&gt;]])</f>
        <v>РОСИНТЕРао43388</v>
      </c>
      <c r="B721" s="1" t="s">
        <v>8</v>
      </c>
      <c r="C721" s="2">
        <v>43388</v>
      </c>
      <c r="D721">
        <v>79.900000000000006</v>
      </c>
      <c r="E721">
        <v>13720</v>
      </c>
    </row>
    <row r="722" spans="1:5" x14ac:dyDescent="0.25">
      <c r="A722" t="str">
        <f>_xlfn.CONCAT(mfdТикеры[[#This Row],[&lt;TICKER&gt;]],mfdТикеры[[#This Row],[&lt;DATE&gt;]])</f>
        <v>РОСИНТЕРао43395</v>
      </c>
      <c r="B722" s="1" t="s">
        <v>8</v>
      </c>
      <c r="C722" s="2">
        <v>43395</v>
      </c>
      <c r="D722">
        <v>79.8</v>
      </c>
      <c r="E722">
        <v>7820</v>
      </c>
    </row>
    <row r="723" spans="1:5" x14ac:dyDescent="0.25">
      <c r="A723" t="str">
        <f>_xlfn.CONCAT(mfdТикеры[[#This Row],[&lt;TICKER&gt;]],mfdТикеры[[#This Row],[&lt;DATE&gt;]])</f>
        <v>РОСИНТЕРао43402</v>
      </c>
      <c r="B723" s="1" t="s">
        <v>8</v>
      </c>
      <c r="C723" s="2">
        <v>43402</v>
      </c>
      <c r="D723">
        <v>80</v>
      </c>
      <c r="E723">
        <v>370</v>
      </c>
    </row>
    <row r="724" spans="1:5" x14ac:dyDescent="0.25">
      <c r="A724" t="str">
        <f>_xlfn.CONCAT(mfdТикеры[[#This Row],[&lt;TICKER&gt;]],mfdТикеры[[#This Row],[&lt;DATE&gt;]])</f>
        <v>РОСИНТЕРао43409</v>
      </c>
      <c r="B724" s="1" t="s">
        <v>8</v>
      </c>
      <c r="C724" s="2">
        <v>43409</v>
      </c>
      <c r="D724">
        <v>80.400000000000006</v>
      </c>
      <c r="E724">
        <v>1800</v>
      </c>
    </row>
    <row r="725" spans="1:5" x14ac:dyDescent="0.25">
      <c r="A725" t="str">
        <f>_xlfn.CONCAT(mfdТикеры[[#This Row],[&lt;TICKER&gt;]],mfdТикеры[[#This Row],[&lt;DATE&gt;]])</f>
        <v>РОСИНТЕРао43416</v>
      </c>
      <c r="B725" s="1" t="s">
        <v>8</v>
      </c>
      <c r="C725" s="2">
        <v>43416</v>
      </c>
      <c r="D725">
        <v>74.2</v>
      </c>
      <c r="E725">
        <v>7470</v>
      </c>
    </row>
    <row r="726" spans="1:5" x14ac:dyDescent="0.25">
      <c r="A726" t="str">
        <f>_xlfn.CONCAT(mfdТикеры[[#This Row],[&lt;TICKER&gt;]],mfdТикеры[[#This Row],[&lt;DATE&gt;]])</f>
        <v>РОСИНТЕРао43423</v>
      </c>
      <c r="B726" s="1" t="s">
        <v>8</v>
      </c>
      <c r="C726" s="2">
        <v>43423</v>
      </c>
      <c r="D726">
        <v>76</v>
      </c>
      <c r="E726">
        <v>9560</v>
      </c>
    </row>
    <row r="727" spans="1:5" x14ac:dyDescent="0.25">
      <c r="A727" t="str">
        <f>_xlfn.CONCAT(mfdТикеры[[#This Row],[&lt;TICKER&gt;]],mfdТикеры[[#This Row],[&lt;DATE&gt;]])</f>
        <v>РОСИНТЕРао43430</v>
      </c>
      <c r="B727" s="1" t="s">
        <v>8</v>
      </c>
      <c r="C727" s="2">
        <v>43430</v>
      </c>
      <c r="D727">
        <v>75.5</v>
      </c>
      <c r="E727">
        <v>2050</v>
      </c>
    </row>
    <row r="728" spans="1:5" x14ac:dyDescent="0.25">
      <c r="A728" t="str">
        <f>_xlfn.CONCAT(mfdТикеры[[#This Row],[&lt;TICKER&gt;]],mfdТикеры[[#This Row],[&lt;DATE&gt;]])</f>
        <v>РОСИНТЕРао43437</v>
      </c>
      <c r="B728" s="1" t="s">
        <v>8</v>
      </c>
      <c r="C728" s="2">
        <v>43437</v>
      </c>
      <c r="D728">
        <v>75.900000000000006</v>
      </c>
      <c r="E728">
        <v>440</v>
      </c>
    </row>
    <row r="729" spans="1:5" x14ac:dyDescent="0.25">
      <c r="A729" t="str">
        <f>_xlfn.CONCAT(mfdТикеры[[#This Row],[&lt;TICKER&gt;]],mfdТикеры[[#This Row],[&lt;DATE&gt;]])</f>
        <v>РОСИНТЕРао43444</v>
      </c>
      <c r="B729" s="1" t="s">
        <v>8</v>
      </c>
      <c r="C729" s="2">
        <v>43444</v>
      </c>
      <c r="D729">
        <v>69.400000000000006</v>
      </c>
      <c r="E729">
        <v>13960</v>
      </c>
    </row>
    <row r="730" spans="1:5" x14ac:dyDescent="0.25">
      <c r="A730" t="str">
        <f>_xlfn.CONCAT(mfdТикеры[[#This Row],[&lt;TICKER&gt;]],mfdТикеры[[#This Row],[&lt;DATE&gt;]])</f>
        <v>РОСИНТЕРао43451</v>
      </c>
      <c r="B730" s="1" t="s">
        <v>8</v>
      </c>
      <c r="C730" s="2">
        <v>43451</v>
      </c>
      <c r="D730">
        <v>73.400000000000006</v>
      </c>
      <c r="E730">
        <v>9070</v>
      </c>
    </row>
    <row r="731" spans="1:5" x14ac:dyDescent="0.25">
      <c r="A731" t="str">
        <f>_xlfn.CONCAT(mfdТикеры[[#This Row],[&lt;TICKER&gt;]],mfdТикеры[[#This Row],[&lt;DATE&gt;]])</f>
        <v>РОСИНТЕРао43458</v>
      </c>
      <c r="B731" s="1" t="s">
        <v>8</v>
      </c>
      <c r="C731" s="2">
        <v>43458</v>
      </c>
      <c r="D731">
        <v>71.8</v>
      </c>
      <c r="E731">
        <v>1870</v>
      </c>
    </row>
    <row r="732" spans="1:5" x14ac:dyDescent="0.25">
      <c r="A732" t="str">
        <f>_xlfn.CONCAT(mfdТикеры[[#This Row],[&lt;TICKER&gt;]],mfdТикеры[[#This Row],[&lt;DATE&gt;]])</f>
        <v>РОСИНТЕРао43465</v>
      </c>
      <c r="B732" s="1" t="s">
        <v>8</v>
      </c>
      <c r="C732" s="2">
        <v>43465</v>
      </c>
      <c r="D732">
        <v>70.2</v>
      </c>
      <c r="E732">
        <v>40</v>
      </c>
    </row>
    <row r="733" spans="1:5" x14ac:dyDescent="0.25">
      <c r="A733" t="str">
        <f>_xlfn.CONCAT(mfdТикеры[[#This Row],[&lt;TICKER&gt;]],mfdТикеры[[#This Row],[&lt;DATE&gt;]])</f>
        <v>РОСИНТЕРао43472</v>
      </c>
      <c r="B733" s="1" t="s">
        <v>8</v>
      </c>
      <c r="C733" s="2">
        <v>43472</v>
      </c>
      <c r="D733">
        <v>73.2</v>
      </c>
      <c r="E733">
        <v>2070</v>
      </c>
    </row>
    <row r="734" spans="1:5" x14ac:dyDescent="0.25">
      <c r="A734" t="str">
        <f>_xlfn.CONCAT(mfdТикеры[[#This Row],[&lt;TICKER&gt;]],mfdТикеры[[#This Row],[&lt;DATE&gt;]])</f>
        <v>РОСИНТЕРао43479</v>
      </c>
      <c r="B734" s="1" t="s">
        <v>8</v>
      </c>
      <c r="C734" s="2">
        <v>43479</v>
      </c>
      <c r="D734">
        <v>73.599999999999994</v>
      </c>
      <c r="E734">
        <v>4960</v>
      </c>
    </row>
    <row r="735" spans="1:5" x14ac:dyDescent="0.25">
      <c r="A735" t="str">
        <f>_xlfn.CONCAT(mfdТикеры[[#This Row],[&lt;TICKER&gt;]],mfdТикеры[[#This Row],[&lt;DATE&gt;]])</f>
        <v>РОСИНТЕРао43486</v>
      </c>
      <c r="B735" s="1" t="s">
        <v>8</v>
      </c>
      <c r="C735" s="2">
        <v>43486</v>
      </c>
      <c r="D735">
        <v>72.5</v>
      </c>
      <c r="E735">
        <v>2190</v>
      </c>
    </row>
    <row r="736" spans="1:5" x14ac:dyDescent="0.25">
      <c r="A736" t="str">
        <f>_xlfn.CONCAT(mfdТикеры[[#This Row],[&lt;TICKER&gt;]],mfdТикеры[[#This Row],[&lt;DATE&gt;]])</f>
        <v>РОСИНТЕРао43493</v>
      </c>
      <c r="B736" s="1" t="s">
        <v>8</v>
      </c>
      <c r="C736" s="2">
        <v>43493</v>
      </c>
      <c r="D736">
        <v>73.599999999999994</v>
      </c>
      <c r="E736">
        <v>1620</v>
      </c>
    </row>
    <row r="737" spans="1:5" x14ac:dyDescent="0.25">
      <c r="A737" t="str">
        <f>_xlfn.CONCAT(mfdТикеры[[#This Row],[&lt;TICKER&gt;]],mfdТикеры[[#This Row],[&lt;DATE&gt;]])</f>
        <v>РОСИНТЕРао43500</v>
      </c>
      <c r="B737" s="1" t="s">
        <v>8</v>
      </c>
      <c r="C737" s="2">
        <v>43500</v>
      </c>
      <c r="D737">
        <v>74</v>
      </c>
      <c r="E737">
        <v>1050</v>
      </c>
    </row>
    <row r="738" spans="1:5" x14ac:dyDescent="0.25">
      <c r="A738" t="str">
        <f>_xlfn.CONCAT(mfdТикеры[[#This Row],[&lt;TICKER&gt;]],mfdТикеры[[#This Row],[&lt;DATE&gt;]])</f>
        <v>РОСИНТЕРао43507</v>
      </c>
      <c r="B738" s="1" t="s">
        <v>8</v>
      </c>
      <c r="C738" s="2">
        <v>43507</v>
      </c>
      <c r="D738">
        <v>69.599999999999994</v>
      </c>
      <c r="E738">
        <v>12320</v>
      </c>
    </row>
    <row r="739" spans="1:5" x14ac:dyDescent="0.25">
      <c r="A739" t="str">
        <f>_xlfn.CONCAT(mfdТикеры[[#This Row],[&lt;TICKER&gt;]],mfdТикеры[[#This Row],[&lt;DATE&gt;]])</f>
        <v>РОСИНТЕРао43514</v>
      </c>
      <c r="B739" s="1" t="s">
        <v>8</v>
      </c>
      <c r="C739" s="2">
        <v>43514</v>
      </c>
      <c r="D739">
        <v>67.8</v>
      </c>
      <c r="E739">
        <v>12240</v>
      </c>
    </row>
    <row r="740" spans="1:5" x14ac:dyDescent="0.25">
      <c r="A740" t="str">
        <f>_xlfn.CONCAT(mfdТикеры[[#This Row],[&lt;TICKER&gt;]],mfdТикеры[[#This Row],[&lt;DATE&gt;]])</f>
        <v>РОСИНТЕРао43521</v>
      </c>
      <c r="B740" s="1" t="s">
        <v>8</v>
      </c>
      <c r="C740" s="2">
        <v>43521</v>
      </c>
      <c r="D740">
        <v>61.6</v>
      </c>
      <c r="E740">
        <v>19000</v>
      </c>
    </row>
    <row r="741" spans="1:5" x14ac:dyDescent="0.25">
      <c r="A741" t="str">
        <f>_xlfn.CONCAT(mfdТикеры[[#This Row],[&lt;TICKER&gt;]],mfdТикеры[[#This Row],[&lt;DATE&gt;]])</f>
        <v>РОСИНТЕРао43528</v>
      </c>
      <c r="B741" s="1" t="s">
        <v>8</v>
      </c>
      <c r="C741" s="2">
        <v>43528</v>
      </c>
      <c r="D741">
        <v>75.599999999999994</v>
      </c>
      <c r="E741">
        <v>170840</v>
      </c>
    </row>
    <row r="742" spans="1:5" x14ac:dyDescent="0.25">
      <c r="A742" t="str">
        <f>_xlfn.CONCAT(mfdТикеры[[#This Row],[&lt;TICKER&gt;]],mfdТикеры[[#This Row],[&lt;DATE&gt;]])</f>
        <v>РОСИНТЕРао43535</v>
      </c>
      <c r="B742" s="1" t="s">
        <v>8</v>
      </c>
      <c r="C742" s="2">
        <v>43535</v>
      </c>
      <c r="D742">
        <v>68</v>
      </c>
      <c r="E742">
        <v>18880</v>
      </c>
    </row>
    <row r="743" spans="1:5" x14ac:dyDescent="0.25">
      <c r="A743" t="str">
        <f>_xlfn.CONCAT(mfdТикеры[[#This Row],[&lt;TICKER&gt;]],mfdТикеры[[#This Row],[&lt;DATE&gt;]])</f>
        <v>РОСИНТЕРао43542</v>
      </c>
      <c r="B743" s="1" t="s">
        <v>8</v>
      </c>
      <c r="C743" s="2">
        <v>43542</v>
      </c>
      <c r="D743">
        <v>69.400000000000006</v>
      </c>
      <c r="E743">
        <v>37360</v>
      </c>
    </row>
    <row r="744" spans="1:5" x14ac:dyDescent="0.25">
      <c r="A744" t="str">
        <f>_xlfn.CONCAT(mfdТикеры[[#This Row],[&lt;TICKER&gt;]],mfdТикеры[[#This Row],[&lt;DATE&gt;]])</f>
        <v>РОСИНТЕРао43549</v>
      </c>
      <c r="B744" s="1" t="s">
        <v>8</v>
      </c>
      <c r="C744" s="2">
        <v>43549</v>
      </c>
      <c r="D744">
        <v>67.8</v>
      </c>
      <c r="E744">
        <v>2900</v>
      </c>
    </row>
    <row r="745" spans="1:5" x14ac:dyDescent="0.25">
      <c r="A745" t="str">
        <f>_xlfn.CONCAT(mfdТикеры[[#This Row],[&lt;TICKER&gt;]],mfdТикеры[[#This Row],[&lt;DATE&gt;]])</f>
        <v>РОСИНТЕРао43556</v>
      </c>
      <c r="B745" s="1" t="s">
        <v>8</v>
      </c>
      <c r="C745" s="2">
        <v>43556</v>
      </c>
      <c r="D745">
        <v>72.599999999999994</v>
      </c>
      <c r="E745">
        <v>662390</v>
      </c>
    </row>
    <row r="746" spans="1:5" x14ac:dyDescent="0.25">
      <c r="A746" t="str">
        <f>_xlfn.CONCAT(mfdТикеры[[#This Row],[&lt;TICKER&gt;]],mfdТикеры[[#This Row],[&lt;DATE&gt;]])</f>
        <v>РОСИНТЕРао43563</v>
      </c>
      <c r="B746" s="1" t="s">
        <v>8</v>
      </c>
      <c r="C746" s="2">
        <v>43563</v>
      </c>
      <c r="D746">
        <v>65.8</v>
      </c>
      <c r="E746">
        <v>178380</v>
      </c>
    </row>
    <row r="747" spans="1:5" x14ac:dyDescent="0.25">
      <c r="A747" t="str">
        <f>_xlfn.CONCAT(mfdТикеры[[#This Row],[&lt;TICKER&gt;]],mfdТикеры[[#This Row],[&lt;DATE&gt;]])</f>
        <v>РОСИНТЕРао43570</v>
      </c>
      <c r="B747" s="1" t="s">
        <v>8</v>
      </c>
      <c r="C747" s="2">
        <v>43570</v>
      </c>
      <c r="D747">
        <v>61</v>
      </c>
      <c r="E747">
        <v>152460</v>
      </c>
    </row>
    <row r="748" spans="1:5" x14ac:dyDescent="0.25">
      <c r="A748" t="str">
        <f>_xlfn.CONCAT(mfdТикеры[[#This Row],[&lt;TICKER&gt;]],mfdТикеры[[#This Row],[&lt;DATE&gt;]])</f>
        <v>РОСИНТЕРао43577</v>
      </c>
      <c r="B748" s="1" t="s">
        <v>8</v>
      </c>
      <c r="C748" s="2">
        <v>43577</v>
      </c>
      <c r="D748">
        <v>73.8</v>
      </c>
      <c r="E748">
        <v>241970</v>
      </c>
    </row>
    <row r="749" spans="1:5" x14ac:dyDescent="0.25">
      <c r="A749" t="str">
        <f>_xlfn.CONCAT(mfdТикеры[[#This Row],[&lt;TICKER&gt;]],mfdТикеры[[#This Row],[&lt;DATE&gt;]])</f>
        <v>РОСИНТЕРао43584</v>
      </c>
      <c r="B749" s="1" t="s">
        <v>8</v>
      </c>
      <c r="C749" s="2">
        <v>43584</v>
      </c>
      <c r="D749">
        <v>71.2</v>
      </c>
      <c r="E749">
        <v>19310</v>
      </c>
    </row>
    <row r="750" spans="1:5" x14ac:dyDescent="0.25">
      <c r="A750" t="str">
        <f>_xlfn.CONCAT(mfdТикеры[[#This Row],[&lt;TICKER&gt;]],mfdТикеры[[#This Row],[&lt;DATE&gt;]])</f>
        <v>РОСИНТЕРао43591</v>
      </c>
      <c r="B750" s="1" t="s">
        <v>8</v>
      </c>
      <c r="C750" s="2">
        <v>43591</v>
      </c>
      <c r="D750">
        <v>68</v>
      </c>
      <c r="E750">
        <v>27460</v>
      </c>
    </row>
    <row r="751" spans="1:5" x14ac:dyDescent="0.25">
      <c r="A751" t="str">
        <f>_xlfn.CONCAT(mfdТикеры[[#This Row],[&lt;TICKER&gt;]],mfdТикеры[[#This Row],[&lt;DATE&gt;]])</f>
        <v>РОСИНТЕРао43598</v>
      </c>
      <c r="B751" s="1" t="s">
        <v>8</v>
      </c>
      <c r="C751" s="2">
        <v>43598</v>
      </c>
      <c r="D751">
        <v>68</v>
      </c>
      <c r="E751">
        <v>3400</v>
      </c>
    </row>
    <row r="752" spans="1:5" x14ac:dyDescent="0.25">
      <c r="A752" t="str">
        <f>_xlfn.CONCAT(mfdТикеры[[#This Row],[&lt;TICKER&gt;]],mfdТикеры[[#This Row],[&lt;DATE&gt;]])</f>
        <v>РОСИНТЕРао43605</v>
      </c>
      <c r="B752" s="1" t="s">
        <v>8</v>
      </c>
      <c r="C752" s="2">
        <v>43605</v>
      </c>
      <c r="D752">
        <v>67.8</v>
      </c>
      <c r="E752">
        <v>6150</v>
      </c>
    </row>
    <row r="753" spans="1:5" x14ac:dyDescent="0.25">
      <c r="A753" t="str">
        <f>_xlfn.CONCAT(mfdТикеры[[#This Row],[&lt;TICKER&gt;]],mfdТикеры[[#This Row],[&lt;DATE&gt;]])</f>
        <v>РОСИНТЕРао43612</v>
      </c>
      <c r="B753" s="1" t="s">
        <v>8</v>
      </c>
      <c r="C753" s="2">
        <v>43612</v>
      </c>
      <c r="D753">
        <v>67.400000000000006</v>
      </c>
      <c r="E753">
        <v>20430</v>
      </c>
    </row>
    <row r="754" spans="1:5" x14ac:dyDescent="0.25">
      <c r="A754" t="str">
        <f>_xlfn.CONCAT(mfdТикеры[[#This Row],[&lt;TICKER&gt;]],mfdТикеры[[#This Row],[&lt;DATE&gt;]])</f>
        <v>РОСИНТЕРао43619</v>
      </c>
      <c r="B754" s="1" t="s">
        <v>8</v>
      </c>
      <c r="C754" s="2">
        <v>43619</v>
      </c>
      <c r="D754">
        <v>69.400000000000006</v>
      </c>
      <c r="E754">
        <v>36310</v>
      </c>
    </row>
    <row r="755" spans="1:5" x14ac:dyDescent="0.25">
      <c r="A755" t="str">
        <f>_xlfn.CONCAT(mfdТикеры[[#This Row],[&lt;TICKER&gt;]],mfdТикеры[[#This Row],[&lt;DATE&gt;]])</f>
        <v>РОСИНТЕРао43626</v>
      </c>
      <c r="B755" s="1" t="s">
        <v>8</v>
      </c>
      <c r="C755" s="2">
        <v>43626</v>
      </c>
      <c r="D755">
        <v>68.400000000000006</v>
      </c>
      <c r="E755">
        <v>6020</v>
      </c>
    </row>
    <row r="756" spans="1:5" x14ac:dyDescent="0.25">
      <c r="A756" t="str">
        <f>_xlfn.CONCAT(mfdТикеры[[#This Row],[&lt;TICKER&gt;]],mfdТикеры[[#This Row],[&lt;DATE&gt;]])</f>
        <v>РОСИНТЕРао43633</v>
      </c>
      <c r="B756" s="1" t="s">
        <v>8</v>
      </c>
      <c r="C756" s="2">
        <v>43633</v>
      </c>
      <c r="D756">
        <v>72.8</v>
      </c>
      <c r="E756">
        <v>61020</v>
      </c>
    </row>
    <row r="757" spans="1:5" x14ac:dyDescent="0.25">
      <c r="A757" t="str">
        <f>_xlfn.CONCAT(mfdТикеры[[#This Row],[&lt;TICKER&gt;]],mfdТикеры[[#This Row],[&lt;DATE&gt;]])</f>
        <v>РОСИНТЕРао43640</v>
      </c>
      <c r="B757" s="1" t="s">
        <v>8</v>
      </c>
      <c r="C757" s="2">
        <v>43640</v>
      </c>
      <c r="D757">
        <v>72.599999999999994</v>
      </c>
      <c r="E757">
        <v>9700</v>
      </c>
    </row>
    <row r="758" spans="1:5" x14ac:dyDescent="0.25">
      <c r="A758" t="str">
        <f>_xlfn.CONCAT(mfdТикеры[[#This Row],[&lt;TICKER&gt;]],mfdТикеры[[#This Row],[&lt;DATE&gt;]])</f>
        <v>РОСИНТЕРао43647</v>
      </c>
      <c r="B758" s="1" t="s">
        <v>8</v>
      </c>
      <c r="C758" s="2">
        <v>43647</v>
      </c>
      <c r="D758">
        <v>71.2</v>
      </c>
      <c r="E758">
        <v>10500</v>
      </c>
    </row>
    <row r="759" spans="1:5" x14ac:dyDescent="0.25">
      <c r="A759" t="str">
        <f>_xlfn.CONCAT(mfdТикеры[[#This Row],[&lt;TICKER&gt;]],mfdТикеры[[#This Row],[&lt;DATE&gt;]])</f>
        <v>РОСИНТЕРао43654</v>
      </c>
      <c r="B759" s="1" t="s">
        <v>8</v>
      </c>
      <c r="C759" s="2">
        <v>43654</v>
      </c>
      <c r="D759">
        <v>72.599999999999994</v>
      </c>
      <c r="E759">
        <v>4940</v>
      </c>
    </row>
    <row r="760" spans="1:5" x14ac:dyDescent="0.25">
      <c r="A760" t="str">
        <f>_xlfn.CONCAT(mfdТикеры[[#This Row],[&lt;TICKER&gt;]],mfdТикеры[[#This Row],[&lt;DATE&gt;]])</f>
        <v>РОСИНТЕРао43661</v>
      </c>
      <c r="B760" s="1" t="s">
        <v>8</v>
      </c>
      <c r="C760" s="2">
        <v>43661</v>
      </c>
      <c r="D760">
        <v>70.400000000000006</v>
      </c>
      <c r="E760">
        <v>4020</v>
      </c>
    </row>
    <row r="761" spans="1:5" x14ac:dyDescent="0.25">
      <c r="A761" t="str">
        <f>_xlfn.CONCAT(mfdТикеры[[#This Row],[&lt;TICKER&gt;]],mfdТикеры[[#This Row],[&lt;DATE&gt;]])</f>
        <v>РОСИНТЕРао43668</v>
      </c>
      <c r="B761" s="1" t="s">
        <v>8</v>
      </c>
      <c r="C761" s="2">
        <v>43668</v>
      </c>
      <c r="D761">
        <v>68.400000000000006</v>
      </c>
      <c r="E761">
        <v>3240</v>
      </c>
    </row>
    <row r="762" spans="1:5" x14ac:dyDescent="0.25">
      <c r="A762" t="str">
        <f>_xlfn.CONCAT(mfdТикеры[[#This Row],[&lt;TICKER&gt;]],mfdТикеры[[#This Row],[&lt;DATE&gt;]])</f>
        <v>РОСИНТЕРао43675</v>
      </c>
      <c r="B762" s="1" t="s">
        <v>8</v>
      </c>
      <c r="C762" s="2">
        <v>43675</v>
      </c>
      <c r="D762">
        <v>68.599999999999994</v>
      </c>
      <c r="E762">
        <v>8570</v>
      </c>
    </row>
    <row r="763" spans="1:5" x14ac:dyDescent="0.25">
      <c r="A763" t="str">
        <f>_xlfn.CONCAT(mfdТикеры[[#This Row],[&lt;TICKER&gt;]],mfdТикеры[[#This Row],[&lt;DATE&gt;]])</f>
        <v>РОСИНТЕРао43682</v>
      </c>
      <c r="B763" s="1" t="s">
        <v>8</v>
      </c>
      <c r="C763" s="2">
        <v>43682</v>
      </c>
      <c r="D763">
        <v>68</v>
      </c>
      <c r="E763">
        <v>10130</v>
      </c>
    </row>
    <row r="764" spans="1:5" x14ac:dyDescent="0.25">
      <c r="A764" t="str">
        <f>_xlfn.CONCAT(mfdТикеры[[#This Row],[&lt;TICKER&gt;]],mfdТикеры[[#This Row],[&lt;DATE&gt;]])</f>
        <v>РОСИНТЕРао43689</v>
      </c>
      <c r="B764" s="1" t="s">
        <v>8</v>
      </c>
      <c r="C764" s="2">
        <v>43689</v>
      </c>
      <c r="D764">
        <v>68.599999999999994</v>
      </c>
      <c r="E764">
        <v>19170</v>
      </c>
    </row>
    <row r="765" spans="1:5" x14ac:dyDescent="0.25">
      <c r="A765" t="str">
        <f>_xlfn.CONCAT(mfdТикеры[[#This Row],[&lt;TICKER&gt;]],mfdТикеры[[#This Row],[&lt;DATE&gt;]])</f>
        <v>РОСИНТЕРао43696</v>
      </c>
      <c r="B765" s="1" t="s">
        <v>8</v>
      </c>
      <c r="C765" s="2">
        <v>43696</v>
      </c>
      <c r="D765">
        <v>70.400000000000006</v>
      </c>
      <c r="E765">
        <v>6710</v>
      </c>
    </row>
    <row r="766" spans="1:5" x14ac:dyDescent="0.25">
      <c r="A766" t="str">
        <f>_xlfn.CONCAT(mfdТикеры[[#This Row],[&lt;TICKER&gt;]],mfdТикеры[[#This Row],[&lt;DATE&gt;]])</f>
        <v>РОСИНТЕРао43703</v>
      </c>
      <c r="B766" s="1" t="s">
        <v>8</v>
      </c>
      <c r="C766" s="2">
        <v>43703</v>
      </c>
      <c r="D766">
        <v>69.2</v>
      </c>
      <c r="E766">
        <v>11870</v>
      </c>
    </row>
    <row r="767" spans="1:5" x14ac:dyDescent="0.25">
      <c r="A767" t="str">
        <f>_xlfn.CONCAT(mfdТикеры[[#This Row],[&lt;TICKER&gt;]],mfdТикеры[[#This Row],[&lt;DATE&gt;]])</f>
        <v>РОСИНТЕРао43710</v>
      </c>
      <c r="B767" s="1" t="s">
        <v>8</v>
      </c>
      <c r="C767" s="2">
        <v>43710</v>
      </c>
      <c r="D767">
        <v>67.8</v>
      </c>
      <c r="E767">
        <v>24960</v>
      </c>
    </row>
    <row r="768" spans="1:5" x14ac:dyDescent="0.25">
      <c r="A768" t="str">
        <f>_xlfn.CONCAT(mfdТикеры[[#This Row],[&lt;TICKER&gt;]],mfdТикеры[[#This Row],[&lt;DATE&gt;]])</f>
        <v>РОСИНТЕРао43717</v>
      </c>
      <c r="B768" s="1" t="s">
        <v>8</v>
      </c>
      <c r="C768" s="2">
        <v>43717</v>
      </c>
      <c r="D768">
        <v>68.599999999999994</v>
      </c>
      <c r="E768">
        <v>6520</v>
      </c>
    </row>
    <row r="769" spans="1:5" x14ac:dyDescent="0.25">
      <c r="A769" t="str">
        <f>_xlfn.CONCAT(mfdТикеры[[#This Row],[&lt;TICKER&gt;]],mfdТикеры[[#This Row],[&lt;DATE&gt;]])</f>
        <v>РОСИНТЕРао43724</v>
      </c>
      <c r="B769" s="1" t="s">
        <v>8</v>
      </c>
      <c r="C769" s="2">
        <v>43724</v>
      </c>
      <c r="D769">
        <v>67</v>
      </c>
      <c r="E769">
        <v>1590</v>
      </c>
    </row>
    <row r="770" spans="1:5" x14ac:dyDescent="0.25">
      <c r="A770" t="str">
        <f>_xlfn.CONCAT(mfdТикеры[[#This Row],[&lt;TICKER&gt;]],mfdТикеры[[#This Row],[&lt;DATE&gt;]])</f>
        <v>РОСИНТЕРао43731</v>
      </c>
      <c r="B770" s="1" t="s">
        <v>8</v>
      </c>
      <c r="C770" s="2">
        <v>43731</v>
      </c>
      <c r="D770">
        <v>67</v>
      </c>
      <c r="E770">
        <v>4450</v>
      </c>
    </row>
    <row r="771" spans="1:5" x14ac:dyDescent="0.25">
      <c r="A771" t="str">
        <f>_xlfn.CONCAT(mfdТикеры[[#This Row],[&lt;TICKER&gt;]],mfdТикеры[[#This Row],[&lt;DATE&gt;]])</f>
        <v>РОСИНТЕРао43738</v>
      </c>
      <c r="B771" s="1" t="s">
        <v>8</v>
      </c>
      <c r="C771" s="2">
        <v>43738</v>
      </c>
      <c r="D771">
        <v>66.2</v>
      </c>
      <c r="E771">
        <v>1090</v>
      </c>
    </row>
    <row r="772" spans="1:5" x14ac:dyDescent="0.25">
      <c r="A772" t="str">
        <f>_xlfn.CONCAT(mfdТикеры[[#This Row],[&lt;TICKER&gt;]],mfdТикеры[[#This Row],[&lt;DATE&gt;]])</f>
        <v>РОСИНТЕРао43745</v>
      </c>
      <c r="B772" s="1" t="s">
        <v>8</v>
      </c>
      <c r="C772" s="2">
        <v>43745</v>
      </c>
      <c r="D772">
        <v>63.8</v>
      </c>
      <c r="E772">
        <v>9900</v>
      </c>
    </row>
    <row r="773" spans="1:5" x14ac:dyDescent="0.25">
      <c r="A773" t="str">
        <f>_xlfn.CONCAT(mfdТикеры[[#This Row],[&lt;TICKER&gt;]],mfdТикеры[[#This Row],[&lt;DATE&gt;]])</f>
        <v>РОСИНТЕРао43752</v>
      </c>
      <c r="B773" s="1" t="s">
        <v>8</v>
      </c>
      <c r="C773" s="2">
        <v>43752</v>
      </c>
      <c r="D773">
        <v>66.400000000000006</v>
      </c>
      <c r="E773">
        <v>3430</v>
      </c>
    </row>
    <row r="774" spans="1:5" x14ac:dyDescent="0.25">
      <c r="A774" t="str">
        <f>_xlfn.CONCAT(mfdТикеры[[#This Row],[&lt;TICKER&gt;]],mfdТикеры[[#This Row],[&lt;DATE&gt;]])</f>
        <v>РОСИНТЕРао43759</v>
      </c>
      <c r="B774" s="1" t="s">
        <v>8</v>
      </c>
      <c r="C774" s="2">
        <v>43759</v>
      </c>
      <c r="D774">
        <v>64</v>
      </c>
      <c r="E774">
        <v>2660</v>
      </c>
    </row>
    <row r="775" spans="1:5" x14ac:dyDescent="0.25">
      <c r="A775" t="str">
        <f>_xlfn.CONCAT(mfdТикеры[[#This Row],[&lt;TICKER&gt;]],mfdТикеры[[#This Row],[&lt;DATE&gt;]])</f>
        <v>РОСИНТЕРао43766</v>
      </c>
      <c r="B775" s="1" t="s">
        <v>8</v>
      </c>
      <c r="C775" s="2">
        <v>43766</v>
      </c>
      <c r="D775">
        <v>65</v>
      </c>
      <c r="E775">
        <v>8840</v>
      </c>
    </row>
    <row r="776" spans="1:5" x14ac:dyDescent="0.25">
      <c r="A776" t="str">
        <f>_xlfn.CONCAT(mfdТикеры[[#This Row],[&lt;TICKER&gt;]],mfdТикеры[[#This Row],[&lt;DATE&gt;]])</f>
        <v>РОСИНТЕРао43773</v>
      </c>
      <c r="B776" s="1" t="s">
        <v>8</v>
      </c>
      <c r="C776" s="2">
        <v>43773</v>
      </c>
      <c r="D776">
        <v>66.400000000000006</v>
      </c>
      <c r="E776">
        <v>25570</v>
      </c>
    </row>
    <row r="777" spans="1:5" x14ac:dyDescent="0.25">
      <c r="A777" t="str">
        <f>_xlfn.CONCAT(mfdТикеры[[#This Row],[&lt;TICKER&gt;]],mfdТикеры[[#This Row],[&lt;DATE&gt;]])</f>
        <v>РОСИНТЕРао43780</v>
      </c>
      <c r="B777" s="1" t="s">
        <v>8</v>
      </c>
      <c r="C777" s="2">
        <v>43780</v>
      </c>
      <c r="D777">
        <v>65.400000000000006</v>
      </c>
      <c r="E777">
        <v>5210</v>
      </c>
    </row>
    <row r="778" spans="1:5" x14ac:dyDescent="0.25">
      <c r="A778" t="str">
        <f>_xlfn.CONCAT(mfdТикеры[[#This Row],[&lt;TICKER&gt;]],mfdТикеры[[#This Row],[&lt;DATE&gt;]])</f>
        <v>РОСИНТЕРао43787</v>
      </c>
      <c r="B778" s="1" t="s">
        <v>8</v>
      </c>
      <c r="C778" s="2">
        <v>43787</v>
      </c>
      <c r="D778">
        <v>63.8</v>
      </c>
      <c r="E778">
        <v>12110</v>
      </c>
    </row>
    <row r="779" spans="1:5" x14ac:dyDescent="0.25">
      <c r="A779" t="str">
        <f>_xlfn.CONCAT(mfdТикеры[[#This Row],[&lt;TICKER&gt;]],mfdТикеры[[#This Row],[&lt;DATE&gt;]])</f>
        <v>РОСИНТЕРао43794</v>
      </c>
      <c r="B779" s="1" t="s">
        <v>8</v>
      </c>
      <c r="C779" s="2">
        <v>43794</v>
      </c>
      <c r="D779">
        <v>65.599999999999994</v>
      </c>
      <c r="E779">
        <v>24750</v>
      </c>
    </row>
    <row r="780" spans="1:5" x14ac:dyDescent="0.25">
      <c r="A780" t="str">
        <f>_xlfn.CONCAT(mfdТикеры[[#This Row],[&lt;TICKER&gt;]],mfdТикеры[[#This Row],[&lt;DATE&gt;]])</f>
        <v>РОСИНТЕРао43801</v>
      </c>
      <c r="B780" s="1" t="s">
        <v>8</v>
      </c>
      <c r="C780" s="2">
        <v>43801</v>
      </c>
      <c r="D780">
        <v>61.8</v>
      </c>
      <c r="E780">
        <v>23850</v>
      </c>
    </row>
    <row r="781" spans="1:5" x14ac:dyDescent="0.25">
      <c r="A781" t="str">
        <f>_xlfn.CONCAT(mfdТикеры[[#This Row],[&lt;TICKER&gt;]],mfdТикеры[[#This Row],[&lt;DATE&gt;]])</f>
        <v>РОСИНТЕРао43808</v>
      </c>
      <c r="B781" s="1" t="s">
        <v>8</v>
      </c>
      <c r="C781" s="2">
        <v>43808</v>
      </c>
      <c r="D781">
        <v>61.8</v>
      </c>
      <c r="E781">
        <v>27060</v>
      </c>
    </row>
    <row r="782" spans="1:5" x14ac:dyDescent="0.25">
      <c r="A782" t="str">
        <f>_xlfn.CONCAT(mfdТикеры[[#This Row],[&lt;TICKER&gt;]],mfdТикеры[[#This Row],[&lt;DATE&gt;]])</f>
        <v>РОСИНТЕРао43815</v>
      </c>
      <c r="B782" s="1" t="s">
        <v>8</v>
      </c>
      <c r="C782" s="2">
        <v>43815</v>
      </c>
      <c r="D782">
        <v>65.400000000000006</v>
      </c>
      <c r="E782">
        <v>49780</v>
      </c>
    </row>
    <row r="783" spans="1:5" x14ac:dyDescent="0.25">
      <c r="A783" t="str">
        <f>_xlfn.CONCAT(mfdТикеры[[#This Row],[&lt;TICKER&gt;]],mfdТикеры[[#This Row],[&lt;DATE&gt;]])</f>
        <v>РОСИНТЕРао43822</v>
      </c>
      <c r="B783" s="1" t="s">
        <v>8</v>
      </c>
      <c r="C783" s="2">
        <v>43822</v>
      </c>
      <c r="D783">
        <v>65</v>
      </c>
      <c r="E783">
        <v>25680</v>
      </c>
    </row>
    <row r="784" spans="1:5" x14ac:dyDescent="0.25">
      <c r="A784" t="str">
        <f>_xlfn.CONCAT(mfdТикеры[[#This Row],[&lt;TICKER&gt;]],mfdТикеры[[#This Row],[&lt;DATE&gt;]])</f>
        <v>РОСИНТЕРао43829</v>
      </c>
      <c r="B784" s="1" t="s">
        <v>8</v>
      </c>
      <c r="C784" s="2">
        <v>43829</v>
      </c>
      <c r="D784">
        <v>64</v>
      </c>
      <c r="E784">
        <v>4420</v>
      </c>
    </row>
    <row r="785" spans="1:5" x14ac:dyDescent="0.25">
      <c r="A785" t="str">
        <f>_xlfn.CONCAT(mfdТикеры[[#This Row],[&lt;TICKER&gt;]],mfdТикеры[[#This Row],[&lt;DATE&gt;]])</f>
        <v>СОЛЛЕРС42009</v>
      </c>
      <c r="B785" s="1" t="s">
        <v>5</v>
      </c>
      <c r="C785" s="2">
        <v>42009</v>
      </c>
      <c r="D785">
        <v>356</v>
      </c>
      <c r="E785">
        <v>11780</v>
      </c>
    </row>
    <row r="786" spans="1:5" x14ac:dyDescent="0.25">
      <c r="A786" t="str">
        <f>_xlfn.CONCAT(mfdТикеры[[#This Row],[&lt;TICKER&gt;]],mfdТикеры[[#This Row],[&lt;DATE&gt;]])</f>
        <v>СОЛЛЕРС42016</v>
      </c>
      <c r="B786" s="1" t="s">
        <v>5</v>
      </c>
      <c r="C786" s="2">
        <v>42016</v>
      </c>
      <c r="D786">
        <v>322</v>
      </c>
      <c r="E786">
        <v>153800</v>
      </c>
    </row>
    <row r="787" spans="1:5" x14ac:dyDescent="0.25">
      <c r="A787" t="str">
        <f>_xlfn.CONCAT(mfdТикеры[[#This Row],[&lt;TICKER&gt;]],mfdТикеры[[#This Row],[&lt;DATE&gt;]])</f>
        <v>СОЛЛЕРС42023</v>
      </c>
      <c r="B787" s="1" t="s">
        <v>5</v>
      </c>
      <c r="C787" s="2">
        <v>42023</v>
      </c>
      <c r="D787">
        <v>320</v>
      </c>
      <c r="E787">
        <v>181800</v>
      </c>
    </row>
    <row r="788" spans="1:5" x14ac:dyDescent="0.25">
      <c r="A788" t="str">
        <f>_xlfn.CONCAT(mfdТикеры[[#This Row],[&lt;TICKER&gt;]],mfdТикеры[[#This Row],[&lt;DATE&gt;]])</f>
        <v>СОЛЛЕРС42030</v>
      </c>
      <c r="B788" s="1" t="s">
        <v>5</v>
      </c>
      <c r="C788" s="2">
        <v>42030</v>
      </c>
      <c r="D788">
        <v>300</v>
      </c>
      <c r="E788">
        <v>144110</v>
      </c>
    </row>
    <row r="789" spans="1:5" x14ac:dyDescent="0.25">
      <c r="A789" t="str">
        <f>_xlfn.CONCAT(mfdТикеры[[#This Row],[&lt;TICKER&gt;]],mfdТикеры[[#This Row],[&lt;DATE&gt;]])</f>
        <v>СОЛЛЕРС42037</v>
      </c>
      <c r="B789" s="1" t="s">
        <v>5</v>
      </c>
      <c r="C789" s="2">
        <v>42037</v>
      </c>
      <c r="D789">
        <v>321</v>
      </c>
      <c r="E789">
        <v>154820</v>
      </c>
    </row>
    <row r="790" spans="1:5" x14ac:dyDescent="0.25">
      <c r="A790" t="str">
        <f>_xlfn.CONCAT(mfdТикеры[[#This Row],[&lt;TICKER&gt;]],mfdТикеры[[#This Row],[&lt;DATE&gt;]])</f>
        <v>СОЛЛЕРС42044</v>
      </c>
      <c r="B790" s="1" t="s">
        <v>5</v>
      </c>
      <c r="C790" s="2">
        <v>42044</v>
      </c>
      <c r="D790">
        <v>347</v>
      </c>
      <c r="E790">
        <v>206150</v>
      </c>
    </row>
    <row r="791" spans="1:5" x14ac:dyDescent="0.25">
      <c r="A791" t="str">
        <f>_xlfn.CONCAT(mfdТикеры[[#This Row],[&lt;TICKER&gt;]],mfdТикеры[[#This Row],[&lt;DATE&gt;]])</f>
        <v>СОЛЛЕРС42051</v>
      </c>
      <c r="B791" s="1" t="s">
        <v>5</v>
      </c>
      <c r="C791" s="2">
        <v>42051</v>
      </c>
      <c r="D791">
        <v>379</v>
      </c>
      <c r="E791">
        <v>215660</v>
      </c>
    </row>
    <row r="792" spans="1:5" x14ac:dyDescent="0.25">
      <c r="A792" t="str">
        <f>_xlfn.CONCAT(mfdТикеры[[#This Row],[&lt;TICKER&gt;]],mfdТикеры[[#This Row],[&lt;DATE&gt;]])</f>
        <v>СОЛЛЕРС42058</v>
      </c>
      <c r="B792" s="1" t="s">
        <v>5</v>
      </c>
      <c r="C792" s="2">
        <v>42058</v>
      </c>
      <c r="D792">
        <v>375</v>
      </c>
      <c r="E792">
        <v>168970</v>
      </c>
    </row>
    <row r="793" spans="1:5" x14ac:dyDescent="0.25">
      <c r="A793" t="str">
        <f>_xlfn.CONCAT(mfdТикеры[[#This Row],[&lt;TICKER&gt;]],mfdТикеры[[#This Row],[&lt;DATE&gt;]])</f>
        <v>СОЛЛЕРС42065</v>
      </c>
      <c r="B793" s="1" t="s">
        <v>5</v>
      </c>
      <c r="C793" s="2">
        <v>42065</v>
      </c>
      <c r="D793">
        <v>368</v>
      </c>
      <c r="E793">
        <v>60250</v>
      </c>
    </row>
    <row r="794" spans="1:5" x14ac:dyDescent="0.25">
      <c r="A794" t="str">
        <f>_xlfn.CONCAT(mfdТикеры[[#This Row],[&lt;TICKER&gt;]],mfdТикеры[[#This Row],[&lt;DATE&gt;]])</f>
        <v>СОЛЛЕРС42072</v>
      </c>
      <c r="B794" s="1" t="s">
        <v>5</v>
      </c>
      <c r="C794" s="2">
        <v>42072</v>
      </c>
      <c r="D794">
        <v>368</v>
      </c>
      <c r="E794">
        <v>163260</v>
      </c>
    </row>
    <row r="795" spans="1:5" x14ac:dyDescent="0.25">
      <c r="A795" t="str">
        <f>_xlfn.CONCAT(mfdТикеры[[#This Row],[&lt;TICKER&gt;]],mfdТикеры[[#This Row],[&lt;DATE&gt;]])</f>
        <v>СОЛЛЕРС42079</v>
      </c>
      <c r="B795" s="1" t="s">
        <v>5</v>
      </c>
      <c r="C795" s="2">
        <v>42079</v>
      </c>
      <c r="D795">
        <v>369</v>
      </c>
      <c r="E795">
        <v>94290</v>
      </c>
    </row>
    <row r="796" spans="1:5" x14ac:dyDescent="0.25">
      <c r="A796" t="str">
        <f>_xlfn.CONCAT(mfdТикеры[[#This Row],[&lt;TICKER&gt;]],mfdТикеры[[#This Row],[&lt;DATE&gt;]])</f>
        <v>СОЛЛЕРС42086</v>
      </c>
      <c r="B796" s="1" t="s">
        <v>5</v>
      </c>
      <c r="C796" s="2">
        <v>42086</v>
      </c>
      <c r="D796">
        <v>367</v>
      </c>
      <c r="E796">
        <v>45800</v>
      </c>
    </row>
    <row r="797" spans="1:5" x14ac:dyDescent="0.25">
      <c r="A797" t="str">
        <f>_xlfn.CONCAT(mfdТикеры[[#This Row],[&lt;TICKER&gt;]],mfdТикеры[[#This Row],[&lt;DATE&gt;]])</f>
        <v>СОЛЛЕРС42093</v>
      </c>
      <c r="B797" s="1" t="s">
        <v>5</v>
      </c>
      <c r="C797" s="2">
        <v>42093</v>
      </c>
      <c r="D797">
        <v>373</v>
      </c>
      <c r="E797">
        <v>76660</v>
      </c>
    </row>
    <row r="798" spans="1:5" x14ac:dyDescent="0.25">
      <c r="A798" t="str">
        <f>_xlfn.CONCAT(mfdТикеры[[#This Row],[&lt;TICKER&gt;]],mfdТикеры[[#This Row],[&lt;DATE&gt;]])</f>
        <v>СОЛЛЕРС42100</v>
      </c>
      <c r="B798" s="1" t="s">
        <v>5</v>
      </c>
      <c r="C798" s="2">
        <v>42100</v>
      </c>
      <c r="D798">
        <v>387</v>
      </c>
      <c r="E798">
        <v>154390</v>
      </c>
    </row>
    <row r="799" spans="1:5" x14ac:dyDescent="0.25">
      <c r="A799" t="str">
        <f>_xlfn.CONCAT(mfdТикеры[[#This Row],[&lt;TICKER&gt;]],mfdТикеры[[#This Row],[&lt;DATE&gt;]])</f>
        <v>СОЛЛЕРС42107</v>
      </c>
      <c r="B799" s="1" t="s">
        <v>5</v>
      </c>
      <c r="C799" s="2">
        <v>42107</v>
      </c>
      <c r="D799">
        <v>414</v>
      </c>
      <c r="E799">
        <v>185130</v>
      </c>
    </row>
    <row r="800" spans="1:5" x14ac:dyDescent="0.25">
      <c r="A800" t="str">
        <f>_xlfn.CONCAT(mfdТикеры[[#This Row],[&lt;TICKER&gt;]],mfdТикеры[[#This Row],[&lt;DATE&gt;]])</f>
        <v>СОЛЛЕРС42114</v>
      </c>
      <c r="B800" s="1" t="s">
        <v>5</v>
      </c>
      <c r="C800" s="2">
        <v>42114</v>
      </c>
      <c r="D800">
        <v>412</v>
      </c>
      <c r="E800">
        <v>45440</v>
      </c>
    </row>
    <row r="801" spans="1:5" x14ac:dyDescent="0.25">
      <c r="A801" t="str">
        <f>_xlfn.CONCAT(mfdТикеры[[#This Row],[&lt;TICKER&gt;]],mfdТикеры[[#This Row],[&lt;DATE&gt;]])</f>
        <v>СОЛЛЕРС42121</v>
      </c>
      <c r="B801" s="1" t="s">
        <v>5</v>
      </c>
      <c r="C801" s="2">
        <v>42121</v>
      </c>
      <c r="D801">
        <v>412</v>
      </c>
      <c r="E801">
        <v>17550</v>
      </c>
    </row>
    <row r="802" spans="1:5" x14ac:dyDescent="0.25">
      <c r="A802" t="str">
        <f>_xlfn.CONCAT(mfdТикеры[[#This Row],[&lt;TICKER&gt;]],mfdТикеры[[#This Row],[&lt;DATE&gt;]])</f>
        <v>СОЛЛЕРС42128</v>
      </c>
      <c r="B802" s="1" t="s">
        <v>5</v>
      </c>
      <c r="C802" s="2">
        <v>42128</v>
      </c>
      <c r="D802">
        <v>430</v>
      </c>
      <c r="E802">
        <v>49500</v>
      </c>
    </row>
    <row r="803" spans="1:5" x14ac:dyDescent="0.25">
      <c r="A803" t="str">
        <f>_xlfn.CONCAT(mfdТикеры[[#This Row],[&lt;TICKER&gt;]],mfdТикеры[[#This Row],[&lt;DATE&gt;]])</f>
        <v>СОЛЛЕРС42135</v>
      </c>
      <c r="B803" s="1" t="s">
        <v>5</v>
      </c>
      <c r="C803" s="2">
        <v>42135</v>
      </c>
      <c r="D803">
        <v>445</v>
      </c>
      <c r="E803">
        <v>121280</v>
      </c>
    </row>
    <row r="804" spans="1:5" x14ac:dyDescent="0.25">
      <c r="A804" t="str">
        <f>_xlfn.CONCAT(mfdТикеры[[#This Row],[&lt;TICKER&gt;]],mfdТикеры[[#This Row],[&lt;DATE&gt;]])</f>
        <v>СОЛЛЕРС42142</v>
      </c>
      <c r="B804" s="1" t="s">
        <v>5</v>
      </c>
      <c r="C804" s="2">
        <v>42142</v>
      </c>
      <c r="D804">
        <v>461</v>
      </c>
      <c r="E804">
        <v>105960</v>
      </c>
    </row>
    <row r="805" spans="1:5" x14ac:dyDescent="0.25">
      <c r="A805" t="str">
        <f>_xlfn.CONCAT(mfdТикеры[[#This Row],[&lt;TICKER&gt;]],mfdТикеры[[#This Row],[&lt;DATE&gt;]])</f>
        <v>СОЛЛЕРС42149</v>
      </c>
      <c r="B805" s="1" t="s">
        <v>5</v>
      </c>
      <c r="C805" s="2">
        <v>42149</v>
      </c>
      <c r="D805">
        <v>484</v>
      </c>
      <c r="E805">
        <v>53950</v>
      </c>
    </row>
    <row r="806" spans="1:5" x14ac:dyDescent="0.25">
      <c r="A806" t="str">
        <f>_xlfn.CONCAT(mfdТикеры[[#This Row],[&lt;TICKER&gt;]],mfdТикеры[[#This Row],[&lt;DATE&gt;]])</f>
        <v>СОЛЛЕРС42156</v>
      </c>
      <c r="B806" s="1" t="s">
        <v>5</v>
      </c>
      <c r="C806" s="2">
        <v>42156</v>
      </c>
      <c r="D806">
        <v>420</v>
      </c>
      <c r="E806">
        <v>97360</v>
      </c>
    </row>
    <row r="807" spans="1:5" x14ac:dyDescent="0.25">
      <c r="A807" t="str">
        <f>_xlfn.CONCAT(mfdТикеры[[#This Row],[&lt;TICKER&gt;]],mfdТикеры[[#This Row],[&lt;DATE&gt;]])</f>
        <v>СОЛЛЕРС42163</v>
      </c>
      <c r="B807" s="1" t="s">
        <v>5</v>
      </c>
      <c r="C807" s="2">
        <v>42163</v>
      </c>
      <c r="D807">
        <v>422</v>
      </c>
      <c r="E807">
        <v>42430</v>
      </c>
    </row>
    <row r="808" spans="1:5" x14ac:dyDescent="0.25">
      <c r="A808" t="str">
        <f>_xlfn.CONCAT(mfdТикеры[[#This Row],[&lt;TICKER&gt;]],mfdТикеры[[#This Row],[&lt;DATE&gt;]])</f>
        <v>СОЛЛЕРС42170</v>
      </c>
      <c r="B808" s="1" t="s">
        <v>5</v>
      </c>
      <c r="C808" s="2">
        <v>42170</v>
      </c>
      <c r="D808">
        <v>432</v>
      </c>
      <c r="E808">
        <v>28990</v>
      </c>
    </row>
    <row r="809" spans="1:5" x14ac:dyDescent="0.25">
      <c r="A809" t="str">
        <f>_xlfn.CONCAT(mfdТикеры[[#This Row],[&lt;TICKER&gt;]],mfdТикеры[[#This Row],[&lt;DATE&gt;]])</f>
        <v>СОЛЛЕРС42177</v>
      </c>
      <c r="B809" s="1" t="s">
        <v>5</v>
      </c>
      <c r="C809" s="2">
        <v>42177</v>
      </c>
      <c r="D809">
        <v>440</v>
      </c>
      <c r="E809">
        <v>24380</v>
      </c>
    </row>
    <row r="810" spans="1:5" x14ac:dyDescent="0.25">
      <c r="A810" t="str">
        <f>_xlfn.CONCAT(mfdТикеры[[#This Row],[&lt;TICKER&gt;]],mfdТикеры[[#This Row],[&lt;DATE&gt;]])</f>
        <v>СОЛЛЕРС42184</v>
      </c>
      <c r="B810" s="1" t="s">
        <v>5</v>
      </c>
      <c r="C810" s="2">
        <v>42184</v>
      </c>
      <c r="D810">
        <v>417</v>
      </c>
      <c r="E810">
        <v>26540</v>
      </c>
    </row>
    <row r="811" spans="1:5" x14ac:dyDescent="0.25">
      <c r="A811" t="str">
        <f>_xlfn.CONCAT(mfdТикеры[[#This Row],[&lt;TICKER&gt;]],mfdТикеры[[#This Row],[&lt;DATE&gt;]])</f>
        <v>СОЛЛЕРС42191</v>
      </c>
      <c r="B811" s="1" t="s">
        <v>5</v>
      </c>
      <c r="C811" s="2">
        <v>42191</v>
      </c>
      <c r="D811">
        <v>409</v>
      </c>
      <c r="E811">
        <v>25590</v>
      </c>
    </row>
    <row r="812" spans="1:5" x14ac:dyDescent="0.25">
      <c r="A812" t="str">
        <f>_xlfn.CONCAT(mfdТикеры[[#This Row],[&lt;TICKER&gt;]],mfdТикеры[[#This Row],[&lt;DATE&gt;]])</f>
        <v>СОЛЛЕРС42198</v>
      </c>
      <c r="B812" s="1" t="s">
        <v>5</v>
      </c>
      <c r="C812" s="2">
        <v>42198</v>
      </c>
      <c r="D812">
        <v>399</v>
      </c>
      <c r="E812">
        <v>27950</v>
      </c>
    </row>
    <row r="813" spans="1:5" x14ac:dyDescent="0.25">
      <c r="A813" t="str">
        <f>_xlfn.CONCAT(mfdТикеры[[#This Row],[&lt;TICKER&gt;]],mfdТикеры[[#This Row],[&lt;DATE&gt;]])</f>
        <v>СОЛЛЕРС42205</v>
      </c>
      <c r="B813" s="1" t="s">
        <v>5</v>
      </c>
      <c r="C813" s="2">
        <v>42205</v>
      </c>
      <c r="D813">
        <v>356</v>
      </c>
      <c r="E813">
        <v>178350</v>
      </c>
    </row>
    <row r="814" spans="1:5" x14ac:dyDescent="0.25">
      <c r="A814" t="str">
        <f>_xlfn.CONCAT(mfdТикеры[[#This Row],[&lt;TICKER&gt;]],mfdТикеры[[#This Row],[&lt;DATE&gt;]])</f>
        <v>СОЛЛЕРС42212</v>
      </c>
      <c r="B814" s="1" t="s">
        <v>5</v>
      </c>
      <c r="C814" s="2">
        <v>42212</v>
      </c>
      <c r="D814">
        <v>365</v>
      </c>
      <c r="E814">
        <v>46020</v>
      </c>
    </row>
    <row r="815" spans="1:5" x14ac:dyDescent="0.25">
      <c r="A815" t="str">
        <f>_xlfn.CONCAT(mfdТикеры[[#This Row],[&lt;TICKER&gt;]],mfdТикеры[[#This Row],[&lt;DATE&gt;]])</f>
        <v>СОЛЛЕРС42219</v>
      </c>
      <c r="B815" s="1" t="s">
        <v>5</v>
      </c>
      <c r="C815" s="2">
        <v>42219</v>
      </c>
      <c r="D815">
        <v>396</v>
      </c>
      <c r="E815">
        <v>73190</v>
      </c>
    </row>
    <row r="816" spans="1:5" x14ac:dyDescent="0.25">
      <c r="A816" t="str">
        <f>_xlfn.CONCAT(mfdТикеры[[#This Row],[&lt;TICKER&gt;]],mfdТикеры[[#This Row],[&lt;DATE&gt;]])</f>
        <v>СОЛЛЕРС42226</v>
      </c>
      <c r="B816" s="1" t="s">
        <v>5</v>
      </c>
      <c r="C816" s="2">
        <v>42226</v>
      </c>
      <c r="D816">
        <v>400</v>
      </c>
      <c r="E816">
        <v>83350</v>
      </c>
    </row>
    <row r="817" spans="1:5" x14ac:dyDescent="0.25">
      <c r="A817" t="str">
        <f>_xlfn.CONCAT(mfdТикеры[[#This Row],[&lt;TICKER&gt;]],mfdТикеры[[#This Row],[&lt;DATE&gt;]])</f>
        <v>СОЛЛЕРС42233</v>
      </c>
      <c r="B817" s="1" t="s">
        <v>5</v>
      </c>
      <c r="C817" s="2">
        <v>42233</v>
      </c>
      <c r="D817">
        <v>390</v>
      </c>
      <c r="E817">
        <v>31680</v>
      </c>
    </row>
    <row r="818" spans="1:5" x14ac:dyDescent="0.25">
      <c r="A818" t="str">
        <f>_xlfn.CONCAT(mfdТикеры[[#This Row],[&lt;TICKER&gt;]],mfdТикеры[[#This Row],[&lt;DATE&gt;]])</f>
        <v>СОЛЛЕРС42240</v>
      </c>
      <c r="B818" s="1" t="s">
        <v>5</v>
      </c>
      <c r="C818" s="2">
        <v>42240</v>
      </c>
      <c r="D818">
        <v>398</v>
      </c>
      <c r="E818">
        <v>37630</v>
      </c>
    </row>
    <row r="819" spans="1:5" x14ac:dyDescent="0.25">
      <c r="A819" t="str">
        <f>_xlfn.CONCAT(mfdТикеры[[#This Row],[&lt;TICKER&gt;]],mfdТикеры[[#This Row],[&lt;DATE&gt;]])</f>
        <v>СОЛЛЕРС42247</v>
      </c>
      <c r="B819" s="1" t="s">
        <v>5</v>
      </c>
      <c r="C819" s="2">
        <v>42247</v>
      </c>
      <c r="D819">
        <v>425</v>
      </c>
      <c r="E819">
        <v>26270</v>
      </c>
    </row>
    <row r="820" spans="1:5" x14ac:dyDescent="0.25">
      <c r="A820" t="str">
        <f>_xlfn.CONCAT(mfdТикеры[[#This Row],[&lt;TICKER&gt;]],mfdТикеры[[#This Row],[&lt;DATE&gt;]])</f>
        <v>СОЛЛЕРС42254</v>
      </c>
      <c r="B820" s="1" t="s">
        <v>5</v>
      </c>
      <c r="C820" s="2">
        <v>42254</v>
      </c>
      <c r="D820">
        <v>459</v>
      </c>
      <c r="E820">
        <v>76200</v>
      </c>
    </row>
    <row r="821" spans="1:5" x14ac:dyDescent="0.25">
      <c r="A821" t="str">
        <f>_xlfn.CONCAT(mfdТикеры[[#This Row],[&lt;TICKER&gt;]],mfdТикеры[[#This Row],[&lt;DATE&gt;]])</f>
        <v>СОЛЛЕРС42261</v>
      </c>
      <c r="B821" s="1" t="s">
        <v>5</v>
      </c>
      <c r="C821" s="2">
        <v>42261</v>
      </c>
      <c r="D821">
        <v>491</v>
      </c>
      <c r="E821">
        <v>181180</v>
      </c>
    </row>
    <row r="822" spans="1:5" x14ac:dyDescent="0.25">
      <c r="A822" t="str">
        <f>_xlfn.CONCAT(mfdТикеры[[#This Row],[&lt;TICKER&gt;]],mfdТикеры[[#This Row],[&lt;DATE&gt;]])</f>
        <v>СОЛЛЕРС42268</v>
      </c>
      <c r="B822" s="1" t="s">
        <v>5</v>
      </c>
      <c r="C822" s="2">
        <v>42268</v>
      </c>
      <c r="D822">
        <v>419</v>
      </c>
      <c r="E822">
        <v>52280</v>
      </c>
    </row>
    <row r="823" spans="1:5" x14ac:dyDescent="0.25">
      <c r="A823" t="str">
        <f>_xlfn.CONCAT(mfdТикеры[[#This Row],[&lt;TICKER&gt;]],mfdТикеры[[#This Row],[&lt;DATE&gt;]])</f>
        <v>СОЛЛЕРС42275</v>
      </c>
      <c r="B823" s="1" t="s">
        <v>5</v>
      </c>
      <c r="C823" s="2">
        <v>42275</v>
      </c>
      <c r="D823">
        <v>437</v>
      </c>
      <c r="E823">
        <v>23610</v>
      </c>
    </row>
    <row r="824" spans="1:5" x14ac:dyDescent="0.25">
      <c r="A824" t="str">
        <f>_xlfn.CONCAT(mfdТикеры[[#This Row],[&lt;TICKER&gt;]],mfdТикеры[[#This Row],[&lt;DATE&gt;]])</f>
        <v>СОЛЛЕРС42282</v>
      </c>
      <c r="B824" s="1" t="s">
        <v>5</v>
      </c>
      <c r="C824" s="2">
        <v>42282</v>
      </c>
      <c r="D824">
        <v>439</v>
      </c>
      <c r="E824">
        <v>25330</v>
      </c>
    </row>
    <row r="825" spans="1:5" x14ac:dyDescent="0.25">
      <c r="A825" t="str">
        <f>_xlfn.CONCAT(mfdТикеры[[#This Row],[&lt;TICKER&gt;]],mfdТикеры[[#This Row],[&lt;DATE&gt;]])</f>
        <v>СОЛЛЕРС42289</v>
      </c>
      <c r="B825" s="1" t="s">
        <v>5</v>
      </c>
      <c r="C825" s="2">
        <v>42289</v>
      </c>
      <c r="D825">
        <v>436</v>
      </c>
      <c r="E825">
        <v>56530</v>
      </c>
    </row>
    <row r="826" spans="1:5" x14ac:dyDescent="0.25">
      <c r="A826" t="str">
        <f>_xlfn.CONCAT(mfdТикеры[[#This Row],[&lt;TICKER&gt;]],mfdТикеры[[#This Row],[&lt;DATE&gt;]])</f>
        <v>СОЛЛЕРС42296</v>
      </c>
      <c r="B826" s="1" t="s">
        <v>5</v>
      </c>
      <c r="C826" s="2">
        <v>42296</v>
      </c>
      <c r="D826">
        <v>467</v>
      </c>
      <c r="E826">
        <v>51320</v>
      </c>
    </row>
    <row r="827" spans="1:5" x14ac:dyDescent="0.25">
      <c r="A827" t="str">
        <f>_xlfn.CONCAT(mfdТикеры[[#This Row],[&lt;TICKER&gt;]],mfdТикеры[[#This Row],[&lt;DATE&gt;]])</f>
        <v>СОЛЛЕРС42303</v>
      </c>
      <c r="B827" s="1" t="s">
        <v>5</v>
      </c>
      <c r="C827" s="2">
        <v>42303</v>
      </c>
      <c r="D827">
        <v>452</v>
      </c>
      <c r="E827">
        <v>33430</v>
      </c>
    </row>
    <row r="828" spans="1:5" x14ac:dyDescent="0.25">
      <c r="A828" t="str">
        <f>_xlfn.CONCAT(mfdТикеры[[#This Row],[&lt;TICKER&gt;]],mfdТикеры[[#This Row],[&lt;DATE&gt;]])</f>
        <v>СОЛЛЕРС42310</v>
      </c>
      <c r="B828" s="1" t="s">
        <v>5</v>
      </c>
      <c r="C828" s="2">
        <v>42310</v>
      </c>
      <c r="D828">
        <v>444</v>
      </c>
      <c r="E828">
        <v>38670</v>
      </c>
    </row>
    <row r="829" spans="1:5" x14ac:dyDescent="0.25">
      <c r="A829" t="str">
        <f>_xlfn.CONCAT(mfdТикеры[[#This Row],[&lt;TICKER&gt;]],mfdТикеры[[#This Row],[&lt;DATE&gt;]])</f>
        <v>СОЛЛЕРС42317</v>
      </c>
      <c r="B829" s="1" t="s">
        <v>5</v>
      </c>
      <c r="C829" s="2">
        <v>42317</v>
      </c>
      <c r="D829">
        <v>404</v>
      </c>
      <c r="E829">
        <v>39810</v>
      </c>
    </row>
    <row r="830" spans="1:5" x14ac:dyDescent="0.25">
      <c r="A830" t="str">
        <f>_xlfn.CONCAT(mfdТикеры[[#This Row],[&lt;TICKER&gt;]],mfdТикеры[[#This Row],[&lt;DATE&gt;]])</f>
        <v>СОЛЛЕРС42324</v>
      </c>
      <c r="B830" s="1" t="s">
        <v>5</v>
      </c>
      <c r="C830" s="2">
        <v>42324</v>
      </c>
      <c r="D830">
        <v>425</v>
      </c>
      <c r="E830">
        <v>49550</v>
      </c>
    </row>
    <row r="831" spans="1:5" x14ac:dyDescent="0.25">
      <c r="A831" t="str">
        <f>_xlfn.CONCAT(mfdТикеры[[#This Row],[&lt;TICKER&gt;]],mfdТикеры[[#This Row],[&lt;DATE&gt;]])</f>
        <v>СОЛЛЕРС42331</v>
      </c>
      <c r="B831" s="1" t="s">
        <v>5</v>
      </c>
      <c r="C831" s="2">
        <v>42331</v>
      </c>
      <c r="D831">
        <v>425</v>
      </c>
      <c r="E831">
        <v>17140</v>
      </c>
    </row>
    <row r="832" spans="1:5" x14ac:dyDescent="0.25">
      <c r="A832" t="str">
        <f>_xlfn.CONCAT(mfdТикеры[[#This Row],[&lt;TICKER&gt;]],mfdТикеры[[#This Row],[&lt;DATE&gt;]])</f>
        <v>СОЛЛЕРС42338</v>
      </c>
      <c r="B832" s="1" t="s">
        <v>5</v>
      </c>
      <c r="C832" s="2">
        <v>42338</v>
      </c>
      <c r="D832">
        <v>426</v>
      </c>
      <c r="E832">
        <v>6360</v>
      </c>
    </row>
    <row r="833" spans="1:5" x14ac:dyDescent="0.25">
      <c r="A833" t="str">
        <f>_xlfn.CONCAT(mfdТикеры[[#This Row],[&lt;TICKER&gt;]],mfdТикеры[[#This Row],[&lt;DATE&gt;]])</f>
        <v>СОЛЛЕРС42345</v>
      </c>
      <c r="B833" s="1" t="s">
        <v>5</v>
      </c>
      <c r="C833" s="2">
        <v>42345</v>
      </c>
      <c r="D833">
        <v>411</v>
      </c>
      <c r="E833">
        <v>26030</v>
      </c>
    </row>
    <row r="834" spans="1:5" x14ac:dyDescent="0.25">
      <c r="A834" t="str">
        <f>_xlfn.CONCAT(mfdТикеры[[#This Row],[&lt;TICKER&gt;]],mfdТикеры[[#This Row],[&lt;DATE&gt;]])</f>
        <v>СОЛЛЕРС42352</v>
      </c>
      <c r="B834" s="1" t="s">
        <v>5</v>
      </c>
      <c r="C834" s="2">
        <v>42352</v>
      </c>
      <c r="D834">
        <v>407</v>
      </c>
      <c r="E834">
        <v>32230</v>
      </c>
    </row>
    <row r="835" spans="1:5" x14ac:dyDescent="0.25">
      <c r="A835" t="str">
        <f>_xlfn.CONCAT(mfdТикеры[[#This Row],[&lt;TICKER&gt;]],mfdТикеры[[#This Row],[&lt;DATE&gt;]])</f>
        <v>СОЛЛЕРС42359</v>
      </c>
      <c r="B835" s="1" t="s">
        <v>5</v>
      </c>
      <c r="C835" s="2">
        <v>42359</v>
      </c>
      <c r="D835">
        <v>400</v>
      </c>
      <c r="E835">
        <v>36440</v>
      </c>
    </row>
    <row r="836" spans="1:5" x14ac:dyDescent="0.25">
      <c r="A836" t="str">
        <f>_xlfn.CONCAT(mfdТикеры[[#This Row],[&lt;TICKER&gt;]],mfdТикеры[[#This Row],[&lt;DATE&gt;]])</f>
        <v>СОЛЛЕРС42366</v>
      </c>
      <c r="B836" s="1" t="s">
        <v>5</v>
      </c>
      <c r="C836" s="2">
        <v>42366</v>
      </c>
      <c r="D836">
        <v>402</v>
      </c>
      <c r="E836">
        <v>7760</v>
      </c>
    </row>
    <row r="837" spans="1:5" x14ac:dyDescent="0.25">
      <c r="A837" t="str">
        <f>_xlfn.CONCAT(mfdТикеры[[#This Row],[&lt;TICKER&gt;]],mfdТикеры[[#This Row],[&lt;DATE&gt;]])</f>
        <v>СОЛЛЕРС42373</v>
      </c>
      <c r="B837" s="1" t="s">
        <v>5</v>
      </c>
      <c r="C837" s="2">
        <v>42373</v>
      </c>
      <c r="D837">
        <v>399</v>
      </c>
      <c r="E837">
        <v>12120</v>
      </c>
    </row>
    <row r="838" spans="1:5" x14ac:dyDescent="0.25">
      <c r="A838" t="str">
        <f>_xlfn.CONCAT(mfdТикеры[[#This Row],[&lt;TICKER&gt;]],mfdТикеры[[#This Row],[&lt;DATE&gt;]])</f>
        <v>СОЛЛЕРС42380</v>
      </c>
      <c r="B838" s="1" t="s">
        <v>5</v>
      </c>
      <c r="C838" s="2">
        <v>42380</v>
      </c>
      <c r="D838">
        <v>383</v>
      </c>
      <c r="E838">
        <v>41190</v>
      </c>
    </row>
    <row r="839" spans="1:5" x14ac:dyDescent="0.25">
      <c r="A839" t="str">
        <f>_xlfn.CONCAT(mfdТикеры[[#This Row],[&lt;TICKER&gt;]],mfdТикеры[[#This Row],[&lt;DATE&gt;]])</f>
        <v>СОЛЛЕРС42387</v>
      </c>
      <c r="B839" s="1" t="s">
        <v>5</v>
      </c>
      <c r="C839" s="2">
        <v>42387</v>
      </c>
      <c r="D839">
        <v>411</v>
      </c>
      <c r="E839">
        <v>56250</v>
      </c>
    </row>
    <row r="840" spans="1:5" x14ac:dyDescent="0.25">
      <c r="A840" t="str">
        <f>_xlfn.CONCAT(mfdТикеры[[#This Row],[&lt;TICKER&gt;]],mfdТикеры[[#This Row],[&lt;DATE&gt;]])</f>
        <v>СОЛЛЕРС42394</v>
      </c>
      <c r="B840" s="1" t="s">
        <v>5</v>
      </c>
      <c r="C840" s="2">
        <v>42394</v>
      </c>
      <c r="D840">
        <v>423</v>
      </c>
      <c r="E840">
        <v>39440</v>
      </c>
    </row>
    <row r="841" spans="1:5" x14ac:dyDescent="0.25">
      <c r="A841" t="str">
        <f>_xlfn.CONCAT(mfdТикеры[[#This Row],[&lt;TICKER&gt;]],mfdТикеры[[#This Row],[&lt;DATE&gt;]])</f>
        <v>СОЛЛЕРС42401</v>
      </c>
      <c r="B841" s="1" t="s">
        <v>5</v>
      </c>
      <c r="C841" s="2">
        <v>42401</v>
      </c>
      <c r="D841">
        <v>406</v>
      </c>
      <c r="E841">
        <v>38910</v>
      </c>
    </row>
    <row r="842" spans="1:5" x14ac:dyDescent="0.25">
      <c r="A842" t="str">
        <f>_xlfn.CONCAT(mfdТикеры[[#This Row],[&lt;TICKER&gt;]],mfdТикеры[[#This Row],[&lt;DATE&gt;]])</f>
        <v>СОЛЛЕРС42408</v>
      </c>
      <c r="B842" s="1" t="s">
        <v>5</v>
      </c>
      <c r="C842" s="2">
        <v>42408</v>
      </c>
      <c r="D842">
        <v>408</v>
      </c>
      <c r="E842">
        <v>35740</v>
      </c>
    </row>
    <row r="843" spans="1:5" x14ac:dyDescent="0.25">
      <c r="A843" t="str">
        <f>_xlfn.CONCAT(mfdТикеры[[#This Row],[&lt;TICKER&gt;]],mfdТикеры[[#This Row],[&lt;DATE&gt;]])</f>
        <v>СОЛЛЕРС42415</v>
      </c>
      <c r="B843" s="1" t="s">
        <v>5</v>
      </c>
      <c r="C843" s="2">
        <v>42415</v>
      </c>
      <c r="D843">
        <v>396</v>
      </c>
      <c r="E843">
        <v>22020</v>
      </c>
    </row>
    <row r="844" spans="1:5" x14ac:dyDescent="0.25">
      <c r="A844" t="str">
        <f>_xlfn.CONCAT(mfdТикеры[[#This Row],[&lt;TICKER&gt;]],mfdТикеры[[#This Row],[&lt;DATE&gt;]])</f>
        <v>СОЛЛЕРС42422</v>
      </c>
      <c r="B844" s="1" t="s">
        <v>5</v>
      </c>
      <c r="C844" s="2">
        <v>42422</v>
      </c>
      <c r="D844">
        <v>402</v>
      </c>
      <c r="E844">
        <v>13780</v>
      </c>
    </row>
    <row r="845" spans="1:5" x14ac:dyDescent="0.25">
      <c r="A845" t="str">
        <f>_xlfn.CONCAT(mfdТикеры[[#This Row],[&lt;TICKER&gt;]],mfdТикеры[[#This Row],[&lt;DATE&gt;]])</f>
        <v>СОЛЛЕРС42429</v>
      </c>
      <c r="B845" s="1" t="s">
        <v>5</v>
      </c>
      <c r="C845" s="2">
        <v>42429</v>
      </c>
      <c r="D845">
        <v>406</v>
      </c>
      <c r="E845">
        <v>18240</v>
      </c>
    </row>
    <row r="846" spans="1:5" x14ac:dyDescent="0.25">
      <c r="A846" t="str">
        <f>_xlfn.CONCAT(mfdТикеры[[#This Row],[&lt;TICKER&gt;]],mfdТикеры[[#This Row],[&lt;DATE&gt;]])</f>
        <v>СОЛЛЕРС42436</v>
      </c>
      <c r="B846" s="1" t="s">
        <v>5</v>
      </c>
      <c r="C846" s="2">
        <v>42436</v>
      </c>
      <c r="D846">
        <v>406</v>
      </c>
      <c r="E846">
        <v>6630</v>
      </c>
    </row>
    <row r="847" spans="1:5" x14ac:dyDescent="0.25">
      <c r="A847" t="str">
        <f>_xlfn.CONCAT(mfdТикеры[[#This Row],[&lt;TICKER&gt;]],mfdТикеры[[#This Row],[&lt;DATE&gt;]])</f>
        <v>СОЛЛЕРС42443</v>
      </c>
      <c r="B847" s="1" t="s">
        <v>5</v>
      </c>
      <c r="C847" s="2">
        <v>42443</v>
      </c>
      <c r="D847">
        <v>411</v>
      </c>
      <c r="E847">
        <v>15910</v>
      </c>
    </row>
    <row r="848" spans="1:5" x14ac:dyDescent="0.25">
      <c r="A848" t="str">
        <f>_xlfn.CONCAT(mfdТикеры[[#This Row],[&lt;TICKER&gt;]],mfdТикеры[[#This Row],[&lt;DATE&gt;]])</f>
        <v>СОЛЛЕРС42450</v>
      </c>
      <c r="B848" s="1" t="s">
        <v>5</v>
      </c>
      <c r="C848" s="2">
        <v>42450</v>
      </c>
      <c r="D848">
        <v>408</v>
      </c>
      <c r="E848">
        <v>13110</v>
      </c>
    </row>
    <row r="849" spans="1:5" x14ac:dyDescent="0.25">
      <c r="A849" t="str">
        <f>_xlfn.CONCAT(mfdТикеры[[#This Row],[&lt;TICKER&gt;]],mfdТикеры[[#This Row],[&lt;DATE&gt;]])</f>
        <v>СОЛЛЕРС42457</v>
      </c>
      <c r="B849" s="1" t="s">
        <v>5</v>
      </c>
      <c r="C849" s="2">
        <v>42457</v>
      </c>
      <c r="D849">
        <v>409</v>
      </c>
      <c r="E849">
        <v>17040</v>
      </c>
    </row>
    <row r="850" spans="1:5" x14ac:dyDescent="0.25">
      <c r="A850" t="str">
        <f>_xlfn.CONCAT(mfdТикеры[[#This Row],[&lt;TICKER&gt;]],mfdТикеры[[#This Row],[&lt;DATE&gt;]])</f>
        <v>СОЛЛЕРС42464</v>
      </c>
      <c r="B850" s="1" t="s">
        <v>5</v>
      </c>
      <c r="C850" s="2">
        <v>42464</v>
      </c>
      <c r="D850">
        <v>416</v>
      </c>
      <c r="E850">
        <v>14110</v>
      </c>
    </row>
    <row r="851" spans="1:5" x14ac:dyDescent="0.25">
      <c r="A851" t="str">
        <f>_xlfn.CONCAT(mfdТикеры[[#This Row],[&lt;TICKER&gt;]],mfdТикеры[[#This Row],[&lt;DATE&gt;]])</f>
        <v>СОЛЛЕРС42471</v>
      </c>
      <c r="B851" s="1" t="s">
        <v>5</v>
      </c>
      <c r="C851" s="2">
        <v>42471</v>
      </c>
      <c r="D851">
        <v>453</v>
      </c>
      <c r="E851">
        <v>88410</v>
      </c>
    </row>
    <row r="852" spans="1:5" x14ac:dyDescent="0.25">
      <c r="A852" t="str">
        <f>_xlfn.CONCAT(mfdТикеры[[#This Row],[&lt;TICKER&gt;]],mfdТикеры[[#This Row],[&lt;DATE&gt;]])</f>
        <v>СОЛЛЕРС42478</v>
      </c>
      <c r="B852" s="1" t="s">
        <v>5</v>
      </c>
      <c r="C852" s="2">
        <v>42478</v>
      </c>
      <c r="D852">
        <v>458</v>
      </c>
      <c r="E852">
        <v>40340</v>
      </c>
    </row>
    <row r="853" spans="1:5" x14ac:dyDescent="0.25">
      <c r="A853" t="str">
        <f>_xlfn.CONCAT(mfdТикеры[[#This Row],[&lt;TICKER&gt;]],mfdТикеры[[#This Row],[&lt;DATE&gt;]])</f>
        <v>СОЛЛЕРС42485</v>
      </c>
      <c r="B853" s="1" t="s">
        <v>5</v>
      </c>
      <c r="C853" s="2">
        <v>42485</v>
      </c>
      <c r="D853">
        <v>430</v>
      </c>
      <c r="E853">
        <v>34750</v>
      </c>
    </row>
    <row r="854" spans="1:5" x14ac:dyDescent="0.25">
      <c r="A854" t="str">
        <f>_xlfn.CONCAT(mfdТикеры[[#This Row],[&lt;TICKER&gt;]],mfdТикеры[[#This Row],[&lt;DATE&gt;]])</f>
        <v>СОЛЛЕРС42492</v>
      </c>
      <c r="B854" s="1" t="s">
        <v>5</v>
      </c>
      <c r="C854" s="2">
        <v>42492</v>
      </c>
      <c r="D854">
        <v>418</v>
      </c>
      <c r="E854">
        <v>14650</v>
      </c>
    </row>
    <row r="855" spans="1:5" x14ac:dyDescent="0.25">
      <c r="A855" t="str">
        <f>_xlfn.CONCAT(mfdТикеры[[#This Row],[&lt;TICKER&gt;]],mfdТикеры[[#This Row],[&lt;DATE&gt;]])</f>
        <v>СОЛЛЕРС42499</v>
      </c>
      <c r="B855" s="1" t="s">
        <v>5</v>
      </c>
      <c r="C855" s="2">
        <v>42499</v>
      </c>
      <c r="D855">
        <v>438</v>
      </c>
      <c r="E855">
        <v>16850</v>
      </c>
    </row>
    <row r="856" spans="1:5" x14ac:dyDescent="0.25">
      <c r="A856" t="str">
        <f>_xlfn.CONCAT(mfdТикеры[[#This Row],[&lt;TICKER&gt;]],mfdТикеры[[#This Row],[&lt;DATE&gt;]])</f>
        <v>СОЛЛЕРС42506</v>
      </c>
      <c r="B856" s="1" t="s">
        <v>5</v>
      </c>
      <c r="C856" s="2">
        <v>42506</v>
      </c>
      <c r="D856">
        <v>441</v>
      </c>
      <c r="E856">
        <v>23610</v>
      </c>
    </row>
    <row r="857" spans="1:5" x14ac:dyDescent="0.25">
      <c r="A857" t="str">
        <f>_xlfn.CONCAT(mfdТикеры[[#This Row],[&lt;TICKER&gt;]],mfdТикеры[[#This Row],[&lt;DATE&gt;]])</f>
        <v>СОЛЛЕРС42513</v>
      </c>
      <c r="B857" s="1" t="s">
        <v>5</v>
      </c>
      <c r="C857" s="2">
        <v>42513</v>
      </c>
      <c r="D857">
        <v>447</v>
      </c>
      <c r="E857">
        <v>22990</v>
      </c>
    </row>
    <row r="858" spans="1:5" x14ac:dyDescent="0.25">
      <c r="A858" t="str">
        <f>_xlfn.CONCAT(mfdТикеры[[#This Row],[&lt;TICKER&gt;]],mfdТикеры[[#This Row],[&lt;DATE&gt;]])</f>
        <v>СОЛЛЕРС42520</v>
      </c>
      <c r="B858" s="1" t="s">
        <v>5</v>
      </c>
      <c r="C858" s="2">
        <v>42520</v>
      </c>
      <c r="D858">
        <v>438</v>
      </c>
      <c r="E858">
        <v>20520</v>
      </c>
    </row>
    <row r="859" spans="1:5" x14ac:dyDescent="0.25">
      <c r="A859" t="str">
        <f>_xlfn.CONCAT(mfdТикеры[[#This Row],[&lt;TICKER&gt;]],mfdТикеры[[#This Row],[&lt;DATE&gt;]])</f>
        <v>СОЛЛЕРС42527</v>
      </c>
      <c r="B859" s="1" t="s">
        <v>5</v>
      </c>
      <c r="C859" s="2">
        <v>42527</v>
      </c>
      <c r="D859">
        <v>455</v>
      </c>
      <c r="E859">
        <v>63760</v>
      </c>
    </row>
    <row r="860" spans="1:5" x14ac:dyDescent="0.25">
      <c r="A860" t="str">
        <f>_xlfn.CONCAT(mfdТикеры[[#This Row],[&lt;TICKER&gt;]],mfdТикеры[[#This Row],[&lt;DATE&gt;]])</f>
        <v>СОЛЛЕРС42534</v>
      </c>
      <c r="B860" s="1" t="s">
        <v>5</v>
      </c>
      <c r="C860" s="2">
        <v>42534</v>
      </c>
      <c r="D860">
        <v>430</v>
      </c>
      <c r="E860">
        <v>31090</v>
      </c>
    </row>
    <row r="861" spans="1:5" x14ac:dyDescent="0.25">
      <c r="A861" t="str">
        <f>_xlfn.CONCAT(mfdТикеры[[#This Row],[&lt;TICKER&gt;]],mfdТикеры[[#This Row],[&lt;DATE&gt;]])</f>
        <v>СОЛЛЕРС42541</v>
      </c>
      <c r="B861" s="1" t="s">
        <v>5</v>
      </c>
      <c r="C861" s="2">
        <v>42541</v>
      </c>
      <c r="D861">
        <v>424</v>
      </c>
      <c r="E861">
        <v>41250</v>
      </c>
    </row>
    <row r="862" spans="1:5" x14ac:dyDescent="0.25">
      <c r="A862" t="str">
        <f>_xlfn.CONCAT(mfdТикеры[[#This Row],[&lt;TICKER&gt;]],mfdТикеры[[#This Row],[&lt;DATE&gt;]])</f>
        <v>СОЛЛЕРС42548</v>
      </c>
      <c r="B862" s="1" t="s">
        <v>5</v>
      </c>
      <c r="C862" s="2">
        <v>42548</v>
      </c>
      <c r="D862">
        <v>433</v>
      </c>
      <c r="E862">
        <v>12020</v>
      </c>
    </row>
    <row r="863" spans="1:5" x14ac:dyDescent="0.25">
      <c r="A863" t="str">
        <f>_xlfn.CONCAT(mfdТикеры[[#This Row],[&lt;TICKER&gt;]],mfdТикеры[[#This Row],[&lt;DATE&gt;]])</f>
        <v>СОЛЛЕРС42555</v>
      </c>
      <c r="B863" s="1" t="s">
        <v>5</v>
      </c>
      <c r="C863" s="2">
        <v>42555</v>
      </c>
      <c r="D863">
        <v>437</v>
      </c>
      <c r="E863">
        <v>18090</v>
      </c>
    </row>
    <row r="864" spans="1:5" x14ac:dyDescent="0.25">
      <c r="A864" t="str">
        <f>_xlfn.CONCAT(mfdТикеры[[#This Row],[&lt;TICKER&gt;]],mfdТикеры[[#This Row],[&lt;DATE&gt;]])</f>
        <v>СОЛЛЕРС42562</v>
      </c>
      <c r="B864" s="1" t="s">
        <v>5</v>
      </c>
      <c r="C864" s="2">
        <v>42562</v>
      </c>
      <c r="D864">
        <v>440</v>
      </c>
      <c r="E864">
        <v>9170</v>
      </c>
    </row>
    <row r="865" spans="1:5" x14ac:dyDescent="0.25">
      <c r="A865" t="str">
        <f>_xlfn.CONCAT(mfdТикеры[[#This Row],[&lt;TICKER&gt;]],mfdТикеры[[#This Row],[&lt;DATE&gt;]])</f>
        <v>СОЛЛЕРС42569</v>
      </c>
      <c r="B865" s="1" t="s">
        <v>5</v>
      </c>
      <c r="C865" s="2">
        <v>42569</v>
      </c>
      <c r="D865">
        <v>444</v>
      </c>
      <c r="E865">
        <v>32400</v>
      </c>
    </row>
    <row r="866" spans="1:5" x14ac:dyDescent="0.25">
      <c r="A866" t="str">
        <f>_xlfn.CONCAT(mfdТикеры[[#This Row],[&lt;TICKER&gt;]],mfdТикеры[[#This Row],[&lt;DATE&gt;]])</f>
        <v>СОЛЛЕРС42576</v>
      </c>
      <c r="B866" s="1" t="s">
        <v>5</v>
      </c>
      <c r="C866" s="2">
        <v>42576</v>
      </c>
      <c r="D866">
        <v>433</v>
      </c>
      <c r="E866">
        <v>7300</v>
      </c>
    </row>
    <row r="867" spans="1:5" x14ac:dyDescent="0.25">
      <c r="A867" t="str">
        <f>_xlfn.CONCAT(mfdТикеры[[#This Row],[&lt;TICKER&gt;]],mfdТикеры[[#This Row],[&lt;DATE&gt;]])</f>
        <v>СОЛЛЕРС42583</v>
      </c>
      <c r="B867" s="1" t="s">
        <v>5</v>
      </c>
      <c r="C867" s="2">
        <v>42583</v>
      </c>
      <c r="D867">
        <v>440</v>
      </c>
      <c r="E867">
        <v>10740</v>
      </c>
    </row>
    <row r="868" spans="1:5" x14ac:dyDescent="0.25">
      <c r="A868" t="str">
        <f>_xlfn.CONCAT(mfdТикеры[[#This Row],[&lt;TICKER&gt;]],mfdТикеры[[#This Row],[&lt;DATE&gt;]])</f>
        <v>СОЛЛЕРС42590</v>
      </c>
      <c r="B868" s="1" t="s">
        <v>5</v>
      </c>
      <c r="C868" s="2">
        <v>42590</v>
      </c>
      <c r="D868">
        <v>448</v>
      </c>
      <c r="E868">
        <v>17660</v>
      </c>
    </row>
    <row r="869" spans="1:5" x14ac:dyDescent="0.25">
      <c r="A869" t="str">
        <f>_xlfn.CONCAT(mfdТикеры[[#This Row],[&lt;TICKER&gt;]],mfdТикеры[[#This Row],[&lt;DATE&gt;]])</f>
        <v>СОЛЛЕРС42597</v>
      </c>
      <c r="B869" s="1" t="s">
        <v>5</v>
      </c>
      <c r="C869" s="2">
        <v>42597</v>
      </c>
      <c r="D869">
        <v>445</v>
      </c>
      <c r="E869">
        <v>15400</v>
      </c>
    </row>
    <row r="870" spans="1:5" x14ac:dyDescent="0.25">
      <c r="A870" t="str">
        <f>_xlfn.CONCAT(mfdТикеры[[#This Row],[&lt;TICKER&gt;]],mfdТикеры[[#This Row],[&lt;DATE&gt;]])</f>
        <v>СОЛЛЕРС42604</v>
      </c>
      <c r="B870" s="1" t="s">
        <v>5</v>
      </c>
      <c r="C870" s="2">
        <v>42604</v>
      </c>
      <c r="D870">
        <v>458</v>
      </c>
      <c r="E870">
        <v>18640</v>
      </c>
    </row>
    <row r="871" spans="1:5" x14ac:dyDescent="0.25">
      <c r="A871" t="str">
        <f>_xlfn.CONCAT(mfdТикеры[[#This Row],[&lt;TICKER&gt;]],mfdТикеры[[#This Row],[&lt;DATE&gt;]])</f>
        <v>СОЛЛЕРС42611</v>
      </c>
      <c r="B871" s="1" t="s">
        <v>5</v>
      </c>
      <c r="C871" s="2">
        <v>42611</v>
      </c>
      <c r="D871">
        <v>479</v>
      </c>
      <c r="E871">
        <v>49720</v>
      </c>
    </row>
    <row r="872" spans="1:5" x14ac:dyDescent="0.25">
      <c r="A872" t="str">
        <f>_xlfn.CONCAT(mfdТикеры[[#This Row],[&lt;TICKER&gt;]],mfdТикеры[[#This Row],[&lt;DATE&gt;]])</f>
        <v>СОЛЛЕРС42618</v>
      </c>
      <c r="B872" s="1" t="s">
        <v>5</v>
      </c>
      <c r="C872" s="2">
        <v>42618</v>
      </c>
      <c r="D872">
        <v>469</v>
      </c>
      <c r="E872">
        <v>9870</v>
      </c>
    </row>
    <row r="873" spans="1:5" x14ac:dyDescent="0.25">
      <c r="A873" t="str">
        <f>_xlfn.CONCAT(mfdТикеры[[#This Row],[&lt;TICKER&gt;]],mfdТикеры[[#This Row],[&lt;DATE&gt;]])</f>
        <v>СОЛЛЕРС42625</v>
      </c>
      <c r="B873" s="1" t="s">
        <v>5</v>
      </c>
      <c r="C873" s="2">
        <v>42625</v>
      </c>
      <c r="D873">
        <v>447</v>
      </c>
      <c r="E873">
        <v>93400</v>
      </c>
    </row>
    <row r="874" spans="1:5" x14ac:dyDescent="0.25">
      <c r="A874" t="str">
        <f>_xlfn.CONCAT(mfdТикеры[[#This Row],[&lt;TICKER&gt;]],mfdТикеры[[#This Row],[&lt;DATE&gt;]])</f>
        <v>СОЛЛЕРС42632</v>
      </c>
      <c r="B874" s="1" t="s">
        <v>5</v>
      </c>
      <c r="C874" s="2">
        <v>42632</v>
      </c>
      <c r="D874">
        <v>491</v>
      </c>
      <c r="E874">
        <v>109750</v>
      </c>
    </row>
    <row r="875" spans="1:5" x14ac:dyDescent="0.25">
      <c r="A875" t="str">
        <f>_xlfn.CONCAT(mfdТикеры[[#This Row],[&lt;TICKER&gt;]],mfdТикеры[[#This Row],[&lt;DATE&gt;]])</f>
        <v>СОЛЛЕРС42639</v>
      </c>
      <c r="B875" s="1" t="s">
        <v>5</v>
      </c>
      <c r="C875" s="2">
        <v>42639</v>
      </c>
      <c r="D875">
        <v>584</v>
      </c>
      <c r="E875">
        <v>205120</v>
      </c>
    </row>
    <row r="876" spans="1:5" x14ac:dyDescent="0.25">
      <c r="A876" t="str">
        <f>_xlfn.CONCAT(mfdТикеры[[#This Row],[&lt;TICKER&gt;]],mfdТикеры[[#This Row],[&lt;DATE&gt;]])</f>
        <v>СОЛЛЕРС42646</v>
      </c>
      <c r="B876" s="1" t="s">
        <v>5</v>
      </c>
      <c r="C876" s="2">
        <v>42646</v>
      </c>
      <c r="D876">
        <v>582</v>
      </c>
      <c r="E876">
        <v>27930</v>
      </c>
    </row>
    <row r="877" spans="1:5" x14ac:dyDescent="0.25">
      <c r="A877" t="str">
        <f>_xlfn.CONCAT(mfdТикеры[[#This Row],[&lt;TICKER&gt;]],mfdТикеры[[#This Row],[&lt;DATE&gt;]])</f>
        <v>СОЛЛЕРС42653</v>
      </c>
      <c r="B877" s="1" t="s">
        <v>5</v>
      </c>
      <c r="C877" s="2">
        <v>42653</v>
      </c>
      <c r="D877">
        <v>580</v>
      </c>
      <c r="E877">
        <v>13410</v>
      </c>
    </row>
    <row r="878" spans="1:5" x14ac:dyDescent="0.25">
      <c r="A878" t="str">
        <f>_xlfn.CONCAT(mfdТикеры[[#This Row],[&lt;TICKER&gt;]],mfdТикеры[[#This Row],[&lt;DATE&gt;]])</f>
        <v>СОЛЛЕРС42660</v>
      </c>
      <c r="B878" s="1" t="s">
        <v>5</v>
      </c>
      <c r="C878" s="2">
        <v>42660</v>
      </c>
      <c r="D878">
        <v>572</v>
      </c>
      <c r="E878">
        <v>51270</v>
      </c>
    </row>
    <row r="879" spans="1:5" x14ac:dyDescent="0.25">
      <c r="A879" t="str">
        <f>_xlfn.CONCAT(mfdТикеры[[#This Row],[&lt;TICKER&gt;]],mfdТикеры[[#This Row],[&lt;DATE&gt;]])</f>
        <v>СОЛЛЕРС42667</v>
      </c>
      <c r="B879" s="1" t="s">
        <v>5</v>
      </c>
      <c r="C879" s="2">
        <v>42667</v>
      </c>
      <c r="D879">
        <v>534</v>
      </c>
      <c r="E879">
        <v>12110</v>
      </c>
    </row>
    <row r="880" spans="1:5" x14ac:dyDescent="0.25">
      <c r="A880" t="str">
        <f>_xlfn.CONCAT(mfdТикеры[[#This Row],[&lt;TICKER&gt;]],mfdТикеры[[#This Row],[&lt;DATE&gt;]])</f>
        <v>СОЛЛЕРС42674</v>
      </c>
      <c r="B880" s="1" t="s">
        <v>5</v>
      </c>
      <c r="C880" s="2">
        <v>42674</v>
      </c>
      <c r="D880">
        <v>520</v>
      </c>
      <c r="E880">
        <v>18820</v>
      </c>
    </row>
    <row r="881" spans="1:5" x14ac:dyDescent="0.25">
      <c r="A881" t="str">
        <f>_xlfn.CONCAT(mfdТикеры[[#This Row],[&lt;TICKER&gt;]],mfdТикеры[[#This Row],[&lt;DATE&gt;]])</f>
        <v>СОЛЛЕРС42681</v>
      </c>
      <c r="B881" s="1" t="s">
        <v>5</v>
      </c>
      <c r="C881" s="2">
        <v>42681</v>
      </c>
      <c r="D881">
        <v>527</v>
      </c>
      <c r="E881">
        <v>17100</v>
      </c>
    </row>
    <row r="882" spans="1:5" x14ac:dyDescent="0.25">
      <c r="A882" t="str">
        <f>_xlfn.CONCAT(mfdТикеры[[#This Row],[&lt;TICKER&gt;]],mfdТикеры[[#This Row],[&lt;DATE&gt;]])</f>
        <v>СОЛЛЕРС42688</v>
      </c>
      <c r="B882" s="1" t="s">
        <v>5</v>
      </c>
      <c r="C882" s="2">
        <v>42688</v>
      </c>
      <c r="D882">
        <v>516</v>
      </c>
      <c r="E882">
        <v>24200</v>
      </c>
    </row>
    <row r="883" spans="1:5" x14ac:dyDescent="0.25">
      <c r="A883" t="str">
        <f>_xlfn.CONCAT(mfdТикеры[[#This Row],[&lt;TICKER&gt;]],mfdТикеры[[#This Row],[&lt;DATE&gt;]])</f>
        <v>СОЛЛЕРС42695</v>
      </c>
      <c r="B883" s="1" t="s">
        <v>5</v>
      </c>
      <c r="C883" s="2">
        <v>42695</v>
      </c>
      <c r="D883">
        <v>535</v>
      </c>
      <c r="E883">
        <v>24730</v>
      </c>
    </row>
    <row r="884" spans="1:5" x14ac:dyDescent="0.25">
      <c r="A884" t="str">
        <f>_xlfn.CONCAT(mfdТикеры[[#This Row],[&lt;TICKER&gt;]],mfdТикеры[[#This Row],[&lt;DATE&gt;]])</f>
        <v>СОЛЛЕРС42702</v>
      </c>
      <c r="B884" s="1" t="s">
        <v>5</v>
      </c>
      <c r="C884" s="2">
        <v>42702</v>
      </c>
      <c r="D884">
        <v>516</v>
      </c>
      <c r="E884">
        <v>31720</v>
      </c>
    </row>
    <row r="885" spans="1:5" x14ac:dyDescent="0.25">
      <c r="A885" t="str">
        <f>_xlfn.CONCAT(mfdТикеры[[#This Row],[&lt;TICKER&gt;]],mfdТикеры[[#This Row],[&lt;DATE&gt;]])</f>
        <v>СОЛЛЕРС42709</v>
      </c>
      <c r="B885" s="1" t="s">
        <v>5</v>
      </c>
      <c r="C885" s="2">
        <v>42709</v>
      </c>
      <c r="D885">
        <v>538</v>
      </c>
      <c r="E885">
        <v>21920</v>
      </c>
    </row>
    <row r="886" spans="1:5" x14ac:dyDescent="0.25">
      <c r="A886" t="str">
        <f>_xlfn.CONCAT(mfdТикеры[[#This Row],[&lt;TICKER&gt;]],mfdТикеры[[#This Row],[&lt;DATE&gt;]])</f>
        <v>СОЛЛЕРС42716</v>
      </c>
      <c r="B886" s="1" t="s">
        <v>5</v>
      </c>
      <c r="C886" s="2">
        <v>42716</v>
      </c>
      <c r="D886">
        <v>554</v>
      </c>
      <c r="E886">
        <v>40220</v>
      </c>
    </row>
    <row r="887" spans="1:5" x14ac:dyDescent="0.25">
      <c r="A887" t="str">
        <f>_xlfn.CONCAT(mfdТикеры[[#This Row],[&lt;TICKER&gt;]],mfdТикеры[[#This Row],[&lt;DATE&gt;]])</f>
        <v>СОЛЛЕРС42723</v>
      </c>
      <c r="B887" s="1" t="s">
        <v>5</v>
      </c>
      <c r="C887" s="2">
        <v>42723</v>
      </c>
      <c r="D887">
        <v>546</v>
      </c>
      <c r="E887">
        <v>51780</v>
      </c>
    </row>
    <row r="888" spans="1:5" x14ac:dyDescent="0.25">
      <c r="A888" t="str">
        <f>_xlfn.CONCAT(mfdТикеры[[#This Row],[&lt;TICKER&gt;]],mfdТикеры[[#This Row],[&lt;DATE&gt;]])</f>
        <v>СОЛЛЕРС42730</v>
      </c>
      <c r="B888" s="1" t="s">
        <v>5</v>
      </c>
      <c r="C888" s="2">
        <v>42730</v>
      </c>
      <c r="D888">
        <v>535</v>
      </c>
      <c r="E888">
        <v>30890</v>
      </c>
    </row>
    <row r="889" spans="1:5" x14ac:dyDescent="0.25">
      <c r="A889" t="str">
        <f>_xlfn.CONCAT(mfdТикеры[[#This Row],[&lt;TICKER&gt;]],mfdТикеры[[#This Row],[&lt;DATE&gt;]])</f>
        <v>СОЛЛЕРС42737</v>
      </c>
      <c r="B889" s="1" t="s">
        <v>5</v>
      </c>
      <c r="C889" s="2">
        <v>42737</v>
      </c>
      <c r="D889">
        <v>576</v>
      </c>
      <c r="E889">
        <v>20610</v>
      </c>
    </row>
    <row r="890" spans="1:5" x14ac:dyDescent="0.25">
      <c r="A890" t="str">
        <f>_xlfn.CONCAT(mfdТикеры[[#This Row],[&lt;TICKER&gt;]],mfdТикеры[[#This Row],[&lt;DATE&gt;]])</f>
        <v>СОЛЛЕРС42744</v>
      </c>
      <c r="B890" s="1" t="s">
        <v>5</v>
      </c>
      <c r="C890" s="2">
        <v>42744</v>
      </c>
      <c r="D890">
        <v>626</v>
      </c>
      <c r="E890">
        <v>69880</v>
      </c>
    </row>
    <row r="891" spans="1:5" x14ac:dyDescent="0.25">
      <c r="A891" t="str">
        <f>_xlfn.CONCAT(mfdТикеры[[#This Row],[&lt;TICKER&gt;]],mfdТикеры[[#This Row],[&lt;DATE&gt;]])</f>
        <v>СОЛЛЕРС42751</v>
      </c>
      <c r="B891" s="1" t="s">
        <v>5</v>
      </c>
      <c r="C891" s="2">
        <v>42751</v>
      </c>
      <c r="D891">
        <v>596</v>
      </c>
      <c r="E891">
        <v>64420</v>
      </c>
    </row>
    <row r="892" spans="1:5" x14ac:dyDescent="0.25">
      <c r="A892" t="str">
        <f>_xlfn.CONCAT(mfdТикеры[[#This Row],[&lt;TICKER&gt;]],mfdТикеры[[#This Row],[&lt;DATE&gt;]])</f>
        <v>СОЛЛЕРС42758</v>
      </c>
      <c r="B892" s="1" t="s">
        <v>5</v>
      </c>
      <c r="C892" s="2">
        <v>42758</v>
      </c>
      <c r="D892">
        <v>628</v>
      </c>
      <c r="E892">
        <v>91750</v>
      </c>
    </row>
    <row r="893" spans="1:5" x14ac:dyDescent="0.25">
      <c r="A893" t="str">
        <f>_xlfn.CONCAT(mfdТикеры[[#This Row],[&lt;TICKER&gt;]],mfdТикеры[[#This Row],[&lt;DATE&gt;]])</f>
        <v>СОЛЛЕРС42765</v>
      </c>
      <c r="B893" s="1" t="s">
        <v>5</v>
      </c>
      <c r="C893" s="2">
        <v>42765</v>
      </c>
      <c r="D893">
        <v>623</v>
      </c>
      <c r="E893">
        <v>45810</v>
      </c>
    </row>
    <row r="894" spans="1:5" x14ac:dyDescent="0.25">
      <c r="A894" t="str">
        <f>_xlfn.CONCAT(mfdТикеры[[#This Row],[&lt;TICKER&gt;]],mfdТикеры[[#This Row],[&lt;DATE&gt;]])</f>
        <v>СОЛЛЕРС42772</v>
      </c>
      <c r="B894" s="1" t="s">
        <v>5</v>
      </c>
      <c r="C894" s="2">
        <v>42772</v>
      </c>
      <c r="D894">
        <v>606</v>
      </c>
      <c r="E894">
        <v>29090</v>
      </c>
    </row>
    <row r="895" spans="1:5" x14ac:dyDescent="0.25">
      <c r="A895" t="str">
        <f>_xlfn.CONCAT(mfdТикеры[[#This Row],[&lt;TICKER&gt;]],mfdТикеры[[#This Row],[&lt;DATE&gt;]])</f>
        <v>СОЛЛЕРС42779</v>
      </c>
      <c r="B895" s="1" t="s">
        <v>5</v>
      </c>
      <c r="C895" s="2">
        <v>42779</v>
      </c>
      <c r="D895">
        <v>613</v>
      </c>
      <c r="E895">
        <v>17790</v>
      </c>
    </row>
    <row r="896" spans="1:5" x14ac:dyDescent="0.25">
      <c r="A896" t="str">
        <f>_xlfn.CONCAT(mfdТикеры[[#This Row],[&lt;TICKER&gt;]],mfdТикеры[[#This Row],[&lt;DATE&gt;]])</f>
        <v>СОЛЛЕРС42786</v>
      </c>
      <c r="B896" s="1" t="s">
        <v>5</v>
      </c>
      <c r="C896" s="2">
        <v>42786</v>
      </c>
      <c r="D896">
        <v>605</v>
      </c>
      <c r="E896">
        <v>41110</v>
      </c>
    </row>
    <row r="897" spans="1:5" x14ac:dyDescent="0.25">
      <c r="A897" t="str">
        <f>_xlfn.CONCAT(mfdТикеры[[#This Row],[&lt;TICKER&gt;]],mfdТикеры[[#This Row],[&lt;DATE&gt;]])</f>
        <v>СОЛЛЕРС42793</v>
      </c>
      <c r="B897" s="1" t="s">
        <v>5</v>
      </c>
      <c r="C897" s="2">
        <v>42793</v>
      </c>
      <c r="D897">
        <v>597</v>
      </c>
      <c r="E897">
        <v>13340</v>
      </c>
    </row>
    <row r="898" spans="1:5" x14ac:dyDescent="0.25">
      <c r="A898" t="str">
        <f>_xlfn.CONCAT(mfdТикеры[[#This Row],[&lt;TICKER&gt;]],mfdТикеры[[#This Row],[&lt;DATE&gt;]])</f>
        <v>СОЛЛЕРС42800</v>
      </c>
      <c r="B898" s="1" t="s">
        <v>5</v>
      </c>
      <c r="C898" s="2">
        <v>42800</v>
      </c>
      <c r="D898">
        <v>605</v>
      </c>
      <c r="E898">
        <v>20660</v>
      </c>
    </row>
    <row r="899" spans="1:5" x14ac:dyDescent="0.25">
      <c r="A899" t="str">
        <f>_xlfn.CONCAT(mfdТикеры[[#This Row],[&lt;TICKER&gt;]],mfdТикеры[[#This Row],[&lt;DATE&gt;]])</f>
        <v>СОЛЛЕРС42807</v>
      </c>
      <c r="B899" s="1" t="s">
        <v>5</v>
      </c>
      <c r="C899" s="2">
        <v>42807</v>
      </c>
      <c r="D899">
        <v>606</v>
      </c>
      <c r="E899">
        <v>34530</v>
      </c>
    </row>
    <row r="900" spans="1:5" x14ac:dyDescent="0.25">
      <c r="A900" t="str">
        <f>_xlfn.CONCAT(mfdТикеры[[#This Row],[&lt;TICKER&gt;]],mfdТикеры[[#This Row],[&lt;DATE&gt;]])</f>
        <v>СОЛЛЕРС42814</v>
      </c>
      <c r="B900" s="1" t="s">
        <v>5</v>
      </c>
      <c r="C900" s="2">
        <v>42814</v>
      </c>
      <c r="D900">
        <v>590</v>
      </c>
      <c r="E900">
        <v>10000</v>
      </c>
    </row>
    <row r="901" spans="1:5" x14ac:dyDescent="0.25">
      <c r="A901" t="str">
        <f>_xlfn.CONCAT(mfdТикеры[[#This Row],[&lt;TICKER&gt;]],mfdТикеры[[#This Row],[&lt;DATE&gt;]])</f>
        <v>СОЛЛЕРС42821</v>
      </c>
      <c r="B901" s="1" t="s">
        <v>5</v>
      </c>
      <c r="C901" s="2">
        <v>42821</v>
      </c>
      <c r="D901">
        <v>579</v>
      </c>
      <c r="E901">
        <v>8230</v>
      </c>
    </row>
    <row r="902" spans="1:5" x14ac:dyDescent="0.25">
      <c r="A902" t="str">
        <f>_xlfn.CONCAT(mfdТикеры[[#This Row],[&lt;TICKER&gt;]],mfdТикеры[[#This Row],[&lt;DATE&gt;]])</f>
        <v>СОЛЛЕРС42828</v>
      </c>
      <c r="B902" s="1" t="s">
        <v>5</v>
      </c>
      <c r="C902" s="2">
        <v>42828</v>
      </c>
      <c r="D902">
        <v>588</v>
      </c>
      <c r="E902">
        <v>4440</v>
      </c>
    </row>
    <row r="903" spans="1:5" x14ac:dyDescent="0.25">
      <c r="A903" t="str">
        <f>_xlfn.CONCAT(mfdТикеры[[#This Row],[&lt;TICKER&gt;]],mfdТикеры[[#This Row],[&lt;DATE&gt;]])</f>
        <v>СОЛЛЕРС42835</v>
      </c>
      <c r="B903" s="1" t="s">
        <v>5</v>
      </c>
      <c r="C903" s="2">
        <v>42835</v>
      </c>
      <c r="D903">
        <v>587</v>
      </c>
      <c r="E903">
        <v>47330</v>
      </c>
    </row>
    <row r="904" spans="1:5" x14ac:dyDescent="0.25">
      <c r="A904" t="str">
        <f>_xlfn.CONCAT(mfdТикеры[[#This Row],[&lt;TICKER&gt;]],mfdТикеры[[#This Row],[&lt;DATE&gt;]])</f>
        <v>СОЛЛЕРС42842</v>
      </c>
      <c r="B904" s="1" t="s">
        <v>5</v>
      </c>
      <c r="C904" s="2">
        <v>42842</v>
      </c>
      <c r="D904">
        <v>573</v>
      </c>
      <c r="E904">
        <v>22000</v>
      </c>
    </row>
    <row r="905" spans="1:5" x14ac:dyDescent="0.25">
      <c r="A905" t="str">
        <f>_xlfn.CONCAT(mfdТикеры[[#This Row],[&lt;TICKER&gt;]],mfdТикеры[[#This Row],[&lt;DATE&gt;]])</f>
        <v>СОЛЛЕРС42849</v>
      </c>
      <c r="B905" s="1" t="s">
        <v>5</v>
      </c>
      <c r="C905" s="2">
        <v>42849</v>
      </c>
      <c r="D905">
        <v>575</v>
      </c>
      <c r="E905">
        <v>22170</v>
      </c>
    </row>
    <row r="906" spans="1:5" x14ac:dyDescent="0.25">
      <c r="A906" t="str">
        <f>_xlfn.CONCAT(mfdТикеры[[#This Row],[&lt;TICKER&gt;]],mfdТикеры[[#This Row],[&lt;DATE&gt;]])</f>
        <v>СОЛЛЕРС42856</v>
      </c>
      <c r="B906" s="1" t="s">
        <v>5</v>
      </c>
      <c r="C906" s="2">
        <v>42856</v>
      </c>
      <c r="D906">
        <v>554</v>
      </c>
      <c r="E906">
        <v>11850</v>
      </c>
    </row>
    <row r="907" spans="1:5" x14ac:dyDescent="0.25">
      <c r="A907" t="str">
        <f>_xlfn.CONCAT(mfdТикеры[[#This Row],[&lt;TICKER&gt;]],mfdТикеры[[#This Row],[&lt;DATE&gt;]])</f>
        <v>СОЛЛЕРС42863</v>
      </c>
      <c r="B907" s="1" t="s">
        <v>5</v>
      </c>
      <c r="C907" s="2">
        <v>42863</v>
      </c>
      <c r="D907">
        <v>547</v>
      </c>
      <c r="E907">
        <v>2900</v>
      </c>
    </row>
    <row r="908" spans="1:5" x14ac:dyDescent="0.25">
      <c r="A908" t="str">
        <f>_xlfn.CONCAT(mfdТикеры[[#This Row],[&lt;TICKER&gt;]],mfdТикеры[[#This Row],[&lt;DATE&gt;]])</f>
        <v>СОЛЛЕРС42870</v>
      </c>
      <c r="B908" s="1" t="s">
        <v>5</v>
      </c>
      <c r="C908" s="2">
        <v>42870</v>
      </c>
      <c r="D908">
        <v>526</v>
      </c>
      <c r="E908">
        <v>16100</v>
      </c>
    </row>
    <row r="909" spans="1:5" x14ac:dyDescent="0.25">
      <c r="A909" t="str">
        <f>_xlfn.CONCAT(mfdТикеры[[#This Row],[&lt;TICKER&gt;]],mfdТикеры[[#This Row],[&lt;DATE&gt;]])</f>
        <v>СОЛЛЕРС42877</v>
      </c>
      <c r="B909" s="1" t="s">
        <v>5</v>
      </c>
      <c r="C909" s="2">
        <v>42877</v>
      </c>
      <c r="D909">
        <v>513</v>
      </c>
      <c r="E909">
        <v>15230</v>
      </c>
    </row>
    <row r="910" spans="1:5" x14ac:dyDescent="0.25">
      <c r="A910" t="str">
        <f>_xlfn.CONCAT(mfdТикеры[[#This Row],[&lt;TICKER&gt;]],mfdТикеры[[#This Row],[&lt;DATE&gt;]])</f>
        <v>СОЛЛЕРС42884</v>
      </c>
      <c r="B910" s="1" t="s">
        <v>5</v>
      </c>
      <c r="C910" s="2">
        <v>42884</v>
      </c>
      <c r="D910">
        <v>551</v>
      </c>
      <c r="E910">
        <v>15400</v>
      </c>
    </row>
    <row r="911" spans="1:5" x14ac:dyDescent="0.25">
      <c r="A911" t="str">
        <f>_xlfn.CONCAT(mfdТикеры[[#This Row],[&lt;TICKER&gt;]],mfdТикеры[[#This Row],[&lt;DATE&gt;]])</f>
        <v>СОЛЛЕРС42891</v>
      </c>
      <c r="B911" s="1" t="s">
        <v>5</v>
      </c>
      <c r="C911" s="2">
        <v>42891</v>
      </c>
      <c r="D911">
        <v>546</v>
      </c>
      <c r="E911">
        <v>16480</v>
      </c>
    </row>
    <row r="912" spans="1:5" x14ac:dyDescent="0.25">
      <c r="A912" t="str">
        <f>_xlfn.CONCAT(mfdТикеры[[#This Row],[&lt;TICKER&gt;]],mfdТикеры[[#This Row],[&lt;DATE&gt;]])</f>
        <v>СОЛЛЕРС42898</v>
      </c>
      <c r="B912" s="1" t="s">
        <v>5</v>
      </c>
      <c r="C912" s="2">
        <v>42898</v>
      </c>
      <c r="D912">
        <v>550</v>
      </c>
      <c r="E912">
        <v>15220</v>
      </c>
    </row>
    <row r="913" spans="1:5" x14ac:dyDescent="0.25">
      <c r="A913" t="str">
        <f>_xlfn.CONCAT(mfdТикеры[[#This Row],[&lt;TICKER&gt;]],mfdТикеры[[#This Row],[&lt;DATE&gt;]])</f>
        <v>СОЛЛЕРС42905</v>
      </c>
      <c r="B913" s="1" t="s">
        <v>5</v>
      </c>
      <c r="C913" s="2">
        <v>42905</v>
      </c>
      <c r="D913">
        <v>587</v>
      </c>
      <c r="E913">
        <v>9330</v>
      </c>
    </row>
    <row r="914" spans="1:5" x14ac:dyDescent="0.25">
      <c r="A914" t="str">
        <f>_xlfn.CONCAT(mfdТикеры[[#This Row],[&lt;TICKER&gt;]],mfdТикеры[[#This Row],[&lt;DATE&gt;]])</f>
        <v>СОЛЛЕРС42912</v>
      </c>
      <c r="B914" s="1" t="s">
        <v>5</v>
      </c>
      <c r="C914" s="2">
        <v>42912</v>
      </c>
      <c r="D914">
        <v>587</v>
      </c>
      <c r="E914">
        <v>17760</v>
      </c>
    </row>
    <row r="915" spans="1:5" x14ac:dyDescent="0.25">
      <c r="A915" t="str">
        <f>_xlfn.CONCAT(mfdТикеры[[#This Row],[&lt;TICKER&gt;]],mfdТикеры[[#This Row],[&lt;DATE&gt;]])</f>
        <v>СОЛЛЕРС42919</v>
      </c>
      <c r="B915" s="1" t="s">
        <v>5</v>
      </c>
      <c r="C915" s="2">
        <v>42919</v>
      </c>
      <c r="D915">
        <v>550</v>
      </c>
      <c r="E915">
        <v>6020</v>
      </c>
    </row>
    <row r="916" spans="1:5" x14ac:dyDescent="0.25">
      <c r="A916" t="str">
        <f>_xlfn.CONCAT(mfdТикеры[[#This Row],[&lt;TICKER&gt;]],mfdТикеры[[#This Row],[&lt;DATE&gt;]])</f>
        <v>СОЛЛЕРС42926</v>
      </c>
      <c r="B916" s="1" t="s">
        <v>5</v>
      </c>
      <c r="C916" s="2">
        <v>42926</v>
      </c>
      <c r="D916">
        <v>544</v>
      </c>
      <c r="E916">
        <v>21610</v>
      </c>
    </row>
    <row r="917" spans="1:5" x14ac:dyDescent="0.25">
      <c r="A917" t="str">
        <f>_xlfn.CONCAT(mfdТикеры[[#This Row],[&lt;TICKER&gt;]],mfdТикеры[[#This Row],[&lt;DATE&gt;]])</f>
        <v>СОЛЛЕРС42933</v>
      </c>
      <c r="B917" s="1" t="s">
        <v>5</v>
      </c>
      <c r="C917" s="2">
        <v>42933</v>
      </c>
      <c r="D917">
        <v>568</v>
      </c>
      <c r="E917">
        <v>9430</v>
      </c>
    </row>
    <row r="918" spans="1:5" x14ac:dyDescent="0.25">
      <c r="A918" t="str">
        <f>_xlfn.CONCAT(mfdТикеры[[#This Row],[&lt;TICKER&gt;]],mfdТикеры[[#This Row],[&lt;DATE&gt;]])</f>
        <v>СОЛЛЕРС42940</v>
      </c>
      <c r="B918" s="1" t="s">
        <v>5</v>
      </c>
      <c r="C918" s="2">
        <v>42940</v>
      </c>
      <c r="D918">
        <v>544</v>
      </c>
      <c r="E918">
        <v>10120</v>
      </c>
    </row>
    <row r="919" spans="1:5" x14ac:dyDescent="0.25">
      <c r="A919" t="str">
        <f>_xlfn.CONCAT(mfdТикеры[[#This Row],[&lt;TICKER&gt;]],mfdТикеры[[#This Row],[&lt;DATE&gt;]])</f>
        <v>СОЛЛЕРС42947</v>
      </c>
      <c r="B919" s="1" t="s">
        <v>5</v>
      </c>
      <c r="C919" s="2">
        <v>42947</v>
      </c>
      <c r="D919">
        <v>526</v>
      </c>
      <c r="E919">
        <v>13440</v>
      </c>
    </row>
    <row r="920" spans="1:5" x14ac:dyDescent="0.25">
      <c r="A920" t="str">
        <f>_xlfn.CONCAT(mfdТикеры[[#This Row],[&lt;TICKER&gt;]],mfdТикеры[[#This Row],[&lt;DATE&gt;]])</f>
        <v>СОЛЛЕРС42954</v>
      </c>
      <c r="B920" s="1" t="s">
        <v>5</v>
      </c>
      <c r="C920" s="2">
        <v>42954</v>
      </c>
      <c r="D920">
        <v>526</v>
      </c>
      <c r="E920">
        <v>7590</v>
      </c>
    </row>
    <row r="921" spans="1:5" x14ac:dyDescent="0.25">
      <c r="A921" t="str">
        <f>_xlfn.CONCAT(mfdТикеры[[#This Row],[&lt;TICKER&gt;]],mfdТикеры[[#This Row],[&lt;DATE&gt;]])</f>
        <v>СОЛЛЕРС42961</v>
      </c>
      <c r="B921" s="1" t="s">
        <v>5</v>
      </c>
      <c r="C921" s="2">
        <v>42961</v>
      </c>
      <c r="D921">
        <v>523</v>
      </c>
      <c r="E921">
        <v>7870</v>
      </c>
    </row>
    <row r="922" spans="1:5" x14ac:dyDescent="0.25">
      <c r="A922" t="str">
        <f>_xlfn.CONCAT(mfdТикеры[[#This Row],[&lt;TICKER&gt;]],mfdТикеры[[#This Row],[&lt;DATE&gt;]])</f>
        <v>СОЛЛЕРС42968</v>
      </c>
      <c r="B922" s="1" t="s">
        <v>5</v>
      </c>
      <c r="C922" s="2">
        <v>42968</v>
      </c>
      <c r="D922">
        <v>529</v>
      </c>
      <c r="E922">
        <v>4920</v>
      </c>
    </row>
    <row r="923" spans="1:5" x14ac:dyDescent="0.25">
      <c r="A923" t="str">
        <f>_xlfn.CONCAT(mfdТикеры[[#This Row],[&lt;TICKER&gt;]],mfdТикеры[[#This Row],[&lt;DATE&gt;]])</f>
        <v>СОЛЛЕРС42975</v>
      </c>
      <c r="B923" s="1" t="s">
        <v>5</v>
      </c>
      <c r="C923" s="2">
        <v>42975</v>
      </c>
      <c r="D923">
        <v>540</v>
      </c>
      <c r="E923">
        <v>19940</v>
      </c>
    </row>
    <row r="924" spans="1:5" x14ac:dyDescent="0.25">
      <c r="A924" t="str">
        <f>_xlfn.CONCAT(mfdТикеры[[#This Row],[&lt;TICKER&gt;]],mfdТикеры[[#This Row],[&lt;DATE&gt;]])</f>
        <v>СОЛЛЕРС42982</v>
      </c>
      <c r="B924" s="1" t="s">
        <v>5</v>
      </c>
      <c r="C924" s="2">
        <v>42982</v>
      </c>
      <c r="D924">
        <v>529</v>
      </c>
      <c r="E924">
        <v>17770</v>
      </c>
    </row>
    <row r="925" spans="1:5" x14ac:dyDescent="0.25">
      <c r="A925" t="str">
        <f>_xlfn.CONCAT(mfdТикеры[[#This Row],[&lt;TICKER&gt;]],mfdТикеры[[#This Row],[&lt;DATE&gt;]])</f>
        <v>СОЛЛЕРС42989</v>
      </c>
      <c r="B925" s="1" t="s">
        <v>5</v>
      </c>
      <c r="C925" s="2">
        <v>42989</v>
      </c>
      <c r="D925">
        <v>515</v>
      </c>
      <c r="E925">
        <v>28930</v>
      </c>
    </row>
    <row r="926" spans="1:5" x14ac:dyDescent="0.25">
      <c r="A926" t="str">
        <f>_xlfn.CONCAT(mfdТикеры[[#This Row],[&lt;TICKER&gt;]],mfdТикеры[[#This Row],[&lt;DATE&gt;]])</f>
        <v>СОЛЛЕРС42996</v>
      </c>
      <c r="B926" s="1" t="s">
        <v>5</v>
      </c>
      <c r="C926" s="2">
        <v>42996</v>
      </c>
      <c r="D926">
        <v>541</v>
      </c>
      <c r="E926">
        <v>29790</v>
      </c>
    </row>
    <row r="927" spans="1:5" x14ac:dyDescent="0.25">
      <c r="A927" t="str">
        <f>_xlfn.CONCAT(mfdТикеры[[#This Row],[&lt;TICKER&gt;]],mfdТикеры[[#This Row],[&lt;DATE&gt;]])</f>
        <v>СОЛЛЕРС43003</v>
      </c>
      <c r="B927" s="1" t="s">
        <v>5</v>
      </c>
      <c r="C927" s="2">
        <v>43003</v>
      </c>
      <c r="D927">
        <v>573</v>
      </c>
      <c r="E927">
        <v>74040</v>
      </c>
    </row>
    <row r="928" spans="1:5" x14ac:dyDescent="0.25">
      <c r="A928" t="str">
        <f>_xlfn.CONCAT(mfdТикеры[[#This Row],[&lt;TICKER&gt;]],mfdТикеры[[#This Row],[&lt;DATE&gt;]])</f>
        <v>СОЛЛЕРС43010</v>
      </c>
      <c r="B928" s="1" t="s">
        <v>5</v>
      </c>
      <c r="C928" s="2">
        <v>43010</v>
      </c>
      <c r="D928">
        <v>587</v>
      </c>
      <c r="E928">
        <v>44540</v>
      </c>
    </row>
    <row r="929" spans="1:5" x14ac:dyDescent="0.25">
      <c r="A929" t="str">
        <f>_xlfn.CONCAT(mfdТикеры[[#This Row],[&lt;TICKER&gt;]],mfdТикеры[[#This Row],[&lt;DATE&gt;]])</f>
        <v>СОЛЛЕРС43017</v>
      </c>
      <c r="B929" s="1" t="s">
        <v>5</v>
      </c>
      <c r="C929" s="2">
        <v>43017</v>
      </c>
      <c r="D929">
        <v>590</v>
      </c>
      <c r="E929">
        <v>9440</v>
      </c>
    </row>
    <row r="930" spans="1:5" x14ac:dyDescent="0.25">
      <c r="A930" t="str">
        <f>_xlfn.CONCAT(mfdТикеры[[#This Row],[&lt;TICKER&gt;]],mfdТикеры[[#This Row],[&lt;DATE&gt;]])</f>
        <v>СОЛЛЕРС43024</v>
      </c>
      <c r="B930" s="1" t="s">
        <v>5</v>
      </c>
      <c r="C930" s="2">
        <v>43024</v>
      </c>
      <c r="D930">
        <v>609</v>
      </c>
      <c r="E930">
        <v>26620</v>
      </c>
    </row>
    <row r="931" spans="1:5" x14ac:dyDescent="0.25">
      <c r="A931" t="str">
        <f>_xlfn.CONCAT(mfdТикеры[[#This Row],[&lt;TICKER&gt;]],mfdТикеры[[#This Row],[&lt;DATE&gt;]])</f>
        <v>СОЛЛЕРС43031</v>
      </c>
      <c r="B931" s="1" t="s">
        <v>5</v>
      </c>
      <c r="C931" s="2">
        <v>43031</v>
      </c>
      <c r="D931">
        <v>607</v>
      </c>
      <c r="E931">
        <v>28450</v>
      </c>
    </row>
    <row r="932" spans="1:5" x14ac:dyDescent="0.25">
      <c r="A932" t="str">
        <f>_xlfn.CONCAT(mfdТикеры[[#This Row],[&lt;TICKER&gt;]],mfdТикеры[[#This Row],[&lt;DATE&gt;]])</f>
        <v>СОЛЛЕРС43038</v>
      </c>
      <c r="B932" s="1" t="s">
        <v>5</v>
      </c>
      <c r="C932" s="2">
        <v>43038</v>
      </c>
      <c r="D932">
        <v>629</v>
      </c>
      <c r="E932">
        <v>14920</v>
      </c>
    </row>
    <row r="933" spans="1:5" x14ac:dyDescent="0.25">
      <c r="A933" t="str">
        <f>_xlfn.CONCAT(mfdТикеры[[#This Row],[&lt;TICKER&gt;]],mfdТикеры[[#This Row],[&lt;DATE&gt;]])</f>
        <v>СОЛЛЕРС43045</v>
      </c>
      <c r="B933" s="1" t="s">
        <v>5</v>
      </c>
      <c r="C933" s="2">
        <v>43045</v>
      </c>
      <c r="D933">
        <v>640</v>
      </c>
      <c r="E933">
        <v>16750</v>
      </c>
    </row>
    <row r="934" spans="1:5" x14ac:dyDescent="0.25">
      <c r="A934" t="str">
        <f>_xlfn.CONCAT(mfdТикеры[[#This Row],[&lt;TICKER&gt;]],mfdТикеры[[#This Row],[&lt;DATE&gt;]])</f>
        <v>СОЛЛЕРС43052</v>
      </c>
      <c r="B934" s="1" t="s">
        <v>5</v>
      </c>
      <c r="C934" s="2">
        <v>43052</v>
      </c>
      <c r="D934">
        <v>589</v>
      </c>
      <c r="E934">
        <v>5930</v>
      </c>
    </row>
    <row r="935" spans="1:5" x14ac:dyDescent="0.25">
      <c r="A935" t="str">
        <f>_xlfn.CONCAT(mfdТикеры[[#This Row],[&lt;TICKER&gt;]],mfdТикеры[[#This Row],[&lt;DATE&gt;]])</f>
        <v>СОЛЛЕРС43059</v>
      </c>
      <c r="B935" s="1" t="s">
        <v>5</v>
      </c>
      <c r="C935" s="2">
        <v>43059</v>
      </c>
      <c r="D935">
        <v>600</v>
      </c>
      <c r="E935">
        <v>4090</v>
      </c>
    </row>
    <row r="936" spans="1:5" x14ac:dyDescent="0.25">
      <c r="A936" t="str">
        <f>_xlfn.CONCAT(mfdТикеры[[#This Row],[&lt;TICKER&gt;]],mfdТикеры[[#This Row],[&lt;DATE&gt;]])</f>
        <v>СОЛЛЕРС43066</v>
      </c>
      <c r="B936" s="1" t="s">
        <v>5</v>
      </c>
      <c r="C936" s="2">
        <v>43066</v>
      </c>
      <c r="D936">
        <v>607</v>
      </c>
      <c r="E936">
        <v>19040</v>
      </c>
    </row>
    <row r="937" spans="1:5" x14ac:dyDescent="0.25">
      <c r="A937" t="str">
        <f>_xlfn.CONCAT(mfdТикеры[[#This Row],[&lt;TICKER&gt;]],mfdТикеры[[#This Row],[&lt;DATE&gt;]])</f>
        <v>СОЛЛЕРС43073</v>
      </c>
      <c r="B937" s="1" t="s">
        <v>5</v>
      </c>
      <c r="C937" s="2">
        <v>43073</v>
      </c>
      <c r="D937">
        <v>600</v>
      </c>
      <c r="E937">
        <v>5820</v>
      </c>
    </row>
    <row r="938" spans="1:5" x14ac:dyDescent="0.25">
      <c r="A938" t="str">
        <f>_xlfn.CONCAT(mfdТикеры[[#This Row],[&lt;TICKER&gt;]],mfdТикеры[[#This Row],[&lt;DATE&gt;]])</f>
        <v>СОЛЛЕРС43080</v>
      </c>
      <c r="B938" s="1" t="s">
        <v>5</v>
      </c>
      <c r="C938" s="2">
        <v>43080</v>
      </c>
      <c r="D938">
        <v>617</v>
      </c>
      <c r="E938">
        <v>7380</v>
      </c>
    </row>
    <row r="939" spans="1:5" x14ac:dyDescent="0.25">
      <c r="A939" t="str">
        <f>_xlfn.CONCAT(mfdТикеры[[#This Row],[&lt;TICKER&gt;]],mfdТикеры[[#This Row],[&lt;DATE&gt;]])</f>
        <v>СОЛЛЕРС43087</v>
      </c>
      <c r="B939" s="1" t="s">
        <v>5</v>
      </c>
      <c r="C939" s="2">
        <v>43087</v>
      </c>
      <c r="D939">
        <v>627</v>
      </c>
      <c r="E939">
        <v>15710</v>
      </c>
    </row>
    <row r="940" spans="1:5" x14ac:dyDescent="0.25">
      <c r="A940" t="str">
        <f>_xlfn.CONCAT(mfdТикеры[[#This Row],[&lt;TICKER&gt;]],mfdТикеры[[#This Row],[&lt;DATE&gt;]])</f>
        <v>СОЛЛЕРС43094</v>
      </c>
      <c r="B940" s="1" t="s">
        <v>5</v>
      </c>
      <c r="C940" s="2">
        <v>43094</v>
      </c>
      <c r="D940">
        <v>622</v>
      </c>
      <c r="E940">
        <v>15960</v>
      </c>
    </row>
    <row r="941" spans="1:5" x14ac:dyDescent="0.25">
      <c r="A941" t="str">
        <f>_xlfn.CONCAT(mfdТикеры[[#This Row],[&lt;TICKER&gt;]],mfdТикеры[[#This Row],[&lt;DATE&gt;]])</f>
        <v>СОЛЛЕРС43101</v>
      </c>
      <c r="B941" s="1" t="s">
        <v>5</v>
      </c>
      <c r="C941" s="2">
        <v>43101</v>
      </c>
      <c r="D941">
        <v>631</v>
      </c>
      <c r="E941">
        <v>390</v>
      </c>
    </row>
    <row r="942" spans="1:5" x14ac:dyDescent="0.25">
      <c r="A942" t="str">
        <f>_xlfn.CONCAT(mfdТикеры[[#This Row],[&lt;TICKER&gt;]],mfdТикеры[[#This Row],[&lt;DATE&gt;]])</f>
        <v>СОЛЛЕРС43108</v>
      </c>
      <c r="B942" s="1" t="s">
        <v>5</v>
      </c>
      <c r="C942" s="2">
        <v>43108</v>
      </c>
      <c r="D942">
        <v>634</v>
      </c>
      <c r="E942">
        <v>68180</v>
      </c>
    </row>
    <row r="943" spans="1:5" x14ac:dyDescent="0.25">
      <c r="A943" t="str">
        <f>_xlfn.CONCAT(mfdТикеры[[#This Row],[&lt;TICKER&gt;]],mfdТикеры[[#This Row],[&lt;DATE&gt;]])</f>
        <v>СОЛЛЕРС43115</v>
      </c>
      <c r="B943" s="1" t="s">
        <v>5</v>
      </c>
      <c r="C943" s="2">
        <v>43115</v>
      </c>
      <c r="D943">
        <v>632</v>
      </c>
      <c r="E943">
        <v>9290</v>
      </c>
    </row>
    <row r="944" spans="1:5" x14ac:dyDescent="0.25">
      <c r="A944" t="str">
        <f>_xlfn.CONCAT(mfdТикеры[[#This Row],[&lt;TICKER&gt;]],mfdТикеры[[#This Row],[&lt;DATE&gt;]])</f>
        <v>СОЛЛЕРС43122</v>
      </c>
      <c r="B944" s="1" t="s">
        <v>5</v>
      </c>
      <c r="C944" s="2">
        <v>43122</v>
      </c>
      <c r="D944">
        <v>634</v>
      </c>
      <c r="E944">
        <v>5040</v>
      </c>
    </row>
    <row r="945" spans="1:5" x14ac:dyDescent="0.25">
      <c r="A945" t="str">
        <f>_xlfn.CONCAT(mfdТикеры[[#This Row],[&lt;TICKER&gt;]],mfdТикеры[[#This Row],[&lt;DATE&gt;]])</f>
        <v>СОЛЛЕРС43129</v>
      </c>
      <c r="B945" s="1" t="s">
        <v>5</v>
      </c>
      <c r="C945" s="2">
        <v>43129</v>
      </c>
      <c r="D945">
        <v>628</v>
      </c>
      <c r="E945">
        <v>6660</v>
      </c>
    </row>
    <row r="946" spans="1:5" x14ac:dyDescent="0.25">
      <c r="A946" t="str">
        <f>_xlfn.CONCAT(mfdТикеры[[#This Row],[&lt;TICKER&gt;]],mfdТикеры[[#This Row],[&lt;DATE&gt;]])</f>
        <v>СОЛЛЕРС43136</v>
      </c>
      <c r="B946" s="1" t="s">
        <v>5</v>
      </c>
      <c r="C946" s="2">
        <v>43136</v>
      </c>
      <c r="D946">
        <v>609</v>
      </c>
      <c r="E946">
        <v>12690</v>
      </c>
    </row>
    <row r="947" spans="1:5" x14ac:dyDescent="0.25">
      <c r="A947" t="str">
        <f>_xlfn.CONCAT(mfdТикеры[[#This Row],[&lt;TICKER&gt;]],mfdТикеры[[#This Row],[&lt;DATE&gt;]])</f>
        <v>СОЛЛЕРС43143</v>
      </c>
      <c r="B947" s="1" t="s">
        <v>5</v>
      </c>
      <c r="C947" s="2">
        <v>43143</v>
      </c>
      <c r="D947">
        <v>633</v>
      </c>
      <c r="E947">
        <v>2810</v>
      </c>
    </row>
    <row r="948" spans="1:5" x14ac:dyDescent="0.25">
      <c r="A948" t="str">
        <f>_xlfn.CONCAT(mfdТикеры[[#This Row],[&lt;TICKER&gt;]],mfdТикеры[[#This Row],[&lt;DATE&gt;]])</f>
        <v>СОЛЛЕРС43150</v>
      </c>
      <c r="B948" s="1" t="s">
        <v>5</v>
      </c>
      <c r="C948" s="2">
        <v>43150</v>
      </c>
      <c r="D948">
        <v>629</v>
      </c>
      <c r="E948">
        <v>2640</v>
      </c>
    </row>
    <row r="949" spans="1:5" x14ac:dyDescent="0.25">
      <c r="A949" t="str">
        <f>_xlfn.CONCAT(mfdТикеры[[#This Row],[&lt;TICKER&gt;]],mfdТикеры[[#This Row],[&lt;DATE&gt;]])</f>
        <v>СОЛЛЕРС43157</v>
      </c>
      <c r="B949" s="1" t="s">
        <v>5</v>
      </c>
      <c r="C949" s="2">
        <v>43157</v>
      </c>
      <c r="D949">
        <v>628</v>
      </c>
      <c r="E949">
        <v>3080</v>
      </c>
    </row>
    <row r="950" spans="1:5" x14ac:dyDescent="0.25">
      <c r="A950" t="str">
        <f>_xlfn.CONCAT(mfdТикеры[[#This Row],[&lt;TICKER&gt;]],mfdТикеры[[#This Row],[&lt;DATE&gt;]])</f>
        <v>СОЛЛЕРС43164</v>
      </c>
      <c r="B950" s="1" t="s">
        <v>5</v>
      </c>
      <c r="C950" s="2">
        <v>43164</v>
      </c>
      <c r="D950">
        <v>628</v>
      </c>
      <c r="E950">
        <v>4520</v>
      </c>
    </row>
    <row r="951" spans="1:5" x14ac:dyDescent="0.25">
      <c r="A951" t="str">
        <f>_xlfn.CONCAT(mfdТикеры[[#This Row],[&lt;TICKER&gt;]],mfdТикеры[[#This Row],[&lt;DATE&gt;]])</f>
        <v>СОЛЛЕРС43171</v>
      </c>
      <c r="B951" s="1" t="s">
        <v>5</v>
      </c>
      <c r="C951" s="2">
        <v>43171</v>
      </c>
      <c r="D951">
        <v>576</v>
      </c>
      <c r="E951">
        <v>11480</v>
      </c>
    </row>
    <row r="952" spans="1:5" x14ac:dyDescent="0.25">
      <c r="A952" t="str">
        <f>_xlfn.CONCAT(mfdТикеры[[#This Row],[&lt;TICKER&gt;]],mfdТикеры[[#This Row],[&lt;DATE&gt;]])</f>
        <v>СОЛЛЕРС43178</v>
      </c>
      <c r="B952" s="1" t="s">
        <v>5</v>
      </c>
      <c r="C952" s="2">
        <v>43178</v>
      </c>
      <c r="D952">
        <v>566</v>
      </c>
      <c r="E952">
        <v>17000</v>
      </c>
    </row>
    <row r="953" spans="1:5" x14ac:dyDescent="0.25">
      <c r="A953" t="str">
        <f>_xlfn.CONCAT(mfdТикеры[[#This Row],[&lt;TICKER&gt;]],mfdТикеры[[#This Row],[&lt;DATE&gt;]])</f>
        <v>СОЛЛЕРС43185</v>
      </c>
      <c r="B953" s="1" t="s">
        <v>5</v>
      </c>
      <c r="C953" s="2">
        <v>43185</v>
      </c>
      <c r="D953">
        <v>565</v>
      </c>
      <c r="E953">
        <v>12920</v>
      </c>
    </row>
    <row r="954" spans="1:5" x14ac:dyDescent="0.25">
      <c r="A954" t="str">
        <f>_xlfn.CONCAT(mfdТикеры[[#This Row],[&lt;TICKER&gt;]],mfdТикеры[[#This Row],[&lt;DATE&gt;]])</f>
        <v>СОЛЛЕРС43192</v>
      </c>
      <c r="B954" s="1" t="s">
        <v>5</v>
      </c>
      <c r="C954" s="2">
        <v>43192</v>
      </c>
      <c r="D954">
        <v>528</v>
      </c>
      <c r="E954">
        <v>13890</v>
      </c>
    </row>
    <row r="955" spans="1:5" x14ac:dyDescent="0.25">
      <c r="A955" t="str">
        <f>_xlfn.CONCAT(mfdТикеры[[#This Row],[&lt;TICKER&gt;]],mfdТикеры[[#This Row],[&lt;DATE&gt;]])</f>
        <v>СОЛЛЕРС43199</v>
      </c>
      <c r="B955" s="1" t="s">
        <v>5</v>
      </c>
      <c r="C955" s="2">
        <v>43199</v>
      </c>
      <c r="D955">
        <v>500</v>
      </c>
      <c r="E955">
        <v>65460</v>
      </c>
    </row>
    <row r="956" spans="1:5" x14ac:dyDescent="0.25">
      <c r="A956" t="str">
        <f>_xlfn.CONCAT(mfdТикеры[[#This Row],[&lt;TICKER&gt;]],mfdТикеры[[#This Row],[&lt;DATE&gt;]])</f>
        <v>СОЛЛЕРС43206</v>
      </c>
      <c r="B956" s="1" t="s">
        <v>5</v>
      </c>
      <c r="C956" s="2">
        <v>43206</v>
      </c>
      <c r="D956">
        <v>506</v>
      </c>
      <c r="E956">
        <v>44260</v>
      </c>
    </row>
    <row r="957" spans="1:5" x14ac:dyDescent="0.25">
      <c r="A957" t="str">
        <f>_xlfn.CONCAT(mfdТикеры[[#This Row],[&lt;TICKER&gt;]],mfdТикеры[[#This Row],[&lt;DATE&gt;]])</f>
        <v>СОЛЛЕРС43213</v>
      </c>
      <c r="B957" s="1" t="s">
        <v>5</v>
      </c>
      <c r="C957" s="2">
        <v>43213</v>
      </c>
      <c r="D957">
        <v>509</v>
      </c>
      <c r="E957">
        <v>30960</v>
      </c>
    </row>
    <row r="958" spans="1:5" x14ac:dyDescent="0.25">
      <c r="A958" t="str">
        <f>_xlfn.CONCAT(mfdТикеры[[#This Row],[&lt;TICKER&gt;]],mfdТикеры[[#This Row],[&lt;DATE&gt;]])</f>
        <v>СОЛЛЕРС43220</v>
      </c>
      <c r="B958" s="1" t="s">
        <v>5</v>
      </c>
      <c r="C958" s="2">
        <v>43220</v>
      </c>
      <c r="D958">
        <v>512</v>
      </c>
      <c r="E958">
        <v>8620</v>
      </c>
    </row>
    <row r="959" spans="1:5" x14ac:dyDescent="0.25">
      <c r="A959" t="str">
        <f>_xlfn.CONCAT(mfdТикеры[[#This Row],[&lt;TICKER&gt;]],mfdТикеры[[#This Row],[&lt;DATE&gt;]])</f>
        <v>СОЛЛЕРС43227</v>
      </c>
      <c r="B959" s="1" t="s">
        <v>5</v>
      </c>
      <c r="C959" s="2">
        <v>43227</v>
      </c>
      <c r="D959">
        <v>501</v>
      </c>
      <c r="E959">
        <v>7300</v>
      </c>
    </row>
    <row r="960" spans="1:5" x14ac:dyDescent="0.25">
      <c r="A960" t="str">
        <f>_xlfn.CONCAT(mfdТикеры[[#This Row],[&lt;TICKER&gt;]],mfdТикеры[[#This Row],[&lt;DATE&gt;]])</f>
        <v>СОЛЛЕРС43234</v>
      </c>
      <c r="B960" s="1" t="s">
        <v>5</v>
      </c>
      <c r="C960" s="2">
        <v>43234</v>
      </c>
      <c r="D960">
        <v>492</v>
      </c>
      <c r="E960">
        <v>47110</v>
      </c>
    </row>
    <row r="961" spans="1:5" x14ac:dyDescent="0.25">
      <c r="A961" t="str">
        <f>_xlfn.CONCAT(mfdТикеры[[#This Row],[&lt;TICKER&gt;]],mfdТикеры[[#This Row],[&lt;DATE&gt;]])</f>
        <v>СОЛЛЕРС43241</v>
      </c>
      <c r="B961" s="1" t="s">
        <v>5</v>
      </c>
      <c r="C961" s="2">
        <v>43241</v>
      </c>
      <c r="D961">
        <v>468</v>
      </c>
      <c r="E961">
        <v>21340</v>
      </c>
    </row>
    <row r="962" spans="1:5" x14ac:dyDescent="0.25">
      <c r="A962" t="str">
        <f>_xlfn.CONCAT(mfdТикеры[[#This Row],[&lt;TICKER&gt;]],mfdТикеры[[#This Row],[&lt;DATE&gt;]])</f>
        <v>СОЛЛЕРС43248</v>
      </c>
      <c r="B962" s="1" t="s">
        <v>5</v>
      </c>
      <c r="C962" s="2">
        <v>43248</v>
      </c>
      <c r="D962">
        <v>462</v>
      </c>
      <c r="E962">
        <v>27950</v>
      </c>
    </row>
    <row r="963" spans="1:5" x14ac:dyDescent="0.25">
      <c r="A963" t="str">
        <f>_xlfn.CONCAT(mfdТикеры[[#This Row],[&lt;TICKER&gt;]],mfdТикеры[[#This Row],[&lt;DATE&gt;]])</f>
        <v>СОЛЛЕРС43255</v>
      </c>
      <c r="B963" s="1" t="s">
        <v>5</v>
      </c>
      <c r="C963" s="2">
        <v>43255</v>
      </c>
      <c r="D963">
        <v>474</v>
      </c>
      <c r="E963">
        <v>70550</v>
      </c>
    </row>
    <row r="964" spans="1:5" x14ac:dyDescent="0.25">
      <c r="A964" t="str">
        <f>_xlfn.CONCAT(mfdТикеры[[#This Row],[&lt;TICKER&gt;]],mfdТикеры[[#This Row],[&lt;DATE&gt;]])</f>
        <v>СОЛЛЕРС43262</v>
      </c>
      <c r="B964" s="1" t="s">
        <v>5</v>
      </c>
      <c r="C964" s="2">
        <v>43262</v>
      </c>
      <c r="D964">
        <v>495</v>
      </c>
      <c r="E964">
        <v>22860</v>
      </c>
    </row>
    <row r="965" spans="1:5" x14ac:dyDescent="0.25">
      <c r="A965" t="str">
        <f>_xlfn.CONCAT(mfdТикеры[[#This Row],[&lt;TICKER&gt;]],mfdТикеры[[#This Row],[&lt;DATE&gt;]])</f>
        <v>СОЛЛЕРС43269</v>
      </c>
      <c r="B965" s="1" t="s">
        <v>5</v>
      </c>
      <c r="C965" s="2">
        <v>43269</v>
      </c>
      <c r="D965">
        <v>530</v>
      </c>
      <c r="E965">
        <v>59970</v>
      </c>
    </row>
    <row r="966" spans="1:5" x14ac:dyDescent="0.25">
      <c r="A966" t="str">
        <f>_xlfn.CONCAT(mfdТикеры[[#This Row],[&lt;TICKER&gt;]],mfdТикеры[[#This Row],[&lt;DATE&gt;]])</f>
        <v>СОЛЛЕРС43276</v>
      </c>
      <c r="B966" s="1" t="s">
        <v>5</v>
      </c>
      <c r="C966" s="2">
        <v>43276</v>
      </c>
      <c r="D966">
        <v>517</v>
      </c>
      <c r="E966">
        <v>191030</v>
      </c>
    </row>
    <row r="967" spans="1:5" x14ac:dyDescent="0.25">
      <c r="A967" t="str">
        <f>_xlfn.CONCAT(mfdТикеры[[#This Row],[&lt;TICKER&gt;]],mfdТикеры[[#This Row],[&lt;DATE&gt;]])</f>
        <v>СОЛЛЕРС43283</v>
      </c>
      <c r="B967" s="1" t="s">
        <v>5</v>
      </c>
      <c r="C967" s="2">
        <v>43283</v>
      </c>
      <c r="D967">
        <v>500</v>
      </c>
      <c r="E967">
        <v>11340</v>
      </c>
    </row>
    <row r="968" spans="1:5" x14ac:dyDescent="0.25">
      <c r="A968" t="str">
        <f>_xlfn.CONCAT(mfdТикеры[[#This Row],[&lt;TICKER&gt;]],mfdТикеры[[#This Row],[&lt;DATE&gt;]])</f>
        <v>СОЛЛЕРС43290</v>
      </c>
      <c r="B968" s="1" t="s">
        <v>5</v>
      </c>
      <c r="C968" s="2">
        <v>43290</v>
      </c>
      <c r="D968">
        <v>513</v>
      </c>
      <c r="E968">
        <v>5070</v>
      </c>
    </row>
    <row r="969" spans="1:5" x14ac:dyDescent="0.25">
      <c r="A969" t="str">
        <f>_xlfn.CONCAT(mfdТикеры[[#This Row],[&lt;TICKER&gt;]],mfdТикеры[[#This Row],[&lt;DATE&gt;]])</f>
        <v>СОЛЛЕРС43297</v>
      </c>
      <c r="B969" s="1" t="s">
        <v>5</v>
      </c>
      <c r="C969" s="2">
        <v>43297</v>
      </c>
      <c r="D969">
        <v>504</v>
      </c>
      <c r="E969">
        <v>6400</v>
      </c>
    </row>
    <row r="970" spans="1:5" x14ac:dyDescent="0.25">
      <c r="A970" t="str">
        <f>_xlfn.CONCAT(mfdТикеры[[#This Row],[&lt;TICKER&gt;]],mfdТикеры[[#This Row],[&lt;DATE&gt;]])</f>
        <v>СОЛЛЕРС43304</v>
      </c>
      <c r="B970" s="1" t="s">
        <v>5</v>
      </c>
      <c r="C970" s="2">
        <v>43304</v>
      </c>
      <c r="D970">
        <v>499</v>
      </c>
      <c r="E970">
        <v>3370</v>
      </c>
    </row>
    <row r="971" spans="1:5" x14ac:dyDescent="0.25">
      <c r="A971" t="str">
        <f>_xlfn.CONCAT(mfdТикеры[[#This Row],[&lt;TICKER&gt;]],mfdТикеры[[#This Row],[&lt;DATE&gt;]])</f>
        <v>СОЛЛЕРС43311</v>
      </c>
      <c r="B971" s="1" t="s">
        <v>5</v>
      </c>
      <c r="C971" s="2">
        <v>43311</v>
      </c>
      <c r="D971">
        <v>515</v>
      </c>
      <c r="E971">
        <v>4180</v>
      </c>
    </row>
    <row r="972" spans="1:5" x14ac:dyDescent="0.25">
      <c r="A972" t="str">
        <f>_xlfn.CONCAT(mfdТикеры[[#This Row],[&lt;TICKER&gt;]],mfdТикеры[[#This Row],[&lt;DATE&gt;]])</f>
        <v>СОЛЛЕРС43318</v>
      </c>
      <c r="B972" s="1" t="s">
        <v>5</v>
      </c>
      <c r="C972" s="2">
        <v>43318</v>
      </c>
      <c r="D972">
        <v>499</v>
      </c>
      <c r="E972">
        <v>22470</v>
      </c>
    </row>
    <row r="973" spans="1:5" x14ac:dyDescent="0.25">
      <c r="A973" t="str">
        <f>_xlfn.CONCAT(mfdТикеры[[#This Row],[&lt;TICKER&gt;]],mfdТикеры[[#This Row],[&lt;DATE&gt;]])</f>
        <v>СОЛЛЕРС43325</v>
      </c>
      <c r="B973" s="1" t="s">
        <v>5</v>
      </c>
      <c r="C973" s="2">
        <v>43325</v>
      </c>
      <c r="D973">
        <v>504</v>
      </c>
      <c r="E973">
        <v>15730</v>
      </c>
    </row>
    <row r="974" spans="1:5" x14ac:dyDescent="0.25">
      <c r="A974" t="str">
        <f>_xlfn.CONCAT(mfdТикеры[[#This Row],[&lt;TICKER&gt;]],mfdТикеры[[#This Row],[&lt;DATE&gt;]])</f>
        <v>СОЛЛЕРС43332</v>
      </c>
      <c r="B974" s="1" t="s">
        <v>5</v>
      </c>
      <c r="C974" s="2">
        <v>43332</v>
      </c>
      <c r="D974">
        <v>489</v>
      </c>
      <c r="E974">
        <v>7460</v>
      </c>
    </row>
    <row r="975" spans="1:5" x14ac:dyDescent="0.25">
      <c r="A975" t="str">
        <f>_xlfn.CONCAT(mfdТикеры[[#This Row],[&lt;TICKER&gt;]],mfdТикеры[[#This Row],[&lt;DATE&gt;]])</f>
        <v>СОЛЛЕРС43339</v>
      </c>
      <c r="B975" s="1" t="s">
        <v>5</v>
      </c>
      <c r="C975" s="2">
        <v>43339</v>
      </c>
      <c r="D975">
        <v>473</v>
      </c>
      <c r="E975">
        <v>4250</v>
      </c>
    </row>
    <row r="976" spans="1:5" x14ac:dyDescent="0.25">
      <c r="A976" t="str">
        <f>_xlfn.CONCAT(mfdТикеры[[#This Row],[&lt;TICKER&gt;]],mfdТикеры[[#This Row],[&lt;DATE&gt;]])</f>
        <v>СОЛЛЕРС43346</v>
      </c>
      <c r="B976" s="1" t="s">
        <v>5</v>
      </c>
      <c r="C976" s="2">
        <v>43346</v>
      </c>
      <c r="D976">
        <v>466</v>
      </c>
      <c r="E976">
        <v>3670</v>
      </c>
    </row>
    <row r="977" spans="1:5" x14ac:dyDescent="0.25">
      <c r="A977" t="str">
        <f>_xlfn.CONCAT(mfdТикеры[[#This Row],[&lt;TICKER&gt;]],mfdТикеры[[#This Row],[&lt;DATE&gt;]])</f>
        <v>СОЛЛЕРС43353</v>
      </c>
      <c r="B977" s="1" t="s">
        <v>5</v>
      </c>
      <c r="C977" s="2">
        <v>43353</v>
      </c>
      <c r="D977">
        <v>470</v>
      </c>
      <c r="E977">
        <v>7320</v>
      </c>
    </row>
    <row r="978" spans="1:5" x14ac:dyDescent="0.25">
      <c r="A978" t="str">
        <f>_xlfn.CONCAT(mfdТикеры[[#This Row],[&lt;TICKER&gt;]],mfdТикеры[[#This Row],[&lt;DATE&gt;]])</f>
        <v>СОЛЛЕРС43360</v>
      </c>
      <c r="B978" s="1" t="s">
        <v>5</v>
      </c>
      <c r="C978" s="2">
        <v>43360</v>
      </c>
      <c r="D978">
        <v>499</v>
      </c>
      <c r="E978">
        <v>42120</v>
      </c>
    </row>
    <row r="979" spans="1:5" x14ac:dyDescent="0.25">
      <c r="A979" t="str">
        <f>_xlfn.CONCAT(mfdТикеры[[#This Row],[&lt;TICKER&gt;]],mfdТикеры[[#This Row],[&lt;DATE&gt;]])</f>
        <v>СОЛЛЕРС43367</v>
      </c>
      <c r="B979" s="1" t="s">
        <v>5</v>
      </c>
      <c r="C979" s="2">
        <v>43367</v>
      </c>
      <c r="D979">
        <v>510</v>
      </c>
      <c r="E979">
        <v>7700</v>
      </c>
    </row>
    <row r="980" spans="1:5" x14ac:dyDescent="0.25">
      <c r="A980" t="str">
        <f>_xlfn.CONCAT(mfdТикеры[[#This Row],[&lt;TICKER&gt;]],mfdТикеры[[#This Row],[&lt;DATE&gt;]])</f>
        <v>СОЛЛЕРС43374</v>
      </c>
      <c r="B980" s="1" t="s">
        <v>5</v>
      </c>
      <c r="C980" s="2">
        <v>43374</v>
      </c>
      <c r="D980">
        <v>496</v>
      </c>
      <c r="E980">
        <v>4110</v>
      </c>
    </row>
    <row r="981" spans="1:5" x14ac:dyDescent="0.25">
      <c r="A981" t="str">
        <f>_xlfn.CONCAT(mfdТикеры[[#This Row],[&lt;TICKER&gt;]],mfdТикеры[[#This Row],[&lt;DATE&gt;]])</f>
        <v>СОЛЛЕРС43381</v>
      </c>
      <c r="B981" s="1" t="s">
        <v>5</v>
      </c>
      <c r="C981" s="2">
        <v>43381</v>
      </c>
      <c r="D981">
        <v>470</v>
      </c>
      <c r="E981">
        <v>4800</v>
      </c>
    </row>
    <row r="982" spans="1:5" x14ac:dyDescent="0.25">
      <c r="A982" t="str">
        <f>_xlfn.CONCAT(mfdТикеры[[#This Row],[&lt;TICKER&gt;]],mfdТикеры[[#This Row],[&lt;DATE&gt;]])</f>
        <v>СОЛЛЕРС43388</v>
      </c>
      <c r="B982" s="1" t="s">
        <v>5</v>
      </c>
      <c r="C982" s="2">
        <v>43388</v>
      </c>
      <c r="D982">
        <v>461</v>
      </c>
      <c r="E982">
        <v>8970</v>
      </c>
    </row>
    <row r="983" spans="1:5" x14ac:dyDescent="0.25">
      <c r="A983" t="str">
        <f>_xlfn.CONCAT(mfdТикеры[[#This Row],[&lt;TICKER&gt;]],mfdТикеры[[#This Row],[&lt;DATE&gt;]])</f>
        <v>СОЛЛЕРС43395</v>
      </c>
      <c r="B983" s="1" t="s">
        <v>5</v>
      </c>
      <c r="C983" s="2">
        <v>43395</v>
      </c>
      <c r="D983">
        <v>452</v>
      </c>
      <c r="E983">
        <v>6590</v>
      </c>
    </row>
    <row r="984" spans="1:5" x14ac:dyDescent="0.25">
      <c r="A984" t="str">
        <f>_xlfn.CONCAT(mfdТикеры[[#This Row],[&lt;TICKER&gt;]],mfdТикеры[[#This Row],[&lt;DATE&gt;]])</f>
        <v>СОЛЛЕРС43402</v>
      </c>
      <c r="B984" s="1" t="s">
        <v>5</v>
      </c>
      <c r="C984" s="2">
        <v>43402</v>
      </c>
      <c r="D984">
        <v>447</v>
      </c>
      <c r="E984">
        <v>5910</v>
      </c>
    </row>
    <row r="985" spans="1:5" x14ac:dyDescent="0.25">
      <c r="A985" t="str">
        <f>_xlfn.CONCAT(mfdТикеры[[#This Row],[&lt;TICKER&gt;]],mfdТикеры[[#This Row],[&lt;DATE&gt;]])</f>
        <v>СОЛЛЕРС43409</v>
      </c>
      <c r="B985" s="1" t="s">
        <v>5</v>
      </c>
      <c r="C985" s="2">
        <v>43409</v>
      </c>
      <c r="D985">
        <v>440</v>
      </c>
      <c r="E985">
        <v>11710</v>
      </c>
    </row>
    <row r="986" spans="1:5" x14ac:dyDescent="0.25">
      <c r="A986" t="str">
        <f>_xlfn.CONCAT(mfdТикеры[[#This Row],[&lt;TICKER&gt;]],mfdТикеры[[#This Row],[&lt;DATE&gt;]])</f>
        <v>СОЛЛЕРС43416</v>
      </c>
      <c r="B986" s="1" t="s">
        <v>5</v>
      </c>
      <c r="C986" s="2">
        <v>43416</v>
      </c>
      <c r="D986">
        <v>432</v>
      </c>
      <c r="E986">
        <v>35670</v>
      </c>
    </row>
    <row r="987" spans="1:5" x14ac:dyDescent="0.25">
      <c r="A987" t="str">
        <f>_xlfn.CONCAT(mfdТикеры[[#This Row],[&lt;TICKER&gt;]],mfdТикеры[[#This Row],[&lt;DATE&gt;]])</f>
        <v>СОЛЛЕРС43423</v>
      </c>
      <c r="B987" s="1" t="s">
        <v>5</v>
      </c>
      <c r="C987" s="2">
        <v>43423</v>
      </c>
      <c r="D987">
        <v>403</v>
      </c>
      <c r="E987">
        <v>14980</v>
      </c>
    </row>
    <row r="988" spans="1:5" x14ac:dyDescent="0.25">
      <c r="A988" t="str">
        <f>_xlfn.CONCAT(mfdТикеры[[#This Row],[&lt;TICKER&gt;]],mfdТикеры[[#This Row],[&lt;DATE&gt;]])</f>
        <v>СОЛЛЕРС43430</v>
      </c>
      <c r="B988" s="1" t="s">
        <v>5</v>
      </c>
      <c r="C988" s="2">
        <v>43430</v>
      </c>
      <c r="D988">
        <v>406</v>
      </c>
      <c r="E988">
        <v>79210</v>
      </c>
    </row>
    <row r="989" spans="1:5" x14ac:dyDescent="0.25">
      <c r="A989" t="str">
        <f>_xlfn.CONCAT(mfdТикеры[[#This Row],[&lt;TICKER&gt;]],mfdТикеры[[#This Row],[&lt;DATE&gt;]])</f>
        <v>СОЛЛЕРС43437</v>
      </c>
      <c r="B989" s="1" t="s">
        <v>5</v>
      </c>
      <c r="C989" s="2">
        <v>43437</v>
      </c>
      <c r="D989">
        <v>416.5</v>
      </c>
      <c r="E989">
        <v>28920</v>
      </c>
    </row>
    <row r="990" spans="1:5" x14ac:dyDescent="0.25">
      <c r="A990" t="str">
        <f>_xlfn.CONCAT(mfdТикеры[[#This Row],[&lt;TICKER&gt;]],mfdТикеры[[#This Row],[&lt;DATE&gt;]])</f>
        <v>СОЛЛЕРС43444</v>
      </c>
      <c r="B990" s="1" t="s">
        <v>5</v>
      </c>
      <c r="C990" s="2">
        <v>43444</v>
      </c>
      <c r="D990">
        <v>408</v>
      </c>
      <c r="E990">
        <v>6910</v>
      </c>
    </row>
    <row r="991" spans="1:5" x14ac:dyDescent="0.25">
      <c r="A991" t="str">
        <f>_xlfn.CONCAT(mfdТикеры[[#This Row],[&lt;TICKER&gt;]],mfdТикеры[[#This Row],[&lt;DATE&gt;]])</f>
        <v>СОЛЛЕРС43451</v>
      </c>
      <c r="B991" s="1" t="s">
        <v>5</v>
      </c>
      <c r="C991" s="2">
        <v>43451</v>
      </c>
      <c r="D991">
        <v>432</v>
      </c>
      <c r="E991">
        <v>32320</v>
      </c>
    </row>
    <row r="992" spans="1:5" x14ac:dyDescent="0.25">
      <c r="A992" t="str">
        <f>_xlfn.CONCAT(mfdТикеры[[#This Row],[&lt;TICKER&gt;]],mfdТикеры[[#This Row],[&lt;DATE&gt;]])</f>
        <v>СОЛЛЕРС43458</v>
      </c>
      <c r="B992" s="1" t="s">
        <v>5</v>
      </c>
      <c r="C992" s="2">
        <v>43458</v>
      </c>
      <c r="D992">
        <v>408</v>
      </c>
      <c r="E992">
        <v>240120</v>
      </c>
    </row>
    <row r="993" spans="1:5" x14ac:dyDescent="0.25">
      <c r="A993" t="str">
        <f>_xlfn.CONCAT(mfdТикеры[[#This Row],[&lt;TICKER&gt;]],mfdТикеры[[#This Row],[&lt;DATE&gt;]])</f>
        <v>СОЛЛЕРС43465</v>
      </c>
      <c r="B993" s="1" t="s">
        <v>5</v>
      </c>
      <c r="C993" s="2">
        <v>43465</v>
      </c>
      <c r="D993">
        <v>429.5</v>
      </c>
      <c r="E993">
        <v>2780</v>
      </c>
    </row>
    <row r="994" spans="1:5" x14ac:dyDescent="0.25">
      <c r="A994" t="str">
        <f>_xlfn.CONCAT(mfdТикеры[[#This Row],[&lt;TICKER&gt;]],mfdТикеры[[#This Row],[&lt;DATE&gt;]])</f>
        <v>СОЛЛЕРС43472</v>
      </c>
      <c r="B994" s="1" t="s">
        <v>5</v>
      </c>
      <c r="C994" s="2">
        <v>43472</v>
      </c>
      <c r="D994">
        <v>418.5</v>
      </c>
      <c r="E994">
        <v>3690</v>
      </c>
    </row>
    <row r="995" spans="1:5" x14ac:dyDescent="0.25">
      <c r="A995" t="str">
        <f>_xlfn.CONCAT(mfdТикеры[[#This Row],[&lt;TICKER&gt;]],mfdТикеры[[#This Row],[&lt;DATE&gt;]])</f>
        <v>СОЛЛЕРС43479</v>
      </c>
      <c r="B995" s="1" t="s">
        <v>5</v>
      </c>
      <c r="C995" s="2">
        <v>43479</v>
      </c>
      <c r="D995">
        <v>425</v>
      </c>
      <c r="E995">
        <v>6310</v>
      </c>
    </row>
    <row r="996" spans="1:5" x14ac:dyDescent="0.25">
      <c r="A996" t="str">
        <f>_xlfn.CONCAT(mfdТикеры[[#This Row],[&lt;TICKER&gt;]],mfdТикеры[[#This Row],[&lt;DATE&gt;]])</f>
        <v>СОЛЛЕРС43486</v>
      </c>
      <c r="B996" s="1" t="s">
        <v>5</v>
      </c>
      <c r="C996" s="2">
        <v>43486</v>
      </c>
      <c r="D996">
        <v>420</v>
      </c>
      <c r="E996">
        <v>3090</v>
      </c>
    </row>
    <row r="997" spans="1:5" x14ac:dyDescent="0.25">
      <c r="A997" t="str">
        <f>_xlfn.CONCAT(mfdТикеры[[#This Row],[&lt;TICKER&gt;]],mfdТикеры[[#This Row],[&lt;DATE&gt;]])</f>
        <v>СОЛЛЕРС43493</v>
      </c>
      <c r="B997" s="1" t="s">
        <v>5</v>
      </c>
      <c r="C997" s="2">
        <v>43493</v>
      </c>
      <c r="D997">
        <v>415.5</v>
      </c>
      <c r="E997">
        <v>5060</v>
      </c>
    </row>
    <row r="998" spans="1:5" x14ac:dyDescent="0.25">
      <c r="A998" t="str">
        <f>_xlfn.CONCAT(mfdТикеры[[#This Row],[&lt;TICKER&gt;]],mfdТикеры[[#This Row],[&lt;DATE&gt;]])</f>
        <v>СОЛЛЕРС43500</v>
      </c>
      <c r="B998" s="1" t="s">
        <v>5</v>
      </c>
      <c r="C998" s="2">
        <v>43500</v>
      </c>
      <c r="D998">
        <v>412</v>
      </c>
      <c r="E998">
        <v>2290</v>
      </c>
    </row>
    <row r="999" spans="1:5" x14ac:dyDescent="0.25">
      <c r="A999" t="str">
        <f>_xlfn.CONCAT(mfdТикеры[[#This Row],[&lt;TICKER&gt;]],mfdТикеры[[#This Row],[&lt;DATE&gt;]])</f>
        <v>СОЛЛЕРС43507</v>
      </c>
      <c r="B999" s="1" t="s">
        <v>5</v>
      </c>
      <c r="C999" s="2">
        <v>43507</v>
      </c>
      <c r="D999">
        <v>406</v>
      </c>
      <c r="E999">
        <v>4050</v>
      </c>
    </row>
    <row r="1000" spans="1:5" x14ac:dyDescent="0.25">
      <c r="A1000" t="str">
        <f>_xlfn.CONCAT(mfdТикеры[[#This Row],[&lt;TICKER&gt;]],mfdТикеры[[#This Row],[&lt;DATE&gt;]])</f>
        <v>СОЛЛЕРС43514</v>
      </c>
      <c r="B1000" s="1" t="s">
        <v>5</v>
      </c>
      <c r="C1000" s="2">
        <v>43514</v>
      </c>
      <c r="D1000">
        <v>402.5</v>
      </c>
      <c r="E1000">
        <v>6490</v>
      </c>
    </row>
    <row r="1001" spans="1:5" x14ac:dyDescent="0.25">
      <c r="A1001" t="str">
        <f>_xlfn.CONCAT(mfdТикеры[[#This Row],[&lt;TICKER&gt;]],mfdТикеры[[#This Row],[&lt;DATE&gt;]])</f>
        <v>СОЛЛЕРС43521</v>
      </c>
      <c r="B1001" s="1" t="s">
        <v>5</v>
      </c>
      <c r="C1001" s="2">
        <v>43521</v>
      </c>
      <c r="D1001">
        <v>400</v>
      </c>
      <c r="E1001">
        <v>4080</v>
      </c>
    </row>
    <row r="1002" spans="1:5" x14ac:dyDescent="0.25">
      <c r="A1002" t="str">
        <f>_xlfn.CONCAT(mfdТикеры[[#This Row],[&lt;TICKER&gt;]],mfdТикеры[[#This Row],[&lt;DATE&gt;]])</f>
        <v>СОЛЛЕРС43528</v>
      </c>
      <c r="B1002" s="1" t="s">
        <v>5</v>
      </c>
      <c r="C1002" s="2">
        <v>43528</v>
      </c>
      <c r="D1002">
        <v>391</v>
      </c>
      <c r="E1002">
        <v>5200</v>
      </c>
    </row>
    <row r="1003" spans="1:5" x14ac:dyDescent="0.25">
      <c r="A1003" t="str">
        <f>_xlfn.CONCAT(mfdТикеры[[#This Row],[&lt;TICKER&gt;]],mfdТикеры[[#This Row],[&lt;DATE&gt;]])</f>
        <v>СОЛЛЕРС43535</v>
      </c>
      <c r="B1003" s="1" t="s">
        <v>5</v>
      </c>
      <c r="C1003" s="2">
        <v>43535</v>
      </c>
      <c r="D1003">
        <v>369.5</v>
      </c>
      <c r="E1003">
        <v>11790</v>
      </c>
    </row>
    <row r="1004" spans="1:5" x14ac:dyDescent="0.25">
      <c r="A1004" t="str">
        <f>_xlfn.CONCAT(mfdТикеры[[#This Row],[&lt;TICKER&gt;]],mfdТикеры[[#This Row],[&lt;DATE&gt;]])</f>
        <v>СОЛЛЕРС43542</v>
      </c>
      <c r="B1004" s="1" t="s">
        <v>5</v>
      </c>
      <c r="C1004" s="2">
        <v>43542</v>
      </c>
      <c r="D1004">
        <v>365</v>
      </c>
      <c r="E1004">
        <v>7010</v>
      </c>
    </row>
    <row r="1005" spans="1:5" x14ac:dyDescent="0.25">
      <c r="A1005" t="str">
        <f>_xlfn.CONCAT(mfdТикеры[[#This Row],[&lt;TICKER&gt;]],mfdТикеры[[#This Row],[&lt;DATE&gt;]])</f>
        <v>СОЛЛЕРС43549</v>
      </c>
      <c r="B1005" s="1" t="s">
        <v>5</v>
      </c>
      <c r="C1005" s="2">
        <v>43549</v>
      </c>
      <c r="D1005">
        <v>360.5</v>
      </c>
      <c r="E1005">
        <v>5650</v>
      </c>
    </row>
    <row r="1006" spans="1:5" x14ac:dyDescent="0.25">
      <c r="A1006" t="str">
        <f>_xlfn.CONCAT(mfdТикеры[[#This Row],[&lt;TICKER&gt;]],mfdТикеры[[#This Row],[&lt;DATE&gt;]])</f>
        <v>СОЛЛЕРС43556</v>
      </c>
      <c r="B1006" s="1" t="s">
        <v>5</v>
      </c>
      <c r="C1006" s="2">
        <v>43556</v>
      </c>
      <c r="D1006">
        <v>364.5</v>
      </c>
      <c r="E1006">
        <v>23530</v>
      </c>
    </row>
    <row r="1007" spans="1:5" x14ac:dyDescent="0.25">
      <c r="A1007" t="str">
        <f>_xlfn.CONCAT(mfdТикеры[[#This Row],[&lt;TICKER&gt;]],mfdТикеры[[#This Row],[&lt;DATE&gt;]])</f>
        <v>СОЛЛЕРС43563</v>
      </c>
      <c r="B1007" s="1" t="s">
        <v>5</v>
      </c>
      <c r="C1007" s="2">
        <v>43563</v>
      </c>
      <c r="D1007">
        <v>364</v>
      </c>
      <c r="E1007">
        <v>2710</v>
      </c>
    </row>
    <row r="1008" spans="1:5" x14ac:dyDescent="0.25">
      <c r="A1008" t="str">
        <f>_xlfn.CONCAT(mfdТикеры[[#This Row],[&lt;TICKER&gt;]],mfdТикеры[[#This Row],[&lt;DATE&gt;]])</f>
        <v>СОЛЛЕРС43570</v>
      </c>
      <c r="B1008" s="1" t="s">
        <v>5</v>
      </c>
      <c r="C1008" s="2">
        <v>43570</v>
      </c>
      <c r="D1008">
        <v>352</v>
      </c>
      <c r="E1008">
        <v>23920</v>
      </c>
    </row>
    <row r="1009" spans="1:5" x14ac:dyDescent="0.25">
      <c r="A1009" t="str">
        <f>_xlfn.CONCAT(mfdТикеры[[#This Row],[&lt;TICKER&gt;]],mfdТикеры[[#This Row],[&lt;DATE&gt;]])</f>
        <v>СОЛЛЕРС43577</v>
      </c>
      <c r="B1009" s="1" t="s">
        <v>5</v>
      </c>
      <c r="C1009" s="2">
        <v>43577</v>
      </c>
      <c r="D1009">
        <v>345</v>
      </c>
      <c r="E1009">
        <v>33950</v>
      </c>
    </row>
    <row r="1010" spans="1:5" x14ac:dyDescent="0.25">
      <c r="A1010" t="str">
        <f>_xlfn.CONCAT(mfdТикеры[[#This Row],[&lt;TICKER&gt;]],mfdТикеры[[#This Row],[&lt;DATE&gt;]])</f>
        <v>СОЛЛЕРС43584</v>
      </c>
      <c r="B1010" s="1" t="s">
        <v>5</v>
      </c>
      <c r="C1010" s="2">
        <v>43584</v>
      </c>
      <c r="D1010">
        <v>345</v>
      </c>
      <c r="E1010">
        <v>6790</v>
      </c>
    </row>
    <row r="1011" spans="1:5" x14ac:dyDescent="0.25">
      <c r="A1011" t="str">
        <f>_xlfn.CONCAT(mfdТикеры[[#This Row],[&lt;TICKER&gt;]],mfdТикеры[[#This Row],[&lt;DATE&gt;]])</f>
        <v>СОЛЛЕРС43591</v>
      </c>
      <c r="B1011" s="1" t="s">
        <v>5</v>
      </c>
      <c r="C1011" s="2">
        <v>43591</v>
      </c>
      <c r="D1011">
        <v>343</v>
      </c>
      <c r="E1011">
        <v>5340</v>
      </c>
    </row>
    <row r="1012" spans="1:5" x14ac:dyDescent="0.25">
      <c r="A1012" t="str">
        <f>_xlfn.CONCAT(mfdТикеры[[#This Row],[&lt;TICKER&gt;]],mfdТикеры[[#This Row],[&lt;DATE&gt;]])</f>
        <v>СОЛЛЕРС43598</v>
      </c>
      <c r="B1012" s="1" t="s">
        <v>5</v>
      </c>
      <c r="C1012" s="2">
        <v>43598</v>
      </c>
      <c r="D1012">
        <v>312.5</v>
      </c>
      <c r="E1012">
        <v>18280</v>
      </c>
    </row>
    <row r="1013" spans="1:5" x14ac:dyDescent="0.25">
      <c r="A1013" t="str">
        <f>_xlfn.CONCAT(mfdТикеры[[#This Row],[&lt;TICKER&gt;]],mfdТикеры[[#This Row],[&lt;DATE&gt;]])</f>
        <v>СОЛЛЕРС43605</v>
      </c>
      <c r="B1013" s="1" t="s">
        <v>5</v>
      </c>
      <c r="C1013" s="2">
        <v>43605</v>
      </c>
      <c r="D1013">
        <v>328.5</v>
      </c>
      <c r="E1013">
        <v>26650</v>
      </c>
    </row>
    <row r="1014" spans="1:5" x14ac:dyDescent="0.25">
      <c r="A1014" t="str">
        <f>_xlfn.CONCAT(mfdТикеры[[#This Row],[&lt;TICKER&gt;]],mfdТикеры[[#This Row],[&lt;DATE&gt;]])</f>
        <v>СОЛЛЕРС43612</v>
      </c>
      <c r="B1014" s="1" t="s">
        <v>5</v>
      </c>
      <c r="C1014" s="2">
        <v>43612</v>
      </c>
      <c r="D1014">
        <v>321.5</v>
      </c>
      <c r="E1014">
        <v>13600</v>
      </c>
    </row>
    <row r="1015" spans="1:5" x14ac:dyDescent="0.25">
      <c r="A1015" t="str">
        <f>_xlfn.CONCAT(mfdТикеры[[#This Row],[&lt;TICKER&gt;]],mfdТикеры[[#This Row],[&lt;DATE&gt;]])</f>
        <v>СОЛЛЕРС43619</v>
      </c>
      <c r="B1015" s="1" t="s">
        <v>5</v>
      </c>
      <c r="C1015" s="2">
        <v>43619</v>
      </c>
      <c r="D1015">
        <v>309</v>
      </c>
      <c r="E1015">
        <v>86050</v>
      </c>
    </row>
    <row r="1016" spans="1:5" x14ac:dyDescent="0.25">
      <c r="A1016" t="str">
        <f>_xlfn.CONCAT(mfdТикеры[[#This Row],[&lt;TICKER&gt;]],mfdТикеры[[#This Row],[&lt;DATE&gt;]])</f>
        <v>СОЛЛЕРС43626</v>
      </c>
      <c r="B1016" s="1" t="s">
        <v>5</v>
      </c>
      <c r="C1016" s="2">
        <v>43626</v>
      </c>
      <c r="D1016">
        <v>311.5</v>
      </c>
      <c r="E1016">
        <v>29120</v>
      </c>
    </row>
    <row r="1017" spans="1:5" x14ac:dyDescent="0.25">
      <c r="A1017" t="str">
        <f>_xlfn.CONCAT(mfdТикеры[[#This Row],[&lt;TICKER&gt;]],mfdТикеры[[#This Row],[&lt;DATE&gt;]])</f>
        <v>СОЛЛЕРС43633</v>
      </c>
      <c r="B1017" s="1" t="s">
        <v>5</v>
      </c>
      <c r="C1017" s="2">
        <v>43633</v>
      </c>
      <c r="D1017">
        <v>310</v>
      </c>
      <c r="E1017">
        <v>41990</v>
      </c>
    </row>
    <row r="1018" spans="1:5" x14ac:dyDescent="0.25">
      <c r="A1018" t="str">
        <f>_xlfn.CONCAT(mfdТикеры[[#This Row],[&lt;TICKER&gt;]],mfdТикеры[[#This Row],[&lt;DATE&gt;]])</f>
        <v>СОЛЛЕРС43640</v>
      </c>
      <c r="B1018" s="1" t="s">
        <v>5</v>
      </c>
      <c r="C1018" s="2">
        <v>43640</v>
      </c>
      <c r="D1018">
        <v>317.5</v>
      </c>
      <c r="E1018">
        <v>24330</v>
      </c>
    </row>
    <row r="1019" spans="1:5" x14ac:dyDescent="0.25">
      <c r="A1019" t="str">
        <f>_xlfn.CONCAT(mfdТикеры[[#This Row],[&lt;TICKER&gt;]],mfdТикеры[[#This Row],[&lt;DATE&gt;]])</f>
        <v>СОЛЛЕРС43647</v>
      </c>
      <c r="B1019" s="1" t="s">
        <v>5</v>
      </c>
      <c r="C1019" s="2">
        <v>43647</v>
      </c>
      <c r="D1019">
        <v>315</v>
      </c>
      <c r="E1019">
        <v>33640</v>
      </c>
    </row>
    <row r="1020" spans="1:5" x14ac:dyDescent="0.25">
      <c r="A1020" t="str">
        <f>_xlfn.CONCAT(mfdТикеры[[#This Row],[&lt;TICKER&gt;]],mfdТикеры[[#This Row],[&lt;DATE&gt;]])</f>
        <v>СОЛЛЕРС43654</v>
      </c>
      <c r="B1020" s="1" t="s">
        <v>5</v>
      </c>
      <c r="C1020" s="2">
        <v>43654</v>
      </c>
      <c r="D1020">
        <v>316</v>
      </c>
      <c r="E1020">
        <v>62110</v>
      </c>
    </row>
    <row r="1021" spans="1:5" x14ac:dyDescent="0.25">
      <c r="A1021" t="str">
        <f>_xlfn.CONCAT(mfdТикеры[[#This Row],[&lt;TICKER&gt;]],mfdТикеры[[#This Row],[&lt;DATE&gt;]])</f>
        <v>СОЛЛЕРС43661</v>
      </c>
      <c r="B1021" s="1" t="s">
        <v>5</v>
      </c>
      <c r="C1021" s="2">
        <v>43661</v>
      </c>
      <c r="D1021">
        <v>317.5</v>
      </c>
      <c r="E1021">
        <v>11760</v>
      </c>
    </row>
    <row r="1022" spans="1:5" x14ac:dyDescent="0.25">
      <c r="A1022" t="str">
        <f>_xlfn.CONCAT(mfdТикеры[[#This Row],[&lt;TICKER&gt;]],mfdТикеры[[#This Row],[&lt;DATE&gt;]])</f>
        <v>СОЛЛЕРС43668</v>
      </c>
      <c r="B1022" s="1" t="s">
        <v>5</v>
      </c>
      <c r="C1022" s="2">
        <v>43668</v>
      </c>
      <c r="D1022">
        <v>312.5</v>
      </c>
      <c r="E1022">
        <v>11640</v>
      </c>
    </row>
    <row r="1023" spans="1:5" x14ac:dyDescent="0.25">
      <c r="A1023" t="str">
        <f>_xlfn.CONCAT(mfdТикеры[[#This Row],[&lt;TICKER&gt;]],mfdТикеры[[#This Row],[&lt;DATE&gt;]])</f>
        <v>СОЛЛЕРС43675</v>
      </c>
      <c r="B1023" s="1" t="s">
        <v>5</v>
      </c>
      <c r="C1023" s="2">
        <v>43675</v>
      </c>
      <c r="D1023">
        <v>310.5</v>
      </c>
      <c r="E1023">
        <v>114220</v>
      </c>
    </row>
    <row r="1024" spans="1:5" x14ac:dyDescent="0.25">
      <c r="A1024" t="str">
        <f>_xlfn.CONCAT(mfdТикеры[[#This Row],[&lt;TICKER&gt;]],mfdТикеры[[#This Row],[&lt;DATE&gt;]])</f>
        <v>СОЛЛЕРС43682</v>
      </c>
      <c r="B1024" s="1" t="s">
        <v>5</v>
      </c>
      <c r="C1024" s="2">
        <v>43682</v>
      </c>
      <c r="D1024">
        <v>309.5</v>
      </c>
      <c r="E1024">
        <v>12650</v>
      </c>
    </row>
    <row r="1025" spans="1:5" x14ac:dyDescent="0.25">
      <c r="A1025" t="str">
        <f>_xlfn.CONCAT(mfdТикеры[[#This Row],[&lt;TICKER&gt;]],mfdТикеры[[#This Row],[&lt;DATE&gt;]])</f>
        <v>СОЛЛЕРС43689</v>
      </c>
      <c r="B1025" s="1" t="s">
        <v>5</v>
      </c>
      <c r="C1025" s="2">
        <v>43689</v>
      </c>
      <c r="D1025">
        <v>301</v>
      </c>
      <c r="E1025">
        <v>40760</v>
      </c>
    </row>
    <row r="1026" spans="1:5" x14ac:dyDescent="0.25">
      <c r="A1026" t="str">
        <f>_xlfn.CONCAT(mfdТикеры[[#This Row],[&lt;TICKER&gt;]],mfdТикеры[[#This Row],[&lt;DATE&gt;]])</f>
        <v>СОЛЛЕРС43696</v>
      </c>
      <c r="B1026" s="1" t="s">
        <v>5</v>
      </c>
      <c r="C1026" s="2">
        <v>43696</v>
      </c>
      <c r="D1026">
        <v>304</v>
      </c>
      <c r="E1026">
        <v>32110</v>
      </c>
    </row>
    <row r="1027" spans="1:5" x14ac:dyDescent="0.25">
      <c r="A1027" t="str">
        <f>_xlfn.CONCAT(mfdТикеры[[#This Row],[&lt;TICKER&gt;]],mfdТикеры[[#This Row],[&lt;DATE&gt;]])</f>
        <v>СОЛЛЕРС43703</v>
      </c>
      <c r="B1027" s="1" t="s">
        <v>5</v>
      </c>
      <c r="C1027" s="2">
        <v>43703</v>
      </c>
      <c r="D1027">
        <v>302.5</v>
      </c>
      <c r="E1027">
        <v>17820</v>
      </c>
    </row>
    <row r="1028" spans="1:5" x14ac:dyDescent="0.25">
      <c r="A1028" t="str">
        <f>_xlfn.CONCAT(mfdТикеры[[#This Row],[&lt;TICKER&gt;]],mfdТикеры[[#This Row],[&lt;DATE&gt;]])</f>
        <v>СОЛЛЕРС43710</v>
      </c>
      <c r="B1028" s="1" t="s">
        <v>5</v>
      </c>
      <c r="C1028" s="2">
        <v>43710</v>
      </c>
      <c r="D1028">
        <v>300.5</v>
      </c>
      <c r="E1028">
        <v>26310</v>
      </c>
    </row>
    <row r="1029" spans="1:5" x14ac:dyDescent="0.25">
      <c r="A1029" t="str">
        <f>_xlfn.CONCAT(mfdТикеры[[#This Row],[&lt;TICKER&gt;]],mfdТикеры[[#This Row],[&lt;DATE&gt;]])</f>
        <v>СОЛЛЕРС43717</v>
      </c>
      <c r="B1029" s="1" t="s">
        <v>5</v>
      </c>
      <c r="C1029" s="2">
        <v>43717</v>
      </c>
      <c r="D1029">
        <v>303</v>
      </c>
      <c r="E1029">
        <v>24310</v>
      </c>
    </row>
    <row r="1030" spans="1:5" x14ac:dyDescent="0.25">
      <c r="A1030" t="str">
        <f>_xlfn.CONCAT(mfdТикеры[[#This Row],[&lt;TICKER&gt;]],mfdТикеры[[#This Row],[&lt;DATE&gt;]])</f>
        <v>СОЛЛЕРС43724</v>
      </c>
      <c r="B1030" s="1" t="s">
        <v>5</v>
      </c>
      <c r="C1030" s="2">
        <v>43724</v>
      </c>
      <c r="D1030">
        <v>298.5</v>
      </c>
      <c r="E1030">
        <v>60490</v>
      </c>
    </row>
    <row r="1031" spans="1:5" x14ac:dyDescent="0.25">
      <c r="A1031" t="str">
        <f>_xlfn.CONCAT(mfdТикеры[[#This Row],[&lt;TICKER&gt;]],mfdТикеры[[#This Row],[&lt;DATE&gt;]])</f>
        <v>СОЛЛЕРС43731</v>
      </c>
      <c r="B1031" s="1" t="s">
        <v>5</v>
      </c>
      <c r="C1031" s="2">
        <v>43731</v>
      </c>
      <c r="D1031">
        <v>295.5</v>
      </c>
      <c r="E1031">
        <v>11390</v>
      </c>
    </row>
    <row r="1032" spans="1:5" x14ac:dyDescent="0.25">
      <c r="A1032" t="str">
        <f>_xlfn.CONCAT(mfdТикеры[[#This Row],[&lt;TICKER&gt;]],mfdТикеры[[#This Row],[&lt;DATE&gt;]])</f>
        <v>СОЛЛЕРС43738</v>
      </c>
      <c r="B1032" s="1" t="s">
        <v>5</v>
      </c>
      <c r="C1032" s="2">
        <v>43738</v>
      </c>
      <c r="D1032">
        <v>291</v>
      </c>
      <c r="E1032">
        <v>33750</v>
      </c>
    </row>
    <row r="1033" spans="1:5" x14ac:dyDescent="0.25">
      <c r="A1033" t="str">
        <f>_xlfn.CONCAT(mfdТикеры[[#This Row],[&lt;TICKER&gt;]],mfdТикеры[[#This Row],[&lt;DATE&gt;]])</f>
        <v>СОЛЛЕРС43745</v>
      </c>
      <c r="B1033" s="1" t="s">
        <v>5</v>
      </c>
      <c r="C1033" s="2">
        <v>43745</v>
      </c>
      <c r="D1033">
        <v>293.5</v>
      </c>
      <c r="E1033">
        <v>35190</v>
      </c>
    </row>
    <row r="1034" spans="1:5" x14ac:dyDescent="0.25">
      <c r="A1034" t="str">
        <f>_xlfn.CONCAT(mfdТикеры[[#This Row],[&lt;TICKER&gt;]],mfdТикеры[[#This Row],[&lt;DATE&gt;]])</f>
        <v>СОЛЛЕРС43752</v>
      </c>
      <c r="B1034" s="1" t="s">
        <v>5</v>
      </c>
      <c r="C1034" s="2">
        <v>43752</v>
      </c>
      <c r="D1034">
        <v>295</v>
      </c>
      <c r="E1034">
        <v>16600</v>
      </c>
    </row>
    <row r="1035" spans="1:5" x14ac:dyDescent="0.25">
      <c r="A1035" t="str">
        <f>_xlfn.CONCAT(mfdТикеры[[#This Row],[&lt;TICKER&gt;]],mfdТикеры[[#This Row],[&lt;DATE&gt;]])</f>
        <v>СОЛЛЕРС43759</v>
      </c>
      <c r="B1035" s="1" t="s">
        <v>5</v>
      </c>
      <c r="C1035" s="2">
        <v>43759</v>
      </c>
      <c r="D1035">
        <v>294</v>
      </c>
      <c r="E1035">
        <v>15060</v>
      </c>
    </row>
    <row r="1036" spans="1:5" x14ac:dyDescent="0.25">
      <c r="A1036" t="str">
        <f>_xlfn.CONCAT(mfdТикеры[[#This Row],[&lt;TICKER&gt;]],mfdТикеры[[#This Row],[&lt;DATE&gt;]])</f>
        <v>СОЛЛЕРС43766</v>
      </c>
      <c r="B1036" s="1" t="s">
        <v>5</v>
      </c>
      <c r="C1036" s="2">
        <v>43766</v>
      </c>
      <c r="D1036">
        <v>292</v>
      </c>
      <c r="E1036">
        <v>36540</v>
      </c>
    </row>
    <row r="1037" spans="1:5" x14ac:dyDescent="0.25">
      <c r="A1037" t="str">
        <f>_xlfn.CONCAT(mfdТикеры[[#This Row],[&lt;TICKER&gt;]],mfdТикеры[[#This Row],[&lt;DATE&gt;]])</f>
        <v>СОЛЛЕРС43773</v>
      </c>
      <c r="B1037" s="1" t="s">
        <v>5</v>
      </c>
      <c r="C1037" s="2">
        <v>43773</v>
      </c>
      <c r="D1037">
        <v>294.5</v>
      </c>
      <c r="E1037">
        <v>36360</v>
      </c>
    </row>
    <row r="1038" spans="1:5" x14ac:dyDescent="0.25">
      <c r="A1038" t="str">
        <f>_xlfn.CONCAT(mfdТикеры[[#This Row],[&lt;TICKER&gt;]],mfdТикеры[[#This Row],[&lt;DATE&gt;]])</f>
        <v>СОЛЛЕРС43780</v>
      </c>
      <c r="B1038" s="1" t="s">
        <v>5</v>
      </c>
      <c r="C1038" s="2">
        <v>43780</v>
      </c>
      <c r="D1038">
        <v>298.5</v>
      </c>
      <c r="E1038">
        <v>37950</v>
      </c>
    </row>
    <row r="1039" spans="1:5" x14ac:dyDescent="0.25">
      <c r="A1039" t="str">
        <f>_xlfn.CONCAT(mfdТикеры[[#This Row],[&lt;TICKER&gt;]],mfdТикеры[[#This Row],[&lt;DATE&gt;]])</f>
        <v>СОЛЛЕРС43787</v>
      </c>
      <c r="B1039" s="1" t="s">
        <v>5</v>
      </c>
      <c r="C1039" s="2">
        <v>43787</v>
      </c>
      <c r="D1039">
        <v>299</v>
      </c>
      <c r="E1039">
        <v>26650</v>
      </c>
    </row>
    <row r="1040" spans="1:5" x14ac:dyDescent="0.25">
      <c r="A1040" t="str">
        <f>_xlfn.CONCAT(mfdТикеры[[#This Row],[&lt;TICKER&gt;]],mfdТикеры[[#This Row],[&lt;DATE&gt;]])</f>
        <v>СОЛЛЕРС43794</v>
      </c>
      <c r="B1040" s="1" t="s">
        <v>5</v>
      </c>
      <c r="C1040" s="2">
        <v>43794</v>
      </c>
      <c r="D1040">
        <v>291</v>
      </c>
      <c r="E1040">
        <v>53100</v>
      </c>
    </row>
    <row r="1041" spans="1:5" x14ac:dyDescent="0.25">
      <c r="A1041" t="str">
        <f>_xlfn.CONCAT(mfdТикеры[[#This Row],[&lt;TICKER&gt;]],mfdТикеры[[#This Row],[&lt;DATE&gt;]])</f>
        <v>СОЛЛЕРС43801</v>
      </c>
      <c r="B1041" s="1" t="s">
        <v>5</v>
      </c>
      <c r="C1041" s="2">
        <v>43801</v>
      </c>
      <c r="D1041">
        <v>289</v>
      </c>
      <c r="E1041">
        <v>41970</v>
      </c>
    </row>
    <row r="1042" spans="1:5" x14ac:dyDescent="0.25">
      <c r="A1042" t="str">
        <f>_xlfn.CONCAT(mfdТикеры[[#This Row],[&lt;TICKER&gt;]],mfdТикеры[[#This Row],[&lt;DATE&gt;]])</f>
        <v>СОЛЛЕРС43808</v>
      </c>
      <c r="B1042" s="1" t="s">
        <v>5</v>
      </c>
      <c r="C1042" s="2">
        <v>43808</v>
      </c>
      <c r="D1042">
        <v>278</v>
      </c>
      <c r="E1042">
        <v>116980</v>
      </c>
    </row>
    <row r="1043" spans="1:5" x14ac:dyDescent="0.25">
      <c r="A1043" t="str">
        <f>_xlfn.CONCAT(mfdТикеры[[#This Row],[&lt;TICKER&gt;]],mfdТикеры[[#This Row],[&lt;DATE&gt;]])</f>
        <v>СОЛЛЕРС43815</v>
      </c>
      <c r="B1043" s="1" t="s">
        <v>5</v>
      </c>
      <c r="C1043" s="2">
        <v>43815</v>
      </c>
      <c r="D1043">
        <v>272</v>
      </c>
      <c r="E1043">
        <v>133910</v>
      </c>
    </row>
    <row r="1044" spans="1:5" x14ac:dyDescent="0.25">
      <c r="A1044" t="str">
        <f>_xlfn.CONCAT(mfdТикеры[[#This Row],[&lt;TICKER&gt;]],mfdТикеры[[#This Row],[&lt;DATE&gt;]])</f>
        <v>СОЛЛЕРС43822</v>
      </c>
      <c r="B1044" s="1" t="s">
        <v>5</v>
      </c>
      <c r="C1044" s="2">
        <v>43822</v>
      </c>
      <c r="D1044">
        <v>275</v>
      </c>
      <c r="E1044">
        <v>66710</v>
      </c>
    </row>
    <row r="1045" spans="1:5" x14ac:dyDescent="0.25">
      <c r="A1045" t="str">
        <f>_xlfn.CONCAT(mfdТикеры[[#This Row],[&lt;TICKER&gt;]],mfdТикеры[[#This Row],[&lt;DATE&gt;]])</f>
        <v>СОЛЛЕРС43829</v>
      </c>
      <c r="B1045" s="1" t="s">
        <v>5</v>
      </c>
      <c r="C1045" s="2">
        <v>43829</v>
      </c>
      <c r="D1045">
        <v>277.5</v>
      </c>
      <c r="E1045">
        <v>11310</v>
      </c>
    </row>
    <row r="1046" spans="1:5" x14ac:dyDescent="0.25">
      <c r="A1046" t="str">
        <f>_xlfn.CONCAT(mfdТикеры[[#This Row],[&lt;TICKER&gt;]],mfdТикеры[[#This Row],[&lt;DATE&gt;]])</f>
        <v>ФСК ЕЭС ао42009</v>
      </c>
      <c r="B1046" s="1" t="s">
        <v>6</v>
      </c>
      <c r="C1046" s="2">
        <v>42009</v>
      </c>
      <c r="D1046">
        <v>4.897E-2</v>
      </c>
      <c r="E1046">
        <v>7529080000</v>
      </c>
    </row>
    <row r="1047" spans="1:5" x14ac:dyDescent="0.25">
      <c r="A1047" t="str">
        <f>_xlfn.CONCAT(mfdТикеры[[#This Row],[&lt;TICKER&gt;]],mfdТикеры[[#This Row],[&lt;DATE&gt;]])</f>
        <v>ФСК ЕЭС ао42016</v>
      </c>
      <c r="B1047" s="1" t="s">
        <v>6</v>
      </c>
      <c r="C1047" s="2">
        <v>42016</v>
      </c>
      <c r="D1047">
        <v>5.1950000000000003E-2</v>
      </c>
      <c r="E1047">
        <v>14992490000</v>
      </c>
    </row>
    <row r="1048" spans="1:5" x14ac:dyDescent="0.25">
      <c r="A1048" t="str">
        <f>_xlfn.CONCAT(mfdТикеры[[#This Row],[&lt;TICKER&gt;]],mfdТикеры[[#This Row],[&lt;DATE&gt;]])</f>
        <v>ФСК ЕЭС ао42023</v>
      </c>
      <c r="B1048" s="1" t="s">
        <v>6</v>
      </c>
      <c r="C1048" s="2">
        <v>42023</v>
      </c>
      <c r="D1048">
        <v>5.1999999999999998E-2</v>
      </c>
      <c r="E1048">
        <v>9586530000</v>
      </c>
    </row>
    <row r="1049" spans="1:5" x14ac:dyDescent="0.25">
      <c r="A1049" t="str">
        <f>_xlfn.CONCAT(mfdТикеры[[#This Row],[&lt;TICKER&gt;]],mfdТикеры[[#This Row],[&lt;DATE&gt;]])</f>
        <v>ФСК ЕЭС ао42030</v>
      </c>
      <c r="B1049" s="1" t="s">
        <v>6</v>
      </c>
      <c r="C1049" s="2">
        <v>42030</v>
      </c>
      <c r="D1049">
        <v>4.9820000000000003E-2</v>
      </c>
      <c r="E1049">
        <v>10660970000</v>
      </c>
    </row>
    <row r="1050" spans="1:5" x14ac:dyDescent="0.25">
      <c r="A1050" t="str">
        <f>_xlfn.CONCAT(mfdТикеры[[#This Row],[&lt;TICKER&gt;]],mfdТикеры[[#This Row],[&lt;DATE&gt;]])</f>
        <v>ФСК ЕЭС ао42037</v>
      </c>
      <c r="B1050" s="1" t="s">
        <v>6</v>
      </c>
      <c r="C1050" s="2">
        <v>42037</v>
      </c>
      <c r="D1050">
        <v>5.2400000000000002E-2</v>
      </c>
      <c r="E1050">
        <v>9322250000</v>
      </c>
    </row>
    <row r="1051" spans="1:5" x14ac:dyDescent="0.25">
      <c r="A1051" t="str">
        <f>_xlfn.CONCAT(mfdТикеры[[#This Row],[&lt;TICKER&gt;]],mfdТикеры[[#This Row],[&lt;DATE&gt;]])</f>
        <v>ФСК ЕЭС ао42044</v>
      </c>
      <c r="B1051" s="1" t="s">
        <v>6</v>
      </c>
      <c r="C1051" s="2">
        <v>42044</v>
      </c>
      <c r="D1051">
        <v>6.7699999999999996E-2</v>
      </c>
      <c r="E1051">
        <v>19623020000</v>
      </c>
    </row>
    <row r="1052" spans="1:5" x14ac:dyDescent="0.25">
      <c r="A1052" t="str">
        <f>_xlfn.CONCAT(mfdТикеры[[#This Row],[&lt;TICKER&gt;]],mfdТикеры[[#This Row],[&lt;DATE&gt;]])</f>
        <v>ФСК ЕЭС ао42051</v>
      </c>
      <c r="B1052" s="1" t="s">
        <v>6</v>
      </c>
      <c r="C1052" s="2">
        <v>42051</v>
      </c>
      <c r="D1052">
        <v>6.8000000000000005E-2</v>
      </c>
      <c r="E1052">
        <v>22248000000</v>
      </c>
    </row>
    <row r="1053" spans="1:5" x14ac:dyDescent="0.25">
      <c r="A1053" t="str">
        <f>_xlfn.CONCAT(mfdТикеры[[#This Row],[&lt;TICKER&gt;]],mfdТикеры[[#This Row],[&lt;DATE&gt;]])</f>
        <v>ФСК ЕЭС ао42058</v>
      </c>
      <c r="B1053" s="1" t="s">
        <v>6</v>
      </c>
      <c r="C1053" s="2">
        <v>42058</v>
      </c>
      <c r="D1053">
        <v>7.535E-2</v>
      </c>
      <c r="E1053">
        <v>23541110000</v>
      </c>
    </row>
    <row r="1054" spans="1:5" x14ac:dyDescent="0.25">
      <c r="A1054" t="str">
        <f>_xlfn.CONCAT(mfdТикеры[[#This Row],[&lt;TICKER&gt;]],mfdТикеры[[#This Row],[&lt;DATE&gt;]])</f>
        <v>ФСК ЕЭС ао42065</v>
      </c>
      <c r="B1054" s="1" t="s">
        <v>6</v>
      </c>
      <c r="C1054" s="2">
        <v>42065</v>
      </c>
      <c r="D1054">
        <v>7.5550000000000006E-2</v>
      </c>
      <c r="E1054">
        <v>14449820000</v>
      </c>
    </row>
    <row r="1055" spans="1:5" x14ac:dyDescent="0.25">
      <c r="A1055" t="str">
        <f>_xlfn.CONCAT(mfdТикеры[[#This Row],[&lt;TICKER&gt;]],mfdТикеры[[#This Row],[&lt;DATE&gt;]])</f>
        <v>ФСК ЕЭС ао42072</v>
      </c>
      <c r="B1055" s="1" t="s">
        <v>6</v>
      </c>
      <c r="C1055" s="2">
        <v>42072</v>
      </c>
      <c r="D1055">
        <v>7.6300000000000007E-2</v>
      </c>
      <c r="E1055">
        <v>20486690000</v>
      </c>
    </row>
    <row r="1056" spans="1:5" x14ac:dyDescent="0.25">
      <c r="A1056" t="str">
        <f>_xlfn.CONCAT(mfdТикеры[[#This Row],[&lt;TICKER&gt;]],mfdТикеры[[#This Row],[&lt;DATE&gt;]])</f>
        <v>ФСК ЕЭС ао42079</v>
      </c>
      <c r="B1056" s="1" t="s">
        <v>6</v>
      </c>
      <c r="C1056" s="2">
        <v>42079</v>
      </c>
      <c r="D1056">
        <v>6.7280000000000006E-2</v>
      </c>
      <c r="E1056">
        <v>17220630000</v>
      </c>
    </row>
    <row r="1057" spans="1:5" x14ac:dyDescent="0.25">
      <c r="A1057" t="str">
        <f>_xlfn.CONCAT(mfdТикеры[[#This Row],[&lt;TICKER&gt;]],mfdТикеры[[#This Row],[&lt;DATE&gt;]])</f>
        <v>ФСК ЕЭС ао42086</v>
      </c>
      <c r="B1057" s="1" t="s">
        <v>6</v>
      </c>
      <c r="C1057" s="2">
        <v>42086</v>
      </c>
      <c r="D1057">
        <v>6.0999999999999999E-2</v>
      </c>
      <c r="E1057">
        <v>19685930000</v>
      </c>
    </row>
    <row r="1058" spans="1:5" x14ac:dyDescent="0.25">
      <c r="A1058" t="str">
        <f>_xlfn.CONCAT(mfdТикеры[[#This Row],[&lt;TICKER&gt;]],mfdТикеры[[#This Row],[&lt;DATE&gt;]])</f>
        <v>ФСК ЕЭС ао42093</v>
      </c>
      <c r="B1058" s="1" t="s">
        <v>6</v>
      </c>
      <c r="C1058" s="2">
        <v>42093</v>
      </c>
      <c r="D1058">
        <v>6.9000000000000006E-2</v>
      </c>
      <c r="E1058">
        <v>16635490000</v>
      </c>
    </row>
    <row r="1059" spans="1:5" x14ac:dyDescent="0.25">
      <c r="A1059" t="str">
        <f>_xlfn.CONCAT(mfdТикеры[[#This Row],[&lt;TICKER&gt;]],mfdТикеры[[#This Row],[&lt;DATE&gt;]])</f>
        <v>ФСК ЕЭС ао42100</v>
      </c>
      <c r="B1059" s="1" t="s">
        <v>6</v>
      </c>
      <c r="C1059" s="2">
        <v>42100</v>
      </c>
      <c r="D1059">
        <v>6.5049999999999997E-2</v>
      </c>
      <c r="E1059">
        <v>19607200000</v>
      </c>
    </row>
    <row r="1060" spans="1:5" x14ac:dyDescent="0.25">
      <c r="A1060" t="str">
        <f>_xlfn.CONCAT(mfdТикеры[[#This Row],[&lt;TICKER&gt;]],mfdТикеры[[#This Row],[&lt;DATE&gt;]])</f>
        <v>ФСК ЕЭС ао42107</v>
      </c>
      <c r="B1060" s="1" t="s">
        <v>6</v>
      </c>
      <c r="C1060" s="2">
        <v>42107</v>
      </c>
      <c r="D1060">
        <v>6.447E-2</v>
      </c>
      <c r="E1060">
        <v>13511670000</v>
      </c>
    </row>
    <row r="1061" spans="1:5" x14ac:dyDescent="0.25">
      <c r="A1061" t="str">
        <f>_xlfn.CONCAT(mfdТикеры[[#This Row],[&lt;TICKER&gt;]],mfdТикеры[[#This Row],[&lt;DATE&gt;]])</f>
        <v>ФСК ЕЭС ао42114</v>
      </c>
      <c r="B1061" s="1" t="s">
        <v>6</v>
      </c>
      <c r="C1061" s="2">
        <v>42114</v>
      </c>
      <c r="D1061">
        <v>6.4820000000000003E-2</v>
      </c>
      <c r="E1061">
        <v>17029220000</v>
      </c>
    </row>
    <row r="1062" spans="1:5" x14ac:dyDescent="0.25">
      <c r="A1062" t="str">
        <f>_xlfn.CONCAT(mfdТикеры[[#This Row],[&lt;TICKER&gt;]],mfdТикеры[[#This Row],[&lt;DATE&gt;]])</f>
        <v>ФСК ЕЭС ао42121</v>
      </c>
      <c r="B1062" s="1" t="s">
        <v>6</v>
      </c>
      <c r="C1062" s="2">
        <v>42121</v>
      </c>
      <c r="D1062">
        <v>7.0999999999999994E-2</v>
      </c>
      <c r="E1062">
        <v>12366540000</v>
      </c>
    </row>
    <row r="1063" spans="1:5" x14ac:dyDescent="0.25">
      <c r="A1063" t="str">
        <f>_xlfn.CONCAT(mfdТикеры[[#This Row],[&lt;TICKER&gt;]],mfdТикеры[[#This Row],[&lt;DATE&gt;]])</f>
        <v>ФСК ЕЭС ао42128</v>
      </c>
      <c r="B1063" s="1" t="s">
        <v>6</v>
      </c>
      <c r="C1063" s="2">
        <v>42128</v>
      </c>
      <c r="D1063">
        <v>6.7479999999999998E-2</v>
      </c>
      <c r="E1063">
        <v>11481770000</v>
      </c>
    </row>
    <row r="1064" spans="1:5" x14ac:dyDescent="0.25">
      <c r="A1064" t="str">
        <f>_xlfn.CONCAT(mfdТикеры[[#This Row],[&lt;TICKER&gt;]],mfdТикеры[[#This Row],[&lt;DATE&gt;]])</f>
        <v>ФСК ЕЭС ао42135</v>
      </c>
      <c r="B1064" s="1" t="s">
        <v>6</v>
      </c>
      <c r="C1064" s="2">
        <v>42135</v>
      </c>
      <c r="D1064">
        <v>6.7799999999999999E-2</v>
      </c>
      <c r="E1064">
        <v>6976430000</v>
      </c>
    </row>
    <row r="1065" spans="1:5" x14ac:dyDescent="0.25">
      <c r="A1065" t="str">
        <f>_xlfn.CONCAT(mfdТикеры[[#This Row],[&lt;TICKER&gt;]],mfdТикеры[[#This Row],[&lt;DATE&gt;]])</f>
        <v>ФСК ЕЭС ао42142</v>
      </c>
      <c r="B1065" s="1" t="s">
        <v>6</v>
      </c>
      <c r="C1065" s="2">
        <v>42142</v>
      </c>
      <c r="D1065">
        <v>6.6820000000000004E-2</v>
      </c>
      <c r="E1065">
        <v>7034460000</v>
      </c>
    </row>
    <row r="1066" spans="1:5" x14ac:dyDescent="0.25">
      <c r="A1066" t="str">
        <f>_xlfn.CONCAT(mfdТикеры[[#This Row],[&lt;TICKER&gt;]],mfdТикеры[[#This Row],[&lt;DATE&gt;]])</f>
        <v>ФСК ЕЭС ао42149</v>
      </c>
      <c r="B1066" s="1" t="s">
        <v>6</v>
      </c>
      <c r="C1066" s="2">
        <v>42149</v>
      </c>
      <c r="D1066">
        <v>6.5079999999999999E-2</v>
      </c>
      <c r="E1066">
        <v>8672730000</v>
      </c>
    </row>
    <row r="1067" spans="1:5" x14ac:dyDescent="0.25">
      <c r="A1067" t="str">
        <f>_xlfn.CONCAT(mfdТикеры[[#This Row],[&lt;TICKER&gt;]],mfdТикеры[[#This Row],[&lt;DATE&gt;]])</f>
        <v>ФСК ЕЭС ао42156</v>
      </c>
      <c r="B1067" s="1" t="s">
        <v>6</v>
      </c>
      <c r="C1067" s="2">
        <v>42156</v>
      </c>
      <c r="D1067">
        <v>6.565E-2</v>
      </c>
      <c r="E1067">
        <v>5408410000</v>
      </c>
    </row>
    <row r="1068" spans="1:5" x14ac:dyDescent="0.25">
      <c r="A1068" t="str">
        <f>_xlfn.CONCAT(mfdТикеры[[#This Row],[&lt;TICKER&gt;]],mfdТикеры[[#This Row],[&lt;DATE&gt;]])</f>
        <v>ФСК ЕЭС ао42163</v>
      </c>
      <c r="B1068" s="1" t="s">
        <v>6</v>
      </c>
      <c r="C1068" s="2">
        <v>42163</v>
      </c>
      <c r="D1068">
        <v>6.4630000000000007E-2</v>
      </c>
      <c r="E1068">
        <v>4376390000</v>
      </c>
    </row>
    <row r="1069" spans="1:5" x14ac:dyDescent="0.25">
      <c r="A1069" t="str">
        <f>_xlfn.CONCAT(mfdТикеры[[#This Row],[&lt;TICKER&gt;]],mfdТикеры[[#This Row],[&lt;DATE&gt;]])</f>
        <v>ФСК ЕЭС ао42170</v>
      </c>
      <c r="B1069" s="1" t="s">
        <v>6</v>
      </c>
      <c r="C1069" s="2">
        <v>42170</v>
      </c>
      <c r="D1069">
        <v>6.5790000000000001E-2</v>
      </c>
      <c r="E1069">
        <v>4796240000</v>
      </c>
    </row>
    <row r="1070" spans="1:5" x14ac:dyDescent="0.25">
      <c r="A1070" t="str">
        <f>_xlfn.CONCAT(mfdТикеры[[#This Row],[&lt;TICKER&gt;]],mfdТикеры[[#This Row],[&lt;DATE&gt;]])</f>
        <v>ФСК ЕЭС ао42177</v>
      </c>
      <c r="B1070" s="1" t="s">
        <v>6</v>
      </c>
      <c r="C1070" s="2">
        <v>42177</v>
      </c>
      <c r="D1070">
        <v>6.3030000000000003E-2</v>
      </c>
      <c r="E1070">
        <v>3060640000</v>
      </c>
    </row>
    <row r="1071" spans="1:5" x14ac:dyDescent="0.25">
      <c r="A1071" t="str">
        <f>_xlfn.CONCAT(mfdТикеры[[#This Row],[&lt;TICKER&gt;]],mfdТикеры[[#This Row],[&lt;DATE&gt;]])</f>
        <v>ФСК ЕЭС ао42184</v>
      </c>
      <c r="B1071" s="1" t="s">
        <v>6</v>
      </c>
      <c r="C1071" s="2">
        <v>42184</v>
      </c>
      <c r="D1071">
        <v>6.3500000000000001E-2</v>
      </c>
      <c r="E1071">
        <v>4040090000</v>
      </c>
    </row>
    <row r="1072" spans="1:5" x14ac:dyDescent="0.25">
      <c r="A1072" t="str">
        <f>_xlfn.CONCAT(mfdТикеры[[#This Row],[&lt;TICKER&gt;]],mfdТикеры[[#This Row],[&lt;DATE&gt;]])</f>
        <v>ФСК ЕЭС ао42191</v>
      </c>
      <c r="B1072" s="1" t="s">
        <v>6</v>
      </c>
      <c r="C1072" s="2">
        <v>42191</v>
      </c>
      <c r="D1072">
        <v>6.1740000000000003E-2</v>
      </c>
      <c r="E1072">
        <v>4083360000</v>
      </c>
    </row>
    <row r="1073" spans="1:5" x14ac:dyDescent="0.25">
      <c r="A1073" t="str">
        <f>_xlfn.CONCAT(mfdТикеры[[#This Row],[&lt;TICKER&gt;]],mfdТикеры[[#This Row],[&lt;DATE&gt;]])</f>
        <v>ФСК ЕЭС ао42198</v>
      </c>
      <c r="B1073" s="1" t="s">
        <v>6</v>
      </c>
      <c r="C1073" s="2">
        <v>42198</v>
      </c>
      <c r="D1073">
        <v>6.3979999999999995E-2</v>
      </c>
      <c r="E1073">
        <v>4077990000</v>
      </c>
    </row>
    <row r="1074" spans="1:5" x14ac:dyDescent="0.25">
      <c r="A1074" t="str">
        <f>_xlfn.CONCAT(mfdТикеры[[#This Row],[&lt;TICKER&gt;]],mfdТикеры[[#This Row],[&lt;DATE&gt;]])</f>
        <v>ФСК ЕЭС ао42205</v>
      </c>
      <c r="B1074" s="1" t="s">
        <v>6</v>
      </c>
      <c r="C1074" s="2">
        <v>42205</v>
      </c>
      <c r="D1074">
        <v>6.6350000000000006E-2</v>
      </c>
      <c r="E1074">
        <v>9201550000</v>
      </c>
    </row>
    <row r="1075" spans="1:5" x14ac:dyDescent="0.25">
      <c r="A1075" t="str">
        <f>_xlfn.CONCAT(mfdТикеры[[#This Row],[&lt;TICKER&gt;]],mfdТикеры[[#This Row],[&lt;DATE&gt;]])</f>
        <v>ФСК ЕЭС ао42212</v>
      </c>
      <c r="B1075" s="1" t="s">
        <v>6</v>
      </c>
      <c r="C1075" s="2">
        <v>42212</v>
      </c>
      <c r="D1075">
        <v>6.8000000000000005E-2</v>
      </c>
      <c r="E1075">
        <v>6522000000</v>
      </c>
    </row>
    <row r="1076" spans="1:5" x14ac:dyDescent="0.25">
      <c r="A1076" t="str">
        <f>_xlfn.CONCAT(mfdТикеры[[#This Row],[&lt;TICKER&gt;]],mfdТикеры[[#This Row],[&lt;DATE&gt;]])</f>
        <v>ФСК ЕЭС ао42219</v>
      </c>
      <c r="B1076" s="1" t="s">
        <v>6</v>
      </c>
      <c r="C1076" s="2">
        <v>42219</v>
      </c>
      <c r="D1076">
        <v>6.5850000000000006E-2</v>
      </c>
      <c r="E1076">
        <v>4251550000</v>
      </c>
    </row>
    <row r="1077" spans="1:5" x14ac:dyDescent="0.25">
      <c r="A1077" t="str">
        <f>_xlfn.CONCAT(mfdТикеры[[#This Row],[&lt;TICKER&gt;]],mfdТикеры[[#This Row],[&lt;DATE&gt;]])</f>
        <v>ФСК ЕЭС ао42226</v>
      </c>
      <c r="B1077" s="1" t="s">
        <v>6</v>
      </c>
      <c r="C1077" s="2">
        <v>42226</v>
      </c>
      <c r="D1077">
        <v>6.59E-2</v>
      </c>
      <c r="E1077">
        <v>3146660000</v>
      </c>
    </row>
    <row r="1078" spans="1:5" x14ac:dyDescent="0.25">
      <c r="A1078" t="str">
        <f>_xlfn.CONCAT(mfdТикеры[[#This Row],[&lt;TICKER&gt;]],mfdТикеры[[#This Row],[&lt;DATE&gt;]])</f>
        <v>ФСК ЕЭС ао42233</v>
      </c>
      <c r="B1078" s="1" t="s">
        <v>6</v>
      </c>
      <c r="C1078" s="2">
        <v>42233</v>
      </c>
      <c r="D1078">
        <v>6.2509999999999996E-2</v>
      </c>
      <c r="E1078">
        <v>3361590000</v>
      </c>
    </row>
    <row r="1079" spans="1:5" x14ac:dyDescent="0.25">
      <c r="A1079" t="str">
        <f>_xlfn.CONCAT(mfdТикеры[[#This Row],[&lt;TICKER&gt;]],mfdТикеры[[#This Row],[&lt;DATE&gt;]])</f>
        <v>ФСК ЕЭС ао42240</v>
      </c>
      <c r="B1079" s="1" t="s">
        <v>6</v>
      </c>
      <c r="C1079" s="2">
        <v>42240</v>
      </c>
      <c r="D1079">
        <v>6.5350000000000005E-2</v>
      </c>
      <c r="E1079">
        <v>7001850000</v>
      </c>
    </row>
    <row r="1080" spans="1:5" x14ac:dyDescent="0.25">
      <c r="A1080" t="str">
        <f>_xlfn.CONCAT(mfdТикеры[[#This Row],[&lt;TICKER&gt;]],mfdТикеры[[#This Row],[&lt;DATE&gt;]])</f>
        <v>ФСК ЕЭС ао42247</v>
      </c>
      <c r="B1080" s="1" t="s">
        <v>6</v>
      </c>
      <c r="C1080" s="2">
        <v>42247</v>
      </c>
      <c r="D1080">
        <v>6.429E-2</v>
      </c>
      <c r="E1080">
        <v>5000170000</v>
      </c>
    </row>
    <row r="1081" spans="1:5" x14ac:dyDescent="0.25">
      <c r="A1081" t="str">
        <f>_xlfn.CONCAT(mfdТикеры[[#This Row],[&lt;TICKER&gt;]],mfdТикеры[[#This Row],[&lt;DATE&gt;]])</f>
        <v>ФСК ЕЭС ао42254</v>
      </c>
      <c r="B1081" s="1" t="s">
        <v>6</v>
      </c>
      <c r="C1081" s="2">
        <v>42254</v>
      </c>
      <c r="D1081">
        <v>6.4500000000000002E-2</v>
      </c>
      <c r="E1081">
        <v>2921460000</v>
      </c>
    </row>
    <row r="1082" spans="1:5" x14ac:dyDescent="0.25">
      <c r="A1082" t="str">
        <f>_xlfn.CONCAT(mfdТикеры[[#This Row],[&lt;TICKER&gt;]],mfdТикеры[[#This Row],[&lt;DATE&gt;]])</f>
        <v>ФСК ЕЭС ао42261</v>
      </c>
      <c r="B1082" s="1" t="s">
        <v>6</v>
      </c>
      <c r="C1082" s="2">
        <v>42261</v>
      </c>
      <c r="D1082">
        <v>5.9119999999999999E-2</v>
      </c>
      <c r="E1082">
        <v>8432000000</v>
      </c>
    </row>
    <row r="1083" spans="1:5" x14ac:dyDescent="0.25">
      <c r="A1083" t="str">
        <f>_xlfn.CONCAT(mfdТикеры[[#This Row],[&lt;TICKER&gt;]],mfdТикеры[[#This Row],[&lt;DATE&gt;]])</f>
        <v>ФСК ЕЭС ао42268</v>
      </c>
      <c r="B1083" s="1" t="s">
        <v>6</v>
      </c>
      <c r="C1083" s="2">
        <v>42268</v>
      </c>
      <c r="D1083">
        <v>6.0979999999999999E-2</v>
      </c>
      <c r="E1083">
        <v>5721830000</v>
      </c>
    </row>
    <row r="1084" spans="1:5" x14ac:dyDescent="0.25">
      <c r="A1084" t="str">
        <f>_xlfn.CONCAT(mfdТикеры[[#This Row],[&lt;TICKER&gt;]],mfdТикеры[[#This Row],[&lt;DATE&gt;]])</f>
        <v>ФСК ЕЭС ао42275</v>
      </c>
      <c r="B1084" s="1" t="s">
        <v>6</v>
      </c>
      <c r="C1084" s="2">
        <v>42275</v>
      </c>
      <c r="D1084">
        <v>5.8889999999999998E-2</v>
      </c>
      <c r="E1084">
        <v>4442120000</v>
      </c>
    </row>
    <row r="1085" spans="1:5" x14ac:dyDescent="0.25">
      <c r="A1085" t="str">
        <f>_xlfn.CONCAT(mfdТикеры[[#This Row],[&lt;TICKER&gt;]],mfdТикеры[[#This Row],[&lt;DATE&gt;]])</f>
        <v>ФСК ЕЭС ао42282</v>
      </c>
      <c r="B1085" s="1" t="s">
        <v>6</v>
      </c>
      <c r="C1085" s="2">
        <v>42282</v>
      </c>
      <c r="D1085">
        <v>6.2109999999999999E-2</v>
      </c>
      <c r="E1085">
        <v>5153840000</v>
      </c>
    </row>
    <row r="1086" spans="1:5" x14ac:dyDescent="0.25">
      <c r="A1086" t="str">
        <f>_xlfn.CONCAT(mfdТикеры[[#This Row],[&lt;TICKER&gt;]],mfdТикеры[[#This Row],[&lt;DATE&gt;]])</f>
        <v>ФСК ЕЭС ао42289</v>
      </c>
      <c r="B1086" s="1" t="s">
        <v>6</v>
      </c>
      <c r="C1086" s="2">
        <v>42289</v>
      </c>
      <c r="D1086">
        <v>6.0249999999999998E-2</v>
      </c>
      <c r="E1086">
        <v>3991590000</v>
      </c>
    </row>
    <row r="1087" spans="1:5" x14ac:dyDescent="0.25">
      <c r="A1087" t="str">
        <f>_xlfn.CONCAT(mfdТикеры[[#This Row],[&lt;TICKER&gt;]],mfdТикеры[[#This Row],[&lt;DATE&gt;]])</f>
        <v>ФСК ЕЭС ао42296</v>
      </c>
      <c r="B1087" s="1" t="s">
        <v>6</v>
      </c>
      <c r="C1087" s="2">
        <v>42296</v>
      </c>
      <c r="D1087">
        <v>6.3329999999999997E-2</v>
      </c>
      <c r="E1087">
        <v>11936160000</v>
      </c>
    </row>
    <row r="1088" spans="1:5" x14ac:dyDescent="0.25">
      <c r="A1088" t="str">
        <f>_xlfn.CONCAT(mfdТикеры[[#This Row],[&lt;TICKER&gt;]],mfdТикеры[[#This Row],[&lt;DATE&gt;]])</f>
        <v>ФСК ЕЭС ао42303</v>
      </c>
      <c r="B1088" s="1" t="s">
        <v>6</v>
      </c>
      <c r="C1088" s="2">
        <v>42303</v>
      </c>
      <c r="D1088">
        <v>6.2149999999999997E-2</v>
      </c>
      <c r="E1088">
        <v>5178310000</v>
      </c>
    </row>
    <row r="1089" spans="1:5" x14ac:dyDescent="0.25">
      <c r="A1089" t="str">
        <f>_xlfn.CONCAT(mfdТикеры[[#This Row],[&lt;TICKER&gt;]],mfdТикеры[[#This Row],[&lt;DATE&gt;]])</f>
        <v>ФСК ЕЭС ао42310</v>
      </c>
      <c r="B1089" s="1" t="s">
        <v>6</v>
      </c>
      <c r="C1089" s="2">
        <v>42310</v>
      </c>
      <c r="D1089">
        <v>6.2370000000000002E-2</v>
      </c>
      <c r="E1089">
        <v>4314780000</v>
      </c>
    </row>
    <row r="1090" spans="1:5" x14ac:dyDescent="0.25">
      <c r="A1090" t="str">
        <f>_xlfn.CONCAT(mfdТикеры[[#This Row],[&lt;TICKER&gt;]],mfdТикеры[[#This Row],[&lt;DATE&gt;]])</f>
        <v>ФСК ЕЭС ао42317</v>
      </c>
      <c r="B1090" s="1" t="s">
        <v>6</v>
      </c>
      <c r="C1090" s="2">
        <v>42317</v>
      </c>
      <c r="D1090">
        <v>6.0290000000000003E-2</v>
      </c>
      <c r="E1090">
        <v>2792130000</v>
      </c>
    </row>
    <row r="1091" spans="1:5" x14ac:dyDescent="0.25">
      <c r="A1091" t="str">
        <f>_xlfn.CONCAT(mfdТикеры[[#This Row],[&lt;TICKER&gt;]],mfdТикеры[[#This Row],[&lt;DATE&gt;]])</f>
        <v>ФСК ЕЭС ао42324</v>
      </c>
      <c r="B1091" s="1" t="s">
        <v>6</v>
      </c>
      <c r="C1091" s="2">
        <v>42324</v>
      </c>
      <c r="D1091">
        <v>6.2649999999999997E-2</v>
      </c>
      <c r="E1091">
        <v>3774400000</v>
      </c>
    </row>
    <row r="1092" spans="1:5" x14ac:dyDescent="0.25">
      <c r="A1092" t="str">
        <f>_xlfn.CONCAT(mfdТикеры[[#This Row],[&lt;TICKER&gt;]],mfdТикеры[[#This Row],[&lt;DATE&gt;]])</f>
        <v>ФСК ЕЭС ао42331</v>
      </c>
      <c r="B1092" s="1" t="s">
        <v>6</v>
      </c>
      <c r="C1092" s="2">
        <v>42331</v>
      </c>
      <c r="D1092">
        <v>6.1379999999999997E-2</v>
      </c>
      <c r="E1092">
        <v>5050350000</v>
      </c>
    </row>
    <row r="1093" spans="1:5" x14ac:dyDescent="0.25">
      <c r="A1093" t="str">
        <f>_xlfn.CONCAT(mfdТикеры[[#This Row],[&lt;TICKER&gt;]],mfdТикеры[[#This Row],[&lt;DATE&gt;]])</f>
        <v>ФСК ЕЭС ао42338</v>
      </c>
      <c r="B1093" s="1" t="s">
        <v>6</v>
      </c>
      <c r="C1093" s="2">
        <v>42338</v>
      </c>
      <c r="D1093">
        <v>6.0150000000000002E-2</v>
      </c>
      <c r="E1093">
        <v>2190990000</v>
      </c>
    </row>
    <row r="1094" spans="1:5" x14ac:dyDescent="0.25">
      <c r="A1094" t="str">
        <f>_xlfn.CONCAT(mfdТикеры[[#This Row],[&lt;TICKER&gt;]],mfdТикеры[[#This Row],[&lt;DATE&gt;]])</f>
        <v>ФСК ЕЭС ао42345</v>
      </c>
      <c r="B1094" s="1" t="s">
        <v>6</v>
      </c>
      <c r="C1094" s="2">
        <v>42345</v>
      </c>
      <c r="D1094">
        <v>5.8680000000000003E-2</v>
      </c>
      <c r="E1094">
        <v>3019040000</v>
      </c>
    </row>
    <row r="1095" spans="1:5" x14ac:dyDescent="0.25">
      <c r="A1095" t="str">
        <f>_xlfn.CONCAT(mfdТикеры[[#This Row],[&lt;TICKER&gt;]],mfdТикеры[[#This Row],[&lt;DATE&gt;]])</f>
        <v>ФСК ЕЭС ао42352</v>
      </c>
      <c r="B1095" s="1" t="s">
        <v>6</v>
      </c>
      <c r="C1095" s="2">
        <v>42352</v>
      </c>
      <c r="D1095">
        <v>6.0400000000000002E-2</v>
      </c>
      <c r="E1095">
        <v>4765740000</v>
      </c>
    </row>
    <row r="1096" spans="1:5" x14ac:dyDescent="0.25">
      <c r="A1096" t="str">
        <f>_xlfn.CONCAT(mfdТикеры[[#This Row],[&lt;TICKER&gt;]],mfdТикеры[[#This Row],[&lt;DATE&gt;]])</f>
        <v>ФСК ЕЭС ао42359</v>
      </c>
      <c r="B1096" s="1" t="s">
        <v>6</v>
      </c>
      <c r="C1096" s="2">
        <v>42359</v>
      </c>
      <c r="D1096">
        <v>5.8790000000000002E-2</v>
      </c>
      <c r="E1096">
        <v>2305360000</v>
      </c>
    </row>
    <row r="1097" spans="1:5" x14ac:dyDescent="0.25">
      <c r="A1097" t="str">
        <f>_xlfn.CONCAT(mfdТикеры[[#This Row],[&lt;TICKER&gt;]],mfdТикеры[[#This Row],[&lt;DATE&gt;]])</f>
        <v>ФСК ЕЭС ао42366</v>
      </c>
      <c r="B1097" s="1" t="s">
        <v>6</v>
      </c>
      <c r="C1097" s="2">
        <v>42366</v>
      </c>
      <c r="D1097">
        <v>5.9400000000000001E-2</v>
      </c>
      <c r="E1097">
        <v>1643440000</v>
      </c>
    </row>
    <row r="1098" spans="1:5" x14ac:dyDescent="0.25">
      <c r="A1098" t="str">
        <f>_xlfn.CONCAT(mfdТикеры[[#This Row],[&lt;TICKER&gt;]],mfdТикеры[[#This Row],[&lt;DATE&gt;]])</f>
        <v>ФСК ЕЭС ао42373</v>
      </c>
      <c r="B1098" s="1" t="s">
        <v>6</v>
      </c>
      <c r="C1098" s="2">
        <v>42373</v>
      </c>
      <c r="D1098">
        <v>6.0749999999999998E-2</v>
      </c>
      <c r="E1098">
        <v>2822030000</v>
      </c>
    </row>
    <row r="1099" spans="1:5" x14ac:dyDescent="0.25">
      <c r="A1099" t="str">
        <f>_xlfn.CONCAT(mfdТикеры[[#This Row],[&lt;TICKER&gt;]],mfdТикеры[[#This Row],[&lt;DATE&gt;]])</f>
        <v>ФСК ЕЭС ао42380</v>
      </c>
      <c r="B1099" s="1" t="s">
        <v>6</v>
      </c>
      <c r="C1099" s="2">
        <v>42380</v>
      </c>
      <c r="D1099">
        <v>5.4989999999999997E-2</v>
      </c>
      <c r="E1099">
        <v>5250790000</v>
      </c>
    </row>
    <row r="1100" spans="1:5" x14ac:dyDescent="0.25">
      <c r="A1100" t="str">
        <f>_xlfn.CONCAT(mfdТикеры[[#This Row],[&lt;TICKER&gt;]],mfdТикеры[[#This Row],[&lt;DATE&gt;]])</f>
        <v>ФСК ЕЭС ао42387</v>
      </c>
      <c r="B1100" s="1" t="s">
        <v>6</v>
      </c>
      <c r="C1100" s="2">
        <v>42387</v>
      </c>
      <c r="D1100">
        <v>5.7799999999999997E-2</v>
      </c>
      <c r="E1100">
        <v>4284330000</v>
      </c>
    </row>
    <row r="1101" spans="1:5" x14ac:dyDescent="0.25">
      <c r="A1101" t="str">
        <f>_xlfn.CONCAT(mfdТикеры[[#This Row],[&lt;TICKER&gt;]],mfdТикеры[[#This Row],[&lt;DATE&gt;]])</f>
        <v>ФСК ЕЭС ао42394</v>
      </c>
      <c r="B1101" s="1" t="s">
        <v>6</v>
      </c>
      <c r="C1101" s="2">
        <v>42394</v>
      </c>
      <c r="D1101">
        <v>5.8500000000000003E-2</v>
      </c>
      <c r="E1101">
        <v>3945450000</v>
      </c>
    </row>
    <row r="1102" spans="1:5" x14ac:dyDescent="0.25">
      <c r="A1102" t="str">
        <f>_xlfn.CONCAT(mfdТикеры[[#This Row],[&lt;TICKER&gt;]],mfdТикеры[[#This Row],[&lt;DATE&gt;]])</f>
        <v>ФСК ЕЭС ао42401</v>
      </c>
      <c r="B1102" s="1" t="s">
        <v>6</v>
      </c>
      <c r="C1102" s="2">
        <v>42401</v>
      </c>
      <c r="D1102">
        <v>6.1400000000000003E-2</v>
      </c>
      <c r="E1102">
        <v>6537640000</v>
      </c>
    </row>
    <row r="1103" spans="1:5" x14ac:dyDescent="0.25">
      <c r="A1103" t="str">
        <f>_xlfn.CONCAT(mfdТикеры[[#This Row],[&lt;TICKER&gt;]],mfdТикеры[[#This Row],[&lt;DATE&gt;]])</f>
        <v>ФСК ЕЭС ао42408</v>
      </c>
      <c r="B1103" s="1" t="s">
        <v>6</v>
      </c>
      <c r="C1103" s="2">
        <v>42408</v>
      </c>
      <c r="D1103">
        <v>6.2039999999999998E-2</v>
      </c>
      <c r="E1103">
        <v>4438150000</v>
      </c>
    </row>
    <row r="1104" spans="1:5" x14ac:dyDescent="0.25">
      <c r="A1104" t="str">
        <f>_xlfn.CONCAT(mfdТикеры[[#This Row],[&lt;TICKER&gt;]],mfdТикеры[[#This Row],[&lt;DATE&gt;]])</f>
        <v>ФСК ЕЭС ао42415</v>
      </c>
      <c r="B1104" s="1" t="s">
        <v>6</v>
      </c>
      <c r="C1104" s="2">
        <v>42415</v>
      </c>
      <c r="D1104">
        <v>6.2300000000000001E-2</v>
      </c>
      <c r="E1104">
        <v>5866710000</v>
      </c>
    </row>
    <row r="1105" spans="1:5" x14ac:dyDescent="0.25">
      <c r="A1105" t="str">
        <f>_xlfn.CONCAT(mfdТикеры[[#This Row],[&lt;TICKER&gt;]],mfdТикеры[[#This Row],[&lt;DATE&gt;]])</f>
        <v>ФСК ЕЭС ао42422</v>
      </c>
      <c r="B1105" s="1" t="s">
        <v>6</v>
      </c>
      <c r="C1105" s="2">
        <v>42422</v>
      </c>
      <c r="D1105">
        <v>6.5809999999999994E-2</v>
      </c>
      <c r="E1105">
        <v>9427750000</v>
      </c>
    </row>
    <row r="1106" spans="1:5" x14ac:dyDescent="0.25">
      <c r="A1106" t="str">
        <f>_xlfn.CONCAT(mfdТикеры[[#This Row],[&lt;TICKER&gt;]],mfdТикеры[[#This Row],[&lt;DATE&gt;]])</f>
        <v>ФСК ЕЭС ао42429</v>
      </c>
      <c r="B1106" s="1" t="s">
        <v>6</v>
      </c>
      <c r="C1106" s="2">
        <v>42429</v>
      </c>
      <c r="D1106">
        <v>6.7890000000000006E-2</v>
      </c>
      <c r="E1106">
        <v>7579260000</v>
      </c>
    </row>
    <row r="1107" spans="1:5" x14ac:dyDescent="0.25">
      <c r="A1107" t="str">
        <f>_xlfn.CONCAT(mfdТикеры[[#This Row],[&lt;TICKER&gt;]],mfdТикеры[[#This Row],[&lt;DATE&gt;]])</f>
        <v>ФСК ЕЭС ао42436</v>
      </c>
      <c r="B1107" s="1" t="s">
        <v>6</v>
      </c>
      <c r="C1107" s="2">
        <v>42436</v>
      </c>
      <c r="D1107">
        <v>6.8229999999999999E-2</v>
      </c>
      <c r="E1107">
        <v>4808940000</v>
      </c>
    </row>
    <row r="1108" spans="1:5" x14ac:dyDescent="0.25">
      <c r="A1108" t="str">
        <f>_xlfn.CONCAT(mfdТикеры[[#This Row],[&lt;TICKER&gt;]],mfdТикеры[[#This Row],[&lt;DATE&gt;]])</f>
        <v>ФСК ЕЭС ао42443</v>
      </c>
      <c r="B1108" s="1" t="s">
        <v>6</v>
      </c>
      <c r="C1108" s="2">
        <v>42443</v>
      </c>
      <c r="D1108">
        <v>7.6499999999999999E-2</v>
      </c>
      <c r="E1108">
        <v>15549800000</v>
      </c>
    </row>
    <row r="1109" spans="1:5" x14ac:dyDescent="0.25">
      <c r="A1109" t="str">
        <f>_xlfn.CONCAT(mfdТикеры[[#This Row],[&lt;TICKER&gt;]],mfdТикеры[[#This Row],[&lt;DATE&gt;]])</f>
        <v>ФСК ЕЭС ао42450</v>
      </c>
      <c r="B1109" s="1" t="s">
        <v>6</v>
      </c>
      <c r="C1109" s="2">
        <v>42450</v>
      </c>
      <c r="D1109">
        <v>8.2979999999999998E-2</v>
      </c>
      <c r="E1109">
        <v>15205250000</v>
      </c>
    </row>
    <row r="1110" spans="1:5" x14ac:dyDescent="0.25">
      <c r="A1110" t="str">
        <f>_xlfn.CONCAT(mfdТикеры[[#This Row],[&lt;TICKER&gt;]],mfdТикеры[[#This Row],[&lt;DATE&gt;]])</f>
        <v>ФСК ЕЭС ао42457</v>
      </c>
      <c r="B1110" s="1" t="s">
        <v>6</v>
      </c>
      <c r="C1110" s="2">
        <v>42457</v>
      </c>
      <c r="D1110">
        <v>8.48E-2</v>
      </c>
      <c r="E1110">
        <v>9337670000</v>
      </c>
    </row>
    <row r="1111" spans="1:5" x14ac:dyDescent="0.25">
      <c r="A1111" t="str">
        <f>_xlfn.CONCAT(mfdТикеры[[#This Row],[&lt;TICKER&gt;]],mfdТикеры[[#This Row],[&lt;DATE&gt;]])</f>
        <v>ФСК ЕЭС ао42464</v>
      </c>
      <c r="B1111" s="1" t="s">
        <v>6</v>
      </c>
      <c r="C1111" s="2">
        <v>42464</v>
      </c>
      <c r="D1111">
        <v>9.4950000000000007E-2</v>
      </c>
      <c r="E1111">
        <v>24702670000</v>
      </c>
    </row>
    <row r="1112" spans="1:5" x14ac:dyDescent="0.25">
      <c r="A1112" t="str">
        <f>_xlfn.CONCAT(mfdТикеры[[#This Row],[&lt;TICKER&gt;]],mfdТикеры[[#This Row],[&lt;DATE&gt;]])</f>
        <v>ФСК ЕЭС ао42471</v>
      </c>
      <c r="B1112" s="1" t="s">
        <v>6</v>
      </c>
      <c r="C1112" s="2">
        <v>42471</v>
      </c>
      <c r="D1112">
        <v>8.7770000000000001E-2</v>
      </c>
      <c r="E1112">
        <v>14059670000</v>
      </c>
    </row>
    <row r="1113" spans="1:5" x14ac:dyDescent="0.25">
      <c r="A1113" t="str">
        <f>_xlfn.CONCAT(mfdТикеры[[#This Row],[&lt;TICKER&gt;]],mfdТикеры[[#This Row],[&lt;DATE&gt;]])</f>
        <v>ФСК ЕЭС ао42478</v>
      </c>
      <c r="B1113" s="1" t="s">
        <v>6</v>
      </c>
      <c r="C1113" s="2">
        <v>42478</v>
      </c>
      <c r="D1113">
        <v>9.6229999999999996E-2</v>
      </c>
      <c r="E1113">
        <v>18887290000</v>
      </c>
    </row>
    <row r="1114" spans="1:5" x14ac:dyDescent="0.25">
      <c r="A1114" t="str">
        <f>_xlfn.CONCAT(mfdТикеры[[#This Row],[&lt;TICKER&gt;]],mfdТикеры[[#This Row],[&lt;DATE&gt;]])</f>
        <v>ФСК ЕЭС ао42485</v>
      </c>
      <c r="B1114" s="1" t="s">
        <v>6</v>
      </c>
      <c r="C1114" s="2">
        <v>42485</v>
      </c>
      <c r="D1114">
        <v>0.10045</v>
      </c>
      <c r="E1114">
        <v>14303100000</v>
      </c>
    </row>
    <row r="1115" spans="1:5" x14ac:dyDescent="0.25">
      <c r="A1115" t="str">
        <f>_xlfn.CONCAT(mfdТикеры[[#This Row],[&lt;TICKER&gt;]],mfdТикеры[[#This Row],[&lt;DATE&gt;]])</f>
        <v>ФСК ЕЭС ао42492</v>
      </c>
      <c r="B1115" s="1" t="s">
        <v>6</v>
      </c>
      <c r="C1115" s="2">
        <v>42492</v>
      </c>
      <c r="D1115">
        <v>0.10696</v>
      </c>
      <c r="E1115">
        <v>13578280000</v>
      </c>
    </row>
    <row r="1116" spans="1:5" x14ac:dyDescent="0.25">
      <c r="A1116" t="str">
        <f>_xlfn.CONCAT(mfdТикеры[[#This Row],[&lt;TICKER&gt;]],mfdТикеры[[#This Row],[&lt;DATE&gt;]])</f>
        <v>ФСК ЕЭС ао42499</v>
      </c>
      <c r="B1116" s="1" t="s">
        <v>6</v>
      </c>
      <c r="C1116" s="2">
        <v>42499</v>
      </c>
      <c r="D1116">
        <v>0.11</v>
      </c>
      <c r="E1116">
        <v>10136090000</v>
      </c>
    </row>
    <row r="1117" spans="1:5" x14ac:dyDescent="0.25">
      <c r="A1117" t="str">
        <f>_xlfn.CONCAT(mfdТикеры[[#This Row],[&lt;TICKER&gt;]],mfdТикеры[[#This Row],[&lt;DATE&gt;]])</f>
        <v>ФСК ЕЭС ао42506</v>
      </c>
      <c r="B1117" s="1" t="s">
        <v>6</v>
      </c>
      <c r="C1117" s="2">
        <v>42506</v>
      </c>
      <c r="D1117">
        <v>0.112</v>
      </c>
      <c r="E1117">
        <v>12575940000</v>
      </c>
    </row>
    <row r="1118" spans="1:5" x14ac:dyDescent="0.25">
      <c r="A1118" t="str">
        <f>_xlfn.CONCAT(mfdТикеры[[#This Row],[&lt;TICKER&gt;]],mfdТикеры[[#This Row],[&lt;DATE&gt;]])</f>
        <v>ФСК ЕЭС ао42513</v>
      </c>
      <c r="B1118" s="1" t="s">
        <v>6</v>
      </c>
      <c r="C1118" s="2">
        <v>42513</v>
      </c>
      <c r="D1118">
        <v>0.12327</v>
      </c>
      <c r="E1118">
        <v>33093910000</v>
      </c>
    </row>
    <row r="1119" spans="1:5" x14ac:dyDescent="0.25">
      <c r="A1119" t="str">
        <f>_xlfn.CONCAT(mfdТикеры[[#This Row],[&lt;TICKER&gt;]],mfdТикеры[[#This Row],[&lt;DATE&gt;]])</f>
        <v>ФСК ЕЭС ао42520</v>
      </c>
      <c r="B1119" s="1" t="s">
        <v>6</v>
      </c>
      <c r="C1119" s="2">
        <v>42520</v>
      </c>
      <c r="D1119">
        <v>0.13900000000000001</v>
      </c>
      <c r="E1119">
        <v>30352440000</v>
      </c>
    </row>
    <row r="1120" spans="1:5" x14ac:dyDescent="0.25">
      <c r="A1120" t="str">
        <f>_xlfn.CONCAT(mfdТикеры[[#This Row],[&lt;TICKER&gt;]],mfdТикеры[[#This Row],[&lt;DATE&gt;]])</f>
        <v>ФСК ЕЭС ао42527</v>
      </c>
      <c r="B1120" s="1" t="s">
        <v>6</v>
      </c>
      <c r="C1120" s="2">
        <v>42527</v>
      </c>
      <c r="D1120">
        <v>0.12299</v>
      </c>
      <c r="E1120">
        <v>30779530000</v>
      </c>
    </row>
    <row r="1121" spans="1:5" x14ac:dyDescent="0.25">
      <c r="A1121" t="str">
        <f>_xlfn.CONCAT(mfdТикеры[[#This Row],[&lt;TICKER&gt;]],mfdТикеры[[#This Row],[&lt;DATE&gt;]])</f>
        <v>ФСК ЕЭС ао42534</v>
      </c>
      <c r="B1121" s="1" t="s">
        <v>6</v>
      </c>
      <c r="C1121" s="2">
        <v>42534</v>
      </c>
      <c r="D1121">
        <v>0.14029</v>
      </c>
      <c r="E1121">
        <v>24931820000</v>
      </c>
    </row>
    <row r="1122" spans="1:5" x14ac:dyDescent="0.25">
      <c r="A1122" t="str">
        <f>_xlfn.CONCAT(mfdТикеры[[#This Row],[&lt;TICKER&gt;]],mfdТикеры[[#This Row],[&lt;DATE&gt;]])</f>
        <v>ФСК ЕЭС ао42541</v>
      </c>
      <c r="B1122" s="1" t="s">
        <v>6</v>
      </c>
      <c r="C1122" s="2">
        <v>42541</v>
      </c>
      <c r="D1122">
        <v>0.14315</v>
      </c>
      <c r="E1122">
        <v>12558700000</v>
      </c>
    </row>
    <row r="1123" spans="1:5" x14ac:dyDescent="0.25">
      <c r="A1123" t="str">
        <f>_xlfn.CONCAT(mfdТикеры[[#This Row],[&lt;TICKER&gt;]],mfdТикеры[[#This Row],[&lt;DATE&gt;]])</f>
        <v>ФСК ЕЭС ао42548</v>
      </c>
      <c r="B1123" s="1" t="s">
        <v>6</v>
      </c>
      <c r="C1123" s="2">
        <v>42548</v>
      </c>
      <c r="D1123">
        <v>0.15815000000000001</v>
      </c>
      <c r="E1123">
        <v>24770790000</v>
      </c>
    </row>
    <row r="1124" spans="1:5" x14ac:dyDescent="0.25">
      <c r="A1124" t="str">
        <f>_xlfn.CONCAT(mfdТикеры[[#This Row],[&lt;TICKER&gt;]],mfdТикеры[[#This Row],[&lt;DATE&gt;]])</f>
        <v>ФСК ЕЭС ао42555</v>
      </c>
      <c r="B1124" s="1" t="s">
        <v>6</v>
      </c>
      <c r="C1124" s="2">
        <v>42555</v>
      </c>
      <c r="D1124">
        <v>0.15548000000000001</v>
      </c>
      <c r="E1124">
        <v>20576200000</v>
      </c>
    </row>
    <row r="1125" spans="1:5" x14ac:dyDescent="0.25">
      <c r="A1125" t="str">
        <f>_xlfn.CONCAT(mfdТикеры[[#This Row],[&lt;TICKER&gt;]],mfdТикеры[[#This Row],[&lt;DATE&gt;]])</f>
        <v>ФСК ЕЭС ао42562</v>
      </c>
      <c r="B1125" s="1" t="s">
        <v>6</v>
      </c>
      <c r="C1125" s="2">
        <v>42562</v>
      </c>
      <c r="D1125">
        <v>0.14549000000000001</v>
      </c>
      <c r="E1125">
        <v>26106660000</v>
      </c>
    </row>
    <row r="1126" spans="1:5" x14ac:dyDescent="0.25">
      <c r="A1126" t="str">
        <f>_xlfn.CONCAT(mfdТикеры[[#This Row],[&lt;TICKER&gt;]],mfdТикеры[[#This Row],[&lt;DATE&gt;]])</f>
        <v>ФСК ЕЭС ао42569</v>
      </c>
      <c r="B1126" s="1" t="s">
        <v>6</v>
      </c>
      <c r="C1126" s="2">
        <v>42569</v>
      </c>
      <c r="D1126">
        <v>0.154</v>
      </c>
      <c r="E1126">
        <v>12376150000</v>
      </c>
    </row>
    <row r="1127" spans="1:5" x14ac:dyDescent="0.25">
      <c r="A1127" t="str">
        <f>_xlfn.CONCAT(mfdТикеры[[#This Row],[&lt;TICKER&gt;]],mfdТикеры[[#This Row],[&lt;DATE&gt;]])</f>
        <v>ФСК ЕЭС ао42576</v>
      </c>
      <c r="B1127" s="1" t="s">
        <v>6</v>
      </c>
      <c r="C1127" s="2">
        <v>42576</v>
      </c>
      <c r="D1127">
        <v>0.16098999999999999</v>
      </c>
      <c r="E1127">
        <v>15044170000</v>
      </c>
    </row>
    <row r="1128" spans="1:5" x14ac:dyDescent="0.25">
      <c r="A1128" t="str">
        <f>_xlfn.CONCAT(mfdТикеры[[#This Row],[&lt;TICKER&gt;]],mfdТикеры[[#This Row],[&lt;DATE&gt;]])</f>
        <v>ФСК ЕЭС ао42583</v>
      </c>
      <c r="B1128" s="1" t="s">
        <v>6</v>
      </c>
      <c r="C1128" s="2">
        <v>42583</v>
      </c>
      <c r="D1128">
        <v>0.15396000000000001</v>
      </c>
      <c r="E1128">
        <v>10021190000</v>
      </c>
    </row>
    <row r="1129" spans="1:5" x14ac:dyDescent="0.25">
      <c r="A1129" t="str">
        <f>_xlfn.CONCAT(mfdТикеры[[#This Row],[&lt;TICKER&gt;]],mfdТикеры[[#This Row],[&lt;DATE&gt;]])</f>
        <v>ФСК ЕЭС ао42590</v>
      </c>
      <c r="B1129" s="1" t="s">
        <v>6</v>
      </c>
      <c r="C1129" s="2">
        <v>42590</v>
      </c>
      <c r="D1129">
        <v>0.15454000000000001</v>
      </c>
      <c r="E1129">
        <v>12180680000</v>
      </c>
    </row>
    <row r="1130" spans="1:5" x14ac:dyDescent="0.25">
      <c r="A1130" t="str">
        <f>_xlfn.CONCAT(mfdТикеры[[#This Row],[&lt;TICKER&gt;]],mfdТикеры[[#This Row],[&lt;DATE&gt;]])</f>
        <v>ФСК ЕЭС ао42597</v>
      </c>
      <c r="B1130" s="1" t="s">
        <v>6</v>
      </c>
      <c r="C1130" s="2">
        <v>42597</v>
      </c>
      <c r="D1130">
        <v>0.15451000000000001</v>
      </c>
      <c r="E1130">
        <v>5250210000</v>
      </c>
    </row>
    <row r="1131" spans="1:5" x14ac:dyDescent="0.25">
      <c r="A1131" t="str">
        <f>_xlfn.CONCAT(mfdТикеры[[#This Row],[&lt;TICKER&gt;]],mfdТикеры[[#This Row],[&lt;DATE&gt;]])</f>
        <v>ФСК ЕЭС ао42604</v>
      </c>
      <c r="B1131" s="1" t="s">
        <v>6</v>
      </c>
      <c r="C1131" s="2">
        <v>42604</v>
      </c>
      <c r="D1131">
        <v>0.1681</v>
      </c>
      <c r="E1131">
        <v>17210810000</v>
      </c>
    </row>
    <row r="1132" spans="1:5" x14ac:dyDescent="0.25">
      <c r="A1132" t="str">
        <f>_xlfn.CONCAT(mfdТикеры[[#This Row],[&lt;TICKER&gt;]],mfdТикеры[[#This Row],[&lt;DATE&gt;]])</f>
        <v>ФСК ЕЭС ао42611</v>
      </c>
      <c r="B1132" s="1" t="s">
        <v>6</v>
      </c>
      <c r="C1132" s="2">
        <v>42611</v>
      </c>
      <c r="D1132">
        <v>0.17219999999999999</v>
      </c>
      <c r="E1132">
        <v>13209370000</v>
      </c>
    </row>
    <row r="1133" spans="1:5" x14ac:dyDescent="0.25">
      <c r="A1133" t="str">
        <f>_xlfn.CONCAT(mfdТикеры[[#This Row],[&lt;TICKER&gt;]],mfdТикеры[[#This Row],[&lt;DATE&gt;]])</f>
        <v>ФСК ЕЭС ао42618</v>
      </c>
      <c r="B1133" s="1" t="s">
        <v>6</v>
      </c>
      <c r="C1133" s="2">
        <v>42618</v>
      </c>
      <c r="D1133">
        <v>0.17988999999999999</v>
      </c>
      <c r="E1133">
        <v>14008800000</v>
      </c>
    </row>
    <row r="1134" spans="1:5" x14ac:dyDescent="0.25">
      <c r="A1134" t="str">
        <f>_xlfn.CONCAT(mfdТикеры[[#This Row],[&lt;TICKER&gt;]],mfdТикеры[[#This Row],[&lt;DATE&gt;]])</f>
        <v>ФСК ЕЭС ао42625</v>
      </c>
      <c r="B1134" s="1" t="s">
        <v>6</v>
      </c>
      <c r="C1134" s="2">
        <v>42625</v>
      </c>
      <c r="D1134">
        <v>0.16172</v>
      </c>
      <c r="E1134">
        <v>11589250000</v>
      </c>
    </row>
    <row r="1135" spans="1:5" x14ac:dyDescent="0.25">
      <c r="A1135" t="str">
        <f>_xlfn.CONCAT(mfdТикеры[[#This Row],[&lt;TICKER&gt;]],mfdТикеры[[#This Row],[&lt;DATE&gt;]])</f>
        <v>ФСК ЕЭС ао42632</v>
      </c>
      <c r="B1135" s="1" t="s">
        <v>6</v>
      </c>
      <c r="C1135" s="2">
        <v>42632</v>
      </c>
      <c r="D1135">
        <v>0.17599999999999999</v>
      </c>
      <c r="E1135">
        <v>11756200000</v>
      </c>
    </row>
    <row r="1136" spans="1:5" x14ac:dyDescent="0.25">
      <c r="A1136" t="str">
        <f>_xlfn.CONCAT(mfdТикеры[[#This Row],[&lt;TICKER&gt;]],mfdТикеры[[#This Row],[&lt;DATE&gt;]])</f>
        <v>ФСК ЕЭС ао42639</v>
      </c>
      <c r="B1136" s="1" t="s">
        <v>6</v>
      </c>
      <c r="C1136" s="2">
        <v>42639</v>
      </c>
      <c r="D1136">
        <v>0.17849000000000001</v>
      </c>
      <c r="E1136">
        <v>8452110000</v>
      </c>
    </row>
    <row r="1137" spans="1:5" x14ac:dyDescent="0.25">
      <c r="A1137" t="str">
        <f>_xlfn.CONCAT(mfdТикеры[[#This Row],[&lt;TICKER&gt;]],mfdТикеры[[#This Row],[&lt;DATE&gt;]])</f>
        <v>ФСК ЕЭС ао42646</v>
      </c>
      <c r="B1137" s="1" t="s">
        <v>6</v>
      </c>
      <c r="C1137" s="2">
        <v>42646</v>
      </c>
      <c r="D1137">
        <v>0.17079</v>
      </c>
      <c r="E1137">
        <v>6812800000</v>
      </c>
    </row>
    <row r="1138" spans="1:5" x14ac:dyDescent="0.25">
      <c r="A1138" t="str">
        <f>_xlfn.CONCAT(mfdТикеры[[#This Row],[&lt;TICKER&gt;]],mfdТикеры[[#This Row],[&lt;DATE&gt;]])</f>
        <v>ФСК ЕЭС ао42653</v>
      </c>
      <c r="B1138" s="1" t="s">
        <v>6</v>
      </c>
      <c r="C1138" s="2">
        <v>42653</v>
      </c>
      <c r="D1138">
        <v>0.16424</v>
      </c>
      <c r="E1138">
        <v>5126750000</v>
      </c>
    </row>
    <row r="1139" spans="1:5" x14ac:dyDescent="0.25">
      <c r="A1139" t="str">
        <f>_xlfn.CONCAT(mfdТикеры[[#This Row],[&lt;TICKER&gt;]],mfdТикеры[[#This Row],[&lt;DATE&gt;]])</f>
        <v>ФСК ЕЭС ао42660</v>
      </c>
      <c r="B1139" s="1" t="s">
        <v>6</v>
      </c>
      <c r="C1139" s="2">
        <v>42660</v>
      </c>
      <c r="D1139">
        <v>0.16520000000000001</v>
      </c>
      <c r="E1139">
        <v>5012660000</v>
      </c>
    </row>
    <row r="1140" spans="1:5" x14ac:dyDescent="0.25">
      <c r="A1140" t="str">
        <f>_xlfn.CONCAT(mfdТикеры[[#This Row],[&lt;TICKER&gt;]],mfdТикеры[[#This Row],[&lt;DATE&gt;]])</f>
        <v>ФСК ЕЭС ао42667</v>
      </c>
      <c r="B1140" s="1" t="s">
        <v>6</v>
      </c>
      <c r="C1140" s="2">
        <v>42667</v>
      </c>
      <c r="D1140">
        <v>0.16900000000000001</v>
      </c>
      <c r="E1140">
        <v>6836020000</v>
      </c>
    </row>
    <row r="1141" spans="1:5" x14ac:dyDescent="0.25">
      <c r="A1141" t="str">
        <f>_xlfn.CONCAT(mfdТикеры[[#This Row],[&lt;TICKER&gt;]],mfdТикеры[[#This Row],[&lt;DATE&gt;]])</f>
        <v>ФСК ЕЭС ао42674</v>
      </c>
      <c r="B1141" s="1" t="s">
        <v>6</v>
      </c>
      <c r="C1141" s="2">
        <v>42674</v>
      </c>
      <c r="D1141">
        <v>0.16550000000000001</v>
      </c>
      <c r="E1141">
        <v>5130710000</v>
      </c>
    </row>
    <row r="1142" spans="1:5" x14ac:dyDescent="0.25">
      <c r="A1142" t="str">
        <f>_xlfn.CONCAT(mfdТикеры[[#This Row],[&lt;TICKER&gt;]],mfdТикеры[[#This Row],[&lt;DATE&gt;]])</f>
        <v>ФСК ЕЭС ао42681</v>
      </c>
      <c r="B1142" s="1" t="s">
        <v>6</v>
      </c>
      <c r="C1142" s="2">
        <v>42681</v>
      </c>
      <c r="D1142">
        <v>0.16535</v>
      </c>
      <c r="E1142">
        <v>7767680000</v>
      </c>
    </row>
    <row r="1143" spans="1:5" x14ac:dyDescent="0.25">
      <c r="A1143" t="str">
        <f>_xlfn.CONCAT(mfdТикеры[[#This Row],[&lt;TICKER&gt;]],mfdТикеры[[#This Row],[&lt;DATE&gt;]])</f>
        <v>ФСК ЕЭС ао42688</v>
      </c>
      <c r="B1143" s="1" t="s">
        <v>6</v>
      </c>
      <c r="C1143" s="2">
        <v>42688</v>
      </c>
      <c r="D1143">
        <v>0.17988999999999999</v>
      </c>
      <c r="E1143">
        <v>17761460000</v>
      </c>
    </row>
    <row r="1144" spans="1:5" x14ac:dyDescent="0.25">
      <c r="A1144" t="str">
        <f>_xlfn.CONCAT(mfdТикеры[[#This Row],[&lt;TICKER&gt;]],mfdТикеры[[#This Row],[&lt;DATE&gt;]])</f>
        <v>ФСК ЕЭС ао42695</v>
      </c>
      <c r="B1144" s="1" t="s">
        <v>6</v>
      </c>
      <c r="C1144" s="2">
        <v>42695</v>
      </c>
      <c r="D1144">
        <v>0.18872</v>
      </c>
      <c r="E1144">
        <v>9036030000</v>
      </c>
    </row>
    <row r="1145" spans="1:5" x14ac:dyDescent="0.25">
      <c r="A1145" t="str">
        <f>_xlfn.CONCAT(mfdТикеры[[#This Row],[&lt;TICKER&gt;]],mfdТикеры[[#This Row],[&lt;DATE&gt;]])</f>
        <v>ФСК ЕЭС ао42702</v>
      </c>
      <c r="B1145" s="1" t="s">
        <v>6</v>
      </c>
      <c r="C1145" s="2">
        <v>42702</v>
      </c>
      <c r="D1145">
        <v>0.19309999999999999</v>
      </c>
      <c r="E1145">
        <v>16265800000</v>
      </c>
    </row>
    <row r="1146" spans="1:5" x14ac:dyDescent="0.25">
      <c r="A1146" t="str">
        <f>_xlfn.CONCAT(mfdТикеры[[#This Row],[&lt;TICKER&gt;]],mfdТикеры[[#This Row],[&lt;DATE&gt;]])</f>
        <v>ФСК ЕЭС ао42709</v>
      </c>
      <c r="B1146" s="1" t="s">
        <v>6</v>
      </c>
      <c r="C1146" s="2">
        <v>42709</v>
      </c>
      <c r="D1146">
        <v>0.20380999999999999</v>
      </c>
      <c r="E1146">
        <v>12311130000</v>
      </c>
    </row>
    <row r="1147" spans="1:5" x14ac:dyDescent="0.25">
      <c r="A1147" t="str">
        <f>_xlfn.CONCAT(mfdТикеры[[#This Row],[&lt;TICKER&gt;]],mfdТикеры[[#This Row],[&lt;DATE&gt;]])</f>
        <v>ФСК ЕЭС ао42716</v>
      </c>
      <c r="B1147" s="1" t="s">
        <v>6</v>
      </c>
      <c r="C1147" s="2">
        <v>42716</v>
      </c>
      <c r="D1147">
        <v>0.20272999999999999</v>
      </c>
      <c r="E1147">
        <v>15237370000</v>
      </c>
    </row>
    <row r="1148" spans="1:5" x14ac:dyDescent="0.25">
      <c r="A1148" t="str">
        <f>_xlfn.CONCAT(mfdТикеры[[#This Row],[&lt;TICKER&gt;]],mfdТикеры[[#This Row],[&lt;DATE&gt;]])</f>
        <v>ФСК ЕЭС ао42723</v>
      </c>
      <c r="B1148" s="1" t="s">
        <v>6</v>
      </c>
      <c r="C1148" s="2">
        <v>42723</v>
      </c>
      <c r="D1148">
        <v>0.19231999999999999</v>
      </c>
      <c r="E1148">
        <v>9984580000</v>
      </c>
    </row>
    <row r="1149" spans="1:5" x14ac:dyDescent="0.25">
      <c r="A1149" t="str">
        <f>_xlfn.CONCAT(mfdТикеры[[#This Row],[&lt;TICKER&gt;]],mfdТикеры[[#This Row],[&lt;DATE&gt;]])</f>
        <v>ФСК ЕЭС ао42730</v>
      </c>
      <c r="B1149" s="1" t="s">
        <v>6</v>
      </c>
      <c r="C1149" s="2">
        <v>42730</v>
      </c>
      <c r="D1149">
        <v>0.20319999999999999</v>
      </c>
      <c r="E1149">
        <v>8250100000</v>
      </c>
    </row>
    <row r="1150" spans="1:5" x14ac:dyDescent="0.25">
      <c r="A1150" t="str">
        <f>_xlfn.CONCAT(mfdТикеры[[#This Row],[&lt;TICKER&gt;]],mfdТикеры[[#This Row],[&lt;DATE&gt;]])</f>
        <v>ФСК ЕЭС ао42737</v>
      </c>
      <c r="B1150" s="1" t="s">
        <v>6</v>
      </c>
      <c r="C1150" s="2">
        <v>42737</v>
      </c>
      <c r="D1150">
        <v>0.2059</v>
      </c>
      <c r="E1150">
        <v>4555110000</v>
      </c>
    </row>
    <row r="1151" spans="1:5" x14ac:dyDescent="0.25">
      <c r="A1151" t="str">
        <f>_xlfn.CONCAT(mfdТикеры[[#This Row],[&lt;TICKER&gt;]],mfdТикеры[[#This Row],[&lt;DATE&gt;]])</f>
        <v>ФСК ЕЭС ао42744</v>
      </c>
      <c r="B1151" s="1" t="s">
        <v>6</v>
      </c>
      <c r="C1151" s="2">
        <v>42744</v>
      </c>
      <c r="D1151">
        <v>0.20444000000000001</v>
      </c>
      <c r="E1151">
        <v>9526600000</v>
      </c>
    </row>
    <row r="1152" spans="1:5" x14ac:dyDescent="0.25">
      <c r="A1152" t="str">
        <f>_xlfn.CONCAT(mfdТикеры[[#This Row],[&lt;TICKER&gt;]],mfdТикеры[[#This Row],[&lt;DATE&gt;]])</f>
        <v>ФСК ЕЭС ао42751</v>
      </c>
      <c r="B1152" s="1" t="s">
        <v>6</v>
      </c>
      <c r="C1152" s="2">
        <v>42751</v>
      </c>
      <c r="D1152">
        <v>0.21026</v>
      </c>
      <c r="E1152">
        <v>17869960000</v>
      </c>
    </row>
    <row r="1153" spans="1:5" x14ac:dyDescent="0.25">
      <c r="A1153" t="str">
        <f>_xlfn.CONCAT(mfdТикеры[[#This Row],[&lt;TICKER&gt;]],mfdТикеры[[#This Row],[&lt;DATE&gt;]])</f>
        <v>ФСК ЕЭС ао42758</v>
      </c>
      <c r="B1153" s="1" t="s">
        <v>6</v>
      </c>
      <c r="C1153" s="2">
        <v>42758</v>
      </c>
      <c r="D1153">
        <v>0.23100000000000001</v>
      </c>
      <c r="E1153">
        <v>12472590000</v>
      </c>
    </row>
    <row r="1154" spans="1:5" x14ac:dyDescent="0.25">
      <c r="A1154" t="str">
        <f>_xlfn.CONCAT(mfdТикеры[[#This Row],[&lt;TICKER&gt;]],mfdТикеры[[#This Row],[&lt;DATE&gt;]])</f>
        <v>ФСК ЕЭС ао42765</v>
      </c>
      <c r="B1154" s="1" t="s">
        <v>6</v>
      </c>
      <c r="C1154" s="2">
        <v>42765</v>
      </c>
      <c r="D1154">
        <v>0.24829999999999999</v>
      </c>
      <c r="E1154">
        <v>13658040000</v>
      </c>
    </row>
    <row r="1155" spans="1:5" x14ac:dyDescent="0.25">
      <c r="A1155" t="str">
        <f>_xlfn.CONCAT(mfdТикеры[[#This Row],[&lt;TICKER&gt;]],mfdТикеры[[#This Row],[&lt;DATE&gt;]])</f>
        <v>ФСК ЕЭС ао42772</v>
      </c>
      <c r="B1155" s="1" t="s">
        <v>6</v>
      </c>
      <c r="C1155" s="2">
        <v>42772</v>
      </c>
      <c r="D1155">
        <v>0.255</v>
      </c>
      <c r="E1155">
        <v>15084420000</v>
      </c>
    </row>
    <row r="1156" spans="1:5" x14ac:dyDescent="0.25">
      <c r="A1156" t="str">
        <f>_xlfn.CONCAT(mfdТикеры[[#This Row],[&lt;TICKER&gt;]],mfdТикеры[[#This Row],[&lt;DATE&gt;]])</f>
        <v>ФСК ЕЭС ао42779</v>
      </c>
      <c r="B1156" s="1" t="s">
        <v>6</v>
      </c>
      <c r="C1156" s="2">
        <v>42779</v>
      </c>
      <c r="D1156">
        <v>0.252</v>
      </c>
      <c r="E1156">
        <v>9361450000</v>
      </c>
    </row>
    <row r="1157" spans="1:5" x14ac:dyDescent="0.25">
      <c r="A1157" t="str">
        <f>_xlfn.CONCAT(mfdТикеры[[#This Row],[&lt;TICKER&gt;]],mfdТикеры[[#This Row],[&lt;DATE&gt;]])</f>
        <v>ФСК ЕЭС ао42786</v>
      </c>
      <c r="B1157" s="1" t="s">
        <v>6</v>
      </c>
      <c r="C1157" s="2">
        <v>42786</v>
      </c>
      <c r="D1157">
        <v>0.22595000000000001</v>
      </c>
      <c r="E1157">
        <v>16757430000</v>
      </c>
    </row>
    <row r="1158" spans="1:5" x14ac:dyDescent="0.25">
      <c r="A1158" t="str">
        <f>_xlfn.CONCAT(mfdТикеры[[#This Row],[&lt;TICKER&gt;]],mfdТикеры[[#This Row],[&lt;DATE&gt;]])</f>
        <v>ФСК ЕЭС ао42793</v>
      </c>
      <c r="B1158" s="1" t="s">
        <v>6</v>
      </c>
      <c r="C1158" s="2">
        <v>42793</v>
      </c>
      <c r="D1158">
        <v>0.21049999999999999</v>
      </c>
      <c r="E1158">
        <v>44259540000</v>
      </c>
    </row>
    <row r="1159" spans="1:5" x14ac:dyDescent="0.25">
      <c r="A1159" t="str">
        <f>_xlfn.CONCAT(mfdТикеры[[#This Row],[&lt;TICKER&gt;]],mfdТикеры[[#This Row],[&lt;DATE&gt;]])</f>
        <v>ФСК ЕЭС ао42800</v>
      </c>
      <c r="B1159" s="1" t="s">
        <v>6</v>
      </c>
      <c r="C1159" s="2">
        <v>42800</v>
      </c>
      <c r="D1159">
        <v>0.17474999999999999</v>
      </c>
      <c r="E1159">
        <v>56436050000</v>
      </c>
    </row>
    <row r="1160" spans="1:5" x14ac:dyDescent="0.25">
      <c r="A1160" t="str">
        <f>_xlfn.CONCAT(mfdТикеры[[#This Row],[&lt;TICKER&gt;]],mfdТикеры[[#This Row],[&lt;DATE&gt;]])</f>
        <v>ФСК ЕЭС ао42807</v>
      </c>
      <c r="B1160" s="1" t="s">
        <v>6</v>
      </c>
      <c r="C1160" s="2">
        <v>42807</v>
      </c>
      <c r="D1160">
        <v>0.19055</v>
      </c>
      <c r="E1160">
        <v>32206760000</v>
      </c>
    </row>
    <row r="1161" spans="1:5" x14ac:dyDescent="0.25">
      <c r="A1161" t="str">
        <f>_xlfn.CONCAT(mfdТикеры[[#This Row],[&lt;TICKER&gt;]],mfdТикеры[[#This Row],[&lt;DATE&gt;]])</f>
        <v>ФСК ЕЭС ао42814</v>
      </c>
      <c r="B1161" s="1" t="s">
        <v>6</v>
      </c>
      <c r="C1161" s="2">
        <v>42814</v>
      </c>
      <c r="D1161">
        <v>0.19040000000000001</v>
      </c>
      <c r="E1161">
        <v>41663180000</v>
      </c>
    </row>
    <row r="1162" spans="1:5" x14ac:dyDescent="0.25">
      <c r="A1162" t="str">
        <f>_xlfn.CONCAT(mfdТикеры[[#This Row],[&lt;TICKER&gt;]],mfdТикеры[[#This Row],[&lt;DATE&gt;]])</f>
        <v>ФСК ЕЭС ао42821</v>
      </c>
      <c r="B1162" s="1" t="s">
        <v>6</v>
      </c>
      <c r="C1162" s="2">
        <v>42821</v>
      </c>
      <c r="D1162">
        <v>0.17910000000000001</v>
      </c>
      <c r="E1162">
        <v>38639370000</v>
      </c>
    </row>
    <row r="1163" spans="1:5" x14ac:dyDescent="0.25">
      <c r="A1163" t="str">
        <f>_xlfn.CONCAT(mfdТикеры[[#This Row],[&lt;TICKER&gt;]],mfdТикеры[[#This Row],[&lt;DATE&gt;]])</f>
        <v>ФСК ЕЭС ао42828</v>
      </c>
      <c r="B1163" s="1" t="s">
        <v>6</v>
      </c>
      <c r="C1163" s="2">
        <v>42828</v>
      </c>
      <c r="D1163">
        <v>0.17795</v>
      </c>
      <c r="E1163">
        <v>27100200000</v>
      </c>
    </row>
    <row r="1164" spans="1:5" x14ac:dyDescent="0.25">
      <c r="A1164" t="str">
        <f>_xlfn.CONCAT(mfdТикеры[[#This Row],[&lt;TICKER&gt;]],mfdТикеры[[#This Row],[&lt;DATE&gt;]])</f>
        <v>ФСК ЕЭС ао42835</v>
      </c>
      <c r="B1164" s="1" t="s">
        <v>6</v>
      </c>
      <c r="C1164" s="2">
        <v>42835</v>
      </c>
      <c r="D1164">
        <v>0.17635000000000001</v>
      </c>
      <c r="E1164">
        <v>30331830000</v>
      </c>
    </row>
    <row r="1165" spans="1:5" x14ac:dyDescent="0.25">
      <c r="A1165" t="str">
        <f>_xlfn.CONCAT(mfdТикеры[[#This Row],[&lt;TICKER&gt;]],mfdТикеры[[#This Row],[&lt;DATE&gt;]])</f>
        <v>ФСК ЕЭС ао42842</v>
      </c>
      <c r="B1165" s="1" t="s">
        <v>6</v>
      </c>
      <c r="C1165" s="2">
        <v>42842</v>
      </c>
      <c r="D1165">
        <v>0.17399999999999999</v>
      </c>
      <c r="E1165">
        <v>19847880000</v>
      </c>
    </row>
    <row r="1166" spans="1:5" x14ac:dyDescent="0.25">
      <c r="A1166" t="str">
        <f>_xlfn.CONCAT(mfdТикеры[[#This Row],[&lt;TICKER&gt;]],mfdТикеры[[#This Row],[&lt;DATE&gt;]])</f>
        <v>ФСК ЕЭС ао42849</v>
      </c>
      <c r="B1166" s="1" t="s">
        <v>6</v>
      </c>
      <c r="C1166" s="2">
        <v>42849</v>
      </c>
      <c r="D1166">
        <v>0.19639999999999999</v>
      </c>
      <c r="E1166">
        <v>37535470000</v>
      </c>
    </row>
    <row r="1167" spans="1:5" x14ac:dyDescent="0.25">
      <c r="A1167" t="str">
        <f>_xlfn.CONCAT(mfdТикеры[[#This Row],[&lt;TICKER&gt;]],mfdТикеры[[#This Row],[&lt;DATE&gt;]])</f>
        <v>ФСК ЕЭС ао42856</v>
      </c>
      <c r="B1167" s="1" t="s">
        <v>6</v>
      </c>
      <c r="C1167" s="2">
        <v>42856</v>
      </c>
      <c r="D1167">
        <v>0.19155</v>
      </c>
      <c r="E1167">
        <v>14312010000</v>
      </c>
    </row>
    <row r="1168" spans="1:5" x14ac:dyDescent="0.25">
      <c r="A1168" t="str">
        <f>_xlfn.CONCAT(mfdТикеры[[#This Row],[&lt;TICKER&gt;]],mfdТикеры[[#This Row],[&lt;DATE&gt;]])</f>
        <v>ФСК ЕЭС ао42863</v>
      </c>
      <c r="B1168" s="1" t="s">
        <v>6</v>
      </c>
      <c r="C1168" s="2">
        <v>42863</v>
      </c>
      <c r="D1168">
        <v>0.19500000000000001</v>
      </c>
      <c r="E1168">
        <v>7090080000</v>
      </c>
    </row>
    <row r="1169" spans="1:5" x14ac:dyDescent="0.25">
      <c r="A1169" t="str">
        <f>_xlfn.CONCAT(mfdТикеры[[#This Row],[&lt;TICKER&gt;]],mfdТикеры[[#This Row],[&lt;DATE&gt;]])</f>
        <v>ФСК ЕЭС ао42870</v>
      </c>
      <c r="B1169" s="1" t="s">
        <v>6</v>
      </c>
      <c r="C1169" s="2">
        <v>42870</v>
      </c>
      <c r="D1169">
        <v>0.18379999999999999</v>
      </c>
      <c r="E1169">
        <v>24435180000</v>
      </c>
    </row>
    <row r="1170" spans="1:5" x14ac:dyDescent="0.25">
      <c r="A1170" t="str">
        <f>_xlfn.CONCAT(mfdТикеры[[#This Row],[&lt;TICKER&gt;]],mfdТикеры[[#This Row],[&lt;DATE&gt;]])</f>
        <v>ФСК ЕЭС ао42877</v>
      </c>
      <c r="B1170" s="1" t="s">
        <v>6</v>
      </c>
      <c r="C1170" s="2">
        <v>42877</v>
      </c>
      <c r="D1170">
        <v>0.17505000000000001</v>
      </c>
      <c r="E1170">
        <v>19774960000</v>
      </c>
    </row>
    <row r="1171" spans="1:5" x14ac:dyDescent="0.25">
      <c r="A1171" t="str">
        <f>_xlfn.CONCAT(mfdТикеры[[#This Row],[&lt;TICKER&gt;]],mfdТикеры[[#This Row],[&lt;DATE&gt;]])</f>
        <v>ФСК ЕЭС ао42884</v>
      </c>
      <c r="B1171" s="1" t="s">
        <v>6</v>
      </c>
      <c r="C1171" s="2">
        <v>42884</v>
      </c>
      <c r="D1171">
        <v>0.16495000000000001</v>
      </c>
      <c r="E1171">
        <v>30276320000</v>
      </c>
    </row>
    <row r="1172" spans="1:5" x14ac:dyDescent="0.25">
      <c r="A1172" t="str">
        <f>_xlfn.CONCAT(mfdТикеры[[#This Row],[&lt;TICKER&gt;]],mfdТикеры[[#This Row],[&lt;DATE&gt;]])</f>
        <v>ФСК ЕЭС ао42891</v>
      </c>
      <c r="B1172" s="1" t="s">
        <v>6</v>
      </c>
      <c r="C1172" s="2">
        <v>42891</v>
      </c>
      <c r="D1172">
        <v>0.16270000000000001</v>
      </c>
      <c r="E1172">
        <v>12993330000</v>
      </c>
    </row>
    <row r="1173" spans="1:5" x14ac:dyDescent="0.25">
      <c r="A1173" t="str">
        <f>_xlfn.CONCAT(mfdТикеры[[#This Row],[&lt;TICKER&gt;]],mfdТикеры[[#This Row],[&lt;DATE&gt;]])</f>
        <v>ФСК ЕЭС ао42898</v>
      </c>
      <c r="B1173" s="1" t="s">
        <v>6</v>
      </c>
      <c r="C1173" s="2">
        <v>42898</v>
      </c>
      <c r="D1173">
        <v>0.156</v>
      </c>
      <c r="E1173">
        <v>12611010000</v>
      </c>
    </row>
    <row r="1174" spans="1:5" x14ac:dyDescent="0.25">
      <c r="A1174" t="str">
        <f>_xlfn.CONCAT(mfdТикеры[[#This Row],[&lt;TICKER&gt;]],mfdТикеры[[#This Row],[&lt;DATE&gt;]])</f>
        <v>ФСК ЕЭС ао42905</v>
      </c>
      <c r="B1174" s="1" t="s">
        <v>6</v>
      </c>
      <c r="C1174" s="2">
        <v>42905</v>
      </c>
      <c r="D1174">
        <v>0.16489999999999999</v>
      </c>
      <c r="E1174">
        <v>13006590000</v>
      </c>
    </row>
    <row r="1175" spans="1:5" x14ac:dyDescent="0.25">
      <c r="A1175" t="str">
        <f>_xlfn.CONCAT(mfdТикеры[[#This Row],[&lt;TICKER&gt;]],mfdТикеры[[#This Row],[&lt;DATE&gt;]])</f>
        <v>ФСК ЕЭС ао42912</v>
      </c>
      <c r="B1175" s="1" t="s">
        <v>6</v>
      </c>
      <c r="C1175" s="2">
        <v>42912</v>
      </c>
      <c r="D1175">
        <v>0.1714</v>
      </c>
      <c r="E1175">
        <v>11000720000</v>
      </c>
    </row>
    <row r="1176" spans="1:5" x14ac:dyDescent="0.25">
      <c r="A1176" t="str">
        <f>_xlfn.CONCAT(mfdТикеры[[#This Row],[&lt;TICKER&gt;]],mfdТикеры[[#This Row],[&lt;DATE&gt;]])</f>
        <v>ФСК ЕЭС ао42919</v>
      </c>
      <c r="B1176" s="1" t="s">
        <v>6</v>
      </c>
      <c r="C1176" s="2">
        <v>42919</v>
      </c>
      <c r="D1176">
        <v>0.1754</v>
      </c>
      <c r="E1176">
        <v>7428690000</v>
      </c>
    </row>
    <row r="1177" spans="1:5" x14ac:dyDescent="0.25">
      <c r="A1177" t="str">
        <f>_xlfn.CONCAT(mfdТикеры[[#This Row],[&lt;TICKER&gt;]],mfdТикеры[[#This Row],[&lt;DATE&gt;]])</f>
        <v>ФСК ЕЭС ао42926</v>
      </c>
      <c r="B1177" s="1" t="s">
        <v>6</v>
      </c>
      <c r="C1177" s="2">
        <v>42926</v>
      </c>
      <c r="D1177">
        <v>0.18</v>
      </c>
      <c r="E1177">
        <v>9377540000</v>
      </c>
    </row>
    <row r="1178" spans="1:5" x14ac:dyDescent="0.25">
      <c r="A1178" t="str">
        <f>_xlfn.CONCAT(mfdТикеры[[#This Row],[&lt;TICKER&gt;]],mfdТикеры[[#This Row],[&lt;DATE&gt;]])</f>
        <v>ФСК ЕЭС ао42933</v>
      </c>
      <c r="B1178" s="1" t="s">
        <v>6</v>
      </c>
      <c r="C1178" s="2">
        <v>42933</v>
      </c>
      <c r="D1178">
        <v>0.16844999999999999</v>
      </c>
      <c r="E1178">
        <v>15335780000</v>
      </c>
    </row>
    <row r="1179" spans="1:5" x14ac:dyDescent="0.25">
      <c r="A1179" t="str">
        <f>_xlfn.CONCAT(mfdТикеры[[#This Row],[&lt;TICKER&gt;]],mfdТикеры[[#This Row],[&lt;DATE&gt;]])</f>
        <v>ФСК ЕЭС ао42940</v>
      </c>
      <c r="B1179" s="1" t="s">
        <v>6</v>
      </c>
      <c r="C1179" s="2">
        <v>42940</v>
      </c>
      <c r="D1179">
        <v>0.17</v>
      </c>
      <c r="E1179">
        <v>12263580000</v>
      </c>
    </row>
    <row r="1180" spans="1:5" x14ac:dyDescent="0.25">
      <c r="A1180" t="str">
        <f>_xlfn.CONCAT(mfdТикеры[[#This Row],[&lt;TICKER&gt;]],mfdТикеры[[#This Row],[&lt;DATE&gt;]])</f>
        <v>ФСК ЕЭС ао42947</v>
      </c>
      <c r="B1180" s="1" t="s">
        <v>6</v>
      </c>
      <c r="C1180" s="2">
        <v>42947</v>
      </c>
      <c r="D1180">
        <v>0.17</v>
      </c>
      <c r="E1180">
        <v>8756910000</v>
      </c>
    </row>
    <row r="1181" spans="1:5" x14ac:dyDescent="0.25">
      <c r="A1181" t="str">
        <f>_xlfn.CONCAT(mfdТикеры[[#This Row],[&lt;TICKER&gt;]],mfdТикеры[[#This Row],[&lt;DATE&gt;]])</f>
        <v>ФСК ЕЭС ао42954</v>
      </c>
      <c r="B1181" s="1" t="s">
        <v>6</v>
      </c>
      <c r="C1181" s="2">
        <v>42954</v>
      </c>
      <c r="D1181">
        <v>0.16980000000000001</v>
      </c>
      <c r="E1181">
        <v>10152280000</v>
      </c>
    </row>
    <row r="1182" spans="1:5" x14ac:dyDescent="0.25">
      <c r="A1182" t="str">
        <f>_xlfn.CONCAT(mfdТикеры[[#This Row],[&lt;TICKER&gt;]],mfdТикеры[[#This Row],[&lt;DATE&gt;]])</f>
        <v>ФСК ЕЭС ао42961</v>
      </c>
      <c r="B1182" s="1" t="s">
        <v>6</v>
      </c>
      <c r="C1182" s="2">
        <v>42961</v>
      </c>
      <c r="D1182">
        <v>0.16905000000000001</v>
      </c>
      <c r="E1182">
        <v>9354290000</v>
      </c>
    </row>
    <row r="1183" spans="1:5" x14ac:dyDescent="0.25">
      <c r="A1183" t="str">
        <f>_xlfn.CONCAT(mfdТикеры[[#This Row],[&lt;TICKER&gt;]],mfdТикеры[[#This Row],[&lt;DATE&gt;]])</f>
        <v>ФСК ЕЭС ао42968</v>
      </c>
      <c r="B1183" s="1" t="s">
        <v>6</v>
      </c>
      <c r="C1183" s="2">
        <v>42968</v>
      </c>
      <c r="D1183">
        <v>0.17144999999999999</v>
      </c>
      <c r="E1183">
        <v>6740100000</v>
      </c>
    </row>
    <row r="1184" spans="1:5" x14ac:dyDescent="0.25">
      <c r="A1184" t="str">
        <f>_xlfn.CONCAT(mfdТикеры[[#This Row],[&lt;TICKER&gt;]],mfdТикеры[[#This Row],[&lt;DATE&gt;]])</f>
        <v>ФСК ЕЭС ао42975</v>
      </c>
      <c r="B1184" s="1" t="s">
        <v>6</v>
      </c>
      <c r="C1184" s="2">
        <v>42975</v>
      </c>
      <c r="D1184">
        <v>0.17735000000000001</v>
      </c>
      <c r="E1184">
        <v>13131840000</v>
      </c>
    </row>
    <row r="1185" spans="1:5" x14ac:dyDescent="0.25">
      <c r="A1185" t="str">
        <f>_xlfn.CONCAT(mfdТикеры[[#This Row],[&lt;TICKER&gt;]],mfdТикеры[[#This Row],[&lt;DATE&gt;]])</f>
        <v>ФСК ЕЭС ао42982</v>
      </c>
      <c r="B1185" s="1" t="s">
        <v>6</v>
      </c>
      <c r="C1185" s="2">
        <v>42982</v>
      </c>
      <c r="D1185">
        <v>0.17335</v>
      </c>
      <c r="E1185">
        <v>9174730000</v>
      </c>
    </row>
    <row r="1186" spans="1:5" x14ac:dyDescent="0.25">
      <c r="A1186" t="str">
        <f>_xlfn.CONCAT(mfdТикеры[[#This Row],[&lt;TICKER&gt;]],mfdТикеры[[#This Row],[&lt;DATE&gt;]])</f>
        <v>ФСК ЕЭС ао42989</v>
      </c>
      <c r="B1186" s="1" t="s">
        <v>6</v>
      </c>
      <c r="C1186" s="2">
        <v>42989</v>
      </c>
      <c r="D1186">
        <v>0.17380000000000001</v>
      </c>
      <c r="E1186">
        <v>6400200000</v>
      </c>
    </row>
    <row r="1187" spans="1:5" x14ac:dyDescent="0.25">
      <c r="A1187" t="str">
        <f>_xlfn.CONCAT(mfdТикеры[[#This Row],[&lt;TICKER&gt;]],mfdТикеры[[#This Row],[&lt;DATE&gt;]])</f>
        <v>ФСК ЕЭС ао42996</v>
      </c>
      <c r="B1187" s="1" t="s">
        <v>6</v>
      </c>
      <c r="C1187" s="2">
        <v>42996</v>
      </c>
      <c r="D1187">
        <v>0.17444999999999999</v>
      </c>
      <c r="E1187">
        <v>8682880000</v>
      </c>
    </row>
    <row r="1188" spans="1:5" x14ac:dyDescent="0.25">
      <c r="A1188" t="str">
        <f>_xlfn.CONCAT(mfdТикеры[[#This Row],[&lt;TICKER&gt;]],mfdТикеры[[#This Row],[&lt;DATE&gt;]])</f>
        <v>ФСК ЕЭС ао43003</v>
      </c>
      <c r="B1188" s="1" t="s">
        <v>6</v>
      </c>
      <c r="C1188" s="2">
        <v>43003</v>
      </c>
      <c r="D1188">
        <v>0.1711</v>
      </c>
      <c r="E1188">
        <v>6267210000</v>
      </c>
    </row>
    <row r="1189" spans="1:5" x14ac:dyDescent="0.25">
      <c r="A1189" t="str">
        <f>_xlfn.CONCAT(mfdТикеры[[#This Row],[&lt;TICKER&gt;]],mfdТикеры[[#This Row],[&lt;DATE&gt;]])</f>
        <v>ФСК ЕЭС ао43010</v>
      </c>
      <c r="B1189" s="1" t="s">
        <v>6</v>
      </c>
      <c r="C1189" s="2">
        <v>43010</v>
      </c>
      <c r="D1189">
        <v>0.17115</v>
      </c>
      <c r="E1189">
        <v>4385900000</v>
      </c>
    </row>
    <row r="1190" spans="1:5" x14ac:dyDescent="0.25">
      <c r="A1190" t="str">
        <f>_xlfn.CONCAT(mfdТикеры[[#This Row],[&lt;TICKER&gt;]],mfdТикеры[[#This Row],[&lt;DATE&gt;]])</f>
        <v>ФСК ЕЭС ао43017</v>
      </c>
      <c r="B1190" s="1" t="s">
        <v>6</v>
      </c>
      <c r="C1190" s="2">
        <v>43017</v>
      </c>
      <c r="D1190">
        <v>0.17175000000000001</v>
      </c>
      <c r="E1190">
        <v>5288220000</v>
      </c>
    </row>
    <row r="1191" spans="1:5" x14ac:dyDescent="0.25">
      <c r="A1191" t="str">
        <f>_xlfn.CONCAT(mfdТикеры[[#This Row],[&lt;TICKER&gt;]],mfdТикеры[[#This Row],[&lt;DATE&gt;]])</f>
        <v>ФСК ЕЭС ао43024</v>
      </c>
      <c r="B1191" s="1" t="s">
        <v>6</v>
      </c>
      <c r="C1191" s="2">
        <v>43024</v>
      </c>
      <c r="D1191">
        <v>0.16600000000000001</v>
      </c>
      <c r="E1191">
        <v>8212870000</v>
      </c>
    </row>
    <row r="1192" spans="1:5" x14ac:dyDescent="0.25">
      <c r="A1192" t="str">
        <f>_xlfn.CONCAT(mfdТикеры[[#This Row],[&lt;TICKER&gt;]],mfdТикеры[[#This Row],[&lt;DATE&gt;]])</f>
        <v>ФСК ЕЭС ао43031</v>
      </c>
      <c r="B1192" s="1" t="s">
        <v>6</v>
      </c>
      <c r="C1192" s="2">
        <v>43031</v>
      </c>
      <c r="D1192">
        <v>0.16250000000000001</v>
      </c>
      <c r="E1192">
        <v>12493450000</v>
      </c>
    </row>
    <row r="1193" spans="1:5" x14ac:dyDescent="0.25">
      <c r="A1193" t="str">
        <f>_xlfn.CONCAT(mfdТикеры[[#This Row],[&lt;TICKER&gt;]],mfdТикеры[[#This Row],[&lt;DATE&gt;]])</f>
        <v>ФСК ЕЭС ао43038</v>
      </c>
      <c r="B1193" s="1" t="s">
        <v>6</v>
      </c>
      <c r="C1193" s="2">
        <v>43038</v>
      </c>
      <c r="D1193">
        <v>0.16239999999999999</v>
      </c>
      <c r="E1193">
        <v>7828780000</v>
      </c>
    </row>
    <row r="1194" spans="1:5" x14ac:dyDescent="0.25">
      <c r="A1194" t="str">
        <f>_xlfn.CONCAT(mfdТикеры[[#This Row],[&lt;TICKER&gt;]],mfdТикеры[[#This Row],[&lt;DATE&gt;]])</f>
        <v>ФСК ЕЭС ао43045</v>
      </c>
      <c r="B1194" s="1" t="s">
        <v>6</v>
      </c>
      <c r="C1194" s="2">
        <v>43045</v>
      </c>
      <c r="D1194">
        <v>0.1638</v>
      </c>
      <c r="E1194">
        <v>5550630000</v>
      </c>
    </row>
    <row r="1195" spans="1:5" x14ac:dyDescent="0.25">
      <c r="A1195" t="str">
        <f>_xlfn.CONCAT(mfdТикеры[[#This Row],[&lt;TICKER&gt;]],mfdТикеры[[#This Row],[&lt;DATE&gt;]])</f>
        <v>ФСК ЕЭС ао43052</v>
      </c>
      <c r="B1195" s="1" t="s">
        <v>6</v>
      </c>
      <c r="C1195" s="2">
        <v>43052</v>
      </c>
      <c r="D1195">
        <v>0.16259999999999999</v>
      </c>
      <c r="E1195">
        <v>7135340000</v>
      </c>
    </row>
    <row r="1196" spans="1:5" x14ac:dyDescent="0.25">
      <c r="A1196" t="str">
        <f>_xlfn.CONCAT(mfdТикеры[[#This Row],[&lt;TICKER&gt;]],mfdТикеры[[#This Row],[&lt;DATE&gt;]])</f>
        <v>ФСК ЕЭС ао43059</v>
      </c>
      <c r="B1196" s="1" t="s">
        <v>6</v>
      </c>
      <c r="C1196" s="2">
        <v>43059</v>
      </c>
      <c r="D1196">
        <v>0.16700000000000001</v>
      </c>
      <c r="E1196">
        <v>10848610000</v>
      </c>
    </row>
    <row r="1197" spans="1:5" x14ac:dyDescent="0.25">
      <c r="A1197" t="str">
        <f>_xlfn.CONCAT(mfdТикеры[[#This Row],[&lt;TICKER&gt;]],mfdТикеры[[#This Row],[&lt;DATE&gt;]])</f>
        <v>ФСК ЕЭС ао43066</v>
      </c>
      <c r="B1197" s="1" t="s">
        <v>6</v>
      </c>
      <c r="C1197" s="2">
        <v>43066</v>
      </c>
      <c r="D1197">
        <v>0.16400000000000001</v>
      </c>
      <c r="E1197">
        <v>5938540000</v>
      </c>
    </row>
    <row r="1198" spans="1:5" x14ac:dyDescent="0.25">
      <c r="A1198" t="str">
        <f>_xlfn.CONCAT(mfdТикеры[[#This Row],[&lt;TICKER&gt;]],mfdТикеры[[#This Row],[&lt;DATE&gt;]])</f>
        <v>ФСК ЕЭС ао43073</v>
      </c>
      <c r="B1198" s="1" t="s">
        <v>6</v>
      </c>
      <c r="C1198" s="2">
        <v>43073</v>
      </c>
      <c r="D1198">
        <v>0.15905</v>
      </c>
      <c r="E1198">
        <v>5443610000</v>
      </c>
    </row>
    <row r="1199" spans="1:5" x14ac:dyDescent="0.25">
      <c r="A1199" t="str">
        <f>_xlfn.CONCAT(mfdТикеры[[#This Row],[&lt;TICKER&gt;]],mfdТикеры[[#This Row],[&lt;DATE&gt;]])</f>
        <v>ФСК ЕЭС ао43080</v>
      </c>
      <c r="B1199" s="1" t="s">
        <v>6</v>
      </c>
      <c r="C1199" s="2">
        <v>43080</v>
      </c>
      <c r="D1199">
        <v>0.16175</v>
      </c>
      <c r="E1199">
        <v>3711760000</v>
      </c>
    </row>
    <row r="1200" spans="1:5" x14ac:dyDescent="0.25">
      <c r="A1200" t="str">
        <f>_xlfn.CONCAT(mfdТикеры[[#This Row],[&lt;TICKER&gt;]],mfdТикеры[[#This Row],[&lt;DATE&gt;]])</f>
        <v>ФСК ЕЭС ао43087</v>
      </c>
      <c r="B1200" s="1" t="s">
        <v>6</v>
      </c>
      <c r="C1200" s="2">
        <v>43087</v>
      </c>
      <c r="D1200">
        <v>0.16655</v>
      </c>
      <c r="E1200">
        <v>11376750000</v>
      </c>
    </row>
    <row r="1201" spans="1:5" x14ac:dyDescent="0.25">
      <c r="A1201" t="str">
        <f>_xlfn.CONCAT(mfdТикеры[[#This Row],[&lt;TICKER&gt;]],mfdТикеры[[#This Row],[&lt;DATE&gt;]])</f>
        <v>ФСК ЕЭС ао43094</v>
      </c>
      <c r="B1201" s="1" t="s">
        <v>6</v>
      </c>
      <c r="C1201" s="2">
        <v>43094</v>
      </c>
      <c r="D1201">
        <v>0.16205</v>
      </c>
      <c r="E1201">
        <v>4582860000</v>
      </c>
    </row>
    <row r="1202" spans="1:5" x14ac:dyDescent="0.25">
      <c r="A1202" t="str">
        <f>_xlfn.CONCAT(mfdТикеры[[#This Row],[&lt;TICKER&gt;]],mfdТикеры[[#This Row],[&lt;DATE&gt;]])</f>
        <v>ФСК ЕЭС ао43101</v>
      </c>
      <c r="B1202" s="1" t="s">
        <v>6</v>
      </c>
      <c r="C1202" s="2">
        <v>43101</v>
      </c>
      <c r="D1202">
        <v>0.16389999999999999</v>
      </c>
      <c r="E1202">
        <v>2319470000</v>
      </c>
    </row>
    <row r="1203" spans="1:5" x14ac:dyDescent="0.25">
      <c r="A1203" t="str">
        <f>_xlfn.CONCAT(mfdТикеры[[#This Row],[&lt;TICKER&gt;]],mfdТикеры[[#This Row],[&lt;DATE&gt;]])</f>
        <v>ФСК ЕЭС ао43108</v>
      </c>
      <c r="B1203" s="1" t="s">
        <v>6</v>
      </c>
      <c r="C1203" s="2">
        <v>43108</v>
      </c>
      <c r="D1203">
        <v>0.1646</v>
      </c>
      <c r="E1203">
        <v>4259930000</v>
      </c>
    </row>
    <row r="1204" spans="1:5" x14ac:dyDescent="0.25">
      <c r="A1204" t="str">
        <f>_xlfn.CONCAT(mfdТикеры[[#This Row],[&lt;TICKER&gt;]],mfdТикеры[[#This Row],[&lt;DATE&gt;]])</f>
        <v>ФСК ЕЭС ао43115</v>
      </c>
      <c r="B1204" s="1" t="s">
        <v>6</v>
      </c>
      <c r="C1204" s="2">
        <v>43115</v>
      </c>
      <c r="D1204">
        <v>0.18</v>
      </c>
      <c r="E1204">
        <v>17620730000</v>
      </c>
    </row>
    <row r="1205" spans="1:5" x14ac:dyDescent="0.25">
      <c r="A1205" t="str">
        <f>_xlfn.CONCAT(mfdТикеры[[#This Row],[&lt;TICKER&gt;]],mfdТикеры[[#This Row],[&lt;DATE&gt;]])</f>
        <v>ФСК ЕЭС ао43122</v>
      </c>
      <c r="B1205" s="1" t="s">
        <v>6</v>
      </c>
      <c r="C1205" s="2">
        <v>43122</v>
      </c>
      <c r="D1205">
        <v>0.17215</v>
      </c>
      <c r="E1205">
        <v>23142040000</v>
      </c>
    </row>
    <row r="1206" spans="1:5" x14ac:dyDescent="0.25">
      <c r="A1206" t="str">
        <f>_xlfn.CONCAT(mfdТикеры[[#This Row],[&lt;TICKER&gt;]],mfdТикеры[[#This Row],[&lt;DATE&gt;]])</f>
        <v>ФСК ЕЭС ао43129</v>
      </c>
      <c r="B1206" s="1" t="s">
        <v>6</v>
      </c>
      <c r="C1206" s="2">
        <v>43129</v>
      </c>
      <c r="D1206">
        <v>0.17549999999999999</v>
      </c>
      <c r="E1206">
        <v>10691590000</v>
      </c>
    </row>
    <row r="1207" spans="1:5" x14ac:dyDescent="0.25">
      <c r="A1207" t="str">
        <f>_xlfn.CONCAT(mfdТикеры[[#This Row],[&lt;TICKER&gt;]],mfdТикеры[[#This Row],[&lt;DATE&gt;]])</f>
        <v>ФСК ЕЭС ао43136</v>
      </c>
      <c r="B1207" s="1" t="s">
        <v>6</v>
      </c>
      <c r="C1207" s="2">
        <v>43136</v>
      </c>
      <c r="D1207">
        <v>0.17069999999999999</v>
      </c>
      <c r="E1207">
        <v>10981180000</v>
      </c>
    </row>
    <row r="1208" spans="1:5" x14ac:dyDescent="0.25">
      <c r="A1208" t="str">
        <f>_xlfn.CONCAT(mfdТикеры[[#This Row],[&lt;TICKER&gt;]],mfdТикеры[[#This Row],[&lt;DATE&gt;]])</f>
        <v>ФСК ЕЭС ао43143</v>
      </c>
      <c r="B1208" s="1" t="s">
        <v>6</v>
      </c>
      <c r="C1208" s="2">
        <v>43143</v>
      </c>
      <c r="D1208">
        <v>0.17749999999999999</v>
      </c>
      <c r="E1208">
        <v>12013720000</v>
      </c>
    </row>
    <row r="1209" spans="1:5" x14ac:dyDescent="0.25">
      <c r="A1209" t="str">
        <f>_xlfn.CONCAT(mfdТикеры[[#This Row],[&lt;TICKER&gt;]],mfdТикеры[[#This Row],[&lt;DATE&gt;]])</f>
        <v>ФСК ЕЭС ао43150</v>
      </c>
      <c r="B1209" s="1" t="s">
        <v>6</v>
      </c>
      <c r="C1209" s="2">
        <v>43150</v>
      </c>
      <c r="D1209">
        <v>0.17530000000000001</v>
      </c>
      <c r="E1209">
        <v>5027000000</v>
      </c>
    </row>
    <row r="1210" spans="1:5" x14ac:dyDescent="0.25">
      <c r="A1210" t="str">
        <f>_xlfn.CONCAT(mfdТикеры[[#This Row],[&lt;TICKER&gt;]],mfdТикеры[[#This Row],[&lt;DATE&gt;]])</f>
        <v>ФСК ЕЭС ао43157</v>
      </c>
      <c r="B1210" s="1" t="s">
        <v>6</v>
      </c>
      <c r="C1210" s="2">
        <v>43157</v>
      </c>
      <c r="D1210">
        <v>0.17399999999999999</v>
      </c>
      <c r="E1210">
        <v>6435920000</v>
      </c>
    </row>
    <row r="1211" spans="1:5" x14ac:dyDescent="0.25">
      <c r="A1211" t="str">
        <f>_xlfn.CONCAT(mfdТикеры[[#This Row],[&lt;TICKER&gt;]],mfdТикеры[[#This Row],[&lt;DATE&gt;]])</f>
        <v>ФСК ЕЭС ао43164</v>
      </c>
      <c r="B1211" s="1" t="s">
        <v>6</v>
      </c>
      <c r="C1211" s="2">
        <v>43164</v>
      </c>
      <c r="D1211">
        <v>0.17660000000000001</v>
      </c>
      <c r="E1211">
        <v>4788960000</v>
      </c>
    </row>
    <row r="1212" spans="1:5" x14ac:dyDescent="0.25">
      <c r="A1212" t="str">
        <f>_xlfn.CONCAT(mfdТикеры[[#This Row],[&lt;TICKER&gt;]],mfdТикеры[[#This Row],[&lt;DATE&gt;]])</f>
        <v>ФСК ЕЭС ао43171</v>
      </c>
      <c r="B1212" s="1" t="s">
        <v>6</v>
      </c>
      <c r="C1212" s="2">
        <v>43171</v>
      </c>
      <c r="D1212">
        <v>0.1792</v>
      </c>
      <c r="E1212">
        <v>10866490000</v>
      </c>
    </row>
    <row r="1213" spans="1:5" x14ac:dyDescent="0.25">
      <c r="A1213" t="str">
        <f>_xlfn.CONCAT(mfdТикеры[[#This Row],[&lt;TICKER&gt;]],mfdТикеры[[#This Row],[&lt;DATE&gt;]])</f>
        <v>ФСК ЕЭС ао43178</v>
      </c>
      <c r="B1213" s="1" t="s">
        <v>6</v>
      </c>
      <c r="C1213" s="2">
        <v>43178</v>
      </c>
      <c r="D1213">
        <v>0.17549999999999999</v>
      </c>
      <c r="E1213">
        <v>4409490000</v>
      </c>
    </row>
    <row r="1214" spans="1:5" x14ac:dyDescent="0.25">
      <c r="A1214" t="str">
        <f>_xlfn.CONCAT(mfdТикеры[[#This Row],[&lt;TICKER&gt;]],mfdТикеры[[#This Row],[&lt;DATE&gt;]])</f>
        <v>ФСК ЕЭС ао43185</v>
      </c>
      <c r="B1214" s="1" t="s">
        <v>6</v>
      </c>
      <c r="C1214" s="2">
        <v>43185</v>
      </c>
      <c r="D1214">
        <v>0.1812</v>
      </c>
      <c r="E1214">
        <v>6887040000</v>
      </c>
    </row>
    <row r="1215" spans="1:5" x14ac:dyDescent="0.25">
      <c r="A1215" t="str">
        <f>_xlfn.CONCAT(mfdТикеры[[#This Row],[&lt;TICKER&gt;]],mfdТикеры[[#This Row],[&lt;DATE&gt;]])</f>
        <v>ФСК ЕЭС ао43192</v>
      </c>
      <c r="B1215" s="1" t="s">
        <v>6</v>
      </c>
      <c r="C1215" s="2">
        <v>43192</v>
      </c>
      <c r="D1215">
        <v>0.18079999999999999</v>
      </c>
      <c r="E1215">
        <v>9298320000</v>
      </c>
    </row>
    <row r="1216" spans="1:5" x14ac:dyDescent="0.25">
      <c r="A1216" t="str">
        <f>_xlfn.CONCAT(mfdТикеры[[#This Row],[&lt;TICKER&gt;]],mfdТикеры[[#This Row],[&lt;DATE&gt;]])</f>
        <v>ФСК ЕЭС ао43199</v>
      </c>
      <c r="B1216" s="1" t="s">
        <v>6</v>
      </c>
      <c r="C1216" s="2">
        <v>43199</v>
      </c>
      <c r="D1216">
        <v>0.16864999999999999</v>
      </c>
      <c r="E1216">
        <v>15873340000</v>
      </c>
    </row>
    <row r="1217" spans="1:5" x14ac:dyDescent="0.25">
      <c r="A1217" t="str">
        <f>_xlfn.CONCAT(mfdТикеры[[#This Row],[&lt;TICKER&gt;]],mfdТикеры[[#This Row],[&lt;DATE&gt;]])</f>
        <v>ФСК ЕЭС ао43206</v>
      </c>
      <c r="B1217" s="1" t="s">
        <v>6</v>
      </c>
      <c r="C1217" s="2">
        <v>43206</v>
      </c>
      <c r="D1217">
        <v>0.17150000000000001</v>
      </c>
      <c r="E1217">
        <v>7531500000</v>
      </c>
    </row>
    <row r="1218" spans="1:5" x14ac:dyDescent="0.25">
      <c r="A1218" t="str">
        <f>_xlfn.CONCAT(mfdТикеры[[#This Row],[&lt;TICKER&gt;]],mfdТикеры[[#This Row],[&lt;DATE&gt;]])</f>
        <v>ФСК ЕЭС ао43213</v>
      </c>
      <c r="B1218" s="1" t="s">
        <v>6</v>
      </c>
      <c r="C1218" s="2">
        <v>43213</v>
      </c>
      <c r="D1218">
        <v>0.1764</v>
      </c>
      <c r="E1218">
        <v>6890630000</v>
      </c>
    </row>
    <row r="1219" spans="1:5" x14ac:dyDescent="0.25">
      <c r="A1219" t="str">
        <f>_xlfn.CONCAT(mfdТикеры[[#This Row],[&lt;TICKER&gt;]],mfdТикеры[[#This Row],[&lt;DATE&gt;]])</f>
        <v>ФСК ЕЭС ао43220</v>
      </c>
      <c r="B1219" s="1" t="s">
        <v>6</v>
      </c>
      <c r="C1219" s="2">
        <v>43220</v>
      </c>
      <c r="D1219">
        <v>0.1759</v>
      </c>
      <c r="E1219">
        <v>3686720000</v>
      </c>
    </row>
    <row r="1220" spans="1:5" x14ac:dyDescent="0.25">
      <c r="A1220" t="str">
        <f>_xlfn.CONCAT(mfdТикеры[[#This Row],[&lt;TICKER&gt;]],mfdТикеры[[#This Row],[&lt;DATE&gt;]])</f>
        <v>ФСК ЕЭС ао43227</v>
      </c>
      <c r="B1220" s="1" t="s">
        <v>6</v>
      </c>
      <c r="C1220" s="2">
        <v>43227</v>
      </c>
      <c r="D1220">
        <v>0.17645</v>
      </c>
      <c r="E1220">
        <v>3966940000</v>
      </c>
    </row>
    <row r="1221" spans="1:5" x14ac:dyDescent="0.25">
      <c r="A1221" t="str">
        <f>_xlfn.CONCAT(mfdТикеры[[#This Row],[&lt;TICKER&gt;]],mfdТикеры[[#This Row],[&lt;DATE&gt;]])</f>
        <v>ФСК ЕЭС ао43234</v>
      </c>
      <c r="B1221" s="1" t="s">
        <v>6</v>
      </c>
      <c r="C1221" s="2">
        <v>43234</v>
      </c>
      <c r="D1221">
        <v>0.18504999999999999</v>
      </c>
      <c r="E1221">
        <v>13066890000</v>
      </c>
    </row>
    <row r="1222" spans="1:5" x14ac:dyDescent="0.25">
      <c r="A1222" t="str">
        <f>_xlfn.CONCAT(mfdТикеры[[#This Row],[&lt;TICKER&gt;]],mfdТикеры[[#This Row],[&lt;DATE&gt;]])</f>
        <v>ФСК ЕЭС ао43241</v>
      </c>
      <c r="B1222" s="1" t="s">
        <v>6</v>
      </c>
      <c r="C1222" s="2">
        <v>43241</v>
      </c>
      <c r="D1222">
        <v>0.17949999999999999</v>
      </c>
      <c r="E1222">
        <v>6583420000</v>
      </c>
    </row>
    <row r="1223" spans="1:5" x14ac:dyDescent="0.25">
      <c r="A1223" t="str">
        <f>_xlfn.CONCAT(mfdТикеры[[#This Row],[&lt;TICKER&gt;]],mfdТикеры[[#This Row],[&lt;DATE&gt;]])</f>
        <v>ФСК ЕЭС ао43248</v>
      </c>
      <c r="B1223" s="1" t="s">
        <v>6</v>
      </c>
      <c r="C1223" s="2">
        <v>43248</v>
      </c>
      <c r="D1223">
        <v>0.18395</v>
      </c>
      <c r="E1223">
        <v>4500870000</v>
      </c>
    </row>
    <row r="1224" spans="1:5" x14ac:dyDescent="0.25">
      <c r="A1224" t="str">
        <f>_xlfn.CONCAT(mfdТикеры[[#This Row],[&lt;TICKER&gt;]],mfdТикеры[[#This Row],[&lt;DATE&gt;]])</f>
        <v>ФСК ЕЭС ао43255</v>
      </c>
      <c r="B1224" s="1" t="s">
        <v>6</v>
      </c>
      <c r="C1224" s="2">
        <v>43255</v>
      </c>
      <c r="D1224">
        <v>0.18385000000000001</v>
      </c>
      <c r="E1224">
        <v>4508370000</v>
      </c>
    </row>
    <row r="1225" spans="1:5" x14ac:dyDescent="0.25">
      <c r="A1225" t="str">
        <f>_xlfn.CONCAT(mfdТикеры[[#This Row],[&lt;TICKER&gt;]],mfdТикеры[[#This Row],[&lt;DATE&gt;]])</f>
        <v>ФСК ЕЭС ао43262</v>
      </c>
      <c r="B1225" s="1" t="s">
        <v>6</v>
      </c>
      <c r="C1225" s="2">
        <v>43262</v>
      </c>
      <c r="D1225">
        <v>0.18110000000000001</v>
      </c>
      <c r="E1225">
        <v>2570000000</v>
      </c>
    </row>
    <row r="1226" spans="1:5" x14ac:dyDescent="0.25">
      <c r="A1226" t="str">
        <f>_xlfn.CONCAT(mfdТикеры[[#This Row],[&lt;TICKER&gt;]],mfdТикеры[[#This Row],[&lt;DATE&gt;]])</f>
        <v>ФСК ЕЭС ао43269</v>
      </c>
      <c r="B1226" s="1" t="s">
        <v>6</v>
      </c>
      <c r="C1226" s="2">
        <v>43269</v>
      </c>
      <c r="D1226">
        <v>0.1847</v>
      </c>
      <c r="E1226">
        <v>5014200000</v>
      </c>
    </row>
    <row r="1227" spans="1:5" x14ac:dyDescent="0.25">
      <c r="A1227" t="str">
        <f>_xlfn.CONCAT(mfdТикеры[[#This Row],[&lt;TICKER&gt;]],mfdТикеры[[#This Row],[&lt;DATE&gt;]])</f>
        <v>ФСК ЕЭС ао43276</v>
      </c>
      <c r="B1227" s="1" t="s">
        <v>6</v>
      </c>
      <c r="C1227" s="2">
        <v>43276</v>
      </c>
      <c r="D1227">
        <v>0.1875</v>
      </c>
      <c r="E1227">
        <v>4414960000</v>
      </c>
    </row>
    <row r="1228" spans="1:5" x14ac:dyDescent="0.25">
      <c r="A1228" t="str">
        <f>_xlfn.CONCAT(mfdТикеры[[#This Row],[&lt;TICKER&gt;]],mfdТикеры[[#This Row],[&lt;DATE&gt;]])</f>
        <v>ФСК ЕЭС ао43283</v>
      </c>
      <c r="B1228" s="1" t="s">
        <v>6</v>
      </c>
      <c r="C1228" s="2">
        <v>43283</v>
      </c>
      <c r="D1228">
        <v>0.18984999999999999</v>
      </c>
      <c r="E1228">
        <v>4318360000</v>
      </c>
    </row>
    <row r="1229" spans="1:5" x14ac:dyDescent="0.25">
      <c r="A1229" t="str">
        <f>_xlfn.CONCAT(mfdТикеры[[#This Row],[&lt;TICKER&gt;]],mfdТикеры[[#This Row],[&lt;DATE&gt;]])</f>
        <v>ФСК ЕЭС ао43290</v>
      </c>
      <c r="B1229" s="1" t="s">
        <v>6</v>
      </c>
      <c r="C1229" s="2">
        <v>43290</v>
      </c>
      <c r="D1229">
        <v>0.18915000000000001</v>
      </c>
      <c r="E1229">
        <v>6788140000</v>
      </c>
    </row>
    <row r="1230" spans="1:5" x14ac:dyDescent="0.25">
      <c r="A1230" t="str">
        <f>_xlfn.CONCAT(mfdТикеры[[#This Row],[&lt;TICKER&gt;]],mfdТикеры[[#This Row],[&lt;DATE&gt;]])</f>
        <v>ФСК ЕЭС ао43297</v>
      </c>
      <c r="B1230" s="1" t="s">
        <v>6</v>
      </c>
      <c r="C1230" s="2">
        <v>43297</v>
      </c>
      <c r="D1230">
        <v>0.1686</v>
      </c>
      <c r="E1230">
        <v>9723580000</v>
      </c>
    </row>
    <row r="1231" spans="1:5" x14ac:dyDescent="0.25">
      <c r="A1231" t="str">
        <f>_xlfn.CONCAT(mfdТикеры[[#This Row],[&lt;TICKER&gt;]],mfdТикеры[[#This Row],[&lt;DATE&gt;]])</f>
        <v>ФСК ЕЭС ао43304</v>
      </c>
      <c r="B1231" s="1" t="s">
        <v>6</v>
      </c>
      <c r="C1231" s="2">
        <v>43304</v>
      </c>
      <c r="D1231">
        <v>0.17119999999999999</v>
      </c>
      <c r="E1231">
        <v>5311100000</v>
      </c>
    </row>
    <row r="1232" spans="1:5" x14ac:dyDescent="0.25">
      <c r="A1232" t="str">
        <f>_xlfn.CONCAT(mfdТикеры[[#This Row],[&lt;TICKER&gt;]],mfdТикеры[[#This Row],[&lt;DATE&gt;]])</f>
        <v>ФСК ЕЭС ао43311</v>
      </c>
      <c r="B1232" s="1" t="s">
        <v>6</v>
      </c>
      <c r="C1232" s="2">
        <v>43311</v>
      </c>
      <c r="D1232">
        <v>0.16414999999999999</v>
      </c>
      <c r="E1232">
        <v>5258700000</v>
      </c>
    </row>
    <row r="1233" spans="1:5" x14ac:dyDescent="0.25">
      <c r="A1233" t="str">
        <f>_xlfn.CONCAT(mfdТикеры[[#This Row],[&lt;TICKER&gt;]],mfdТикеры[[#This Row],[&lt;DATE&gt;]])</f>
        <v>ФСК ЕЭС ао43318</v>
      </c>
      <c r="B1233" s="1" t="s">
        <v>6</v>
      </c>
      <c r="C1233" s="2">
        <v>43318</v>
      </c>
      <c r="D1233">
        <v>0.15640000000000001</v>
      </c>
      <c r="E1233">
        <v>8426060000</v>
      </c>
    </row>
    <row r="1234" spans="1:5" x14ac:dyDescent="0.25">
      <c r="A1234" t="str">
        <f>_xlfn.CONCAT(mfdТикеры[[#This Row],[&lt;TICKER&gt;]],mfdТикеры[[#This Row],[&lt;DATE&gt;]])</f>
        <v>ФСК ЕЭС ао43325</v>
      </c>
      <c r="B1234" s="1" t="s">
        <v>6</v>
      </c>
      <c r="C1234" s="2">
        <v>43325</v>
      </c>
      <c r="D1234">
        <v>0.15140000000000001</v>
      </c>
      <c r="E1234">
        <v>7213740000</v>
      </c>
    </row>
    <row r="1235" spans="1:5" x14ac:dyDescent="0.25">
      <c r="A1235" t="str">
        <f>_xlfn.CONCAT(mfdТикеры[[#This Row],[&lt;TICKER&gt;]],mfdТикеры[[#This Row],[&lt;DATE&gt;]])</f>
        <v>ФСК ЕЭС ао43332</v>
      </c>
      <c r="B1235" s="1" t="s">
        <v>6</v>
      </c>
      <c r="C1235" s="2">
        <v>43332</v>
      </c>
      <c r="D1235">
        <v>0.15145</v>
      </c>
      <c r="E1235">
        <v>7771190000</v>
      </c>
    </row>
    <row r="1236" spans="1:5" x14ac:dyDescent="0.25">
      <c r="A1236" t="str">
        <f>_xlfn.CONCAT(mfdТикеры[[#This Row],[&lt;TICKER&gt;]],mfdТикеры[[#This Row],[&lt;DATE&gt;]])</f>
        <v>ФСК ЕЭС ао43339</v>
      </c>
      <c r="B1236" s="1" t="s">
        <v>6</v>
      </c>
      <c r="C1236" s="2">
        <v>43339</v>
      </c>
      <c r="D1236">
        <v>0.16300000000000001</v>
      </c>
      <c r="E1236">
        <v>8096690000</v>
      </c>
    </row>
    <row r="1237" spans="1:5" x14ac:dyDescent="0.25">
      <c r="A1237" t="str">
        <f>_xlfn.CONCAT(mfdТикеры[[#This Row],[&lt;TICKER&gt;]],mfdТикеры[[#This Row],[&lt;DATE&gt;]])</f>
        <v>ФСК ЕЭС ао43346</v>
      </c>
      <c r="B1237" s="1" t="s">
        <v>6</v>
      </c>
      <c r="C1237" s="2">
        <v>43346</v>
      </c>
      <c r="D1237">
        <v>0.15654999999999999</v>
      </c>
      <c r="E1237">
        <v>5645250000</v>
      </c>
    </row>
    <row r="1238" spans="1:5" x14ac:dyDescent="0.25">
      <c r="A1238" t="str">
        <f>_xlfn.CONCAT(mfdТикеры[[#This Row],[&lt;TICKER&gt;]],mfdТикеры[[#This Row],[&lt;DATE&gt;]])</f>
        <v>ФСК ЕЭС ао43353</v>
      </c>
      <c r="B1238" s="1" t="s">
        <v>6</v>
      </c>
      <c r="C1238" s="2">
        <v>43353</v>
      </c>
      <c r="D1238">
        <v>0.16259999999999999</v>
      </c>
      <c r="E1238">
        <v>5408600000</v>
      </c>
    </row>
    <row r="1239" spans="1:5" x14ac:dyDescent="0.25">
      <c r="A1239" t="str">
        <f>_xlfn.CONCAT(mfdТикеры[[#This Row],[&lt;TICKER&gt;]],mfdТикеры[[#This Row],[&lt;DATE&gt;]])</f>
        <v>ФСК ЕЭС ао43360</v>
      </c>
      <c r="B1239" s="1" t="s">
        <v>6</v>
      </c>
      <c r="C1239" s="2">
        <v>43360</v>
      </c>
      <c r="D1239">
        <v>0.16769999999999999</v>
      </c>
      <c r="E1239">
        <v>6669510000</v>
      </c>
    </row>
    <row r="1240" spans="1:5" x14ac:dyDescent="0.25">
      <c r="A1240" t="str">
        <f>_xlfn.CONCAT(mfdТикеры[[#This Row],[&lt;TICKER&gt;]],mfdТикеры[[#This Row],[&lt;DATE&gt;]])</f>
        <v>ФСК ЕЭС ао43367</v>
      </c>
      <c r="B1240" s="1" t="s">
        <v>6</v>
      </c>
      <c r="C1240" s="2">
        <v>43367</v>
      </c>
      <c r="D1240">
        <v>0.1661</v>
      </c>
      <c r="E1240">
        <v>4736800000</v>
      </c>
    </row>
    <row r="1241" spans="1:5" x14ac:dyDescent="0.25">
      <c r="A1241" t="str">
        <f>_xlfn.CONCAT(mfdТикеры[[#This Row],[&lt;TICKER&gt;]],mfdТикеры[[#This Row],[&lt;DATE&gt;]])</f>
        <v>ФСК ЕЭС ао43374</v>
      </c>
      <c r="B1241" s="1" t="s">
        <v>6</v>
      </c>
      <c r="C1241" s="2">
        <v>43374</v>
      </c>
      <c r="D1241">
        <v>0.16070000000000001</v>
      </c>
      <c r="E1241">
        <v>7692980000</v>
      </c>
    </row>
    <row r="1242" spans="1:5" x14ac:dyDescent="0.25">
      <c r="A1242" t="str">
        <f>_xlfn.CONCAT(mfdТикеры[[#This Row],[&lt;TICKER&gt;]],mfdТикеры[[#This Row],[&lt;DATE&gt;]])</f>
        <v>ФСК ЕЭС ао43381</v>
      </c>
      <c r="B1242" s="1" t="s">
        <v>6</v>
      </c>
      <c r="C1242" s="2">
        <v>43381</v>
      </c>
      <c r="D1242">
        <v>0.15495</v>
      </c>
      <c r="E1242">
        <v>9390470000</v>
      </c>
    </row>
    <row r="1243" spans="1:5" x14ac:dyDescent="0.25">
      <c r="A1243" t="str">
        <f>_xlfn.CONCAT(mfdТикеры[[#This Row],[&lt;TICKER&gt;]],mfdТикеры[[#This Row],[&lt;DATE&gt;]])</f>
        <v>ФСК ЕЭС ао43388</v>
      </c>
      <c r="B1243" s="1" t="s">
        <v>6</v>
      </c>
      <c r="C1243" s="2">
        <v>43388</v>
      </c>
      <c r="D1243">
        <v>0.154</v>
      </c>
      <c r="E1243">
        <v>4329870000</v>
      </c>
    </row>
    <row r="1244" spans="1:5" x14ac:dyDescent="0.25">
      <c r="A1244" t="str">
        <f>_xlfn.CONCAT(mfdТикеры[[#This Row],[&lt;TICKER&gt;]],mfdТикеры[[#This Row],[&lt;DATE&gt;]])</f>
        <v>ФСК ЕЭС ао43395</v>
      </c>
      <c r="B1244" s="1" t="s">
        <v>6</v>
      </c>
      <c r="C1244" s="2">
        <v>43395</v>
      </c>
      <c r="D1244">
        <v>0.14899999999999999</v>
      </c>
      <c r="E1244">
        <v>6477520000</v>
      </c>
    </row>
    <row r="1245" spans="1:5" x14ac:dyDescent="0.25">
      <c r="A1245" t="str">
        <f>_xlfn.CONCAT(mfdТикеры[[#This Row],[&lt;TICKER&gt;]],mfdТикеры[[#This Row],[&lt;DATE&gt;]])</f>
        <v>ФСК ЕЭС ао43402</v>
      </c>
      <c r="B1245" s="1" t="s">
        <v>6</v>
      </c>
      <c r="C1245" s="2">
        <v>43402</v>
      </c>
      <c r="D1245">
        <v>0.15260000000000001</v>
      </c>
      <c r="E1245">
        <v>5155050000</v>
      </c>
    </row>
    <row r="1246" spans="1:5" x14ac:dyDescent="0.25">
      <c r="A1246" t="str">
        <f>_xlfn.CONCAT(mfdТикеры[[#This Row],[&lt;TICKER&gt;]],mfdТикеры[[#This Row],[&lt;DATE&gt;]])</f>
        <v>ФСК ЕЭС ао43409</v>
      </c>
      <c r="B1246" s="1" t="s">
        <v>6</v>
      </c>
      <c r="C1246" s="2">
        <v>43409</v>
      </c>
      <c r="D1246">
        <v>0.15304000000000001</v>
      </c>
      <c r="E1246">
        <v>3098320000</v>
      </c>
    </row>
    <row r="1247" spans="1:5" x14ac:dyDescent="0.25">
      <c r="A1247" t="str">
        <f>_xlfn.CONCAT(mfdТикеры[[#This Row],[&lt;TICKER&gt;]],mfdТикеры[[#This Row],[&lt;DATE&gt;]])</f>
        <v>ФСК ЕЭС ао43416</v>
      </c>
      <c r="B1247" s="1" t="s">
        <v>6</v>
      </c>
      <c r="C1247" s="2">
        <v>43416</v>
      </c>
      <c r="D1247">
        <v>0.152</v>
      </c>
      <c r="E1247">
        <v>3531110000</v>
      </c>
    </row>
    <row r="1248" spans="1:5" x14ac:dyDescent="0.25">
      <c r="A1248" t="str">
        <f>_xlfn.CONCAT(mfdТикеры[[#This Row],[&lt;TICKER&gt;]],mfdТикеры[[#This Row],[&lt;DATE&gt;]])</f>
        <v>ФСК ЕЭС ао43423</v>
      </c>
      <c r="B1248" s="1" t="s">
        <v>6</v>
      </c>
      <c r="C1248" s="2">
        <v>43423</v>
      </c>
      <c r="D1248">
        <v>0.1537</v>
      </c>
      <c r="E1248">
        <v>3606550000</v>
      </c>
    </row>
    <row r="1249" spans="1:5" x14ac:dyDescent="0.25">
      <c r="A1249" t="str">
        <f>_xlfn.CONCAT(mfdТикеры[[#This Row],[&lt;TICKER&gt;]],mfdТикеры[[#This Row],[&lt;DATE&gt;]])</f>
        <v>ФСК ЕЭС ао43430</v>
      </c>
      <c r="B1249" s="1" t="s">
        <v>6</v>
      </c>
      <c r="C1249" s="2">
        <v>43430</v>
      </c>
      <c r="D1249">
        <v>0.15518000000000001</v>
      </c>
      <c r="E1249">
        <v>5227580000</v>
      </c>
    </row>
    <row r="1250" spans="1:5" x14ac:dyDescent="0.25">
      <c r="A1250" t="str">
        <f>_xlfn.CONCAT(mfdТикеры[[#This Row],[&lt;TICKER&gt;]],mfdТикеры[[#This Row],[&lt;DATE&gt;]])</f>
        <v>ФСК ЕЭС ао43437</v>
      </c>
      <c r="B1250" s="1" t="s">
        <v>6</v>
      </c>
      <c r="C1250" s="2">
        <v>43437</v>
      </c>
      <c r="D1250">
        <v>0.15615999999999999</v>
      </c>
      <c r="E1250">
        <v>3274110000</v>
      </c>
    </row>
    <row r="1251" spans="1:5" x14ac:dyDescent="0.25">
      <c r="A1251" t="str">
        <f>_xlfn.CONCAT(mfdТикеры[[#This Row],[&lt;TICKER&gt;]],mfdТикеры[[#This Row],[&lt;DATE&gt;]])</f>
        <v>ФСК ЕЭС ао43444</v>
      </c>
      <c r="B1251" s="1" t="s">
        <v>6</v>
      </c>
      <c r="C1251" s="2">
        <v>43444</v>
      </c>
      <c r="D1251">
        <v>0.15157999999999999</v>
      </c>
      <c r="E1251">
        <v>4549290000</v>
      </c>
    </row>
    <row r="1252" spans="1:5" x14ac:dyDescent="0.25">
      <c r="A1252" t="str">
        <f>_xlfn.CONCAT(mfdТикеры[[#This Row],[&lt;TICKER&gt;]],mfdТикеры[[#This Row],[&lt;DATE&gt;]])</f>
        <v>ФСК ЕЭС ао43451</v>
      </c>
      <c r="B1252" s="1" t="s">
        <v>6</v>
      </c>
      <c r="C1252" s="2">
        <v>43451</v>
      </c>
      <c r="D1252">
        <v>0.15310000000000001</v>
      </c>
      <c r="E1252">
        <v>5287460000</v>
      </c>
    </row>
    <row r="1253" spans="1:5" x14ac:dyDescent="0.25">
      <c r="A1253" t="str">
        <f>_xlfn.CONCAT(mfdТикеры[[#This Row],[&lt;TICKER&gt;]],mfdТикеры[[#This Row],[&lt;DATE&gt;]])</f>
        <v>ФСК ЕЭС ао43458</v>
      </c>
      <c r="B1253" s="1" t="s">
        <v>6</v>
      </c>
      <c r="C1253" s="2">
        <v>43458</v>
      </c>
      <c r="D1253">
        <v>0.14812</v>
      </c>
      <c r="E1253">
        <v>5836170000</v>
      </c>
    </row>
    <row r="1254" spans="1:5" x14ac:dyDescent="0.25">
      <c r="A1254" t="str">
        <f>_xlfn.CONCAT(mfdТикеры[[#This Row],[&lt;TICKER&gt;]],mfdТикеры[[#This Row],[&lt;DATE&gt;]])</f>
        <v>ФСК ЕЭС ао43465</v>
      </c>
      <c r="B1254" s="1" t="s">
        <v>6</v>
      </c>
      <c r="C1254" s="2">
        <v>43465</v>
      </c>
      <c r="D1254">
        <v>0.14956</v>
      </c>
      <c r="E1254">
        <v>2083550000</v>
      </c>
    </row>
    <row r="1255" spans="1:5" x14ac:dyDescent="0.25">
      <c r="A1255" t="str">
        <f>_xlfn.CONCAT(mfdТикеры[[#This Row],[&lt;TICKER&gt;]],mfdТикеры[[#This Row],[&lt;DATE&gt;]])</f>
        <v>ФСК ЕЭС ао43472</v>
      </c>
      <c r="B1255" s="1" t="s">
        <v>6</v>
      </c>
      <c r="C1255" s="2">
        <v>43472</v>
      </c>
      <c r="D1255">
        <v>0.15357999999999999</v>
      </c>
      <c r="E1255">
        <v>3605440000</v>
      </c>
    </row>
    <row r="1256" spans="1:5" x14ac:dyDescent="0.25">
      <c r="A1256" t="str">
        <f>_xlfn.CONCAT(mfdТикеры[[#This Row],[&lt;TICKER&gt;]],mfdТикеры[[#This Row],[&lt;DATE&gt;]])</f>
        <v>ФСК ЕЭС ао43479</v>
      </c>
      <c r="B1256" s="1" t="s">
        <v>6</v>
      </c>
      <c r="C1256" s="2">
        <v>43479</v>
      </c>
      <c r="D1256">
        <v>0.15609999999999999</v>
      </c>
      <c r="E1256">
        <v>5706970000</v>
      </c>
    </row>
    <row r="1257" spans="1:5" x14ac:dyDescent="0.25">
      <c r="A1257" t="str">
        <f>_xlfn.CONCAT(mfdТикеры[[#This Row],[&lt;TICKER&gt;]],mfdТикеры[[#This Row],[&lt;DATE&gt;]])</f>
        <v>ФСК ЕЭС ао43486</v>
      </c>
      <c r="B1257" s="1" t="s">
        <v>6</v>
      </c>
      <c r="C1257" s="2">
        <v>43486</v>
      </c>
      <c r="D1257">
        <v>0.16425999999999999</v>
      </c>
      <c r="E1257">
        <v>12387750000</v>
      </c>
    </row>
    <row r="1258" spans="1:5" x14ac:dyDescent="0.25">
      <c r="A1258" t="str">
        <f>_xlfn.CONCAT(mfdТикеры[[#This Row],[&lt;TICKER&gt;]],mfdТикеры[[#This Row],[&lt;DATE&gt;]])</f>
        <v>ФСК ЕЭС ао43493</v>
      </c>
      <c r="B1258" s="1" t="s">
        <v>6</v>
      </c>
      <c r="C1258" s="2">
        <v>43493</v>
      </c>
      <c r="D1258">
        <v>0.16588</v>
      </c>
      <c r="E1258">
        <v>6933050000</v>
      </c>
    </row>
    <row r="1259" spans="1:5" x14ac:dyDescent="0.25">
      <c r="A1259" t="str">
        <f>_xlfn.CONCAT(mfdТикеры[[#This Row],[&lt;TICKER&gt;]],mfdТикеры[[#This Row],[&lt;DATE&gt;]])</f>
        <v>ФСК ЕЭС ао43500</v>
      </c>
      <c r="B1259" s="1" t="s">
        <v>6</v>
      </c>
      <c r="C1259" s="2">
        <v>43500</v>
      </c>
      <c r="D1259">
        <v>0.16502</v>
      </c>
      <c r="E1259">
        <v>3767450000</v>
      </c>
    </row>
    <row r="1260" spans="1:5" x14ac:dyDescent="0.25">
      <c r="A1260" t="str">
        <f>_xlfn.CONCAT(mfdТикеры[[#This Row],[&lt;TICKER&gt;]],mfdТикеры[[#This Row],[&lt;DATE&gt;]])</f>
        <v>ФСК ЕЭС ао43507</v>
      </c>
      <c r="B1260" s="1" t="s">
        <v>6</v>
      </c>
      <c r="C1260" s="2">
        <v>43507</v>
      </c>
      <c r="D1260">
        <v>0.16500000000000001</v>
      </c>
      <c r="E1260">
        <v>3653180000</v>
      </c>
    </row>
    <row r="1261" spans="1:5" x14ac:dyDescent="0.25">
      <c r="A1261" t="str">
        <f>_xlfn.CONCAT(mfdТикеры[[#This Row],[&lt;TICKER&gt;]],mfdТикеры[[#This Row],[&lt;DATE&gt;]])</f>
        <v>ФСК ЕЭС ао43514</v>
      </c>
      <c r="B1261" s="1" t="s">
        <v>6</v>
      </c>
      <c r="C1261" s="2">
        <v>43514</v>
      </c>
      <c r="D1261">
        <v>0.16969999999999999</v>
      </c>
      <c r="E1261">
        <v>5853610000</v>
      </c>
    </row>
    <row r="1262" spans="1:5" x14ac:dyDescent="0.25">
      <c r="A1262" t="str">
        <f>_xlfn.CONCAT(mfdТикеры[[#This Row],[&lt;TICKER&gt;]],mfdТикеры[[#This Row],[&lt;DATE&gt;]])</f>
        <v>ФСК ЕЭС ао43521</v>
      </c>
      <c r="B1262" s="1" t="s">
        <v>6</v>
      </c>
      <c r="C1262" s="2">
        <v>43521</v>
      </c>
      <c r="D1262">
        <v>0.1661</v>
      </c>
      <c r="E1262">
        <v>7225340000</v>
      </c>
    </row>
    <row r="1263" spans="1:5" x14ac:dyDescent="0.25">
      <c r="A1263" t="str">
        <f>_xlfn.CONCAT(mfdТикеры[[#This Row],[&lt;TICKER&gt;]],mfdТикеры[[#This Row],[&lt;DATE&gt;]])</f>
        <v>ФСК ЕЭС ао43528</v>
      </c>
      <c r="B1263" s="1" t="s">
        <v>6</v>
      </c>
      <c r="C1263" s="2">
        <v>43528</v>
      </c>
      <c r="D1263">
        <v>0.16500000000000001</v>
      </c>
      <c r="E1263">
        <v>2258880000</v>
      </c>
    </row>
    <row r="1264" spans="1:5" x14ac:dyDescent="0.25">
      <c r="A1264" t="str">
        <f>_xlfn.CONCAT(mfdТикеры[[#This Row],[&lt;TICKER&gt;]],mfdТикеры[[#This Row],[&lt;DATE&gt;]])</f>
        <v>ФСК ЕЭС ао43535</v>
      </c>
      <c r="B1264" s="1" t="s">
        <v>6</v>
      </c>
      <c r="C1264" s="2">
        <v>43535</v>
      </c>
      <c r="D1264">
        <v>0.16969999999999999</v>
      </c>
      <c r="E1264">
        <v>3614980000</v>
      </c>
    </row>
    <row r="1265" spans="1:5" x14ac:dyDescent="0.25">
      <c r="A1265" t="str">
        <f>_xlfn.CONCAT(mfdТикеры[[#This Row],[&lt;TICKER&gt;]],mfdТикеры[[#This Row],[&lt;DATE&gt;]])</f>
        <v>ФСК ЕЭС ао43542</v>
      </c>
      <c r="B1265" s="1" t="s">
        <v>6</v>
      </c>
      <c r="C1265" s="2">
        <v>43542</v>
      </c>
      <c r="D1265">
        <v>0.16639999999999999</v>
      </c>
      <c r="E1265">
        <v>3905130000</v>
      </c>
    </row>
    <row r="1266" spans="1:5" x14ac:dyDescent="0.25">
      <c r="A1266" t="str">
        <f>_xlfn.CONCAT(mfdТикеры[[#This Row],[&lt;TICKER&gt;]],mfdТикеры[[#This Row],[&lt;DATE&gt;]])</f>
        <v>ФСК ЕЭС ао43549</v>
      </c>
      <c r="B1266" s="1" t="s">
        <v>6</v>
      </c>
      <c r="C1266" s="2">
        <v>43549</v>
      </c>
      <c r="D1266">
        <v>0.1641</v>
      </c>
      <c r="E1266">
        <v>2499330000</v>
      </c>
    </row>
    <row r="1267" spans="1:5" x14ac:dyDescent="0.25">
      <c r="A1267" t="str">
        <f>_xlfn.CONCAT(mfdТикеры[[#This Row],[&lt;TICKER&gt;]],mfdТикеры[[#This Row],[&lt;DATE&gt;]])</f>
        <v>ФСК ЕЭС ао43556</v>
      </c>
      <c r="B1267" s="1" t="s">
        <v>6</v>
      </c>
      <c r="C1267" s="2">
        <v>43556</v>
      </c>
      <c r="D1267">
        <v>0.16203999999999999</v>
      </c>
      <c r="E1267">
        <v>3401360000</v>
      </c>
    </row>
    <row r="1268" spans="1:5" x14ac:dyDescent="0.25">
      <c r="A1268" t="str">
        <f>_xlfn.CONCAT(mfdТикеры[[#This Row],[&lt;TICKER&gt;]],mfdТикеры[[#This Row],[&lt;DATE&gt;]])</f>
        <v>ФСК ЕЭС ао43563</v>
      </c>
      <c r="B1268" s="1" t="s">
        <v>6</v>
      </c>
      <c r="C1268" s="2">
        <v>43563</v>
      </c>
      <c r="D1268">
        <v>0.16586000000000001</v>
      </c>
      <c r="E1268">
        <v>8872150000</v>
      </c>
    </row>
    <row r="1269" spans="1:5" x14ac:dyDescent="0.25">
      <c r="A1269" t="str">
        <f>_xlfn.CONCAT(mfdТикеры[[#This Row],[&lt;TICKER&gt;]],mfdТикеры[[#This Row],[&lt;DATE&gt;]])</f>
        <v>ФСК ЕЭС ао43570</v>
      </c>
      <c r="B1269" s="1" t="s">
        <v>6</v>
      </c>
      <c r="C1269" s="2">
        <v>43570</v>
      </c>
      <c r="D1269">
        <v>0.16600000000000001</v>
      </c>
      <c r="E1269">
        <v>2972430000</v>
      </c>
    </row>
    <row r="1270" spans="1:5" x14ac:dyDescent="0.25">
      <c r="A1270" t="str">
        <f>_xlfn.CONCAT(mfdТикеры[[#This Row],[&lt;TICKER&gt;]],mfdТикеры[[#This Row],[&lt;DATE&gt;]])</f>
        <v>ФСК ЕЭС ао43577</v>
      </c>
      <c r="B1270" s="1" t="s">
        <v>6</v>
      </c>
      <c r="C1270" s="2">
        <v>43577</v>
      </c>
      <c r="D1270">
        <v>0.16544</v>
      </c>
      <c r="E1270">
        <v>2893180000</v>
      </c>
    </row>
    <row r="1271" spans="1:5" x14ac:dyDescent="0.25">
      <c r="A1271" t="str">
        <f>_xlfn.CONCAT(mfdТикеры[[#This Row],[&lt;TICKER&gt;]],mfdТикеры[[#This Row],[&lt;DATE&gt;]])</f>
        <v>ФСК ЕЭС ао43584</v>
      </c>
      <c r="B1271" s="1" t="s">
        <v>6</v>
      </c>
      <c r="C1271" s="2">
        <v>43584</v>
      </c>
      <c r="D1271">
        <v>0.16481999999999999</v>
      </c>
      <c r="E1271">
        <v>2633400000</v>
      </c>
    </row>
    <row r="1272" spans="1:5" x14ac:dyDescent="0.25">
      <c r="A1272" t="str">
        <f>_xlfn.CONCAT(mfdТикеры[[#This Row],[&lt;TICKER&gt;]],mfdТикеры[[#This Row],[&lt;DATE&gt;]])</f>
        <v>ФСК ЕЭС ао43591</v>
      </c>
      <c r="B1272" s="1" t="s">
        <v>6</v>
      </c>
      <c r="C1272" s="2">
        <v>43591</v>
      </c>
      <c r="D1272">
        <v>0.16434000000000001</v>
      </c>
      <c r="E1272">
        <v>1980210000</v>
      </c>
    </row>
    <row r="1273" spans="1:5" x14ac:dyDescent="0.25">
      <c r="A1273" t="str">
        <f>_xlfn.CONCAT(mfdТикеры[[#This Row],[&lt;TICKER&gt;]],mfdТикеры[[#This Row],[&lt;DATE&gt;]])</f>
        <v>ФСК ЕЭС ао43598</v>
      </c>
      <c r="B1273" s="1" t="s">
        <v>6</v>
      </c>
      <c r="C1273" s="2">
        <v>43598</v>
      </c>
      <c r="D1273">
        <v>0.1726</v>
      </c>
      <c r="E1273">
        <v>5180320000</v>
      </c>
    </row>
    <row r="1274" spans="1:5" x14ac:dyDescent="0.25">
      <c r="A1274" t="str">
        <f>_xlfn.CONCAT(mfdТикеры[[#This Row],[&lt;TICKER&gt;]],mfdТикеры[[#This Row],[&lt;DATE&gt;]])</f>
        <v>ФСК ЕЭС ао43605</v>
      </c>
      <c r="B1274" s="1" t="s">
        <v>6</v>
      </c>
      <c r="C1274" s="2">
        <v>43605</v>
      </c>
      <c r="D1274">
        <v>0.17749999999999999</v>
      </c>
      <c r="E1274">
        <v>11534360000</v>
      </c>
    </row>
    <row r="1275" spans="1:5" x14ac:dyDescent="0.25">
      <c r="A1275" t="str">
        <f>_xlfn.CONCAT(mfdТикеры[[#This Row],[&lt;TICKER&gt;]],mfdТикеры[[#This Row],[&lt;DATE&gt;]])</f>
        <v>ФСК ЕЭС ао43612</v>
      </c>
      <c r="B1275" s="1" t="s">
        <v>6</v>
      </c>
      <c r="C1275" s="2">
        <v>43612</v>
      </c>
      <c r="D1275">
        <v>0.17268</v>
      </c>
      <c r="E1275">
        <v>4699520000</v>
      </c>
    </row>
    <row r="1276" spans="1:5" x14ac:dyDescent="0.25">
      <c r="A1276" t="str">
        <f>_xlfn.CONCAT(mfdТикеры[[#This Row],[&lt;TICKER&gt;]],mfdТикеры[[#This Row],[&lt;DATE&gt;]])</f>
        <v>ФСК ЕЭС ао43619</v>
      </c>
      <c r="B1276" s="1" t="s">
        <v>6</v>
      </c>
      <c r="C1276" s="2">
        <v>43619</v>
      </c>
      <c r="D1276">
        <v>0.18235999999999999</v>
      </c>
      <c r="E1276">
        <v>9024410000</v>
      </c>
    </row>
    <row r="1277" spans="1:5" x14ac:dyDescent="0.25">
      <c r="A1277" t="str">
        <f>_xlfn.CONCAT(mfdТикеры[[#This Row],[&lt;TICKER&gt;]],mfdТикеры[[#This Row],[&lt;DATE&gt;]])</f>
        <v>ФСК ЕЭС ао43626</v>
      </c>
      <c r="B1277" s="1" t="s">
        <v>6</v>
      </c>
      <c r="C1277" s="2">
        <v>43626</v>
      </c>
      <c r="D1277">
        <v>0.18815999999999999</v>
      </c>
      <c r="E1277">
        <v>7875830000</v>
      </c>
    </row>
    <row r="1278" spans="1:5" x14ac:dyDescent="0.25">
      <c r="A1278" t="str">
        <f>_xlfn.CONCAT(mfdТикеры[[#This Row],[&lt;TICKER&gt;]],mfdТикеры[[#This Row],[&lt;DATE&gt;]])</f>
        <v>ФСК ЕЭС ао43633</v>
      </c>
      <c r="B1278" s="1" t="s">
        <v>6</v>
      </c>
      <c r="C1278" s="2">
        <v>43633</v>
      </c>
      <c r="D1278">
        <v>0.20354</v>
      </c>
      <c r="E1278">
        <v>17656850000</v>
      </c>
    </row>
    <row r="1279" spans="1:5" x14ac:dyDescent="0.25">
      <c r="A1279" t="str">
        <f>_xlfn.CONCAT(mfdТикеры[[#This Row],[&lt;TICKER&gt;]],mfdТикеры[[#This Row],[&lt;DATE&gt;]])</f>
        <v>ФСК ЕЭС ао43640</v>
      </c>
      <c r="B1279" s="1" t="s">
        <v>6</v>
      </c>
      <c r="C1279" s="2">
        <v>43640</v>
      </c>
      <c r="D1279">
        <v>0.20250000000000001</v>
      </c>
      <c r="E1279">
        <v>6114030000</v>
      </c>
    </row>
    <row r="1280" spans="1:5" x14ac:dyDescent="0.25">
      <c r="A1280" t="str">
        <f>_xlfn.CONCAT(mfdТикеры[[#This Row],[&lt;TICKER&gt;]],mfdТикеры[[#This Row],[&lt;DATE&gt;]])</f>
        <v>ФСК ЕЭС ао43647</v>
      </c>
      <c r="B1280" s="1" t="s">
        <v>6</v>
      </c>
      <c r="C1280" s="2">
        <v>43647</v>
      </c>
      <c r="D1280">
        <v>0.20469999999999999</v>
      </c>
      <c r="E1280">
        <v>5594690000</v>
      </c>
    </row>
    <row r="1281" spans="1:5" x14ac:dyDescent="0.25">
      <c r="A1281" t="str">
        <f>_xlfn.CONCAT(mfdТикеры[[#This Row],[&lt;TICKER&gt;]],mfdТикеры[[#This Row],[&lt;DATE&gt;]])</f>
        <v>ФСК ЕЭС ао43654</v>
      </c>
      <c r="B1281" s="1" t="s">
        <v>6</v>
      </c>
      <c r="C1281" s="2">
        <v>43654</v>
      </c>
      <c r="D1281">
        <v>0.20224</v>
      </c>
      <c r="E1281">
        <v>7503170000</v>
      </c>
    </row>
    <row r="1282" spans="1:5" x14ac:dyDescent="0.25">
      <c r="A1282" t="str">
        <f>_xlfn.CONCAT(mfdТикеры[[#This Row],[&lt;TICKER&gt;]],mfdТикеры[[#This Row],[&lt;DATE&gt;]])</f>
        <v>ФСК ЕЭС ао43661</v>
      </c>
      <c r="B1282" s="1" t="s">
        <v>6</v>
      </c>
      <c r="C1282" s="2">
        <v>43661</v>
      </c>
      <c r="D1282">
        <v>0.17918000000000001</v>
      </c>
      <c r="E1282">
        <v>13241600000</v>
      </c>
    </row>
    <row r="1283" spans="1:5" x14ac:dyDescent="0.25">
      <c r="A1283" t="str">
        <f>_xlfn.CONCAT(mfdТикеры[[#This Row],[&lt;TICKER&gt;]],mfdТикеры[[#This Row],[&lt;DATE&gt;]])</f>
        <v>ФСК ЕЭС ао43668</v>
      </c>
      <c r="B1283" s="1" t="s">
        <v>6</v>
      </c>
      <c r="C1283" s="2">
        <v>43668</v>
      </c>
      <c r="D1283">
        <v>0.18332000000000001</v>
      </c>
      <c r="E1283">
        <v>4576190000</v>
      </c>
    </row>
    <row r="1284" spans="1:5" x14ac:dyDescent="0.25">
      <c r="A1284" t="str">
        <f>_xlfn.CONCAT(mfdТикеры[[#This Row],[&lt;TICKER&gt;]],mfdТикеры[[#This Row],[&lt;DATE&gt;]])</f>
        <v>ФСК ЕЭС ао43675</v>
      </c>
      <c r="B1284" s="1" t="s">
        <v>6</v>
      </c>
      <c r="C1284" s="2">
        <v>43675</v>
      </c>
      <c r="D1284">
        <v>0.18018000000000001</v>
      </c>
      <c r="E1284">
        <v>5469390000</v>
      </c>
    </row>
    <row r="1285" spans="1:5" x14ac:dyDescent="0.25">
      <c r="A1285" t="str">
        <f>_xlfn.CONCAT(mfdТикеры[[#This Row],[&lt;TICKER&gt;]],mfdТикеры[[#This Row],[&lt;DATE&gt;]])</f>
        <v>ФСК ЕЭС ао43682</v>
      </c>
      <c r="B1285" s="1" t="s">
        <v>6</v>
      </c>
      <c r="C1285" s="2">
        <v>43682</v>
      </c>
      <c r="D1285">
        <v>0.17816000000000001</v>
      </c>
      <c r="E1285">
        <v>3624170000</v>
      </c>
    </row>
    <row r="1286" spans="1:5" x14ac:dyDescent="0.25">
      <c r="A1286" t="str">
        <f>_xlfn.CONCAT(mfdТикеры[[#This Row],[&lt;TICKER&gt;]],mfdТикеры[[#This Row],[&lt;DATE&gt;]])</f>
        <v>ФСК ЕЭС ао43689</v>
      </c>
      <c r="B1286" s="1" t="s">
        <v>6</v>
      </c>
      <c r="C1286" s="2">
        <v>43689</v>
      </c>
      <c r="D1286">
        <v>0.16919999999999999</v>
      </c>
      <c r="E1286">
        <v>3739370000</v>
      </c>
    </row>
    <row r="1287" spans="1:5" x14ac:dyDescent="0.25">
      <c r="A1287" t="str">
        <f>_xlfn.CONCAT(mfdТикеры[[#This Row],[&lt;TICKER&gt;]],mfdТикеры[[#This Row],[&lt;DATE&gt;]])</f>
        <v>ФСК ЕЭС ао43696</v>
      </c>
      <c r="B1287" s="1" t="s">
        <v>6</v>
      </c>
      <c r="C1287" s="2">
        <v>43696</v>
      </c>
      <c r="D1287">
        <v>0.1694</v>
      </c>
      <c r="E1287">
        <v>3757650000</v>
      </c>
    </row>
    <row r="1288" spans="1:5" x14ac:dyDescent="0.25">
      <c r="A1288" t="str">
        <f>_xlfn.CONCAT(mfdТикеры[[#This Row],[&lt;TICKER&gt;]],mfdТикеры[[#This Row],[&lt;DATE&gt;]])</f>
        <v>ФСК ЕЭС ао43703</v>
      </c>
      <c r="B1288" s="1" t="s">
        <v>6</v>
      </c>
      <c r="C1288" s="2">
        <v>43703</v>
      </c>
      <c r="D1288">
        <v>0.17749999999999999</v>
      </c>
      <c r="E1288">
        <v>3441350000</v>
      </c>
    </row>
    <row r="1289" spans="1:5" x14ac:dyDescent="0.25">
      <c r="A1289" t="str">
        <f>_xlfn.CONCAT(mfdТикеры[[#This Row],[&lt;TICKER&gt;]],mfdТикеры[[#This Row],[&lt;DATE&gt;]])</f>
        <v>ФСК ЕЭС ао43710</v>
      </c>
      <c r="B1289" s="1" t="s">
        <v>6</v>
      </c>
      <c r="C1289" s="2">
        <v>43710</v>
      </c>
      <c r="D1289">
        <v>0.18384</v>
      </c>
      <c r="E1289">
        <v>5773370000</v>
      </c>
    </row>
    <row r="1290" spans="1:5" x14ac:dyDescent="0.25">
      <c r="A1290" t="str">
        <f>_xlfn.CONCAT(mfdТикеры[[#This Row],[&lt;TICKER&gt;]],mfdТикеры[[#This Row],[&lt;DATE&gt;]])</f>
        <v>ФСК ЕЭС ао43717</v>
      </c>
      <c r="B1290" s="1" t="s">
        <v>6</v>
      </c>
      <c r="C1290" s="2">
        <v>43717</v>
      </c>
      <c r="D1290">
        <v>0.19314000000000001</v>
      </c>
      <c r="E1290">
        <v>7461030000</v>
      </c>
    </row>
    <row r="1291" spans="1:5" x14ac:dyDescent="0.25">
      <c r="A1291" t="str">
        <f>_xlfn.CONCAT(mfdТикеры[[#This Row],[&lt;TICKER&gt;]],mfdТикеры[[#This Row],[&lt;DATE&gt;]])</f>
        <v>ФСК ЕЭС ао43724</v>
      </c>
      <c r="B1291" s="1" t="s">
        <v>6</v>
      </c>
      <c r="C1291" s="2">
        <v>43724</v>
      </c>
      <c r="D1291">
        <v>0.185</v>
      </c>
      <c r="E1291">
        <v>7023890000</v>
      </c>
    </row>
    <row r="1292" spans="1:5" x14ac:dyDescent="0.25">
      <c r="A1292" t="str">
        <f>_xlfn.CONCAT(mfdТикеры[[#This Row],[&lt;TICKER&gt;]],mfdТикеры[[#This Row],[&lt;DATE&gt;]])</f>
        <v>ФСК ЕЭС ао43731</v>
      </c>
      <c r="B1292" s="1" t="s">
        <v>6</v>
      </c>
      <c r="C1292" s="2">
        <v>43731</v>
      </c>
      <c r="D1292">
        <v>0.18262</v>
      </c>
      <c r="E1292">
        <v>4966450000</v>
      </c>
    </row>
    <row r="1293" spans="1:5" x14ac:dyDescent="0.25">
      <c r="A1293" t="str">
        <f>_xlfn.CONCAT(mfdТикеры[[#This Row],[&lt;TICKER&gt;]],mfdТикеры[[#This Row],[&lt;DATE&gt;]])</f>
        <v>ФСК ЕЭС ао43738</v>
      </c>
      <c r="B1293" s="1" t="s">
        <v>6</v>
      </c>
      <c r="C1293" s="2">
        <v>43738</v>
      </c>
      <c r="D1293">
        <v>0.18065999999999999</v>
      </c>
      <c r="E1293">
        <v>5621150000</v>
      </c>
    </row>
    <row r="1294" spans="1:5" x14ac:dyDescent="0.25">
      <c r="A1294" t="str">
        <f>_xlfn.CONCAT(mfdТикеры[[#This Row],[&lt;TICKER&gt;]],mfdТикеры[[#This Row],[&lt;DATE&gt;]])</f>
        <v>ФСК ЕЭС ао43745</v>
      </c>
      <c r="B1294" s="1" t="s">
        <v>6</v>
      </c>
      <c r="C1294" s="2">
        <v>43745</v>
      </c>
      <c r="D1294">
        <v>0.18052000000000001</v>
      </c>
      <c r="E1294">
        <v>2651620000</v>
      </c>
    </row>
    <row r="1295" spans="1:5" x14ac:dyDescent="0.25">
      <c r="A1295" t="str">
        <f>_xlfn.CONCAT(mfdТикеры[[#This Row],[&lt;TICKER&gt;]],mfdТикеры[[#This Row],[&lt;DATE&gt;]])</f>
        <v>ФСК ЕЭС ао43752</v>
      </c>
      <c r="B1295" s="1" t="s">
        <v>6</v>
      </c>
      <c r="C1295" s="2">
        <v>43752</v>
      </c>
      <c r="D1295">
        <v>0.18715999999999999</v>
      </c>
      <c r="E1295">
        <v>3787980000</v>
      </c>
    </row>
    <row r="1296" spans="1:5" x14ac:dyDescent="0.25">
      <c r="A1296" t="str">
        <f>_xlfn.CONCAT(mfdТикеры[[#This Row],[&lt;TICKER&gt;]],mfdТикеры[[#This Row],[&lt;DATE&gt;]])</f>
        <v>ФСК ЕЭС ао43759</v>
      </c>
      <c r="B1296" s="1" t="s">
        <v>6</v>
      </c>
      <c r="C1296" s="2">
        <v>43759</v>
      </c>
      <c r="D1296">
        <v>0.182</v>
      </c>
      <c r="E1296">
        <v>3800950000</v>
      </c>
    </row>
    <row r="1297" spans="1:5" x14ac:dyDescent="0.25">
      <c r="A1297" t="str">
        <f>_xlfn.CONCAT(mfdТикеры[[#This Row],[&lt;TICKER&gt;]],mfdТикеры[[#This Row],[&lt;DATE&gt;]])</f>
        <v>ФСК ЕЭС ао43766</v>
      </c>
      <c r="B1297" s="1" t="s">
        <v>6</v>
      </c>
      <c r="C1297" s="2">
        <v>43766</v>
      </c>
      <c r="D1297">
        <v>0.186</v>
      </c>
      <c r="E1297">
        <v>4269220000</v>
      </c>
    </row>
    <row r="1298" spans="1:5" x14ac:dyDescent="0.25">
      <c r="A1298" t="str">
        <f>_xlfn.CONCAT(mfdТикеры[[#This Row],[&lt;TICKER&gt;]],mfdТикеры[[#This Row],[&lt;DATE&gt;]])</f>
        <v>ФСК ЕЭС ао43773</v>
      </c>
      <c r="B1298" s="1" t="s">
        <v>6</v>
      </c>
      <c r="C1298" s="2">
        <v>43773</v>
      </c>
      <c r="D1298">
        <v>0.18940000000000001</v>
      </c>
      <c r="E1298">
        <v>4695420000</v>
      </c>
    </row>
    <row r="1299" spans="1:5" x14ac:dyDescent="0.25">
      <c r="A1299" t="str">
        <f>_xlfn.CONCAT(mfdТикеры[[#This Row],[&lt;TICKER&gt;]],mfdТикеры[[#This Row],[&lt;DATE&gt;]])</f>
        <v>ФСК ЕЭС ао43780</v>
      </c>
      <c r="B1299" s="1" t="s">
        <v>6</v>
      </c>
      <c r="C1299" s="2">
        <v>43780</v>
      </c>
      <c r="D1299">
        <v>0.1905</v>
      </c>
      <c r="E1299">
        <v>4711780000</v>
      </c>
    </row>
    <row r="1300" spans="1:5" x14ac:dyDescent="0.25">
      <c r="A1300" t="str">
        <f>_xlfn.CONCAT(mfdТикеры[[#This Row],[&lt;TICKER&gt;]],mfdТикеры[[#This Row],[&lt;DATE&gt;]])</f>
        <v>ФСК ЕЭС ао43787</v>
      </c>
      <c r="B1300" s="1" t="s">
        <v>6</v>
      </c>
      <c r="C1300" s="2">
        <v>43787</v>
      </c>
      <c r="D1300">
        <v>0.19352</v>
      </c>
      <c r="E1300">
        <v>5713000000</v>
      </c>
    </row>
    <row r="1301" spans="1:5" x14ac:dyDescent="0.25">
      <c r="A1301" t="str">
        <f>_xlfn.CONCAT(mfdТикеры[[#This Row],[&lt;TICKER&gt;]],mfdТикеры[[#This Row],[&lt;DATE&gt;]])</f>
        <v>ФСК ЕЭС ао43794</v>
      </c>
      <c r="B1301" s="1" t="s">
        <v>6</v>
      </c>
      <c r="C1301" s="2">
        <v>43794</v>
      </c>
      <c r="D1301">
        <v>0.1953</v>
      </c>
      <c r="E1301">
        <v>5339260000</v>
      </c>
    </row>
    <row r="1302" spans="1:5" x14ac:dyDescent="0.25">
      <c r="A1302" t="str">
        <f>_xlfn.CONCAT(mfdТикеры[[#This Row],[&lt;TICKER&gt;]],mfdТикеры[[#This Row],[&lt;DATE&gt;]])</f>
        <v>ФСК ЕЭС ао43801</v>
      </c>
      <c r="B1302" s="1" t="s">
        <v>6</v>
      </c>
      <c r="C1302" s="2">
        <v>43801</v>
      </c>
      <c r="D1302">
        <v>0.1933</v>
      </c>
      <c r="E1302">
        <v>3156650000</v>
      </c>
    </row>
    <row r="1303" spans="1:5" x14ac:dyDescent="0.25">
      <c r="A1303" t="str">
        <f>_xlfn.CONCAT(mfdТикеры[[#This Row],[&lt;TICKER&gt;]],mfdТикеры[[#This Row],[&lt;DATE&gt;]])</f>
        <v>ФСК ЕЭС ао43808</v>
      </c>
      <c r="B1303" s="1" t="s">
        <v>6</v>
      </c>
      <c r="C1303" s="2">
        <v>43808</v>
      </c>
      <c r="D1303">
        <v>0.19389999999999999</v>
      </c>
      <c r="E1303">
        <v>4039840000</v>
      </c>
    </row>
    <row r="1304" spans="1:5" x14ac:dyDescent="0.25">
      <c r="A1304" t="str">
        <f>_xlfn.CONCAT(mfdТикеры[[#This Row],[&lt;TICKER&gt;]],mfdТикеры[[#This Row],[&lt;DATE&gt;]])</f>
        <v>ФСК ЕЭС ао43815</v>
      </c>
      <c r="B1304" s="1" t="s">
        <v>6</v>
      </c>
      <c r="C1304" s="2">
        <v>43815</v>
      </c>
      <c r="D1304">
        <v>0.20094000000000001</v>
      </c>
      <c r="E1304">
        <v>10970620000</v>
      </c>
    </row>
    <row r="1305" spans="1:5" x14ac:dyDescent="0.25">
      <c r="A1305" t="str">
        <f>_xlfn.CONCAT(mfdТикеры[[#This Row],[&lt;TICKER&gt;]],mfdТикеры[[#This Row],[&lt;DATE&gt;]])</f>
        <v>ФСК ЕЭС ао43822</v>
      </c>
      <c r="B1305" s="1" t="s">
        <v>6</v>
      </c>
      <c r="C1305" s="2">
        <v>43822</v>
      </c>
      <c r="D1305">
        <v>0.20046</v>
      </c>
      <c r="E1305">
        <v>4946340000</v>
      </c>
    </row>
    <row r="1306" spans="1:5" x14ac:dyDescent="0.25">
      <c r="A1306" t="str">
        <f>_xlfn.CONCAT(mfdТикеры[[#This Row],[&lt;TICKER&gt;]],mfdТикеры[[#This Row],[&lt;DATE&gt;]])</f>
        <v>ФСК ЕЭС ао43829</v>
      </c>
      <c r="B1306" s="1" t="s">
        <v>6</v>
      </c>
      <c r="C1306" s="2">
        <v>43829</v>
      </c>
      <c r="D1306">
        <v>0.20064000000000001</v>
      </c>
      <c r="E1306">
        <v>852240000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E4A0-252B-4C38-AEA9-5CE6C7547DA2}">
  <dimension ref="A1:Q48"/>
  <sheetViews>
    <sheetView workbookViewId="0">
      <selection activeCell="P32" sqref="P32:P33"/>
    </sheetView>
  </sheetViews>
  <sheetFormatPr defaultRowHeight="15" x14ac:dyDescent="0.25"/>
  <cols>
    <col min="8" max="8" width="38.7109375" bestFit="1" customWidth="1"/>
    <col min="9" max="9" width="12" bestFit="1" customWidth="1"/>
    <col min="10" max="11" width="12.7109375" bestFit="1" customWidth="1"/>
    <col min="12" max="13" width="12" bestFit="1" customWidth="1"/>
    <col min="14" max="14" width="18.5703125" bestFit="1" customWidth="1"/>
    <col min="16" max="16" width="14" bestFit="1" customWidth="1"/>
  </cols>
  <sheetData>
    <row r="1" spans="1:16" x14ac:dyDescent="0.25">
      <c r="A1">
        <v>2015</v>
      </c>
      <c r="B1">
        <v>2016</v>
      </c>
      <c r="C1">
        <v>2017</v>
      </c>
      <c r="D1">
        <v>2018</v>
      </c>
      <c r="E1">
        <v>2019</v>
      </c>
      <c r="H1" t="s">
        <v>93</v>
      </c>
    </row>
    <row r="2" spans="1:16" x14ac:dyDescent="0.25">
      <c r="A2">
        <v>-4.1182289966415292E-2</v>
      </c>
      <c r="B2">
        <v>-5.8517370606791727E-2</v>
      </c>
      <c r="C2">
        <v>-4.1807840667278058E-2</v>
      </c>
      <c r="D2">
        <v>5.9081987587497539E-2</v>
      </c>
      <c r="E2">
        <v>1.6188305670449168E-2</v>
      </c>
    </row>
    <row r="3" spans="1:16" ht="15.75" thickBot="1" x14ac:dyDescent="0.3">
      <c r="A3">
        <v>2.0803127629763326E-2</v>
      </c>
      <c r="B3">
        <v>-3.5212474659429553E-2</v>
      </c>
      <c r="C3">
        <v>-2.4534107469443647E-2</v>
      </c>
      <c r="D3">
        <v>1.5025984566224251E-2</v>
      </c>
      <c r="E3">
        <v>5.29971141948773E-2</v>
      </c>
      <c r="H3" t="s">
        <v>94</v>
      </c>
    </row>
    <row r="4" spans="1:16" x14ac:dyDescent="0.25">
      <c r="A4">
        <v>1.2626264303687892E-3</v>
      </c>
      <c r="B4">
        <v>-2.6345418340003871E-2</v>
      </c>
      <c r="C4">
        <v>-1.1911820103041496E-2</v>
      </c>
      <c r="D4">
        <v>-2.6042620772726295E-2</v>
      </c>
      <c r="E4">
        <v>-3.7807228399060443E-3</v>
      </c>
      <c r="H4" s="20" t="s">
        <v>95</v>
      </c>
      <c r="I4" s="20" t="s">
        <v>30</v>
      </c>
      <c r="J4" s="20" t="s">
        <v>29</v>
      </c>
      <c r="K4" s="20" t="s">
        <v>18</v>
      </c>
      <c r="L4" s="20" t="s">
        <v>96</v>
      </c>
    </row>
    <row r="5" spans="1:16" x14ac:dyDescent="0.25">
      <c r="A5">
        <v>-6.3487548891596232E-2</v>
      </c>
      <c r="B5">
        <v>-4.5741295359757782E-3</v>
      </c>
      <c r="C5">
        <v>1.8388992802071798E-2</v>
      </c>
      <c r="D5">
        <v>-6.0606246116910699E-3</v>
      </c>
      <c r="E5">
        <v>2.5510565379415321E-2</v>
      </c>
      <c r="H5" s="39">
        <v>2015</v>
      </c>
      <c r="I5" s="17">
        <v>31</v>
      </c>
      <c r="J5" s="17">
        <v>-0.14622944676256597</v>
      </c>
      <c r="K5" s="17">
        <v>-4.717078927824709E-3</v>
      </c>
      <c r="L5" s="17">
        <v>7.3374188375755725E-4</v>
      </c>
    </row>
    <row r="6" spans="1:16" x14ac:dyDescent="0.25">
      <c r="A6">
        <v>3.5010180616937919E-2</v>
      </c>
      <c r="B6">
        <v>3.4410822734629198E-2</v>
      </c>
      <c r="C6">
        <v>-5.8997221271881598E-3</v>
      </c>
      <c r="D6">
        <v>-3.0441423812281325E-3</v>
      </c>
      <c r="E6">
        <v>-2.0921543963909953E-2</v>
      </c>
      <c r="H6" s="39">
        <v>2016</v>
      </c>
      <c r="I6" s="17">
        <v>41</v>
      </c>
      <c r="J6" s="17">
        <v>-0.26453867502032469</v>
      </c>
      <c r="K6" s="17">
        <v>-6.4521628053737729E-3</v>
      </c>
      <c r="L6" s="17">
        <v>6.7955897170730774E-4</v>
      </c>
    </row>
    <row r="7" spans="1:16" x14ac:dyDescent="0.25">
      <c r="A7">
        <v>-4.8546766334471074E-2</v>
      </c>
      <c r="B7">
        <v>2.6491615446976285E-2</v>
      </c>
      <c r="C7">
        <v>-1.248927067488358E-2</v>
      </c>
      <c r="D7">
        <v>-4.4257768085211556E-2</v>
      </c>
      <c r="E7">
        <v>-1.4377027781668258E-2</v>
      </c>
      <c r="H7" s="39">
        <v>2017</v>
      </c>
      <c r="I7" s="17">
        <v>38</v>
      </c>
      <c r="J7" s="17">
        <v>-0.25144750545385014</v>
      </c>
      <c r="K7" s="17">
        <v>-6.6170396172065826E-3</v>
      </c>
      <c r="L7" s="17">
        <v>2.4977170210890908E-4</v>
      </c>
    </row>
    <row r="8" spans="1:16" x14ac:dyDescent="0.25">
      <c r="A8">
        <v>3.0077455237277954E-2</v>
      </c>
      <c r="B8">
        <v>1.3761089541961029E-2</v>
      </c>
      <c r="C8">
        <v>-7.3335617611958231E-3</v>
      </c>
      <c r="D8">
        <v>1.32955424812445E-2</v>
      </c>
      <c r="E8">
        <v>-1.4309545212897628E-2</v>
      </c>
      <c r="H8" s="39">
        <v>2018</v>
      </c>
      <c r="I8" s="17">
        <v>42</v>
      </c>
      <c r="J8" s="17">
        <v>-0.22029916788580986</v>
      </c>
      <c r="K8" s="17">
        <v>-5.2452182829954728E-3</v>
      </c>
      <c r="L8" s="17">
        <v>9.7625935410813425E-4</v>
      </c>
    </row>
    <row r="9" spans="1:16" ht="15.75" thickBot="1" x14ac:dyDescent="0.3">
      <c r="A9">
        <v>1.3683727085922325E-2</v>
      </c>
      <c r="B9">
        <v>-5.1456169679728915E-2</v>
      </c>
      <c r="C9">
        <v>-1.7274180942820981E-2</v>
      </c>
      <c r="D9">
        <v>1.267298066859642E-2</v>
      </c>
      <c r="E9">
        <v>-1.3867704344211157E-3</v>
      </c>
      <c r="H9" s="39">
        <v>2019</v>
      </c>
      <c r="I9" s="18">
        <v>47</v>
      </c>
      <c r="J9" s="18">
        <v>0.11098449811899889</v>
      </c>
      <c r="K9" s="18">
        <v>2.3613723004042319E-3</v>
      </c>
      <c r="L9" s="18">
        <v>7.1180693014831031E-4</v>
      </c>
    </row>
    <row r="10" spans="1:16" x14ac:dyDescent="0.25">
      <c r="A10">
        <v>3.1391009303273307E-2</v>
      </c>
      <c r="B10">
        <v>1.1203464690791481E-2</v>
      </c>
      <c r="C10">
        <v>1.8279259907817459E-2</v>
      </c>
      <c r="D10">
        <v>-5.1031480012445875E-2</v>
      </c>
      <c r="E10">
        <v>-3.7884350532912447E-2</v>
      </c>
    </row>
    <row r="11" spans="1:16" x14ac:dyDescent="0.25">
      <c r="A11">
        <v>1.0166216989490509E-2</v>
      </c>
      <c r="B11">
        <v>2.0113985996856351E-3</v>
      </c>
      <c r="C11">
        <v>-1.0012219560687548E-2</v>
      </c>
      <c r="D11">
        <v>-3.746726001608728E-3</v>
      </c>
      <c r="E11">
        <v>-9.9100538865180918E-3</v>
      </c>
    </row>
    <row r="12" spans="1:16" ht="15.75" thickBot="1" x14ac:dyDescent="0.3">
      <c r="A12">
        <v>-8.2988028146951786E-3</v>
      </c>
      <c r="B12">
        <v>8.271125061241438E-3</v>
      </c>
      <c r="C12">
        <v>-2.3134899789508664E-2</v>
      </c>
      <c r="D12">
        <v>-3.0877238564439344E-2</v>
      </c>
      <c r="E12">
        <v>1.8759669163500577E-2</v>
      </c>
      <c r="H12" t="s">
        <v>97</v>
      </c>
      <c r="P12" t="s">
        <v>123</v>
      </c>
    </row>
    <row r="13" spans="1:16" x14ac:dyDescent="0.25">
      <c r="A13">
        <v>-2.556777673949711E-2</v>
      </c>
      <c r="B13">
        <v>-4.4415530030385383E-2</v>
      </c>
      <c r="C13">
        <v>1.4098924379501675E-2</v>
      </c>
      <c r="D13">
        <v>3.8940926243215004E-2</v>
      </c>
      <c r="E13">
        <v>-1.7912509095364426E-3</v>
      </c>
      <c r="H13" s="20" t="s">
        <v>98</v>
      </c>
      <c r="I13" s="20" t="s">
        <v>99</v>
      </c>
      <c r="J13" s="20" t="s">
        <v>100</v>
      </c>
      <c r="K13" s="20" t="s">
        <v>101</v>
      </c>
      <c r="L13" s="20" t="s">
        <v>102</v>
      </c>
      <c r="M13" s="20" t="s">
        <v>103</v>
      </c>
      <c r="N13" s="20" t="s">
        <v>104</v>
      </c>
      <c r="P13" s="31" t="s">
        <v>124</v>
      </c>
    </row>
    <row r="14" spans="1:16" x14ac:dyDescent="0.25">
      <c r="A14">
        <v>-1.5951011746419025E-2</v>
      </c>
      <c r="B14">
        <v>-2.7456846233039203E-2</v>
      </c>
      <c r="C14">
        <v>2.5967596825786993E-2</v>
      </c>
      <c r="D14">
        <v>-3.5988295305719202E-3</v>
      </c>
      <c r="E14">
        <v>-1.235011881321472E-2</v>
      </c>
      <c r="H14" s="17" t="s">
        <v>105</v>
      </c>
      <c r="I14" s="17">
        <v>2.4868022372588616E-3</v>
      </c>
      <c r="J14" s="17">
        <v>4</v>
      </c>
      <c r="K14" s="17">
        <v>6.2170055931471541E-4</v>
      </c>
      <c r="L14" s="17">
        <v>0.91924135661255713</v>
      </c>
      <c r="M14" s="17">
        <v>0.45378657818865342</v>
      </c>
      <c r="N14" s="17">
        <v>2.4182023750035082</v>
      </c>
    </row>
    <row r="15" spans="1:16" x14ac:dyDescent="0.25">
      <c r="A15">
        <v>-2.8923954482373993E-2</v>
      </c>
      <c r="B15">
        <v>-1.5102768185756517E-2</v>
      </c>
      <c r="C15">
        <v>-1.479942444593932E-2</v>
      </c>
      <c r="D15">
        <v>9.4831680885926E-4</v>
      </c>
      <c r="E15">
        <v>1.0394811956760756E-2</v>
      </c>
      <c r="H15" s="17" t="s">
        <v>106</v>
      </c>
      <c r="I15" s="17">
        <v>0.13120592066430448</v>
      </c>
      <c r="J15" s="17">
        <v>194</v>
      </c>
      <c r="K15" s="17">
        <v>6.7631917868198185E-4</v>
      </c>
      <c r="L15" s="17"/>
      <c r="M15" s="17"/>
      <c r="N15" s="17"/>
    </row>
    <row r="16" spans="1:16" x14ac:dyDescent="0.25">
      <c r="A16">
        <v>1.3898542890540759E-3</v>
      </c>
      <c r="B16">
        <v>-2.9027596579614626E-3</v>
      </c>
      <c r="C16">
        <v>-9.1324207260340363E-4</v>
      </c>
      <c r="D16">
        <v>-7.038933276609911E-3</v>
      </c>
      <c r="E16">
        <v>-1.648505102047821E-2</v>
      </c>
      <c r="H16" s="17"/>
      <c r="I16" s="17"/>
      <c r="J16" s="17"/>
      <c r="K16" s="17"/>
      <c r="L16" s="17"/>
      <c r="M16" s="17"/>
      <c r="N16" s="17"/>
    </row>
    <row r="17" spans="1:17" ht="15.75" thickBot="1" x14ac:dyDescent="0.3">
      <c r="A17">
        <v>-1.6665885352372647E-2</v>
      </c>
      <c r="B17">
        <v>1.0456092939018497E-2</v>
      </c>
      <c r="C17">
        <v>-3.012955732344369E-4</v>
      </c>
      <c r="D17">
        <v>-2.2785307034103693E-2</v>
      </c>
      <c r="E17">
        <v>-2.7028965882746883E-3</v>
      </c>
      <c r="H17" s="18" t="s">
        <v>107</v>
      </c>
      <c r="I17" s="18">
        <v>0.13369272290156334</v>
      </c>
      <c r="J17" s="18">
        <v>198</v>
      </c>
      <c r="K17" s="18"/>
      <c r="L17" s="18"/>
      <c r="M17" s="18"/>
      <c r="N17" s="18"/>
    </row>
    <row r="18" spans="1:17" x14ac:dyDescent="0.25">
      <c r="A18">
        <v>-2.4728114498602776E-2</v>
      </c>
      <c r="B18">
        <v>-1.1917013578693446E-2</v>
      </c>
      <c r="C18">
        <v>-1.7785678225226448E-2</v>
      </c>
      <c r="D18">
        <v>-2.7381202321243997E-3</v>
      </c>
      <c r="E18">
        <v>5.8107630807280757E-2</v>
      </c>
    </row>
    <row r="19" spans="1:17" x14ac:dyDescent="0.25">
      <c r="A19">
        <v>1.3733500997511101E-2</v>
      </c>
      <c r="B19">
        <v>6.2343130574135555E-2</v>
      </c>
      <c r="C19">
        <v>7.6657727019568424E-4</v>
      </c>
      <c r="D19">
        <v>-4.0470438882955359E-2</v>
      </c>
      <c r="E19">
        <v>-1.3395775716356082E-2</v>
      </c>
    </row>
    <row r="20" spans="1:17" x14ac:dyDescent="0.25">
      <c r="A20">
        <v>-2.4986773498508235E-2</v>
      </c>
      <c r="B20">
        <v>-5.3609450605380825E-2</v>
      </c>
      <c r="C20">
        <v>-2.0906684819313712E-2</v>
      </c>
      <c r="D20">
        <v>-2.2437906790312434E-2</v>
      </c>
      <c r="E20">
        <v>6.0648660566901672E-2</v>
      </c>
      <c r="H20" s="30" t="s">
        <v>108</v>
      </c>
      <c r="I20" t="s">
        <v>109</v>
      </c>
      <c r="J20" t="s">
        <v>110</v>
      </c>
      <c r="K20" t="s">
        <v>111</v>
      </c>
      <c r="L20" t="s">
        <v>112</v>
      </c>
      <c r="M20" t="s">
        <v>117</v>
      </c>
      <c r="N20" t="s">
        <v>120</v>
      </c>
      <c r="P20" t="s">
        <v>113</v>
      </c>
    </row>
    <row r="21" spans="1:17" x14ac:dyDescent="0.25">
      <c r="A21">
        <v>-6.9904352483679162E-3</v>
      </c>
      <c r="B21">
        <v>-3.1934995931394532E-3</v>
      </c>
      <c r="C21">
        <v>1.5637219761827589E-3</v>
      </c>
      <c r="D21">
        <v>4.5886658103837255E-2</v>
      </c>
      <c r="E21">
        <v>3.328597763346676E-2</v>
      </c>
      <c r="H21" s="30"/>
      <c r="I21">
        <f>I5</f>
        <v>31</v>
      </c>
      <c r="J21">
        <f>L5</f>
        <v>7.3374188375755725E-4</v>
      </c>
      <c r="K21">
        <f>I21-1</f>
        <v>30</v>
      </c>
      <c r="L21">
        <f>1/K21</f>
        <v>3.3333333333333333E-2</v>
      </c>
      <c r="M21">
        <f>K21*J21</f>
        <v>2.2012256512726716E-2</v>
      </c>
      <c r="N21">
        <f>K21*LN($Q$25/J21)</f>
        <v>-2.4447656201255548</v>
      </c>
      <c r="P21" t="s">
        <v>114</v>
      </c>
      <c r="Q21">
        <f>COUNT(I21:I33)-1</f>
        <v>4</v>
      </c>
    </row>
    <row r="22" spans="1:17" x14ac:dyDescent="0.25">
      <c r="A22">
        <v>-7.9260652724207157E-3</v>
      </c>
      <c r="B22">
        <v>-2.101010214774714E-2</v>
      </c>
      <c r="C22">
        <v>0</v>
      </c>
      <c r="D22">
        <v>2.980878141124875E-2</v>
      </c>
      <c r="E22">
        <v>-2.9806281381379008E-3</v>
      </c>
      <c r="H22" s="30"/>
      <c r="I22">
        <f t="shared" ref="I22:I24" si="0">I6</f>
        <v>41</v>
      </c>
      <c r="J22">
        <f t="shared" ref="J22:J25" si="1">L6</f>
        <v>6.7955897170730774E-4</v>
      </c>
      <c r="K22">
        <f t="shared" ref="K22:K25" si="2">I22-1</f>
        <v>40</v>
      </c>
      <c r="L22">
        <f t="shared" ref="L22:L25" si="3">1/K22</f>
        <v>2.5000000000000001E-2</v>
      </c>
      <c r="M22">
        <f t="shared" ref="M22:M25" si="4">K22*J22</f>
        <v>2.718235886829231E-2</v>
      </c>
      <c r="N22">
        <f t="shared" ref="N22:N25" si="5">K22*LN($Q$25/J22)</f>
        <v>-0.19115577252803279</v>
      </c>
      <c r="P22" t="s">
        <v>115</v>
      </c>
      <c r="Q22">
        <f>SUM(L21:L33)</f>
        <v>0.13148973469758202</v>
      </c>
    </row>
    <row r="23" spans="1:17" x14ac:dyDescent="0.25">
      <c r="A23">
        <v>-8.6580627431145415E-3</v>
      </c>
      <c r="B23">
        <v>1.2395023676188669E-2</v>
      </c>
      <c r="C23">
        <v>1.8826488146165888E-3</v>
      </c>
      <c r="D23">
        <v>1.0154475400588602E-2</v>
      </c>
      <c r="E23">
        <v>-7.9920505313378042E-3</v>
      </c>
      <c r="H23" s="30"/>
      <c r="I23">
        <f t="shared" si="0"/>
        <v>38</v>
      </c>
      <c r="J23">
        <f t="shared" si="1"/>
        <v>2.4977170210890908E-4</v>
      </c>
      <c r="K23">
        <f t="shared" si="2"/>
        <v>37</v>
      </c>
      <c r="L23">
        <f t="shared" si="3"/>
        <v>2.7027027027027029E-2</v>
      </c>
      <c r="M23">
        <f t="shared" si="4"/>
        <v>9.2415529780296365E-3</v>
      </c>
      <c r="N23">
        <f t="shared" si="5"/>
        <v>36.856359093604794</v>
      </c>
      <c r="P23" t="s">
        <v>116</v>
      </c>
      <c r="Q23">
        <f>SUM(K21:K33)</f>
        <v>194</v>
      </c>
    </row>
    <row r="24" spans="1:17" x14ac:dyDescent="0.25">
      <c r="A24">
        <v>-3.263375919330299E-2</v>
      </c>
      <c r="B24">
        <v>1.9046229477528952E-3</v>
      </c>
      <c r="C24">
        <v>-4.5422234610351338E-2</v>
      </c>
      <c r="D24">
        <v>2.5446665661164391E-2</v>
      </c>
      <c r="E24">
        <v>3.6318388050232221E-2</v>
      </c>
      <c r="H24" s="30"/>
      <c r="I24">
        <f t="shared" si="0"/>
        <v>42</v>
      </c>
      <c r="J24">
        <f t="shared" si="1"/>
        <v>9.7625935410813425E-4</v>
      </c>
      <c r="K24">
        <f t="shared" si="2"/>
        <v>41</v>
      </c>
      <c r="L24">
        <f t="shared" si="3"/>
        <v>2.4390243902439025E-2</v>
      </c>
      <c r="M24">
        <f t="shared" si="4"/>
        <v>4.0026633518433503E-2</v>
      </c>
      <c r="N24">
        <f t="shared" si="5"/>
        <v>-15.049589574585207</v>
      </c>
      <c r="P24" t="s">
        <v>118</v>
      </c>
      <c r="Q24">
        <f>1/(1+(1/(3*Q21))*(Q22-1/(Q23)))</f>
        <v>0.98958175784133051</v>
      </c>
    </row>
    <row r="25" spans="1:17" x14ac:dyDescent="0.25">
      <c r="A25">
        <v>4.7242252717048537E-2</v>
      </c>
      <c r="B25">
        <v>-1.7869485310166525E-2</v>
      </c>
      <c r="C25">
        <v>-1.3144924666328396E-3</v>
      </c>
      <c r="D25">
        <v>-8.9518657548162978E-3</v>
      </c>
      <c r="E25">
        <v>6.1996300774391368E-2</v>
      </c>
      <c r="H25" s="30"/>
      <c r="I25">
        <f>I9</f>
        <v>47</v>
      </c>
      <c r="J25">
        <f t="shared" si="1"/>
        <v>7.1180693014831031E-4</v>
      </c>
      <c r="K25">
        <f t="shared" si="2"/>
        <v>46</v>
      </c>
      <c r="L25">
        <f t="shared" si="3"/>
        <v>2.1739130434782608E-2</v>
      </c>
      <c r="M25">
        <f t="shared" si="4"/>
        <v>3.2743118786822276E-2</v>
      </c>
      <c r="N25">
        <f t="shared" si="5"/>
        <v>-2.3525129878688915</v>
      </c>
      <c r="P25" t="s">
        <v>119</v>
      </c>
      <c r="Q25">
        <f>SUM(M21:M33)/Q23</f>
        <v>6.7631917868198152E-4</v>
      </c>
    </row>
    <row r="26" spans="1:17" x14ac:dyDescent="0.25">
      <c r="A26">
        <v>-6.5941314621520712E-4</v>
      </c>
      <c r="B26">
        <v>4.4603106951995909E-3</v>
      </c>
      <c r="C26">
        <v>-1.3574120027117931E-2</v>
      </c>
      <c r="D26">
        <v>-9.8771423980913986E-3</v>
      </c>
      <c r="E26">
        <v>-3.7041271680348979E-2</v>
      </c>
      <c r="H26" s="30"/>
      <c r="P26" t="s">
        <v>121</v>
      </c>
      <c r="Q26" s="30">
        <f>SUM(N21:N33)*Q24</f>
        <v>16.64311765031859</v>
      </c>
    </row>
    <row r="27" spans="1:17" x14ac:dyDescent="0.25">
      <c r="A27">
        <v>2.7666179296229115E-3</v>
      </c>
      <c r="B27">
        <v>3.1104224143925518E-3</v>
      </c>
      <c r="C27">
        <v>-9.2089390853097239E-3</v>
      </c>
      <c r="D27">
        <v>7.8089510279481947E-3</v>
      </c>
      <c r="E27">
        <v>7.050557996666762E-3</v>
      </c>
      <c r="H27" s="30"/>
      <c r="P27" t="s">
        <v>85</v>
      </c>
      <c r="Q27">
        <f>_xlfn.CHISQ.INV(1-0.01,Q21)</f>
        <v>13.276704135987615</v>
      </c>
    </row>
    <row r="28" spans="1:17" x14ac:dyDescent="0.25">
      <c r="A28">
        <v>-4.4385983915983605E-2</v>
      </c>
      <c r="B28">
        <v>5.6039078963667811E-3</v>
      </c>
      <c r="C28">
        <v>0</v>
      </c>
      <c r="D28">
        <v>-6.3517156230988525E-2</v>
      </c>
      <c r="E28">
        <v>-1.6172222854397452E-2</v>
      </c>
      <c r="H28" s="30"/>
      <c r="P28" t="s">
        <v>83</v>
      </c>
      <c r="Q28">
        <f>_xlfn.CHISQ.INV(1-0.05,Q21)</f>
        <v>9.4877290367811575</v>
      </c>
    </row>
    <row r="29" spans="1:17" x14ac:dyDescent="0.25">
      <c r="A29">
        <v>-5.6547974972464233E-3</v>
      </c>
      <c r="B29">
        <v>-1.4815085785140699E-2</v>
      </c>
      <c r="C29">
        <v>-5.0451730418337344E-3</v>
      </c>
      <c r="D29">
        <v>-5.1293294387550578E-2</v>
      </c>
      <c r="E29">
        <v>-3.4258630772494608E-2</v>
      </c>
      <c r="H29" s="30"/>
      <c r="P29" t="s">
        <v>122</v>
      </c>
    </row>
    <row r="30" spans="1:17" x14ac:dyDescent="0.25">
      <c r="A30">
        <v>-6.6269294876089612E-3</v>
      </c>
      <c r="B30">
        <v>3.9872391247377355E-2</v>
      </c>
      <c r="C30">
        <v>4.8828222013114781E-3</v>
      </c>
      <c r="D30">
        <v>5.2291547527597806E-2</v>
      </c>
      <c r="E30">
        <v>-6.3553784475031544E-2</v>
      </c>
      <c r="H30" s="30"/>
      <c r="P30" t="s">
        <v>127</v>
      </c>
    </row>
    <row r="31" spans="1:17" x14ac:dyDescent="0.25">
      <c r="A31">
        <v>2.4952049613489749E-2</v>
      </c>
      <c r="B31">
        <v>3.8592103257204984E-3</v>
      </c>
      <c r="C31">
        <v>-2.2756836869081347E-3</v>
      </c>
      <c r="D31">
        <v>-4.2054436332780672E-2</v>
      </c>
      <c r="E31">
        <v>1.3122498542555595E-4</v>
      </c>
      <c r="H31" s="30"/>
    </row>
    <row r="32" spans="1:17" x14ac:dyDescent="0.25">
      <c r="A32">
        <v>3.3166305226885434E-2</v>
      </c>
      <c r="B32">
        <v>-4.3293279571127524E-2</v>
      </c>
      <c r="C32">
        <v>3.975489748058527E-3</v>
      </c>
      <c r="D32">
        <v>-2.8328992233054656E-2</v>
      </c>
      <c r="E32">
        <v>1.4977163467012812E-2</v>
      </c>
      <c r="H32" s="30"/>
      <c r="P32" t="s">
        <v>125</v>
      </c>
    </row>
    <row r="33" spans="2:16" x14ac:dyDescent="0.25">
      <c r="B33">
        <v>-2.6990674135834256E-2</v>
      </c>
      <c r="C33">
        <v>-1.6501749567238846E-2</v>
      </c>
      <c r="D33">
        <v>-3.1670001877302192E-2</v>
      </c>
      <c r="E33">
        <v>1.3025643017156061E-2</v>
      </c>
      <c r="H33" s="30"/>
      <c r="P33" t="s">
        <v>126</v>
      </c>
    </row>
    <row r="34" spans="2:16" x14ac:dyDescent="0.25">
      <c r="B34">
        <v>-3.4501175208719259E-2</v>
      </c>
      <c r="C34">
        <v>1.0199904499486698E-2</v>
      </c>
      <c r="D34">
        <v>1.0853035428266888E-2</v>
      </c>
      <c r="E34">
        <v>-2.3557136924591479E-3</v>
      </c>
    </row>
    <row r="35" spans="2:16" x14ac:dyDescent="0.25">
      <c r="B35">
        <v>-3.9902513595992256E-3</v>
      </c>
      <c r="C35">
        <v>0</v>
      </c>
      <c r="D35">
        <v>3.9082314426328535E-2</v>
      </c>
      <c r="E35">
        <v>6.9334551216574123E-3</v>
      </c>
    </row>
    <row r="36" spans="2:16" x14ac:dyDescent="0.25">
      <c r="B36">
        <v>1.0165833403748967E-2</v>
      </c>
      <c r="C36">
        <v>-3.3914471488860932E-2</v>
      </c>
      <c r="D36">
        <v>4.1449958076432189E-2</v>
      </c>
      <c r="E36">
        <v>-4.6625977672697647E-2</v>
      </c>
    </row>
    <row r="37" spans="2:16" x14ac:dyDescent="0.25">
      <c r="B37">
        <v>-1.0017762033077988E-2</v>
      </c>
      <c r="C37">
        <v>-1.8385027913987897E-2</v>
      </c>
      <c r="D37">
        <v>-5.5117596805095793E-2</v>
      </c>
      <c r="E37">
        <v>2.8426468022400671E-2</v>
      </c>
    </row>
    <row r="38" spans="2:16" x14ac:dyDescent="0.25">
      <c r="B38">
        <v>1.1009285508369396E-2</v>
      </c>
      <c r="C38">
        <v>-1.3113639145383025E-2</v>
      </c>
      <c r="D38">
        <v>6.4551057925560582E-3</v>
      </c>
      <c r="E38">
        <v>2.0655794878478514E-2</v>
      </c>
    </row>
    <row r="39" spans="2:16" x14ac:dyDescent="0.25">
      <c r="B39">
        <v>-2.1921820982211586E-3</v>
      </c>
      <c r="C39">
        <v>1.6406035387109941E-2</v>
      </c>
      <c r="D39">
        <v>-2.0175350904490665E-2</v>
      </c>
      <c r="E39">
        <v>4.3131150386563162E-3</v>
      </c>
    </row>
    <row r="40" spans="2:16" x14ac:dyDescent="0.25">
      <c r="B40">
        <v>-2.0547288376839279E-2</v>
      </c>
      <c r="D40">
        <v>-1.5437935824012905E-2</v>
      </c>
      <c r="E40">
        <v>3.715318333863364E-3</v>
      </c>
    </row>
    <row r="41" spans="2:16" x14ac:dyDescent="0.25">
      <c r="B41">
        <v>-2.2781278887535509E-2</v>
      </c>
      <c r="D41">
        <v>-2.1056364695427373E-2</v>
      </c>
      <c r="E41">
        <v>1.980262729617973E-2</v>
      </c>
    </row>
    <row r="42" spans="2:16" x14ac:dyDescent="0.25">
      <c r="B42">
        <v>2.6843572896414186E-2</v>
      </c>
      <c r="D42">
        <v>-4.0384675867554884E-2</v>
      </c>
      <c r="E42">
        <v>-1.5680699342760732E-2</v>
      </c>
    </row>
    <row r="43" spans="2:16" x14ac:dyDescent="0.25">
      <c r="D43">
        <v>2.2492550389779188E-2</v>
      </c>
      <c r="E43">
        <v>-1.8794259489756139E-2</v>
      </c>
    </row>
    <row r="44" spans="2:16" x14ac:dyDescent="0.25">
      <c r="E44">
        <v>-1.2140611832808512E-3</v>
      </c>
    </row>
    <row r="45" spans="2:16" x14ac:dyDescent="0.25">
      <c r="E45">
        <v>2.3466288242386977E-2</v>
      </c>
    </row>
    <row r="46" spans="2:16" x14ac:dyDescent="0.25">
      <c r="E46">
        <v>-1.0793309196757944E-3</v>
      </c>
    </row>
    <row r="47" spans="2:16" x14ac:dyDescent="0.25">
      <c r="E47">
        <v>-9.1126688310185031E-3</v>
      </c>
    </row>
    <row r="48" spans="2:16" x14ac:dyDescent="0.25">
      <c r="E48">
        <v>4.3582480532966089E-4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B7F1-A7FB-4502-90D8-739638B662DA}">
  <dimension ref="A1:Q48"/>
  <sheetViews>
    <sheetView workbookViewId="0">
      <selection activeCell="N6" sqref="N6"/>
    </sheetView>
  </sheetViews>
  <sheetFormatPr defaultRowHeight="15" x14ac:dyDescent="0.25"/>
  <cols>
    <col min="8" max="8" width="38.7109375" bestFit="1" customWidth="1"/>
    <col min="9" max="9" width="12" bestFit="1" customWidth="1"/>
    <col min="10" max="11" width="12.7109375" bestFit="1" customWidth="1"/>
    <col min="12" max="13" width="12" bestFit="1" customWidth="1"/>
    <col min="14" max="14" width="15.28515625" bestFit="1" customWidth="1"/>
  </cols>
  <sheetData>
    <row r="1" spans="1:16" x14ac:dyDescent="0.25">
      <c r="A1">
        <v>2015</v>
      </c>
      <c r="B1">
        <v>2016</v>
      </c>
      <c r="C1">
        <v>2017</v>
      </c>
      <c r="D1">
        <v>2018</v>
      </c>
      <c r="E1">
        <v>2019</v>
      </c>
      <c r="H1" t="s">
        <v>93</v>
      </c>
    </row>
    <row r="2" spans="1:16" x14ac:dyDescent="0.25">
      <c r="A2">
        <v>4.2604577436721303E-2</v>
      </c>
      <c r="B2">
        <v>0.17197526473981029</v>
      </c>
      <c r="C2">
        <v>9.2373320131015069E-2</v>
      </c>
      <c r="D2">
        <v>0.11034805716886541</v>
      </c>
      <c r="E2">
        <v>0.10227884912041825</v>
      </c>
    </row>
    <row r="3" spans="1:16" ht="15.75" thickBot="1" x14ac:dyDescent="0.3">
      <c r="A3">
        <v>0.1364141689685506</v>
      </c>
      <c r="B3">
        <v>-4.4016885416774211E-2</v>
      </c>
      <c r="C3">
        <v>-4.8202101817877631E-2</v>
      </c>
      <c r="D3">
        <v>0.15521621002929642</v>
      </c>
      <c r="E3">
        <v>-5.2965535579912681E-2</v>
      </c>
      <c r="H3" t="s">
        <v>94</v>
      </c>
    </row>
    <row r="4" spans="1:16" x14ac:dyDescent="0.25">
      <c r="A4">
        <v>1.7983819413793973E-3</v>
      </c>
      <c r="B4">
        <v>-2.503130218118477E-3</v>
      </c>
      <c r="C4">
        <v>-5.7158413839948637E-2</v>
      </c>
      <c r="D4">
        <v>0.17537522910366238</v>
      </c>
      <c r="E4">
        <v>6.4799993226915431E-2</v>
      </c>
      <c r="H4" s="20" t="s">
        <v>95</v>
      </c>
      <c r="I4" s="20" t="s">
        <v>30</v>
      </c>
      <c r="J4" s="20" t="s">
        <v>29</v>
      </c>
      <c r="K4" s="20" t="s">
        <v>18</v>
      </c>
      <c r="L4" s="20" t="s">
        <v>96</v>
      </c>
    </row>
    <row r="5" spans="1:16" x14ac:dyDescent="0.25">
      <c r="A5">
        <v>-3.4631539036619675E-2</v>
      </c>
      <c r="B5">
        <v>-3.3039854078200155E-2</v>
      </c>
      <c r="C5">
        <v>-6.5574005461590517E-3</v>
      </c>
      <c r="D5">
        <v>-0.13161824874656211</v>
      </c>
      <c r="E5">
        <v>-2.2606554628913936E-2</v>
      </c>
      <c r="H5" s="17">
        <v>2015</v>
      </c>
      <c r="I5" s="17">
        <v>31</v>
      </c>
      <c r="J5" s="17">
        <v>1.0400418220784695</v>
      </c>
      <c r="K5" s="17">
        <v>3.3549736196079663E-2</v>
      </c>
      <c r="L5" s="17">
        <v>3.2366200720804314E-3</v>
      </c>
    </row>
    <row r="6" spans="1:16" x14ac:dyDescent="0.25">
      <c r="A6">
        <v>6.2391959336784687E-2</v>
      </c>
      <c r="B6">
        <v>-5.3062844975211555E-2</v>
      </c>
      <c r="C6">
        <v>-0.15634607039069398</v>
      </c>
      <c r="D6">
        <v>-2.4769068112408858E-2</v>
      </c>
      <c r="E6">
        <v>-2.0076296644877868E-3</v>
      </c>
      <c r="H6" s="17">
        <v>2016</v>
      </c>
      <c r="I6" s="17">
        <v>41</v>
      </c>
      <c r="J6" s="17">
        <v>0.53528113261165799</v>
      </c>
      <c r="K6" s="17">
        <v>1.3055637380772147E-2</v>
      </c>
      <c r="L6" s="17">
        <v>5.9787485625602352E-3</v>
      </c>
    </row>
    <row r="7" spans="1:16" x14ac:dyDescent="0.25">
      <c r="A7">
        <v>0.10985525354113385</v>
      </c>
      <c r="B7">
        <v>-0.11540167715731682</v>
      </c>
      <c r="C7">
        <v>-5.5350095083164956E-2</v>
      </c>
      <c r="D7">
        <v>-0.13040149961559494</v>
      </c>
      <c r="E7">
        <v>-1.3759828588213233E-2</v>
      </c>
      <c r="H7" s="17">
        <v>2017</v>
      </c>
      <c r="I7" s="17">
        <v>38</v>
      </c>
      <c r="J7" s="17">
        <v>-0.16645635803687842</v>
      </c>
      <c r="K7" s="17">
        <v>-4.3804304746546951E-3</v>
      </c>
      <c r="L7" s="17">
        <v>9.005575747752315E-3</v>
      </c>
    </row>
    <row r="8" spans="1:16" x14ac:dyDescent="0.25">
      <c r="A8">
        <v>-8.3411837771731039E-3</v>
      </c>
      <c r="B8">
        <v>9.1324835632724723E-3</v>
      </c>
      <c r="C8">
        <v>-0.10716883441461005</v>
      </c>
      <c r="D8">
        <v>-2.1661496781179419E-2</v>
      </c>
      <c r="E8">
        <v>-2.5171537362483398E-2</v>
      </c>
      <c r="H8" s="17">
        <v>2018</v>
      </c>
      <c r="I8" s="17">
        <v>42</v>
      </c>
      <c r="J8" s="17">
        <v>-0.5145636441208209</v>
      </c>
      <c r="K8" s="17">
        <v>-1.2251515336210021E-2</v>
      </c>
      <c r="L8" s="17">
        <v>5.3028711602435474E-3</v>
      </c>
    </row>
    <row r="9" spans="1:16" ht="15.75" thickBot="1" x14ac:dyDescent="0.3">
      <c r="A9">
        <v>2.2814677766171264E-2</v>
      </c>
      <c r="B9">
        <v>1.2048338516174574E-2</v>
      </c>
      <c r="C9">
        <v>-0.11926342082681775</v>
      </c>
      <c r="D9">
        <v>-9.2730484251723727E-2</v>
      </c>
      <c r="E9">
        <v>1.7809540921414395E-2</v>
      </c>
      <c r="H9" s="18">
        <v>2019</v>
      </c>
      <c r="I9" s="18">
        <v>47</v>
      </c>
      <c r="J9" s="18">
        <v>-6.3951533249612391E-2</v>
      </c>
      <c r="K9" s="18">
        <v>-1.3606709202045189E-3</v>
      </c>
      <c r="L9" s="18">
        <v>1.1110104411496998E-3</v>
      </c>
    </row>
    <row r="10" spans="1:16" x14ac:dyDescent="0.25">
      <c r="A10">
        <v>1.2526259819180256E-2</v>
      </c>
      <c r="B10">
        <v>-4.5949890191855927E-2</v>
      </c>
      <c r="C10">
        <v>-0.11778303565638339</v>
      </c>
      <c r="D10">
        <v>5.6466611667771165E-2</v>
      </c>
      <c r="E10">
        <v>-3.7290285598665976E-3</v>
      </c>
    </row>
    <row r="11" spans="1:16" x14ac:dyDescent="0.25">
      <c r="A11">
        <v>2.8631812674327295E-2</v>
      </c>
      <c r="B11">
        <v>0.13744223061652167</v>
      </c>
      <c r="C11">
        <v>0.15415067982725836</v>
      </c>
      <c r="D11">
        <v>-4.0005334613699248E-2</v>
      </c>
      <c r="E11">
        <v>-6.2461164969529323E-3</v>
      </c>
    </row>
    <row r="12" spans="1:16" ht="15.75" thickBot="1" x14ac:dyDescent="0.3">
      <c r="A12">
        <v>0.13272461565458266</v>
      </c>
      <c r="B12">
        <v>8.3818671883071544E-2</v>
      </c>
      <c r="C12">
        <v>0.11778303565638346</v>
      </c>
      <c r="D12">
        <v>-6.7536206990487221E-2</v>
      </c>
      <c r="E12">
        <v>-1.3456889360610843E-2</v>
      </c>
      <c r="H12" t="s">
        <v>97</v>
      </c>
      <c r="P12" t="s">
        <v>123</v>
      </c>
    </row>
    <row r="13" spans="1:16" x14ac:dyDescent="0.25">
      <c r="A13">
        <v>0.10178269430994238</v>
      </c>
      <c r="B13">
        <v>5.0125418235441935E-3</v>
      </c>
      <c r="C13">
        <v>-0.11778303565638339</v>
      </c>
      <c r="D13">
        <v>8.1125544812368527E-2</v>
      </c>
      <c r="E13">
        <v>-2.6164906721941685E-2</v>
      </c>
      <c r="H13" s="20" t="s">
        <v>98</v>
      </c>
      <c r="I13" s="20" t="s">
        <v>99</v>
      </c>
      <c r="J13" s="20" t="s">
        <v>100</v>
      </c>
      <c r="K13" s="20" t="s">
        <v>101</v>
      </c>
      <c r="L13" s="20" t="s">
        <v>102</v>
      </c>
      <c r="M13" s="20" t="s">
        <v>103</v>
      </c>
      <c r="N13" s="20" t="s">
        <v>104</v>
      </c>
      <c r="P13" s="31" t="s">
        <v>124</v>
      </c>
    </row>
    <row r="14" spans="1:16" x14ac:dyDescent="0.25">
      <c r="A14">
        <v>6.7793111295047392E-2</v>
      </c>
      <c r="B14">
        <v>-7.2570692834835498E-2</v>
      </c>
      <c r="C14">
        <v>6.8992871486951421E-2</v>
      </c>
      <c r="D14">
        <v>-4.4255009004040814E-2</v>
      </c>
      <c r="E14">
        <v>1.4668080067631775E-2</v>
      </c>
      <c r="H14" s="17" t="s">
        <v>105</v>
      </c>
      <c r="I14" s="17">
        <v>4.5537175897170989E-2</v>
      </c>
      <c r="J14" s="17">
        <v>4</v>
      </c>
      <c r="K14" s="17">
        <v>1.1384293974292747E-2</v>
      </c>
      <c r="L14" s="17">
        <v>2.3545867493817574</v>
      </c>
      <c r="M14" s="17">
        <v>5.5282586823374766E-2</v>
      </c>
      <c r="N14" s="17">
        <v>2.4182023750035082</v>
      </c>
    </row>
    <row r="15" spans="1:16" x14ac:dyDescent="0.25">
      <c r="A15">
        <v>4.8389924020002653E-2</v>
      </c>
      <c r="B15">
        <v>2.6526754333428604E-2</v>
      </c>
      <c r="C15">
        <v>-0.1625189294977748</v>
      </c>
      <c r="D15">
        <v>4.514680354526613E-3</v>
      </c>
      <c r="E15">
        <v>-5.2083451071382354E-3</v>
      </c>
      <c r="H15" s="17" t="s">
        <v>106</v>
      </c>
      <c r="I15" s="17">
        <v>0.93797904519453001</v>
      </c>
      <c r="J15" s="17">
        <v>194</v>
      </c>
      <c r="K15" s="17">
        <v>4.8349435319305668E-3</v>
      </c>
      <c r="L15" s="17"/>
      <c r="M15" s="17"/>
      <c r="N15" s="17"/>
    </row>
    <row r="16" spans="1:16" x14ac:dyDescent="0.25">
      <c r="A16">
        <v>1.3519092578543763E-2</v>
      </c>
      <c r="B16">
        <v>8.5264651654688134E-2</v>
      </c>
      <c r="C16">
        <v>5.7158413839948623E-2</v>
      </c>
      <c r="D16">
        <v>-1.8182319083190474E-2</v>
      </c>
      <c r="E16">
        <v>-1.8445845790751567E-2</v>
      </c>
      <c r="H16" s="17"/>
      <c r="I16" s="17"/>
      <c r="J16" s="17"/>
      <c r="K16" s="17"/>
      <c r="L16" s="17"/>
      <c r="M16" s="17"/>
      <c r="N16" s="17"/>
    </row>
    <row r="17" spans="1:17" ht="15.75" thickBot="1" x14ac:dyDescent="0.3">
      <c r="A17">
        <v>-2.7684415546064766E-3</v>
      </c>
      <c r="B17">
        <v>-2.5975486403260677E-2</v>
      </c>
      <c r="C17">
        <v>0.12062798778861472</v>
      </c>
      <c r="D17">
        <v>1.3667638728663835E-2</v>
      </c>
      <c r="E17">
        <v>-7.64292676590929E-2</v>
      </c>
      <c r="H17" s="18" t="s">
        <v>107</v>
      </c>
      <c r="I17" s="18">
        <v>0.983516221091701</v>
      </c>
      <c r="J17" s="18">
        <v>198</v>
      </c>
      <c r="K17" s="18"/>
      <c r="L17" s="18"/>
      <c r="M17" s="18"/>
      <c r="N17" s="18"/>
    </row>
    <row r="18" spans="1:17" x14ac:dyDescent="0.25">
      <c r="A18">
        <v>0.16920046883125733</v>
      </c>
      <c r="B18">
        <v>-5.1293294387550578E-2</v>
      </c>
      <c r="C18">
        <v>-9.5310179804324768E-2</v>
      </c>
      <c r="D18">
        <v>-2.2884293833587845E-2</v>
      </c>
      <c r="E18">
        <v>-2.7159768350351388E-2</v>
      </c>
    </row>
    <row r="19" spans="1:17" x14ac:dyDescent="0.25">
      <c r="A19">
        <v>-2.386748140664343E-2</v>
      </c>
      <c r="B19">
        <v>0.10757413028614016</v>
      </c>
      <c r="C19">
        <v>4.8790164169431834E-2</v>
      </c>
      <c r="D19">
        <v>-9.0498355199179273E-3</v>
      </c>
      <c r="E19">
        <v>-3.9408917998765896E-3</v>
      </c>
    </row>
    <row r="20" spans="1:17" x14ac:dyDescent="0.25">
      <c r="A20">
        <v>-5.1894252422254959E-3</v>
      </c>
      <c r="B20">
        <v>-1.2515807931830646E-2</v>
      </c>
      <c r="C20">
        <v>4.6520015634892907E-2</v>
      </c>
      <c r="D20">
        <v>0</v>
      </c>
      <c r="E20">
        <v>-5.9406115301211711E-3</v>
      </c>
      <c r="H20" s="30" t="s">
        <v>108</v>
      </c>
      <c r="I20" t="s">
        <v>109</v>
      </c>
      <c r="J20" t="s">
        <v>110</v>
      </c>
      <c r="K20" t="s">
        <v>111</v>
      </c>
      <c r="L20" t="s">
        <v>112</v>
      </c>
      <c r="M20" t="s">
        <v>117</v>
      </c>
      <c r="N20" t="s">
        <v>120</v>
      </c>
      <c r="P20" t="s">
        <v>113</v>
      </c>
    </row>
    <row r="21" spans="1:17" x14ac:dyDescent="0.25">
      <c r="A21">
        <v>0.1409689431251939</v>
      </c>
      <c r="B21">
        <v>-9.7832249237034763E-2</v>
      </c>
      <c r="C21">
        <v>0</v>
      </c>
      <c r="D21">
        <v>-1.8349138668196541E-2</v>
      </c>
      <c r="E21">
        <v>4.75125715476446E-2</v>
      </c>
      <c r="H21" s="30"/>
      <c r="I21">
        <f>I5</f>
        <v>31</v>
      </c>
      <c r="J21">
        <f>L5</f>
        <v>3.2366200720804314E-3</v>
      </c>
      <c r="K21">
        <f>I21-1</f>
        <v>30</v>
      </c>
      <c r="L21">
        <f>1/K21</f>
        <v>3.3333333333333333E-2</v>
      </c>
      <c r="M21">
        <f>K21*J21</f>
        <v>9.7098602162412936E-2</v>
      </c>
      <c r="N21">
        <f>K21*LN($Q$25/J21)</f>
        <v>12.040195564189215</v>
      </c>
      <c r="P21" t="s">
        <v>114</v>
      </c>
      <c r="Q21">
        <f>COUNT(I21:I33)-1</f>
        <v>4</v>
      </c>
    </row>
    <row r="22" spans="1:17" x14ac:dyDescent="0.25">
      <c r="A22">
        <v>5.2490182621396764E-2</v>
      </c>
      <c r="B22">
        <v>9.7832249237034805E-2</v>
      </c>
      <c r="C22">
        <v>2.2472855852058576E-2</v>
      </c>
      <c r="D22">
        <v>-0.10742024862083688</v>
      </c>
      <c r="E22">
        <v>5.3468956221022552E-2</v>
      </c>
      <c r="H22" s="30"/>
      <c r="I22">
        <f t="shared" ref="I22:I24" si="0">I6</f>
        <v>41</v>
      </c>
      <c r="J22">
        <f t="shared" ref="J22:J25" si="1">L6</f>
        <v>5.9787485625602352E-3</v>
      </c>
      <c r="K22">
        <f t="shared" ref="K22:K25" si="2">I22-1</f>
        <v>40</v>
      </c>
      <c r="L22">
        <f t="shared" ref="L22:L25" si="3">1/K22</f>
        <v>2.5000000000000001E-2</v>
      </c>
      <c r="M22">
        <f t="shared" ref="M22:M25" si="4">K22*J22</f>
        <v>0.2391499425024094</v>
      </c>
      <c r="N22">
        <f t="shared" ref="N22:N25" si="5">K22*LN($Q$25/J22)</f>
        <v>-8.4936730308833788</v>
      </c>
      <c r="P22" t="s">
        <v>115</v>
      </c>
      <c r="Q22">
        <f>SUM(L21:L33)</f>
        <v>0.13148973469758202</v>
      </c>
    </row>
    <row r="23" spans="1:17" x14ac:dyDescent="0.25">
      <c r="A23">
        <v>2.2472855852058576E-2</v>
      </c>
      <c r="B23">
        <v>-4.113690556048949E-2</v>
      </c>
      <c r="C23">
        <v>-0.13580154115906162</v>
      </c>
      <c r="D23">
        <v>-4.7502333985003371E-2</v>
      </c>
      <c r="E23">
        <v>4.9046607304572477E-2</v>
      </c>
      <c r="H23" s="30"/>
      <c r="I23">
        <f t="shared" si="0"/>
        <v>38</v>
      </c>
      <c r="J23">
        <f t="shared" si="1"/>
        <v>9.005575747752315E-3</v>
      </c>
      <c r="K23">
        <f t="shared" si="2"/>
        <v>37</v>
      </c>
      <c r="L23">
        <f t="shared" si="3"/>
        <v>2.7027027027027029E-2</v>
      </c>
      <c r="M23">
        <f t="shared" si="4"/>
        <v>0.33320630266683565</v>
      </c>
      <c r="N23">
        <f t="shared" si="5"/>
        <v>-23.013055139171161</v>
      </c>
      <c r="P23" t="s">
        <v>116</v>
      </c>
      <c r="Q23">
        <f>SUM(K21:K33)</f>
        <v>194</v>
      </c>
    </row>
    <row r="24" spans="1:17" x14ac:dyDescent="0.25">
      <c r="A24">
        <v>0</v>
      </c>
      <c r="B24">
        <v>-2.6281224062694691E-3</v>
      </c>
      <c r="C24">
        <v>0.16705408466316624</v>
      </c>
      <c r="D24">
        <v>3.1917602968305162E-2</v>
      </c>
      <c r="E24">
        <v>1.8628819833493199E-2</v>
      </c>
      <c r="H24" s="30"/>
      <c r="I24">
        <f t="shared" si="0"/>
        <v>42</v>
      </c>
      <c r="J24">
        <f t="shared" si="1"/>
        <v>5.3028711602435474E-3</v>
      </c>
      <c r="K24">
        <f t="shared" si="2"/>
        <v>41</v>
      </c>
      <c r="L24">
        <f t="shared" si="3"/>
        <v>2.4390243902439025E-2</v>
      </c>
      <c r="M24">
        <f t="shared" si="4"/>
        <v>0.21741771756998543</v>
      </c>
      <c r="N24">
        <f t="shared" si="5"/>
        <v>-3.7875370487537618</v>
      </c>
      <c r="P24" t="s">
        <v>118</v>
      </c>
      <c r="Q24">
        <f>1/(1+(1/(3*Q21))*(Q22-1/(Q23)))</f>
        <v>0.98958175784133051</v>
      </c>
    </row>
    <row r="25" spans="1:17" x14ac:dyDescent="0.25">
      <c r="A25">
        <v>0</v>
      </c>
      <c r="B25">
        <v>0.13056647528205828</v>
      </c>
      <c r="C25">
        <v>2.2814677766171264E-2</v>
      </c>
      <c r="D25">
        <v>-0.15017453144761886</v>
      </c>
      <c r="E25">
        <v>-4.2034530156269843E-3</v>
      </c>
      <c r="H25" s="30"/>
      <c r="I25">
        <f>I9</f>
        <v>47</v>
      </c>
      <c r="J25">
        <f t="shared" si="1"/>
        <v>1.1110104411496998E-3</v>
      </c>
      <c r="K25">
        <f t="shared" si="2"/>
        <v>46</v>
      </c>
      <c r="L25">
        <f t="shared" si="3"/>
        <v>2.1739130434782608E-2</v>
      </c>
      <c r="M25">
        <f t="shared" si="4"/>
        <v>5.110648029288619E-2</v>
      </c>
      <c r="N25">
        <f t="shared" si="5"/>
        <v>67.647578896469511</v>
      </c>
      <c r="P25" t="s">
        <v>119</v>
      </c>
      <c r="Q25">
        <f>SUM(M21:M33)/Q23</f>
        <v>4.8349435319305651E-3</v>
      </c>
    </row>
    <row r="26" spans="1:17" x14ac:dyDescent="0.25">
      <c r="A26">
        <v>-1.7937700686667318E-2</v>
      </c>
      <c r="B26">
        <v>4.0729611500188577E-2</v>
      </c>
      <c r="C26">
        <v>-0.10285738543970782</v>
      </c>
      <c r="D26">
        <v>-0.11258821877927935</v>
      </c>
      <c r="E26">
        <v>-3.2537116760912366E-2</v>
      </c>
      <c r="H26" s="30"/>
      <c r="P26" t="s">
        <v>121</v>
      </c>
      <c r="Q26" s="30">
        <f>SUM(N21:N33)*Q24</f>
        <v>43.931006912295693</v>
      </c>
    </row>
    <row r="27" spans="1:17" x14ac:dyDescent="0.25">
      <c r="A27">
        <v>-2.7524673390090033E-2</v>
      </c>
      <c r="B27">
        <v>4.5511646082876875E-2</v>
      </c>
      <c r="C27">
        <v>-4.1753714104806215E-3</v>
      </c>
      <c r="D27">
        <v>-5.6980211146377786E-3</v>
      </c>
      <c r="E27">
        <v>-6.1930957730490385E-2</v>
      </c>
      <c r="H27" s="30"/>
      <c r="P27" t="s">
        <v>85</v>
      </c>
      <c r="Q27">
        <f>_xlfn.CHISQ.INV(1-0.01,Q21)</f>
        <v>13.276704135987615</v>
      </c>
    </row>
    <row r="28" spans="1:17" x14ac:dyDescent="0.25">
      <c r="A28">
        <v>-5.0070052644806386E-2</v>
      </c>
      <c r="B28">
        <v>4.5556531602367223E-2</v>
      </c>
      <c r="C28">
        <v>0.16362942378180212</v>
      </c>
      <c r="D28">
        <v>-2.8987536873252187E-2</v>
      </c>
      <c r="E28">
        <v>2.3788861964014793E-2</v>
      </c>
      <c r="H28" s="30"/>
      <c r="P28" t="s">
        <v>83</v>
      </c>
      <c r="Q28">
        <f>_xlfn.CHISQ.INV(1-0.05,Q21)</f>
        <v>9.4877290367811575</v>
      </c>
    </row>
    <row r="29" spans="1:17" x14ac:dyDescent="0.25">
      <c r="A29">
        <v>-1.9753728736232424E-2</v>
      </c>
      <c r="B29">
        <v>3.1875208530449034E-2</v>
      </c>
      <c r="C29">
        <v>-2.8710105882431367E-2</v>
      </c>
      <c r="D29">
        <v>-2.3530497410193932E-2</v>
      </c>
      <c r="E29">
        <v>1.168552622964506E-2</v>
      </c>
      <c r="H29" s="30"/>
      <c r="P29" t="s">
        <v>122</v>
      </c>
    </row>
    <row r="30" spans="1:17" x14ac:dyDescent="0.25">
      <c r="A30">
        <v>2.005079704556122E-2</v>
      </c>
      <c r="B30">
        <v>0.16809885629124965</v>
      </c>
      <c r="C30">
        <v>0.10146946016485985</v>
      </c>
      <c r="D30">
        <v>4.4451762570833796E-2</v>
      </c>
      <c r="E30">
        <v>-7.3214716176506975E-2</v>
      </c>
      <c r="H30" s="30"/>
      <c r="P30" t="s">
        <v>127</v>
      </c>
    </row>
    <row r="31" spans="1:17" x14ac:dyDescent="0.25">
      <c r="A31">
        <v>1.7220597751670341E-2</v>
      </c>
      <c r="B31">
        <v>8.446576679019599E-2</v>
      </c>
      <c r="C31">
        <v>-8.8106296821549197E-3</v>
      </c>
      <c r="D31">
        <v>-6.2131781107006158E-2</v>
      </c>
      <c r="E31">
        <v>-2.8887839058910091E-3</v>
      </c>
      <c r="H31" s="30"/>
    </row>
    <row r="32" spans="1:17" x14ac:dyDescent="0.25">
      <c r="A32">
        <v>2.6475673984027955E-2</v>
      </c>
      <c r="B32">
        <v>-4.0259674285700292E-2</v>
      </c>
      <c r="C32">
        <v>-1.7699577099400975E-2</v>
      </c>
      <c r="D32">
        <v>0.12817519342399761</v>
      </c>
      <c r="E32">
        <v>4.1554609409680941E-2</v>
      </c>
      <c r="H32" s="30"/>
      <c r="P32" t="s">
        <v>125</v>
      </c>
    </row>
    <row r="33" spans="2:16" x14ac:dyDescent="0.25">
      <c r="B33">
        <v>-5.4200674693392556E-3</v>
      </c>
      <c r="C33">
        <v>-3.6367644170874833E-2</v>
      </c>
      <c r="D33">
        <v>-7.0067562616716955E-2</v>
      </c>
      <c r="E33">
        <v>-1.8399269220070714E-3</v>
      </c>
      <c r="H33" s="30"/>
      <c r="P33" t="s">
        <v>126</v>
      </c>
    </row>
    <row r="34" spans="2:16" x14ac:dyDescent="0.25">
      <c r="B34">
        <v>-8.8000007816569192E-2</v>
      </c>
      <c r="C34">
        <v>-5.7158413839948637E-2</v>
      </c>
      <c r="D34">
        <v>1.242251999855711E-2</v>
      </c>
      <c r="E34">
        <v>-8.3218233374922172E-3</v>
      </c>
    </row>
    <row r="35" spans="2:16" x14ac:dyDescent="0.25">
      <c r="B35">
        <v>-2.0990275891835858E-2</v>
      </c>
      <c r="C35">
        <v>-3.6749542208741492E-2</v>
      </c>
      <c r="D35">
        <v>-3.691354000685295E-2</v>
      </c>
      <c r="E35">
        <v>-1.4967538542405465E-2</v>
      </c>
    </row>
    <row r="36" spans="2:16" x14ac:dyDescent="0.25">
      <c r="B36">
        <v>0.1410785982599056</v>
      </c>
      <c r="C36">
        <v>-0.10714463745132766</v>
      </c>
      <c r="D36">
        <v>-8.1317624718199533E-2</v>
      </c>
      <c r="E36">
        <v>-8.5187453163279893E-3</v>
      </c>
    </row>
    <row r="37" spans="2:16" x14ac:dyDescent="0.25">
      <c r="B37">
        <v>-8.166683286867997E-2</v>
      </c>
      <c r="C37">
        <v>2.3530497410194036E-2</v>
      </c>
      <c r="D37">
        <v>-2.6341214176102884E-2</v>
      </c>
      <c r="E37">
        <v>-1.2434402198427688E-2</v>
      </c>
    </row>
    <row r="38" spans="2:16" x14ac:dyDescent="0.25">
      <c r="B38">
        <v>-7.8790010731934743E-2</v>
      </c>
      <c r="C38">
        <v>6.1991676027968005E-2</v>
      </c>
      <c r="D38">
        <v>5.0493566083660646E-3</v>
      </c>
      <c r="E38">
        <v>3.4061949462535657E-2</v>
      </c>
    </row>
    <row r="39" spans="2:16" x14ac:dyDescent="0.25">
      <c r="B39">
        <v>2.3824831481487493E-2</v>
      </c>
      <c r="C39">
        <v>0.14310084364067344</v>
      </c>
      <c r="D39">
        <v>7.1553692348625075E-2</v>
      </c>
      <c r="E39">
        <v>-1.8621979310646511E-3</v>
      </c>
    </row>
    <row r="40" spans="2:16" x14ac:dyDescent="0.25">
      <c r="B40">
        <v>5.032508388751563E-2</v>
      </c>
      <c r="D40">
        <v>-8.5287851651751534E-4</v>
      </c>
      <c r="E40">
        <v>1.0199439368893049E-2</v>
      </c>
    </row>
    <row r="41" spans="2:16" x14ac:dyDescent="0.25">
      <c r="B41">
        <v>-0.10809089278068354</v>
      </c>
      <c r="D41">
        <v>-1.7079423451560362E-3</v>
      </c>
      <c r="E41">
        <v>-3.0391702795517804E-2</v>
      </c>
    </row>
    <row r="42" spans="2:16" x14ac:dyDescent="0.25">
      <c r="B42">
        <v>5.7765808893168062E-2</v>
      </c>
      <c r="D42">
        <v>-2.6414179106062988E-2</v>
      </c>
      <c r="E42">
        <v>3.8498603854414939E-3</v>
      </c>
    </row>
    <row r="43" spans="2:16" x14ac:dyDescent="0.25">
      <c r="D43">
        <v>-1.756697860633441E-3</v>
      </c>
      <c r="E43">
        <v>1.8087118491143968E-2</v>
      </c>
    </row>
    <row r="44" spans="2:16" x14ac:dyDescent="0.25">
      <c r="E44">
        <v>-9.47874395454377E-3</v>
      </c>
    </row>
    <row r="45" spans="2:16" x14ac:dyDescent="0.25">
      <c r="E45">
        <v>-9.5694510161506725E-3</v>
      </c>
    </row>
    <row r="46" spans="2:16" x14ac:dyDescent="0.25">
      <c r="E46">
        <v>-6.7535230157797776E-3</v>
      </c>
    </row>
    <row r="47" spans="2:16" x14ac:dyDescent="0.25">
      <c r="E47">
        <v>8.6747531936736486E-3</v>
      </c>
    </row>
    <row r="48" spans="2:16" x14ac:dyDescent="0.25">
      <c r="E48">
        <v>-1.9212301778939326E-3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7183-0A10-4632-A48A-A93FFA40DC07}">
  <dimension ref="A1:Q48"/>
  <sheetViews>
    <sheetView workbookViewId="0">
      <selection activeCell="G17" sqref="G17"/>
    </sheetView>
  </sheetViews>
  <sheetFormatPr defaultRowHeight="15" x14ac:dyDescent="0.25"/>
  <cols>
    <col min="8" max="8" width="38.7109375" bestFit="1" customWidth="1"/>
    <col min="9" max="9" width="12" bestFit="1" customWidth="1"/>
    <col min="10" max="11" width="12.7109375" bestFit="1" customWidth="1"/>
    <col min="12" max="13" width="12" bestFit="1" customWidth="1"/>
    <col min="14" max="14" width="15.28515625" bestFit="1" customWidth="1"/>
  </cols>
  <sheetData>
    <row r="1" spans="1:16" x14ac:dyDescent="0.25">
      <c r="A1">
        <v>2015</v>
      </c>
      <c r="B1">
        <v>2016</v>
      </c>
      <c r="C1">
        <v>2017</v>
      </c>
      <c r="D1">
        <v>2018</v>
      </c>
      <c r="E1">
        <v>2019</v>
      </c>
      <c r="H1" t="s">
        <v>93</v>
      </c>
    </row>
    <row r="2" spans="1:16" x14ac:dyDescent="0.25">
      <c r="A2">
        <v>-1.7595761890379601E-2</v>
      </c>
      <c r="B2">
        <v>-6.9930354909705254E-3</v>
      </c>
      <c r="C2">
        <v>8.8192712035460905E-2</v>
      </c>
      <c r="D2">
        <v>-4.0241502997253797E-3</v>
      </c>
      <c r="E2">
        <v>4.1847109935500504E-2</v>
      </c>
    </row>
    <row r="3" spans="1:16" ht="15.75" thickBot="1" x14ac:dyDescent="0.3">
      <c r="A3">
        <v>-3.003228709887509E-2</v>
      </c>
      <c r="B3">
        <v>8.1917122467886794E-2</v>
      </c>
      <c r="C3">
        <v>-5.6089466651043585E-2</v>
      </c>
      <c r="D3">
        <v>1.3431835464675379E-3</v>
      </c>
      <c r="E3">
        <v>5.4496047675644645E-3</v>
      </c>
      <c r="H3" t="s">
        <v>94</v>
      </c>
    </row>
    <row r="4" spans="1:16" x14ac:dyDescent="0.25">
      <c r="A4">
        <v>4.6671519309146668E-2</v>
      </c>
      <c r="B4">
        <v>-6.1226729210440416E-2</v>
      </c>
      <c r="C4">
        <v>1.6349138001529411E-2</v>
      </c>
      <c r="D4">
        <v>-7.5244394611889656E-2</v>
      </c>
      <c r="E4">
        <v>-1.5058463874201388E-2</v>
      </c>
      <c r="H4" s="20" t="s">
        <v>95</v>
      </c>
      <c r="I4" s="20" t="s">
        <v>30</v>
      </c>
      <c r="J4" s="20" t="s">
        <v>29</v>
      </c>
      <c r="K4" s="20" t="s">
        <v>18</v>
      </c>
      <c r="L4" s="20" t="s">
        <v>96</v>
      </c>
    </row>
    <row r="5" spans="1:16" x14ac:dyDescent="0.25">
      <c r="A5">
        <v>-5.7844819907271985E-2</v>
      </c>
      <c r="B5">
        <v>-2.2989518224698718E-2</v>
      </c>
      <c r="C5">
        <v>3.1917602968305162E-2</v>
      </c>
      <c r="D5">
        <v>4.3321367391347372E-3</v>
      </c>
      <c r="E5">
        <v>1.5058463874201317E-2</v>
      </c>
      <c r="H5" s="17">
        <v>2015</v>
      </c>
      <c r="I5" s="17">
        <v>31</v>
      </c>
      <c r="J5" s="17">
        <v>-0.17225708084900307</v>
      </c>
      <c r="K5" s="17">
        <v>-5.5566800273871954E-3</v>
      </c>
      <c r="L5" s="17">
        <v>1.6281241289099536E-3</v>
      </c>
    </row>
    <row r="6" spans="1:16" x14ac:dyDescent="0.25">
      <c r="A6">
        <v>5.1461819512236766E-2</v>
      </c>
      <c r="B6">
        <v>6.1823999083175599E-3</v>
      </c>
      <c r="C6">
        <v>2.7115928615887956E-2</v>
      </c>
      <c r="D6">
        <v>-9.9931794038605956E-2</v>
      </c>
      <c r="E6">
        <v>5.4200674693393345E-3</v>
      </c>
      <c r="H6" s="17">
        <v>2016</v>
      </c>
      <c r="I6" s="17">
        <v>41</v>
      </c>
      <c r="J6" s="17">
        <v>0.10015044838412854</v>
      </c>
      <c r="K6" s="17">
        <v>2.4426938630275254E-3</v>
      </c>
      <c r="L6" s="17">
        <v>1.6071527524656425E-3</v>
      </c>
    </row>
    <row r="7" spans="1:16" x14ac:dyDescent="0.25">
      <c r="A7">
        <v>-3.2068440095795576E-3</v>
      </c>
      <c r="B7">
        <v>0</v>
      </c>
      <c r="C7">
        <v>-3.1050359920722703E-2</v>
      </c>
      <c r="D7">
        <v>1.5910902322419035E-3</v>
      </c>
      <c r="E7">
        <v>-6.1300525863795856E-2</v>
      </c>
      <c r="H7" s="17">
        <v>2017</v>
      </c>
      <c r="I7" s="17">
        <v>38</v>
      </c>
      <c r="J7" s="17">
        <v>0.1207631809401178</v>
      </c>
      <c r="K7" s="17">
        <v>3.1779784457925736E-3</v>
      </c>
      <c r="L7" s="17">
        <v>1.7801585357420011E-3</v>
      </c>
    </row>
    <row r="8" spans="1:16" x14ac:dyDescent="0.25">
      <c r="A8">
        <v>-4.435064522406687E-2</v>
      </c>
      <c r="B8">
        <v>9.1239713099150702E-2</v>
      </c>
      <c r="C8">
        <v>-2.1249139482126273E-2</v>
      </c>
      <c r="D8">
        <v>5.4150892775993331E-2</v>
      </c>
      <c r="E8">
        <v>-2.6202372394024072E-2</v>
      </c>
      <c r="H8" s="17">
        <v>2018</v>
      </c>
      <c r="I8" s="17">
        <v>42</v>
      </c>
      <c r="J8" s="17">
        <v>-0.13225348548305502</v>
      </c>
      <c r="K8" s="17">
        <v>-3.14889251150131E-3</v>
      </c>
      <c r="L8" s="17">
        <v>1.4166041256507118E-3</v>
      </c>
    </row>
    <row r="9" spans="1:16" ht="15.75" thickBot="1" x14ac:dyDescent="0.3">
      <c r="A9">
        <v>7.5021176318301699E-2</v>
      </c>
      <c r="B9">
        <v>1.3966707481708102E-2</v>
      </c>
      <c r="C9">
        <v>-2.8052330348099796E-2</v>
      </c>
      <c r="D9">
        <v>-3.1203779667356026E-2</v>
      </c>
      <c r="E9">
        <v>-9.590032440687575E-2</v>
      </c>
      <c r="H9" s="18">
        <v>2019</v>
      </c>
      <c r="I9" s="18">
        <v>47</v>
      </c>
      <c r="J9" s="18">
        <v>-0.38266704865131868</v>
      </c>
      <c r="K9" s="18">
        <v>-8.1418520989642272E-3</v>
      </c>
      <c r="L9" s="18">
        <v>1.3035356881998992E-3</v>
      </c>
    </row>
    <row r="10" spans="1:16" x14ac:dyDescent="0.25">
      <c r="A10">
        <v>-5.2346480372209118E-2</v>
      </c>
      <c r="B10">
        <v>1.7869891329566717E-2</v>
      </c>
      <c r="C10">
        <v>4.246290881451004E-3</v>
      </c>
      <c r="D10">
        <v>-3.0184976338397548E-2</v>
      </c>
      <c r="E10">
        <v>2.0379162336652264E-2</v>
      </c>
    </row>
    <row r="11" spans="1:16" x14ac:dyDescent="0.25">
      <c r="A11">
        <v>-1.0542963549061591E-3</v>
      </c>
      <c r="B11">
        <v>-3.1836598811274895E-2</v>
      </c>
      <c r="C11">
        <v>-5.7554115706207627E-3</v>
      </c>
      <c r="D11">
        <v>2.3905520853554386E-2</v>
      </c>
      <c r="E11">
        <v>-2.3324672566409004E-2</v>
      </c>
    </row>
    <row r="12" spans="1:16" ht="15.75" thickBot="1" x14ac:dyDescent="0.3">
      <c r="A12">
        <v>5.8388318238154414E-2</v>
      </c>
      <c r="B12">
        <v>-2.9980832211935784E-2</v>
      </c>
      <c r="C12">
        <v>-6.5597282485813119E-2</v>
      </c>
      <c r="D12">
        <v>1.5735644474305383E-3</v>
      </c>
      <c r="E12">
        <v>6.8402726884400411E-2</v>
      </c>
      <c r="H12" t="s">
        <v>97</v>
      </c>
      <c r="P12" t="s">
        <v>123</v>
      </c>
    </row>
    <row r="13" spans="1:16" x14ac:dyDescent="0.25">
      <c r="A13">
        <v>-0.10178269430994247</v>
      </c>
      <c r="B13">
        <v>-5.2056361956053149E-2</v>
      </c>
      <c r="C13">
        <v>-3.6082345603991525E-2</v>
      </c>
      <c r="D13">
        <v>8.0972102326193028E-3</v>
      </c>
      <c r="E13">
        <v>-9.8345083499478833E-2</v>
      </c>
      <c r="H13" s="20" t="s">
        <v>98</v>
      </c>
      <c r="I13" s="20" t="s">
        <v>99</v>
      </c>
      <c r="J13" s="20" t="s">
        <v>100</v>
      </c>
      <c r="K13" s="20" t="s">
        <v>101</v>
      </c>
      <c r="L13" s="20" t="s">
        <v>102</v>
      </c>
      <c r="M13" s="20" t="s">
        <v>103</v>
      </c>
      <c r="N13" s="20" t="s">
        <v>104</v>
      </c>
      <c r="P13" s="31" t="s">
        <v>124</v>
      </c>
    </row>
    <row r="14" spans="1:16" x14ac:dyDescent="0.25">
      <c r="A14">
        <v>2.0267360399877664E-2</v>
      </c>
      <c r="B14">
        <v>-4.0503978934811419E-2</v>
      </c>
      <c r="C14">
        <v>-8.0192891666198106E-3</v>
      </c>
      <c r="D14">
        <v>1.4411778661303184E-2</v>
      </c>
      <c r="E14">
        <v>-7.5745974157960277E-2</v>
      </c>
      <c r="H14" s="17" t="s">
        <v>105</v>
      </c>
      <c r="I14" s="17">
        <v>4.0251947897301243E-3</v>
      </c>
      <c r="J14" s="17">
        <v>4</v>
      </c>
      <c r="K14" s="17">
        <v>1.0062986974325311E-3</v>
      </c>
      <c r="L14" s="17">
        <v>0.65722640668220655</v>
      </c>
      <c r="M14" s="17">
        <v>0.62246042935295476</v>
      </c>
      <c r="N14" s="17">
        <v>2.4182023750035082</v>
      </c>
    </row>
    <row r="15" spans="1:16" x14ac:dyDescent="0.25">
      <c r="A15">
        <v>-1.0565241342000958E-3</v>
      </c>
      <c r="B15">
        <v>1.5773197677094314E-2</v>
      </c>
      <c r="C15">
        <v>-9.8051453793788476E-2</v>
      </c>
      <c r="D15">
        <v>1.2638398871722849E-2</v>
      </c>
      <c r="E15">
        <v>-3.5865913188496697E-2</v>
      </c>
      <c r="H15" s="17" t="s">
        <v>106</v>
      </c>
      <c r="I15" s="17">
        <v>0.29703911059725285</v>
      </c>
      <c r="J15" s="17">
        <v>194</v>
      </c>
      <c r="K15" s="17">
        <v>1.5311294360683136E-3</v>
      </c>
      <c r="L15" s="17"/>
      <c r="M15" s="17"/>
      <c r="N15" s="17"/>
    </row>
    <row r="16" spans="1:16" x14ac:dyDescent="0.25">
      <c r="A16">
        <v>5.0500168106714524E-2</v>
      </c>
      <c r="B16">
        <v>-1.7364287909336154E-2</v>
      </c>
      <c r="C16">
        <v>5.3144500634926669E-3</v>
      </c>
      <c r="D16">
        <v>6.2598013485065142E-3</v>
      </c>
      <c r="E16">
        <v>-4.5985113241823382E-2</v>
      </c>
      <c r="H16" s="17"/>
      <c r="I16" s="17"/>
      <c r="J16" s="17"/>
      <c r="K16" s="17"/>
      <c r="L16" s="17"/>
      <c r="M16" s="17"/>
      <c r="N16" s="17"/>
    </row>
    <row r="17" spans="1:17" ht="15.75" thickBot="1" x14ac:dyDescent="0.3">
      <c r="A17">
        <v>-4.9443643972514467E-2</v>
      </c>
      <c r="B17">
        <v>-5.3715438019108766E-3</v>
      </c>
      <c r="C17">
        <v>-1.2762251613851293E-2</v>
      </c>
      <c r="D17">
        <v>-3.654099946297925E-2</v>
      </c>
      <c r="E17">
        <v>0</v>
      </c>
      <c r="H17" s="18" t="s">
        <v>107</v>
      </c>
      <c r="I17" s="18">
        <v>0.30106430538698298</v>
      </c>
      <c r="J17" s="18">
        <v>198</v>
      </c>
      <c r="K17" s="18"/>
      <c r="L17" s="18"/>
      <c r="M17" s="18"/>
      <c r="N17" s="18"/>
    </row>
    <row r="18" spans="1:17" x14ac:dyDescent="0.25">
      <c r="A18">
        <v>8.2015691134177098E-3</v>
      </c>
      <c r="B18">
        <v>-1.2646961700767421E-2</v>
      </c>
      <c r="C18">
        <v>5.8788074009133343E-2</v>
      </c>
      <c r="D18">
        <v>-9.7561749453645725E-3</v>
      </c>
      <c r="E18">
        <v>-2.9455102297568031E-3</v>
      </c>
    </row>
    <row r="19" spans="1:17" x14ac:dyDescent="0.25">
      <c r="A19">
        <v>2.8754137409011515E-2</v>
      </c>
      <c r="B19">
        <v>7.8643127319113132E-2</v>
      </c>
      <c r="C19">
        <v>2.054866822738776E-2</v>
      </c>
      <c r="D19">
        <v>5.0718620979603489E-3</v>
      </c>
      <c r="E19">
        <v>-5.9171770280883962E-3</v>
      </c>
    </row>
    <row r="20" spans="1:17" x14ac:dyDescent="0.25">
      <c r="A20">
        <v>1.3103224998427008E-2</v>
      </c>
      <c r="B20">
        <v>-5.5281777405939411E-2</v>
      </c>
      <c r="C20">
        <v>0</v>
      </c>
      <c r="D20">
        <v>6.7227143948767375E-3</v>
      </c>
      <c r="E20">
        <v>2.9241849594497386E-2</v>
      </c>
      <c r="H20" s="30" t="s">
        <v>108</v>
      </c>
      <c r="I20" t="s">
        <v>109</v>
      </c>
      <c r="J20" t="s">
        <v>110</v>
      </c>
      <c r="K20" t="s">
        <v>111</v>
      </c>
      <c r="L20" t="s">
        <v>112</v>
      </c>
      <c r="M20" t="s">
        <v>117</v>
      </c>
      <c r="N20" t="s">
        <v>120</v>
      </c>
      <c r="P20" t="s">
        <v>113</v>
      </c>
    </row>
    <row r="21" spans="1:17" x14ac:dyDescent="0.25">
      <c r="A21">
        <v>2.5016194349067024E-2</v>
      </c>
      <c r="B21">
        <v>-7.1301549845911912E-3</v>
      </c>
      <c r="C21">
        <v>3.0052345066401837E-2</v>
      </c>
      <c r="D21">
        <v>-5.3323035189419193E-2</v>
      </c>
      <c r="E21">
        <v>-1.4514042884254071E-2</v>
      </c>
      <c r="H21" s="30"/>
      <c r="I21">
        <f>I5</f>
        <v>31</v>
      </c>
      <c r="J21">
        <f>L5</f>
        <v>1.6281241289099536E-3</v>
      </c>
      <c r="K21">
        <f>I21-1</f>
        <v>30</v>
      </c>
      <c r="L21">
        <f>1/K21</f>
        <v>3.3333333333333333E-2</v>
      </c>
      <c r="M21">
        <f>K21*J21</f>
        <v>4.8843723867298607E-2</v>
      </c>
      <c r="N21">
        <f>K21*LN($Q$25/J21)</f>
        <v>-1.8426856305211252</v>
      </c>
      <c r="P21" t="s">
        <v>114</v>
      </c>
      <c r="Q21">
        <f>COUNT(I21:I33)-1</f>
        <v>4</v>
      </c>
    </row>
    <row r="22" spans="1:17" x14ac:dyDescent="0.25">
      <c r="A22">
        <v>1.2739025777429712E-2</v>
      </c>
      <c r="B22">
        <v>-2.170067073311787E-2</v>
      </c>
      <c r="C22">
        <v>7.7509136518443572E-2</v>
      </c>
      <c r="D22">
        <v>2.7876369528254868E-2</v>
      </c>
      <c r="E22">
        <v>6.2343130574135347E-2</v>
      </c>
      <c r="H22" s="30"/>
      <c r="I22">
        <f t="shared" ref="I22:I24" si="0">I6</f>
        <v>41</v>
      </c>
      <c r="J22">
        <f t="shared" ref="J22:J25" si="1">L6</f>
        <v>1.6071527524656425E-3</v>
      </c>
      <c r="K22">
        <f t="shared" ref="K22:K25" si="2">I22-1</f>
        <v>40</v>
      </c>
      <c r="L22">
        <f t="shared" ref="L22:L25" si="3">1/K22</f>
        <v>2.5000000000000001E-2</v>
      </c>
      <c r="M22">
        <f t="shared" ref="M22:M25" si="4">K22*J22</f>
        <v>6.4286110098625698E-2</v>
      </c>
      <c r="N22">
        <f t="shared" ref="N22:N25" si="5">K22*LN($Q$25/J22)</f>
        <v>-1.9383392033465112</v>
      </c>
      <c r="P22" t="s">
        <v>115</v>
      </c>
      <c r="Q22">
        <f>SUM(L21:L33)</f>
        <v>0.13148973469758202</v>
      </c>
    </row>
    <row r="23" spans="1:17" x14ac:dyDescent="0.25">
      <c r="A23">
        <v>-3.0850775720475933E-2</v>
      </c>
      <c r="B23">
        <v>0</v>
      </c>
      <c r="C23">
        <v>1.9682694458424865E-2</v>
      </c>
      <c r="D23">
        <v>-8.6281812233382302E-3</v>
      </c>
      <c r="E23">
        <v>-2.7510333718898708E-3</v>
      </c>
      <c r="H23" s="30"/>
      <c r="I23">
        <f t="shared" si="0"/>
        <v>38</v>
      </c>
      <c r="J23">
        <f t="shared" si="1"/>
        <v>1.7801585357420011E-3</v>
      </c>
      <c r="K23">
        <f t="shared" si="2"/>
        <v>37</v>
      </c>
      <c r="L23">
        <f t="shared" si="3"/>
        <v>2.7027027027027029E-2</v>
      </c>
      <c r="M23">
        <f t="shared" si="4"/>
        <v>6.5865865822454045E-2</v>
      </c>
      <c r="N23">
        <f t="shared" si="5"/>
        <v>-5.5757804448342787</v>
      </c>
      <c r="P23" t="s">
        <v>116</v>
      </c>
      <c r="Q23">
        <f>SUM(K21:K33)</f>
        <v>194</v>
      </c>
    </row>
    <row r="24" spans="1:17" x14ac:dyDescent="0.25">
      <c r="A24">
        <v>-2.1108963210235053E-2</v>
      </c>
      <c r="B24">
        <v>2.3487981307213759E-2</v>
      </c>
      <c r="C24">
        <v>-5.1695142896072424E-2</v>
      </c>
      <c r="D24">
        <v>1.8884681390527201E-2</v>
      </c>
      <c r="E24">
        <v>-1.9472103412820182E-2</v>
      </c>
      <c r="H24" s="30"/>
      <c r="I24">
        <f t="shared" si="0"/>
        <v>42</v>
      </c>
      <c r="J24">
        <f t="shared" si="1"/>
        <v>1.4166041256507118E-3</v>
      </c>
      <c r="K24">
        <f t="shared" si="2"/>
        <v>41</v>
      </c>
      <c r="L24">
        <f t="shared" si="3"/>
        <v>2.4390243902439025E-2</v>
      </c>
      <c r="M24">
        <f t="shared" si="4"/>
        <v>5.808076915167918E-2</v>
      </c>
      <c r="N24">
        <f t="shared" si="5"/>
        <v>3.187467505408117</v>
      </c>
      <c r="P24" t="s">
        <v>118</v>
      </c>
      <c r="Q24">
        <f>1/(1+(1/(3*Q21))*(Q22-1/(Q23)))</f>
        <v>0.98958175784133051</v>
      </c>
    </row>
    <row r="25" spans="1:17" x14ac:dyDescent="0.25">
      <c r="A25">
        <v>-6.688988150796652E-3</v>
      </c>
      <c r="B25">
        <v>-1.8018505502678365E-2</v>
      </c>
      <c r="C25">
        <v>4.710446918747347E-2</v>
      </c>
      <c r="D25">
        <v>1.6807118316381191E-2</v>
      </c>
      <c r="E25">
        <v>1.9472103412820099E-2</v>
      </c>
      <c r="H25" s="30"/>
      <c r="I25">
        <f>I9</f>
        <v>47</v>
      </c>
      <c r="J25">
        <f t="shared" si="1"/>
        <v>1.3035356881998992E-3</v>
      </c>
      <c r="K25">
        <f t="shared" si="2"/>
        <v>46</v>
      </c>
      <c r="L25">
        <f t="shared" si="3"/>
        <v>2.1739130434782608E-2</v>
      </c>
      <c r="M25">
        <f t="shared" si="4"/>
        <v>5.9962641657195365E-2</v>
      </c>
      <c r="N25">
        <f t="shared" si="5"/>
        <v>7.4025648955433514</v>
      </c>
      <c r="P25" t="s">
        <v>119</v>
      </c>
      <c r="Q25">
        <f>SUM(M21:M33)/Q23</f>
        <v>1.5311294360683136E-3</v>
      </c>
    </row>
    <row r="26" spans="1:17" x14ac:dyDescent="0.25">
      <c r="A26">
        <v>-2.1710486370901314E-2</v>
      </c>
      <c r="B26">
        <v>4.4451762570833796E-2</v>
      </c>
      <c r="C26">
        <v>1.0678972575854314E-2</v>
      </c>
      <c r="D26">
        <v>-1.8503471564559643E-2</v>
      </c>
      <c r="E26">
        <v>-3.0771658666753545E-2</v>
      </c>
      <c r="H26" s="30"/>
      <c r="P26" t="s">
        <v>121</v>
      </c>
      <c r="Q26" s="30">
        <f>SUM(N21:N33)*Q24</f>
        <v>1.2203790634533171</v>
      </c>
    </row>
    <row r="27" spans="1:17" x14ac:dyDescent="0.25">
      <c r="A27">
        <v>-1.2422519998557209E-2</v>
      </c>
      <c r="B27">
        <v>8.6580627431145311E-3</v>
      </c>
      <c r="C27">
        <v>5.0306464687395962E-2</v>
      </c>
      <c r="D27">
        <v>9.165967014080182E-3</v>
      </c>
      <c r="E27">
        <v>-2.8820438535491971E-2</v>
      </c>
      <c r="H27" s="30"/>
      <c r="P27" t="s">
        <v>85</v>
      </c>
      <c r="Q27">
        <f>_xlfn.CHISQ.INV(1-0.01,Q21)</f>
        <v>13.276704135987615</v>
      </c>
    </row>
    <row r="28" spans="1:17" x14ac:dyDescent="0.25">
      <c r="A28">
        <v>0</v>
      </c>
      <c r="B28">
        <v>1.722653311446156E-3</v>
      </c>
      <c r="C28">
        <v>8.8041066457646033E-2</v>
      </c>
      <c r="D28">
        <v>-1.6559716039018332E-2</v>
      </c>
      <c r="E28">
        <v>2.9197101033346246E-3</v>
      </c>
      <c r="H28" s="30"/>
      <c r="P28" t="s">
        <v>83</v>
      </c>
      <c r="Q28">
        <f>_xlfn.CHISQ.INV(1-0.05,Q21)</f>
        <v>9.4877290367811575</v>
      </c>
    </row>
    <row r="29" spans="1:17" x14ac:dyDescent="0.25">
      <c r="A29">
        <v>1.6529301951210506E-2</v>
      </c>
      <c r="B29">
        <v>8.5690327251013668E-3</v>
      </c>
      <c r="C29">
        <v>6.269613013595395E-3</v>
      </c>
      <c r="D29">
        <v>9.4488891979322889E-3</v>
      </c>
      <c r="E29">
        <v>-8.7848295557328027E-3</v>
      </c>
      <c r="H29" s="30"/>
      <c r="P29" t="s">
        <v>143</v>
      </c>
    </row>
    <row r="30" spans="1:17" x14ac:dyDescent="0.25">
      <c r="A30">
        <v>-1.701510500598304E-2</v>
      </c>
      <c r="B30">
        <v>9.3685484077323036E-2</v>
      </c>
      <c r="C30">
        <v>-2.1479031677124186E-2</v>
      </c>
      <c r="D30">
        <v>9.417158774002031E-2</v>
      </c>
      <c r="E30">
        <v>8.7848295557328114E-3</v>
      </c>
      <c r="H30" s="30"/>
      <c r="P30" t="s">
        <v>138</v>
      </c>
    </row>
    <row r="31" spans="1:17" x14ac:dyDescent="0.25">
      <c r="A31">
        <v>-6.7767858805220682E-2</v>
      </c>
      <c r="B31">
        <v>5.0325083887515838E-2</v>
      </c>
      <c r="C31">
        <v>4.2506398869199852E-2</v>
      </c>
      <c r="D31">
        <v>3.9272062353528821E-2</v>
      </c>
      <c r="E31">
        <v>2.5900728432157391E-2</v>
      </c>
      <c r="H31" s="30"/>
    </row>
    <row r="32" spans="1:17" x14ac:dyDescent="0.25">
      <c r="A32">
        <v>-4.2632201795882986E-2</v>
      </c>
      <c r="B32">
        <v>-4.2292912190251553E-2</v>
      </c>
      <c r="C32">
        <v>-2.7150989065950974E-2</v>
      </c>
      <c r="D32">
        <v>2.5349899895526391E-2</v>
      </c>
      <c r="E32">
        <v>-1.7192400540372875E-2</v>
      </c>
      <c r="H32" s="30"/>
      <c r="P32" t="s">
        <v>125</v>
      </c>
    </row>
    <row r="33" spans="2:16" x14ac:dyDescent="0.25">
      <c r="B33">
        <v>2.9947076367952099E-2</v>
      </c>
      <c r="C33">
        <v>2.9698761144749425E-2</v>
      </c>
      <c r="D33">
        <v>-1.2523483164660599E-3</v>
      </c>
      <c r="E33">
        <v>1.17303397854896E-2</v>
      </c>
      <c r="H33" s="30"/>
      <c r="P33" t="s">
        <v>126</v>
      </c>
    </row>
    <row r="34" spans="2:16" x14ac:dyDescent="0.25">
      <c r="B34">
        <v>-3.797924806521645E-2</v>
      </c>
      <c r="C34">
        <v>-3.8915416249673498E-2</v>
      </c>
      <c r="D34">
        <v>2.5031302181184748E-3</v>
      </c>
      <c r="E34">
        <v>-2.3599915340873377E-2</v>
      </c>
    </row>
    <row r="35" spans="2:16" x14ac:dyDescent="0.25">
      <c r="B35">
        <v>6.7055512146725255E-2</v>
      </c>
      <c r="C35">
        <v>1.4239722811135428E-2</v>
      </c>
      <c r="D35">
        <v>4.9875415110391882E-3</v>
      </c>
      <c r="E35">
        <v>0</v>
      </c>
    </row>
    <row r="36" spans="2:16" x14ac:dyDescent="0.25">
      <c r="B36">
        <v>-3.2186686495901215E-2</v>
      </c>
      <c r="C36">
        <v>-4.200092397463083E-2</v>
      </c>
      <c r="D36">
        <v>-8.0250026011585956E-2</v>
      </c>
      <c r="E36">
        <v>-1.2012156448003545E-2</v>
      </c>
    </row>
    <row r="37" spans="2:16" x14ac:dyDescent="0.25">
      <c r="B37">
        <v>-9.3897403498390316E-3</v>
      </c>
      <c r="C37">
        <v>2.1220955482885436E-2</v>
      </c>
      <c r="D37">
        <v>2.3969190112996187E-2</v>
      </c>
      <c r="E37">
        <v>-3.6927272592218362E-2</v>
      </c>
    </row>
    <row r="38" spans="2:16" x14ac:dyDescent="0.25">
      <c r="B38">
        <v>8.9002494702640784E-3</v>
      </c>
      <c r="C38">
        <v>9.1444138189978319E-3</v>
      </c>
      <c r="D38">
        <v>-6.6006840313520242E-3</v>
      </c>
      <c r="E38">
        <v>3.9943866131644072E-2</v>
      </c>
    </row>
    <row r="39" spans="2:16" x14ac:dyDescent="0.25">
      <c r="B39">
        <v>-3.8714512180690393E-2</v>
      </c>
      <c r="C39">
        <v>-3.4213863454604546E-2</v>
      </c>
      <c r="D39">
        <v>5.2840281466052059E-3</v>
      </c>
      <c r="E39">
        <v>-3.6813973122716434E-2</v>
      </c>
    </row>
    <row r="40" spans="2:16" x14ac:dyDescent="0.25">
      <c r="B40">
        <v>-1.4214643473776478E-3</v>
      </c>
      <c r="D40">
        <v>-8.9529816888825414E-2</v>
      </c>
      <c r="E40">
        <v>1.5504186535965254E-2</v>
      </c>
    </row>
    <row r="41" spans="2:16" x14ac:dyDescent="0.25">
      <c r="B41">
        <v>-3.1794585661152557E-2</v>
      </c>
      <c r="D41">
        <v>5.6037068107710988E-2</v>
      </c>
      <c r="E41">
        <v>-1.5174798019235115E-2</v>
      </c>
    </row>
    <row r="42" spans="2:16" x14ac:dyDescent="0.25">
      <c r="B42">
        <v>3.4635496662756338E-2</v>
      </c>
      <c r="D42">
        <v>-2.2039459566291501E-2</v>
      </c>
      <c r="E42">
        <v>-2.4769068112408973E-2</v>
      </c>
    </row>
    <row r="43" spans="2:16" x14ac:dyDescent="0.25">
      <c r="D43">
        <v>-2.2536165022412947E-2</v>
      </c>
      <c r="E43">
        <v>2.7822505599299194E-2</v>
      </c>
    </row>
    <row r="44" spans="2:16" x14ac:dyDescent="0.25">
      <c r="E44">
        <v>-5.9672331486398208E-2</v>
      </c>
    </row>
    <row r="45" spans="2:16" x14ac:dyDescent="0.25">
      <c r="E45">
        <v>0</v>
      </c>
    </row>
    <row r="46" spans="2:16" x14ac:dyDescent="0.25">
      <c r="E46">
        <v>5.6618893999508112E-2</v>
      </c>
    </row>
    <row r="47" spans="2:16" x14ac:dyDescent="0.25">
      <c r="E47">
        <v>-6.134988567515944E-3</v>
      </c>
    </row>
    <row r="48" spans="2:16" x14ac:dyDescent="0.25">
      <c r="E48">
        <v>-1.5504186535965199E-2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C76-29F8-41FE-B7C4-1411975EE95D}">
  <dimension ref="A1:O200"/>
  <sheetViews>
    <sheetView workbookViewId="0">
      <selection activeCell="I24" sqref="I24"/>
    </sheetView>
  </sheetViews>
  <sheetFormatPr defaultRowHeight="15" x14ac:dyDescent="0.25"/>
  <cols>
    <col min="6" max="6" width="38.7109375" bestFit="1" customWidth="1"/>
    <col min="7" max="7" width="12" bestFit="1" customWidth="1"/>
    <col min="8" max="9" width="12.7109375" bestFit="1" customWidth="1"/>
    <col min="10" max="11" width="12" bestFit="1" customWidth="1"/>
    <col min="12" max="12" width="15.28515625" bestFit="1" customWidth="1"/>
  </cols>
  <sheetData>
    <row r="1" spans="1:14" x14ac:dyDescent="0.25">
      <c r="A1" t="s">
        <v>4</v>
      </c>
      <c r="B1" t="s">
        <v>7</v>
      </c>
      <c r="C1" t="s">
        <v>8</v>
      </c>
      <c r="F1" t="s">
        <v>93</v>
      </c>
    </row>
    <row r="2" spans="1:14" x14ac:dyDescent="0.25">
      <c r="A2">
        <v>-4.1182289966415292E-2</v>
      </c>
      <c r="B2">
        <v>4.2604577436721303E-2</v>
      </c>
      <c r="C2">
        <v>-1.7595761890379601E-2</v>
      </c>
    </row>
    <row r="3" spans="1:14" ht="15.75" thickBot="1" x14ac:dyDescent="0.3">
      <c r="A3">
        <v>2.0803127629763326E-2</v>
      </c>
      <c r="B3">
        <v>0.1364141689685506</v>
      </c>
      <c r="C3">
        <v>-3.003228709887509E-2</v>
      </c>
      <c r="F3" t="s">
        <v>94</v>
      </c>
    </row>
    <row r="4" spans="1:14" x14ac:dyDescent="0.25">
      <c r="A4">
        <v>1.2626264303687892E-3</v>
      </c>
      <c r="B4">
        <v>1.7983819413793973E-3</v>
      </c>
      <c r="C4">
        <v>4.6671519309146668E-2</v>
      </c>
      <c r="F4" s="20" t="s">
        <v>95</v>
      </c>
      <c r="G4" s="20" t="s">
        <v>30</v>
      </c>
      <c r="H4" s="20" t="s">
        <v>29</v>
      </c>
      <c r="I4" s="20" t="s">
        <v>18</v>
      </c>
      <c r="J4" s="20" t="s">
        <v>96</v>
      </c>
    </row>
    <row r="5" spans="1:14" x14ac:dyDescent="0.25">
      <c r="A5">
        <v>-6.3487548891596232E-2</v>
      </c>
      <c r="B5">
        <v>-3.4631539036619675E-2</v>
      </c>
      <c r="C5">
        <v>-5.7844819907271985E-2</v>
      </c>
      <c r="F5" s="17" t="s">
        <v>4</v>
      </c>
      <c r="G5" s="17">
        <v>199</v>
      </c>
      <c r="H5" s="17">
        <v>-0.77153029700355147</v>
      </c>
      <c r="I5" s="17">
        <v>-3.8770366683595551E-3</v>
      </c>
      <c r="J5" s="17">
        <v>6.7521577223011726E-4</v>
      </c>
    </row>
    <row r="6" spans="1:14" x14ac:dyDescent="0.25">
      <c r="A6">
        <v>3.5010180616937919E-2</v>
      </c>
      <c r="B6">
        <v>6.2391959336784687E-2</v>
      </c>
      <c r="C6">
        <v>5.1461819512236766E-2</v>
      </c>
      <c r="F6" s="17" t="s">
        <v>7</v>
      </c>
      <c r="G6" s="17">
        <v>199</v>
      </c>
      <c r="H6" s="17">
        <v>0.83035141928281553</v>
      </c>
      <c r="I6" s="17">
        <v>4.1726201974010835E-3</v>
      </c>
      <c r="J6" s="17">
        <v>4.9672536418772784E-3</v>
      </c>
    </row>
    <row r="7" spans="1:14" ht="15.75" thickBot="1" x14ac:dyDescent="0.3">
      <c r="A7">
        <v>-4.8546766334471074E-2</v>
      </c>
      <c r="B7">
        <v>0.10985525354113385</v>
      </c>
      <c r="C7">
        <v>-3.2068440095795576E-3</v>
      </c>
      <c r="F7" s="18" t="s">
        <v>8</v>
      </c>
      <c r="G7" s="18">
        <v>199</v>
      </c>
      <c r="H7" s="18">
        <v>-0.46626398565913035</v>
      </c>
      <c r="I7" s="18">
        <v>-2.3430351038147253E-3</v>
      </c>
      <c r="J7" s="18">
        <v>1.5205267948837516E-3</v>
      </c>
    </row>
    <row r="8" spans="1:14" x14ac:dyDescent="0.25">
      <c r="A8">
        <v>3.0077455237277954E-2</v>
      </c>
      <c r="B8">
        <v>-8.3411837771731039E-3</v>
      </c>
      <c r="C8">
        <v>-4.435064522406687E-2</v>
      </c>
    </row>
    <row r="9" spans="1:14" x14ac:dyDescent="0.25">
      <c r="A9">
        <v>1.3683727085922325E-2</v>
      </c>
      <c r="B9">
        <v>2.2814677766171264E-2</v>
      </c>
      <c r="C9">
        <v>7.5021176318301699E-2</v>
      </c>
    </row>
    <row r="10" spans="1:14" ht="15.75" thickBot="1" x14ac:dyDescent="0.3">
      <c r="A10">
        <v>3.1391009303273307E-2</v>
      </c>
      <c r="B10">
        <v>1.2526259819180256E-2</v>
      </c>
      <c r="C10">
        <v>-5.2346480372209118E-2</v>
      </c>
      <c r="F10" t="s">
        <v>97</v>
      </c>
    </row>
    <row r="11" spans="1:14" x14ac:dyDescent="0.25">
      <c r="A11">
        <v>1.0166216989490509E-2</v>
      </c>
      <c r="B11">
        <v>2.8631812674327295E-2</v>
      </c>
      <c r="C11">
        <v>-1.0542963549061591E-3</v>
      </c>
      <c r="F11" s="20" t="s">
        <v>98</v>
      </c>
      <c r="G11" s="20" t="s">
        <v>99</v>
      </c>
      <c r="H11" s="20" t="s">
        <v>100</v>
      </c>
      <c r="I11" s="20" t="s">
        <v>101</v>
      </c>
      <c r="J11" s="20" t="s">
        <v>102</v>
      </c>
      <c r="K11" s="20" t="s">
        <v>103</v>
      </c>
      <c r="L11" s="20" t="s">
        <v>104</v>
      </c>
      <c r="N11" t="s">
        <v>139</v>
      </c>
    </row>
    <row r="12" spans="1:14" x14ac:dyDescent="0.25">
      <c r="A12">
        <v>-8.2988028146951786E-3</v>
      </c>
      <c r="B12">
        <v>0.13272461565458266</v>
      </c>
      <c r="C12">
        <v>5.8388318238154414E-2</v>
      </c>
      <c r="F12" s="17" t="s">
        <v>105</v>
      </c>
      <c r="G12" s="17">
        <v>7.2703920638994557E-3</v>
      </c>
      <c r="H12" s="17">
        <v>2</v>
      </c>
      <c r="I12" s="17">
        <v>3.6351960319497278E-3</v>
      </c>
      <c r="J12" s="17">
        <v>1.522489720455283</v>
      </c>
      <c r="K12" s="17">
        <v>0.21901814674123954</v>
      </c>
      <c r="L12" s="17">
        <v>3.0108916371668126</v>
      </c>
      <c r="N12" s="31" t="s">
        <v>140</v>
      </c>
    </row>
    <row r="13" spans="1:14" x14ac:dyDescent="0.25">
      <c r="A13">
        <v>-2.556777673949711E-2</v>
      </c>
      <c r="B13">
        <v>0.10178269430994238</v>
      </c>
      <c r="C13">
        <v>-0.10178269430994247</v>
      </c>
      <c r="F13" s="17" t="s">
        <v>106</v>
      </c>
      <c r="G13" s="17">
        <v>1.4182732493802472</v>
      </c>
      <c r="H13" s="17">
        <v>594</v>
      </c>
      <c r="I13" s="17">
        <v>2.3876654029970491E-3</v>
      </c>
      <c r="J13" s="17"/>
      <c r="K13" s="17"/>
      <c r="L13" s="17"/>
    </row>
    <row r="14" spans="1:14" x14ac:dyDescent="0.25">
      <c r="A14">
        <v>-1.5951011746419025E-2</v>
      </c>
      <c r="B14">
        <v>6.7793111295047392E-2</v>
      </c>
      <c r="C14">
        <v>2.0267360399877664E-2</v>
      </c>
      <c r="F14" s="17"/>
      <c r="G14" s="17"/>
      <c r="H14" s="17"/>
      <c r="I14" s="17"/>
      <c r="J14" s="17"/>
      <c r="K14" s="17"/>
      <c r="L14" s="17"/>
    </row>
    <row r="15" spans="1:14" ht="15.75" thickBot="1" x14ac:dyDescent="0.3">
      <c r="A15">
        <v>-2.8923954482373993E-2</v>
      </c>
      <c r="B15">
        <v>4.8389924020002653E-2</v>
      </c>
      <c r="C15">
        <v>-1.0565241342000958E-3</v>
      </c>
      <c r="F15" s="18" t="s">
        <v>107</v>
      </c>
      <c r="G15" s="18">
        <v>1.4255436414441467</v>
      </c>
      <c r="H15" s="18">
        <v>596</v>
      </c>
      <c r="I15" s="18"/>
      <c r="J15" s="18"/>
      <c r="K15" s="18"/>
      <c r="L15" s="18"/>
    </row>
    <row r="16" spans="1:14" x14ac:dyDescent="0.25">
      <c r="A16">
        <v>1.3898542890540759E-3</v>
      </c>
      <c r="B16">
        <v>1.3519092578543763E-2</v>
      </c>
      <c r="C16">
        <v>5.0500168106714524E-2</v>
      </c>
    </row>
    <row r="17" spans="1:15" x14ac:dyDescent="0.25">
      <c r="A17">
        <v>-1.6665885352372647E-2</v>
      </c>
      <c r="B17">
        <v>-2.7684415546064766E-3</v>
      </c>
      <c r="C17">
        <v>-4.9443643972514467E-2</v>
      </c>
    </row>
    <row r="18" spans="1:15" x14ac:dyDescent="0.25">
      <c r="A18">
        <v>-2.4728114498602776E-2</v>
      </c>
      <c r="B18">
        <v>0.16920046883125733</v>
      </c>
      <c r="C18">
        <v>8.2015691134177098E-3</v>
      </c>
      <c r="F18" s="30" t="s">
        <v>108</v>
      </c>
      <c r="G18" t="s">
        <v>109</v>
      </c>
      <c r="H18" t="s">
        <v>110</v>
      </c>
      <c r="I18" t="s">
        <v>111</v>
      </c>
      <c r="J18" t="s">
        <v>112</v>
      </c>
      <c r="K18" t="s">
        <v>117</v>
      </c>
      <c r="L18" t="s">
        <v>120</v>
      </c>
      <c r="N18" t="s">
        <v>113</v>
      </c>
    </row>
    <row r="19" spans="1:15" x14ac:dyDescent="0.25">
      <c r="A19">
        <v>1.3733500997511101E-2</v>
      </c>
      <c r="B19">
        <v>-2.386748140664343E-2</v>
      </c>
      <c r="C19">
        <v>2.8754137409011515E-2</v>
      </c>
      <c r="F19" s="30"/>
      <c r="G19">
        <f>G5</f>
        <v>199</v>
      </c>
      <c r="H19">
        <f>J5</f>
        <v>6.7521577223011726E-4</v>
      </c>
      <c r="I19">
        <f>G19-1</f>
        <v>198</v>
      </c>
      <c r="J19">
        <f>1/I19</f>
        <v>5.0505050505050509E-3</v>
      </c>
      <c r="K19">
        <f>I19*H19</f>
        <v>0.13369272290156323</v>
      </c>
      <c r="L19">
        <f>I19*LN($O$23/H19)</f>
        <v>250.08173117590778</v>
      </c>
      <c r="N19" t="s">
        <v>114</v>
      </c>
      <c r="O19">
        <f>COUNT(G19:G31)-1</f>
        <v>2</v>
      </c>
    </row>
    <row r="20" spans="1:15" x14ac:dyDescent="0.25">
      <c r="A20">
        <v>-2.4986773498508235E-2</v>
      </c>
      <c r="B20">
        <v>-5.1894252422254959E-3</v>
      </c>
      <c r="C20">
        <v>1.3103224998427008E-2</v>
      </c>
      <c r="F20" s="30"/>
      <c r="G20">
        <f t="shared" ref="G20:G21" si="0">G6</f>
        <v>199</v>
      </c>
      <c r="H20">
        <f t="shared" ref="H20:H21" si="1">J6</f>
        <v>4.9672536418772784E-3</v>
      </c>
      <c r="I20">
        <f t="shared" ref="I20:I21" si="2">G20-1</f>
        <v>198</v>
      </c>
      <c r="J20">
        <f t="shared" ref="J20:J21" si="3">1/I20</f>
        <v>5.0505050505050509E-3</v>
      </c>
      <c r="K20">
        <f t="shared" ref="K20:K21" si="4">I20*H20</f>
        <v>0.98351622109170111</v>
      </c>
      <c r="L20">
        <f t="shared" ref="L20:L21" si="5">I20*LN($O$23/H20)</f>
        <v>-145.04510404162474</v>
      </c>
      <c r="N20" t="s">
        <v>115</v>
      </c>
      <c r="O20">
        <f>SUM(J19:J31)</f>
        <v>1.5151515151515152E-2</v>
      </c>
    </row>
    <row r="21" spans="1:15" x14ac:dyDescent="0.25">
      <c r="A21">
        <v>-6.9904352483679162E-3</v>
      </c>
      <c r="B21">
        <v>0.1409689431251939</v>
      </c>
      <c r="C21">
        <v>2.5016194349067024E-2</v>
      </c>
      <c r="F21" s="30"/>
      <c r="G21">
        <f t="shared" si="0"/>
        <v>199</v>
      </c>
      <c r="H21">
        <f t="shared" si="1"/>
        <v>1.5205267948837516E-3</v>
      </c>
      <c r="I21">
        <f t="shared" si="2"/>
        <v>198</v>
      </c>
      <c r="J21">
        <f t="shared" si="3"/>
        <v>5.0505050505050509E-3</v>
      </c>
      <c r="K21">
        <f t="shared" si="4"/>
        <v>0.30106430538698281</v>
      </c>
      <c r="L21">
        <f t="shared" si="5"/>
        <v>89.349325425191736</v>
      </c>
      <c r="N21" t="s">
        <v>116</v>
      </c>
      <c r="O21">
        <f>SUM(I19:I31)</f>
        <v>594</v>
      </c>
    </row>
    <row r="22" spans="1:15" x14ac:dyDescent="0.25">
      <c r="A22">
        <v>-7.9260652724207157E-3</v>
      </c>
      <c r="B22">
        <v>5.2490182621396764E-2</v>
      </c>
      <c r="C22">
        <v>1.2739025777429712E-2</v>
      </c>
      <c r="F22" s="30"/>
      <c r="N22" t="s">
        <v>118</v>
      </c>
      <c r="O22">
        <f>1/(1+(1/(3*O19))*(O20-1/(O21)))</f>
        <v>0.99776035834266519</v>
      </c>
    </row>
    <row r="23" spans="1:15" x14ac:dyDescent="0.25">
      <c r="A23">
        <v>-8.6580627431145415E-3</v>
      </c>
      <c r="B23">
        <v>2.2472855852058576E-2</v>
      </c>
      <c r="C23">
        <v>-3.0850775720475933E-2</v>
      </c>
      <c r="F23" s="30"/>
      <c r="N23" t="s">
        <v>119</v>
      </c>
      <c r="O23">
        <f>SUM(K19:K31)/O21</f>
        <v>2.3876654029970491E-3</v>
      </c>
    </row>
    <row r="24" spans="1:15" x14ac:dyDescent="0.25">
      <c r="A24">
        <v>-3.263375919330299E-2</v>
      </c>
      <c r="B24">
        <v>0</v>
      </c>
      <c r="C24">
        <v>-2.1108963210235053E-2</v>
      </c>
      <c r="F24" s="30"/>
      <c r="N24" t="s">
        <v>121</v>
      </c>
      <c r="O24" s="30">
        <f>SUM(L19:L31)*O22</f>
        <v>193.95059768252187</v>
      </c>
    </row>
    <row r="25" spans="1:15" x14ac:dyDescent="0.25">
      <c r="A25">
        <v>4.7242252717048537E-2</v>
      </c>
      <c r="B25">
        <v>0</v>
      </c>
      <c r="C25">
        <v>-6.688988150796652E-3</v>
      </c>
      <c r="F25" s="30"/>
      <c r="N25" t="s">
        <v>85</v>
      </c>
      <c r="O25">
        <f>_xlfn.CHISQ.INV(1-0.01,O19)</f>
        <v>9.2103403719761818</v>
      </c>
    </row>
    <row r="26" spans="1:15" x14ac:dyDescent="0.25">
      <c r="A26">
        <v>-6.5941314621520712E-4</v>
      </c>
      <c r="B26">
        <v>-1.7937700686667318E-2</v>
      </c>
      <c r="C26">
        <v>-2.1710486370901314E-2</v>
      </c>
      <c r="F26" s="30"/>
      <c r="N26" t="s">
        <v>83</v>
      </c>
      <c r="O26">
        <f>_xlfn.CHISQ.INV(1-0.05,O19)</f>
        <v>5.9914645471079799</v>
      </c>
    </row>
    <row r="27" spans="1:15" x14ac:dyDescent="0.25">
      <c r="A27">
        <v>2.7666179296229115E-3</v>
      </c>
      <c r="B27">
        <v>-2.7524673390090033E-2</v>
      </c>
      <c r="C27">
        <v>-1.2422519998557209E-2</v>
      </c>
      <c r="F27" s="30"/>
      <c r="N27" t="s">
        <v>122</v>
      </c>
    </row>
    <row r="28" spans="1:15" x14ac:dyDescent="0.25">
      <c r="A28">
        <v>-4.4385983915983605E-2</v>
      </c>
      <c r="B28">
        <v>-5.0070052644806386E-2</v>
      </c>
      <c r="C28">
        <v>0</v>
      </c>
      <c r="F28" s="30"/>
      <c r="N28" t="s">
        <v>127</v>
      </c>
    </row>
    <row r="29" spans="1:15" x14ac:dyDescent="0.25">
      <c r="A29">
        <v>-5.6547974972464233E-3</v>
      </c>
      <c r="B29">
        <v>-1.9753728736232424E-2</v>
      </c>
      <c r="C29">
        <v>1.6529301951210506E-2</v>
      </c>
      <c r="F29" s="30"/>
    </row>
    <row r="30" spans="1:15" x14ac:dyDescent="0.25">
      <c r="A30">
        <v>-6.6269294876089612E-3</v>
      </c>
      <c r="B30">
        <v>2.005079704556122E-2</v>
      </c>
      <c r="C30">
        <v>-1.701510500598304E-2</v>
      </c>
      <c r="F30" s="30"/>
      <c r="N30" t="s">
        <v>125</v>
      </c>
    </row>
    <row r="31" spans="1:15" x14ac:dyDescent="0.25">
      <c r="A31">
        <v>2.4952049613489749E-2</v>
      </c>
      <c r="B31">
        <v>1.7220597751670341E-2</v>
      </c>
      <c r="C31">
        <v>-6.7767858805220682E-2</v>
      </c>
      <c r="F31" s="30"/>
      <c r="N31" t="s">
        <v>126</v>
      </c>
    </row>
    <row r="32" spans="1:15" x14ac:dyDescent="0.25">
      <c r="A32">
        <v>3.3166305226885434E-2</v>
      </c>
      <c r="B32">
        <v>2.6475673984027955E-2</v>
      </c>
      <c r="C32">
        <v>-4.2632201795882986E-2</v>
      </c>
    </row>
    <row r="33" spans="1:3" x14ac:dyDescent="0.25">
      <c r="A33">
        <v>-5.8517370606791727E-2</v>
      </c>
      <c r="B33">
        <v>0.17197526473981029</v>
      </c>
      <c r="C33">
        <v>-6.9930354909705254E-3</v>
      </c>
    </row>
    <row r="34" spans="1:3" x14ac:dyDescent="0.25">
      <c r="A34">
        <v>-3.5212474659429553E-2</v>
      </c>
      <c r="B34">
        <v>-4.4016885416774211E-2</v>
      </c>
      <c r="C34">
        <v>8.1917122467886794E-2</v>
      </c>
    </row>
    <row r="35" spans="1:3" x14ac:dyDescent="0.25">
      <c r="A35">
        <v>-2.6345418340003871E-2</v>
      </c>
      <c r="B35">
        <v>-2.503130218118477E-3</v>
      </c>
      <c r="C35">
        <v>-6.1226729210440416E-2</v>
      </c>
    </row>
    <row r="36" spans="1:3" x14ac:dyDescent="0.25">
      <c r="A36">
        <v>-4.5741295359757782E-3</v>
      </c>
      <c r="B36">
        <v>-3.3039854078200155E-2</v>
      </c>
      <c r="C36">
        <v>-2.2989518224698718E-2</v>
      </c>
    </row>
    <row r="37" spans="1:3" x14ac:dyDescent="0.25">
      <c r="A37">
        <v>3.4410822734629198E-2</v>
      </c>
      <c r="B37">
        <v>-5.3062844975211555E-2</v>
      </c>
      <c r="C37">
        <v>6.1823999083175599E-3</v>
      </c>
    </row>
    <row r="38" spans="1:3" x14ac:dyDescent="0.25">
      <c r="A38">
        <v>2.6491615446976285E-2</v>
      </c>
      <c r="B38">
        <v>-0.11540167715731682</v>
      </c>
      <c r="C38">
        <v>0</v>
      </c>
    </row>
    <row r="39" spans="1:3" x14ac:dyDescent="0.25">
      <c r="A39">
        <v>1.3761089541961029E-2</v>
      </c>
      <c r="B39">
        <v>9.1324835632724723E-3</v>
      </c>
      <c r="C39">
        <v>9.1239713099150702E-2</v>
      </c>
    </row>
    <row r="40" spans="1:3" x14ac:dyDescent="0.25">
      <c r="A40">
        <v>-5.1456169679728915E-2</v>
      </c>
      <c r="B40">
        <v>1.2048338516174574E-2</v>
      </c>
      <c r="C40">
        <v>1.3966707481708102E-2</v>
      </c>
    </row>
    <row r="41" spans="1:3" x14ac:dyDescent="0.25">
      <c r="A41">
        <v>1.1203464690791481E-2</v>
      </c>
      <c r="B41">
        <v>-4.5949890191855927E-2</v>
      </c>
      <c r="C41">
        <v>1.7869891329566717E-2</v>
      </c>
    </row>
    <row r="42" spans="1:3" x14ac:dyDescent="0.25">
      <c r="A42">
        <v>2.0113985996856351E-3</v>
      </c>
      <c r="B42">
        <v>0.13744223061652167</v>
      </c>
      <c r="C42">
        <v>-3.1836598811274895E-2</v>
      </c>
    </row>
    <row r="43" spans="1:3" x14ac:dyDescent="0.25">
      <c r="A43">
        <v>8.271125061241438E-3</v>
      </c>
      <c r="B43">
        <v>8.3818671883071544E-2</v>
      </c>
      <c r="C43">
        <v>-2.9980832211935784E-2</v>
      </c>
    </row>
    <row r="44" spans="1:3" x14ac:dyDescent="0.25">
      <c r="A44">
        <v>-4.4415530030385383E-2</v>
      </c>
      <c r="B44">
        <v>5.0125418235441935E-3</v>
      </c>
      <c r="C44">
        <v>-5.2056361956053149E-2</v>
      </c>
    </row>
    <row r="45" spans="1:3" x14ac:dyDescent="0.25">
      <c r="A45">
        <v>-2.7456846233039203E-2</v>
      </c>
      <c r="B45">
        <v>-7.2570692834835498E-2</v>
      </c>
      <c r="C45">
        <v>-4.0503978934811419E-2</v>
      </c>
    </row>
    <row r="46" spans="1:3" x14ac:dyDescent="0.25">
      <c r="A46">
        <v>-1.5102768185756517E-2</v>
      </c>
      <c r="B46">
        <v>2.6526754333428604E-2</v>
      </c>
      <c r="C46">
        <v>1.5773197677094314E-2</v>
      </c>
    </row>
    <row r="47" spans="1:3" x14ac:dyDescent="0.25">
      <c r="A47">
        <v>-2.9027596579614626E-3</v>
      </c>
      <c r="B47">
        <v>8.5264651654688134E-2</v>
      </c>
      <c r="C47">
        <v>-1.7364287909336154E-2</v>
      </c>
    </row>
    <row r="48" spans="1:3" x14ac:dyDescent="0.25">
      <c r="A48">
        <v>1.0456092939018497E-2</v>
      </c>
      <c r="B48">
        <v>-2.5975486403260677E-2</v>
      </c>
      <c r="C48">
        <v>-5.3715438019108766E-3</v>
      </c>
    </row>
    <row r="49" spans="1:3" x14ac:dyDescent="0.25">
      <c r="A49">
        <v>-1.1917013578693446E-2</v>
      </c>
      <c r="B49">
        <v>-5.1293294387550578E-2</v>
      </c>
      <c r="C49">
        <v>-1.2646961700767421E-2</v>
      </c>
    </row>
    <row r="50" spans="1:3" x14ac:dyDescent="0.25">
      <c r="A50">
        <v>6.2343130574135555E-2</v>
      </c>
      <c r="B50">
        <v>0.10757413028614016</v>
      </c>
      <c r="C50">
        <v>7.8643127319113132E-2</v>
      </c>
    </row>
    <row r="51" spans="1:3" x14ac:dyDescent="0.25">
      <c r="A51">
        <v>-5.3609450605380825E-2</v>
      </c>
      <c r="B51">
        <v>-1.2515807931830646E-2</v>
      </c>
      <c r="C51">
        <v>-5.5281777405939411E-2</v>
      </c>
    </row>
    <row r="52" spans="1:3" x14ac:dyDescent="0.25">
      <c r="A52">
        <v>-3.1934995931394532E-3</v>
      </c>
      <c r="B52">
        <v>-9.7832249237034763E-2</v>
      </c>
      <c r="C52">
        <v>-7.1301549845911912E-3</v>
      </c>
    </row>
    <row r="53" spans="1:3" x14ac:dyDescent="0.25">
      <c r="A53">
        <v>-2.101010214774714E-2</v>
      </c>
      <c r="B53">
        <v>9.7832249237034805E-2</v>
      </c>
      <c r="C53">
        <v>-2.170067073311787E-2</v>
      </c>
    </row>
    <row r="54" spans="1:3" x14ac:dyDescent="0.25">
      <c r="A54">
        <v>1.2395023676188669E-2</v>
      </c>
      <c r="B54">
        <v>-4.113690556048949E-2</v>
      </c>
      <c r="C54">
        <v>0</v>
      </c>
    </row>
    <row r="55" spans="1:3" x14ac:dyDescent="0.25">
      <c r="A55">
        <v>1.9046229477528952E-3</v>
      </c>
      <c r="B55">
        <v>-2.6281224062694691E-3</v>
      </c>
      <c r="C55">
        <v>2.3487981307213759E-2</v>
      </c>
    </row>
    <row r="56" spans="1:3" x14ac:dyDescent="0.25">
      <c r="A56">
        <v>-1.7869485310166525E-2</v>
      </c>
      <c r="B56">
        <v>0.13056647528205828</v>
      </c>
      <c r="C56">
        <v>-1.8018505502678365E-2</v>
      </c>
    </row>
    <row r="57" spans="1:3" x14ac:dyDescent="0.25">
      <c r="A57">
        <v>4.4603106951995909E-3</v>
      </c>
      <c r="B57">
        <v>4.0729611500188577E-2</v>
      </c>
      <c r="C57">
        <v>4.4451762570833796E-2</v>
      </c>
    </row>
    <row r="58" spans="1:3" x14ac:dyDescent="0.25">
      <c r="A58">
        <v>3.1104224143925518E-3</v>
      </c>
      <c r="B58">
        <v>4.5511646082876875E-2</v>
      </c>
      <c r="C58">
        <v>8.6580627431145311E-3</v>
      </c>
    </row>
    <row r="59" spans="1:3" x14ac:dyDescent="0.25">
      <c r="A59">
        <v>5.6039078963667811E-3</v>
      </c>
      <c r="B59">
        <v>4.5556531602367223E-2</v>
      </c>
      <c r="C59">
        <v>1.722653311446156E-3</v>
      </c>
    </row>
    <row r="60" spans="1:3" x14ac:dyDescent="0.25">
      <c r="A60">
        <v>-1.4815085785140699E-2</v>
      </c>
      <c r="B60">
        <v>3.1875208530449034E-2</v>
      </c>
      <c r="C60">
        <v>8.5690327251013668E-3</v>
      </c>
    </row>
    <row r="61" spans="1:3" x14ac:dyDescent="0.25">
      <c r="A61">
        <v>3.9872391247377355E-2</v>
      </c>
      <c r="B61">
        <v>0.16809885629124965</v>
      </c>
      <c r="C61">
        <v>9.3685484077323036E-2</v>
      </c>
    </row>
    <row r="62" spans="1:3" x14ac:dyDescent="0.25">
      <c r="A62">
        <v>3.8592103257204984E-3</v>
      </c>
      <c r="B62">
        <v>8.446576679019599E-2</v>
      </c>
      <c r="C62">
        <v>5.0325083887515838E-2</v>
      </c>
    </row>
    <row r="63" spans="1:3" x14ac:dyDescent="0.25">
      <c r="A63">
        <v>-4.3293279571127524E-2</v>
      </c>
      <c r="B63">
        <v>-4.0259674285700292E-2</v>
      </c>
      <c r="C63">
        <v>-4.2292912190251553E-2</v>
      </c>
    </row>
    <row r="64" spans="1:3" x14ac:dyDescent="0.25">
      <c r="A64">
        <v>-2.6990674135834256E-2</v>
      </c>
      <c r="B64">
        <v>-5.4200674693392556E-3</v>
      </c>
      <c r="C64">
        <v>2.9947076367952099E-2</v>
      </c>
    </row>
    <row r="65" spans="1:3" x14ac:dyDescent="0.25">
      <c r="A65">
        <v>-3.4501175208719259E-2</v>
      </c>
      <c r="B65">
        <v>-8.8000007816569192E-2</v>
      </c>
      <c r="C65">
        <v>-3.797924806521645E-2</v>
      </c>
    </row>
    <row r="66" spans="1:3" x14ac:dyDescent="0.25">
      <c r="A66">
        <v>-3.9902513595992256E-3</v>
      </c>
      <c r="B66">
        <v>-2.0990275891835858E-2</v>
      </c>
      <c r="C66">
        <v>6.7055512146725255E-2</v>
      </c>
    </row>
    <row r="67" spans="1:3" x14ac:dyDescent="0.25">
      <c r="A67">
        <v>1.0165833403748967E-2</v>
      </c>
      <c r="B67">
        <v>0.1410785982599056</v>
      </c>
      <c r="C67">
        <v>-3.2186686495901215E-2</v>
      </c>
    </row>
    <row r="68" spans="1:3" x14ac:dyDescent="0.25">
      <c r="A68">
        <v>-1.0017762033077988E-2</v>
      </c>
      <c r="B68">
        <v>-8.166683286867997E-2</v>
      </c>
      <c r="C68">
        <v>-9.3897403498390316E-3</v>
      </c>
    </row>
    <row r="69" spans="1:3" x14ac:dyDescent="0.25">
      <c r="A69">
        <v>1.1009285508369396E-2</v>
      </c>
      <c r="B69">
        <v>-7.8790010731934743E-2</v>
      </c>
      <c r="C69">
        <v>8.9002494702640784E-3</v>
      </c>
    </row>
    <row r="70" spans="1:3" x14ac:dyDescent="0.25">
      <c r="A70">
        <v>-2.1921820982211586E-3</v>
      </c>
      <c r="B70">
        <v>2.3824831481487493E-2</v>
      </c>
      <c r="C70">
        <v>-3.8714512180690393E-2</v>
      </c>
    </row>
    <row r="71" spans="1:3" x14ac:dyDescent="0.25">
      <c r="A71">
        <v>-2.0547288376839279E-2</v>
      </c>
      <c r="B71">
        <v>5.032508388751563E-2</v>
      </c>
      <c r="C71">
        <v>-1.4214643473776478E-3</v>
      </c>
    </row>
    <row r="72" spans="1:3" x14ac:dyDescent="0.25">
      <c r="A72">
        <v>-2.2781278887535509E-2</v>
      </c>
      <c r="B72">
        <v>-0.10809089278068354</v>
      </c>
      <c r="C72">
        <v>-3.1794585661152557E-2</v>
      </c>
    </row>
    <row r="73" spans="1:3" x14ac:dyDescent="0.25">
      <c r="A73">
        <v>2.6843572896414186E-2</v>
      </c>
      <c r="B73">
        <v>5.7765808893168062E-2</v>
      </c>
      <c r="C73">
        <v>3.4635496662756338E-2</v>
      </c>
    </row>
    <row r="74" spans="1:3" x14ac:dyDescent="0.25">
      <c r="A74">
        <v>-4.1807840667278058E-2</v>
      </c>
      <c r="B74">
        <v>9.2373320131015069E-2</v>
      </c>
      <c r="C74">
        <v>8.8192712035460905E-2</v>
      </c>
    </row>
    <row r="75" spans="1:3" x14ac:dyDescent="0.25">
      <c r="A75">
        <v>-2.4534107469443647E-2</v>
      </c>
      <c r="B75">
        <v>-4.8202101817877631E-2</v>
      </c>
      <c r="C75">
        <v>-5.6089466651043585E-2</v>
      </c>
    </row>
    <row r="76" spans="1:3" x14ac:dyDescent="0.25">
      <c r="A76">
        <v>-1.1911820103041496E-2</v>
      </c>
      <c r="B76">
        <v>-5.7158413839948637E-2</v>
      </c>
      <c r="C76">
        <v>1.6349138001529411E-2</v>
      </c>
    </row>
    <row r="77" spans="1:3" x14ac:dyDescent="0.25">
      <c r="A77">
        <v>1.8388992802071798E-2</v>
      </c>
      <c r="B77">
        <v>-6.5574005461590517E-3</v>
      </c>
      <c r="C77">
        <v>3.1917602968305162E-2</v>
      </c>
    </row>
    <row r="78" spans="1:3" x14ac:dyDescent="0.25">
      <c r="A78">
        <v>-5.8997221271881598E-3</v>
      </c>
      <c r="B78">
        <v>-0.15634607039069398</v>
      </c>
      <c r="C78">
        <v>2.7115928615887956E-2</v>
      </c>
    </row>
    <row r="79" spans="1:3" x14ac:dyDescent="0.25">
      <c r="A79">
        <v>-1.248927067488358E-2</v>
      </c>
      <c r="B79">
        <v>-5.5350095083164956E-2</v>
      </c>
      <c r="C79">
        <v>-3.1050359920722703E-2</v>
      </c>
    </row>
    <row r="80" spans="1:3" x14ac:dyDescent="0.25">
      <c r="A80">
        <v>-7.3335617611958231E-3</v>
      </c>
      <c r="B80">
        <v>-0.10716883441461005</v>
      </c>
      <c r="C80">
        <v>-2.1249139482126273E-2</v>
      </c>
    </row>
    <row r="81" spans="1:3" x14ac:dyDescent="0.25">
      <c r="A81">
        <v>-1.7274180942820981E-2</v>
      </c>
      <c r="B81">
        <v>-0.11926342082681775</v>
      </c>
      <c r="C81">
        <v>-2.8052330348099796E-2</v>
      </c>
    </row>
    <row r="82" spans="1:3" x14ac:dyDescent="0.25">
      <c r="A82">
        <v>1.8279259907817459E-2</v>
      </c>
      <c r="B82">
        <v>-0.11778303565638339</v>
      </c>
      <c r="C82">
        <v>4.246290881451004E-3</v>
      </c>
    </row>
    <row r="83" spans="1:3" x14ac:dyDescent="0.25">
      <c r="A83">
        <v>-1.0012219560687548E-2</v>
      </c>
      <c r="B83">
        <v>0.15415067982725836</v>
      </c>
      <c r="C83">
        <v>-5.7554115706207627E-3</v>
      </c>
    </row>
    <row r="84" spans="1:3" x14ac:dyDescent="0.25">
      <c r="A84">
        <v>-2.3134899789508664E-2</v>
      </c>
      <c r="B84">
        <v>0.11778303565638346</v>
      </c>
      <c r="C84">
        <v>-6.5597282485813119E-2</v>
      </c>
    </row>
    <row r="85" spans="1:3" x14ac:dyDescent="0.25">
      <c r="A85">
        <v>1.4098924379501675E-2</v>
      </c>
      <c r="B85">
        <v>-0.11778303565638339</v>
      </c>
      <c r="C85">
        <v>-3.6082345603991525E-2</v>
      </c>
    </row>
    <row r="86" spans="1:3" x14ac:dyDescent="0.25">
      <c r="A86">
        <v>2.5967596825786993E-2</v>
      </c>
      <c r="B86">
        <v>6.8992871486951421E-2</v>
      </c>
      <c r="C86">
        <v>-8.0192891666198106E-3</v>
      </c>
    </row>
    <row r="87" spans="1:3" x14ac:dyDescent="0.25">
      <c r="A87">
        <v>-1.479942444593932E-2</v>
      </c>
      <c r="B87">
        <v>-0.1625189294977748</v>
      </c>
      <c r="C87">
        <v>-9.8051453793788476E-2</v>
      </c>
    </row>
    <row r="88" spans="1:3" x14ac:dyDescent="0.25">
      <c r="A88">
        <v>-9.1324207260340363E-4</v>
      </c>
      <c r="B88">
        <v>5.7158413839948623E-2</v>
      </c>
      <c r="C88">
        <v>5.3144500634926669E-3</v>
      </c>
    </row>
    <row r="89" spans="1:3" x14ac:dyDescent="0.25">
      <c r="A89">
        <v>-3.012955732344369E-4</v>
      </c>
      <c r="B89">
        <v>0.12062798778861472</v>
      </c>
      <c r="C89">
        <v>-1.2762251613851293E-2</v>
      </c>
    </row>
    <row r="90" spans="1:3" x14ac:dyDescent="0.25">
      <c r="A90">
        <v>-1.7785678225226448E-2</v>
      </c>
      <c r="B90">
        <v>-9.5310179804324768E-2</v>
      </c>
      <c r="C90">
        <v>5.8788074009133343E-2</v>
      </c>
    </row>
    <row r="91" spans="1:3" x14ac:dyDescent="0.25">
      <c r="A91">
        <v>7.6657727019568424E-4</v>
      </c>
      <c r="B91">
        <v>4.8790164169431834E-2</v>
      </c>
      <c r="C91">
        <v>2.054866822738776E-2</v>
      </c>
    </row>
    <row r="92" spans="1:3" x14ac:dyDescent="0.25">
      <c r="A92">
        <v>-2.0906684819313712E-2</v>
      </c>
      <c r="B92">
        <v>4.6520015634892907E-2</v>
      </c>
      <c r="C92">
        <v>0</v>
      </c>
    </row>
    <row r="93" spans="1:3" x14ac:dyDescent="0.25">
      <c r="A93">
        <v>1.5637219761827589E-3</v>
      </c>
      <c r="B93">
        <v>0</v>
      </c>
      <c r="C93">
        <v>3.0052345066401837E-2</v>
      </c>
    </row>
    <row r="94" spans="1:3" x14ac:dyDescent="0.25">
      <c r="A94">
        <v>0</v>
      </c>
      <c r="B94">
        <v>2.2472855852058576E-2</v>
      </c>
      <c r="C94">
        <v>7.7509136518443572E-2</v>
      </c>
    </row>
    <row r="95" spans="1:3" x14ac:dyDescent="0.25">
      <c r="A95">
        <v>1.8826488146165888E-3</v>
      </c>
      <c r="B95">
        <v>-0.13580154115906162</v>
      </c>
      <c r="C95">
        <v>1.9682694458424865E-2</v>
      </c>
    </row>
    <row r="96" spans="1:3" x14ac:dyDescent="0.25">
      <c r="A96">
        <v>-4.5422234610351338E-2</v>
      </c>
      <c r="B96">
        <v>0.16705408466316624</v>
      </c>
      <c r="C96">
        <v>-5.1695142896072424E-2</v>
      </c>
    </row>
    <row r="97" spans="1:3" x14ac:dyDescent="0.25">
      <c r="A97">
        <v>-1.3144924666328396E-3</v>
      </c>
      <c r="B97">
        <v>2.2814677766171264E-2</v>
      </c>
      <c r="C97">
        <v>4.710446918747347E-2</v>
      </c>
    </row>
    <row r="98" spans="1:3" x14ac:dyDescent="0.25">
      <c r="A98">
        <v>-1.3574120027117931E-2</v>
      </c>
      <c r="B98">
        <v>-0.10285738543970782</v>
      </c>
      <c r="C98">
        <v>1.0678972575854314E-2</v>
      </c>
    </row>
    <row r="99" spans="1:3" x14ac:dyDescent="0.25">
      <c r="A99">
        <v>-9.2089390853097239E-3</v>
      </c>
      <c r="B99">
        <v>-4.1753714104806215E-3</v>
      </c>
      <c r="C99">
        <v>5.0306464687395962E-2</v>
      </c>
    </row>
    <row r="100" spans="1:3" x14ac:dyDescent="0.25">
      <c r="A100">
        <v>0</v>
      </c>
      <c r="B100">
        <v>0.16362942378180212</v>
      </c>
      <c r="C100">
        <v>8.8041066457646033E-2</v>
      </c>
    </row>
    <row r="101" spans="1:3" x14ac:dyDescent="0.25">
      <c r="A101">
        <v>-5.0451730418337344E-3</v>
      </c>
      <c r="B101">
        <v>-2.8710105882431367E-2</v>
      </c>
      <c r="C101">
        <v>6.269613013595395E-3</v>
      </c>
    </row>
    <row r="102" spans="1:3" x14ac:dyDescent="0.25">
      <c r="A102">
        <v>4.8828222013114781E-3</v>
      </c>
      <c r="B102">
        <v>0.10146946016485985</v>
      </c>
      <c r="C102">
        <v>-2.1479031677124186E-2</v>
      </c>
    </row>
    <row r="103" spans="1:3" x14ac:dyDescent="0.25">
      <c r="A103">
        <v>-2.2756836869081347E-3</v>
      </c>
      <c r="B103">
        <v>-8.8106296821549197E-3</v>
      </c>
      <c r="C103">
        <v>4.2506398869199852E-2</v>
      </c>
    </row>
    <row r="104" spans="1:3" x14ac:dyDescent="0.25">
      <c r="A104">
        <v>3.975489748058527E-3</v>
      </c>
      <c r="B104">
        <v>-1.7699577099400975E-2</v>
      </c>
      <c r="C104">
        <v>-2.7150989065950974E-2</v>
      </c>
    </row>
    <row r="105" spans="1:3" x14ac:dyDescent="0.25">
      <c r="A105">
        <v>-1.6501749567238846E-2</v>
      </c>
      <c r="B105">
        <v>-3.6367644170874833E-2</v>
      </c>
      <c r="C105">
        <v>2.9698761144749425E-2</v>
      </c>
    </row>
    <row r="106" spans="1:3" x14ac:dyDescent="0.25">
      <c r="A106">
        <v>1.0199904499486698E-2</v>
      </c>
      <c r="B106">
        <v>-5.7158413839948637E-2</v>
      </c>
      <c r="C106">
        <v>-3.8915416249673498E-2</v>
      </c>
    </row>
    <row r="107" spans="1:3" x14ac:dyDescent="0.25">
      <c r="A107">
        <v>0</v>
      </c>
      <c r="B107">
        <v>-3.6749542208741492E-2</v>
      </c>
      <c r="C107">
        <v>1.4239722811135428E-2</v>
      </c>
    </row>
    <row r="108" spans="1:3" x14ac:dyDescent="0.25">
      <c r="A108">
        <v>-3.3914471488860932E-2</v>
      </c>
      <c r="B108">
        <v>-0.10714463745132766</v>
      </c>
      <c r="C108">
        <v>-4.200092397463083E-2</v>
      </c>
    </row>
    <row r="109" spans="1:3" x14ac:dyDescent="0.25">
      <c r="A109">
        <v>-1.8385027913987897E-2</v>
      </c>
      <c r="B109">
        <v>2.3530497410194036E-2</v>
      </c>
      <c r="C109">
        <v>2.1220955482885436E-2</v>
      </c>
    </row>
    <row r="110" spans="1:3" x14ac:dyDescent="0.25">
      <c r="A110">
        <v>-1.3113639145383025E-2</v>
      </c>
      <c r="B110">
        <v>6.1991676027968005E-2</v>
      </c>
      <c r="C110">
        <v>9.1444138189978319E-3</v>
      </c>
    </row>
    <row r="111" spans="1:3" x14ac:dyDescent="0.25">
      <c r="A111">
        <v>1.6406035387109941E-2</v>
      </c>
      <c r="B111">
        <v>0.14310084364067344</v>
      </c>
      <c r="C111">
        <v>-3.4213863454604546E-2</v>
      </c>
    </row>
    <row r="112" spans="1:3" x14ac:dyDescent="0.25">
      <c r="A112">
        <v>5.9081987587497539E-2</v>
      </c>
      <c r="B112">
        <v>0.11034805716886541</v>
      </c>
      <c r="C112">
        <v>-4.0241502997253797E-3</v>
      </c>
    </row>
    <row r="113" spans="1:3" x14ac:dyDescent="0.25">
      <c r="A113">
        <v>1.5025984566224251E-2</v>
      </c>
      <c r="B113">
        <v>0.15521621002929642</v>
      </c>
      <c r="C113">
        <v>1.3431835464675379E-3</v>
      </c>
    </row>
    <row r="114" spans="1:3" x14ac:dyDescent="0.25">
      <c r="A114">
        <v>-2.6042620772726295E-2</v>
      </c>
      <c r="B114">
        <v>0.17537522910366238</v>
      </c>
      <c r="C114">
        <v>-7.5244394611889656E-2</v>
      </c>
    </row>
    <row r="115" spans="1:3" x14ac:dyDescent="0.25">
      <c r="A115">
        <v>-6.0606246116910699E-3</v>
      </c>
      <c r="B115">
        <v>-0.13161824874656211</v>
      </c>
      <c r="C115">
        <v>4.3321367391347372E-3</v>
      </c>
    </row>
    <row r="116" spans="1:3" x14ac:dyDescent="0.25">
      <c r="A116">
        <v>-3.0441423812281325E-3</v>
      </c>
      <c r="B116">
        <v>-2.4769068112408858E-2</v>
      </c>
      <c r="C116">
        <v>-9.9931794038605956E-2</v>
      </c>
    </row>
    <row r="117" spans="1:3" x14ac:dyDescent="0.25">
      <c r="A117">
        <v>-4.4257768085211556E-2</v>
      </c>
      <c r="B117">
        <v>-0.13040149961559494</v>
      </c>
      <c r="C117">
        <v>1.5910902322419035E-3</v>
      </c>
    </row>
    <row r="118" spans="1:3" x14ac:dyDescent="0.25">
      <c r="A118">
        <v>1.32955424812445E-2</v>
      </c>
      <c r="B118">
        <v>-2.1661496781179419E-2</v>
      </c>
      <c r="C118">
        <v>5.4150892775993331E-2</v>
      </c>
    </row>
    <row r="119" spans="1:3" x14ac:dyDescent="0.25">
      <c r="A119">
        <v>1.267298066859642E-2</v>
      </c>
      <c r="B119">
        <v>-9.2730484251723727E-2</v>
      </c>
      <c r="C119">
        <v>-3.1203779667356026E-2</v>
      </c>
    </row>
    <row r="120" spans="1:3" x14ac:dyDescent="0.25">
      <c r="A120">
        <v>-5.1031480012445875E-2</v>
      </c>
      <c r="B120">
        <v>5.6466611667771165E-2</v>
      </c>
      <c r="C120">
        <v>-3.0184976338397548E-2</v>
      </c>
    </row>
    <row r="121" spans="1:3" x14ac:dyDescent="0.25">
      <c r="A121">
        <v>-3.746726001608728E-3</v>
      </c>
      <c r="B121">
        <v>-4.0005334613699248E-2</v>
      </c>
      <c r="C121">
        <v>2.3905520853554386E-2</v>
      </c>
    </row>
    <row r="122" spans="1:3" x14ac:dyDescent="0.25">
      <c r="A122">
        <v>-3.0877238564439344E-2</v>
      </c>
      <c r="B122">
        <v>-6.7536206990487221E-2</v>
      </c>
      <c r="C122">
        <v>1.5735644474305383E-3</v>
      </c>
    </row>
    <row r="123" spans="1:3" x14ac:dyDescent="0.25">
      <c r="A123">
        <v>3.8940926243215004E-2</v>
      </c>
      <c r="B123">
        <v>8.1125544812368527E-2</v>
      </c>
      <c r="C123">
        <v>8.0972102326193028E-3</v>
      </c>
    </row>
    <row r="124" spans="1:3" x14ac:dyDescent="0.25">
      <c r="A124">
        <v>-3.5988295305719202E-3</v>
      </c>
      <c r="B124">
        <v>-4.4255009004040814E-2</v>
      </c>
      <c r="C124">
        <v>1.4411778661303184E-2</v>
      </c>
    </row>
    <row r="125" spans="1:3" x14ac:dyDescent="0.25">
      <c r="A125">
        <v>9.4831680885926E-4</v>
      </c>
      <c r="B125">
        <v>4.514680354526613E-3</v>
      </c>
      <c r="C125">
        <v>1.2638398871722849E-2</v>
      </c>
    </row>
    <row r="126" spans="1:3" x14ac:dyDescent="0.25">
      <c r="A126">
        <v>-7.038933276609911E-3</v>
      </c>
      <c r="B126">
        <v>-1.8182319083190474E-2</v>
      </c>
      <c r="C126">
        <v>6.2598013485065142E-3</v>
      </c>
    </row>
    <row r="127" spans="1:3" x14ac:dyDescent="0.25">
      <c r="A127">
        <v>-2.2785307034103693E-2</v>
      </c>
      <c r="B127">
        <v>1.3667638728663835E-2</v>
      </c>
      <c r="C127">
        <v>-3.654099946297925E-2</v>
      </c>
    </row>
    <row r="128" spans="1:3" x14ac:dyDescent="0.25">
      <c r="A128">
        <v>-2.7381202321243997E-3</v>
      </c>
      <c r="B128">
        <v>-2.2884293833587845E-2</v>
      </c>
      <c r="C128">
        <v>-9.7561749453645725E-3</v>
      </c>
    </row>
    <row r="129" spans="1:3" x14ac:dyDescent="0.25">
      <c r="A129">
        <v>-4.0470438882955359E-2</v>
      </c>
      <c r="B129">
        <v>-9.0498355199179273E-3</v>
      </c>
      <c r="C129">
        <v>5.0718620979603489E-3</v>
      </c>
    </row>
    <row r="130" spans="1:3" x14ac:dyDescent="0.25">
      <c r="A130">
        <v>-2.2437906790312434E-2</v>
      </c>
      <c r="B130">
        <v>0</v>
      </c>
      <c r="C130">
        <v>6.7227143948767375E-3</v>
      </c>
    </row>
    <row r="131" spans="1:3" x14ac:dyDescent="0.25">
      <c r="A131">
        <v>4.5886658103837255E-2</v>
      </c>
      <c r="B131">
        <v>-1.8349138668196541E-2</v>
      </c>
      <c r="C131">
        <v>-5.3323035189419193E-2</v>
      </c>
    </row>
    <row r="132" spans="1:3" x14ac:dyDescent="0.25">
      <c r="A132">
        <v>2.980878141124875E-2</v>
      </c>
      <c r="B132">
        <v>-0.10742024862083688</v>
      </c>
      <c r="C132">
        <v>2.7876369528254868E-2</v>
      </c>
    </row>
    <row r="133" spans="1:3" x14ac:dyDescent="0.25">
      <c r="A133">
        <v>1.0154475400588602E-2</v>
      </c>
      <c r="B133">
        <v>-4.7502333985003371E-2</v>
      </c>
      <c r="C133">
        <v>-8.6281812233382302E-3</v>
      </c>
    </row>
    <row r="134" spans="1:3" x14ac:dyDescent="0.25">
      <c r="A134">
        <v>2.5446665661164391E-2</v>
      </c>
      <c r="B134">
        <v>3.1917602968305162E-2</v>
      </c>
      <c r="C134">
        <v>1.8884681390527201E-2</v>
      </c>
    </row>
    <row r="135" spans="1:3" x14ac:dyDescent="0.25">
      <c r="A135">
        <v>-8.9518657548162978E-3</v>
      </c>
      <c r="B135">
        <v>-0.15017453144761886</v>
      </c>
      <c r="C135">
        <v>1.6807118316381191E-2</v>
      </c>
    </row>
    <row r="136" spans="1:3" x14ac:dyDescent="0.25">
      <c r="A136">
        <v>-9.8771423980913986E-3</v>
      </c>
      <c r="B136">
        <v>-0.11258821877927935</v>
      </c>
      <c r="C136">
        <v>-1.8503471564559643E-2</v>
      </c>
    </row>
    <row r="137" spans="1:3" x14ac:dyDescent="0.25">
      <c r="A137">
        <v>7.8089510279481947E-3</v>
      </c>
      <c r="B137">
        <v>-5.6980211146377786E-3</v>
      </c>
      <c r="C137">
        <v>9.165967014080182E-3</v>
      </c>
    </row>
    <row r="138" spans="1:3" x14ac:dyDescent="0.25">
      <c r="A138">
        <v>-6.3517156230988525E-2</v>
      </c>
      <c r="B138">
        <v>-2.8987536873252187E-2</v>
      </c>
      <c r="C138">
        <v>-1.6559716039018332E-2</v>
      </c>
    </row>
    <row r="139" spans="1:3" x14ac:dyDescent="0.25">
      <c r="A139">
        <v>-5.1293294387550578E-2</v>
      </c>
      <c r="B139">
        <v>-2.3530497410193932E-2</v>
      </c>
      <c r="C139">
        <v>9.4488891979322889E-3</v>
      </c>
    </row>
    <row r="140" spans="1:3" x14ac:dyDescent="0.25">
      <c r="A140">
        <v>5.2291547527597806E-2</v>
      </c>
      <c r="B140">
        <v>4.4451762570833796E-2</v>
      </c>
      <c r="C140">
        <v>9.417158774002031E-2</v>
      </c>
    </row>
    <row r="141" spans="1:3" x14ac:dyDescent="0.25">
      <c r="A141">
        <v>-4.2054436332780672E-2</v>
      </c>
      <c r="B141">
        <v>-6.2131781107006158E-2</v>
      </c>
      <c r="C141">
        <v>3.9272062353528821E-2</v>
      </c>
    </row>
    <row r="142" spans="1:3" x14ac:dyDescent="0.25">
      <c r="A142">
        <v>-2.8328992233054656E-2</v>
      </c>
      <c r="B142">
        <v>0.12817519342399761</v>
      </c>
      <c r="C142">
        <v>2.5349899895526391E-2</v>
      </c>
    </row>
    <row r="143" spans="1:3" x14ac:dyDescent="0.25">
      <c r="A143">
        <v>-3.1670001877302192E-2</v>
      </c>
      <c r="B143">
        <v>-7.0067562616716955E-2</v>
      </c>
      <c r="C143">
        <v>-1.2523483164660599E-3</v>
      </c>
    </row>
    <row r="144" spans="1:3" x14ac:dyDescent="0.25">
      <c r="A144">
        <v>1.0853035428266888E-2</v>
      </c>
      <c r="B144">
        <v>1.242251999855711E-2</v>
      </c>
      <c r="C144">
        <v>2.5031302181184748E-3</v>
      </c>
    </row>
    <row r="145" spans="1:3" x14ac:dyDescent="0.25">
      <c r="A145">
        <v>3.9082314426328535E-2</v>
      </c>
      <c r="B145">
        <v>-3.691354000685295E-2</v>
      </c>
      <c r="C145">
        <v>4.9875415110391882E-3</v>
      </c>
    </row>
    <row r="146" spans="1:3" x14ac:dyDescent="0.25">
      <c r="A146">
        <v>4.1449958076432189E-2</v>
      </c>
      <c r="B146">
        <v>-8.1317624718199533E-2</v>
      </c>
      <c r="C146">
        <v>-8.0250026011585956E-2</v>
      </c>
    </row>
    <row r="147" spans="1:3" x14ac:dyDescent="0.25">
      <c r="A147">
        <v>-5.5117596805095793E-2</v>
      </c>
      <c r="B147">
        <v>-2.6341214176102884E-2</v>
      </c>
      <c r="C147">
        <v>2.3969190112996187E-2</v>
      </c>
    </row>
    <row r="148" spans="1:3" x14ac:dyDescent="0.25">
      <c r="A148">
        <v>6.4551057925560582E-3</v>
      </c>
      <c r="B148">
        <v>5.0493566083660646E-3</v>
      </c>
      <c r="C148">
        <v>-6.6006840313520242E-3</v>
      </c>
    </row>
    <row r="149" spans="1:3" x14ac:dyDescent="0.25">
      <c r="A149">
        <v>-2.0175350904490665E-2</v>
      </c>
      <c r="B149">
        <v>7.1553692348625075E-2</v>
      </c>
      <c r="C149">
        <v>5.2840281466052059E-3</v>
      </c>
    </row>
    <row r="150" spans="1:3" x14ac:dyDescent="0.25">
      <c r="A150">
        <v>-1.5437935824012905E-2</v>
      </c>
      <c r="B150">
        <v>-8.5287851651751534E-4</v>
      </c>
      <c r="C150">
        <v>-8.9529816888825414E-2</v>
      </c>
    </row>
    <row r="151" spans="1:3" x14ac:dyDescent="0.25">
      <c r="A151">
        <v>-2.1056364695427373E-2</v>
      </c>
      <c r="B151">
        <v>-1.7079423451560362E-3</v>
      </c>
      <c r="C151">
        <v>5.6037068107710988E-2</v>
      </c>
    </row>
    <row r="152" spans="1:3" x14ac:dyDescent="0.25">
      <c r="A152">
        <v>-4.0384675867554884E-2</v>
      </c>
      <c r="B152">
        <v>-2.6414179106062988E-2</v>
      </c>
      <c r="C152">
        <v>-2.2039459566291501E-2</v>
      </c>
    </row>
    <row r="153" spans="1:3" x14ac:dyDescent="0.25">
      <c r="A153">
        <v>2.2492550389779188E-2</v>
      </c>
      <c r="B153">
        <v>-1.756697860633441E-3</v>
      </c>
      <c r="C153">
        <v>-2.2536165022412947E-2</v>
      </c>
    </row>
    <row r="154" spans="1:3" x14ac:dyDescent="0.25">
      <c r="A154">
        <v>1.6188305670449168E-2</v>
      </c>
      <c r="B154">
        <v>0.10227884912041825</v>
      </c>
      <c r="C154">
        <v>4.1847109935500504E-2</v>
      </c>
    </row>
    <row r="155" spans="1:3" x14ac:dyDescent="0.25">
      <c r="A155">
        <v>5.29971141948773E-2</v>
      </c>
      <c r="B155">
        <v>-5.2965535579912681E-2</v>
      </c>
      <c r="C155">
        <v>5.4496047675644645E-3</v>
      </c>
    </row>
    <row r="156" spans="1:3" x14ac:dyDescent="0.25">
      <c r="A156">
        <v>-3.7807228399060443E-3</v>
      </c>
      <c r="B156">
        <v>6.4799993226915431E-2</v>
      </c>
      <c r="C156">
        <v>-1.5058463874201388E-2</v>
      </c>
    </row>
    <row r="157" spans="1:3" x14ac:dyDescent="0.25">
      <c r="A157">
        <v>2.5510565379415321E-2</v>
      </c>
      <c r="B157">
        <v>-2.2606554628913936E-2</v>
      </c>
      <c r="C157">
        <v>1.5058463874201317E-2</v>
      </c>
    </row>
    <row r="158" spans="1:3" x14ac:dyDescent="0.25">
      <c r="A158">
        <v>-2.0921543963909953E-2</v>
      </c>
      <c r="B158">
        <v>-2.0076296644877868E-3</v>
      </c>
      <c r="C158">
        <v>5.4200674693393345E-3</v>
      </c>
    </row>
    <row r="159" spans="1:3" x14ac:dyDescent="0.25">
      <c r="A159">
        <v>-1.4377027781668258E-2</v>
      </c>
      <c r="B159">
        <v>-1.3759828588213233E-2</v>
      </c>
      <c r="C159">
        <v>-6.1300525863795856E-2</v>
      </c>
    </row>
    <row r="160" spans="1:3" x14ac:dyDescent="0.25">
      <c r="A160">
        <v>-1.4309545212897628E-2</v>
      </c>
      <c r="B160">
        <v>-2.5171537362483398E-2</v>
      </c>
      <c r="C160">
        <v>-2.6202372394024072E-2</v>
      </c>
    </row>
    <row r="161" spans="1:3" x14ac:dyDescent="0.25">
      <c r="A161">
        <v>-1.3867704344211157E-3</v>
      </c>
      <c r="B161">
        <v>1.7809540921414395E-2</v>
      </c>
      <c r="C161">
        <v>-9.590032440687575E-2</v>
      </c>
    </row>
    <row r="162" spans="1:3" x14ac:dyDescent="0.25">
      <c r="A162">
        <v>-3.7884350532912447E-2</v>
      </c>
      <c r="B162">
        <v>-3.7290285598665976E-3</v>
      </c>
      <c r="C162">
        <v>2.0379162336652264E-2</v>
      </c>
    </row>
    <row r="163" spans="1:3" x14ac:dyDescent="0.25">
      <c r="A163">
        <v>-9.9100538865180918E-3</v>
      </c>
      <c r="B163">
        <v>-6.2461164969529323E-3</v>
      </c>
      <c r="C163">
        <v>-2.3324672566409004E-2</v>
      </c>
    </row>
    <row r="164" spans="1:3" x14ac:dyDescent="0.25">
      <c r="A164">
        <v>1.8759669163500577E-2</v>
      </c>
      <c r="B164">
        <v>-1.3456889360610843E-2</v>
      </c>
      <c r="C164">
        <v>6.8402726884400411E-2</v>
      </c>
    </row>
    <row r="165" spans="1:3" x14ac:dyDescent="0.25">
      <c r="A165">
        <v>-1.7912509095364426E-3</v>
      </c>
      <c r="B165">
        <v>-2.6164906721941685E-2</v>
      </c>
      <c r="C165">
        <v>-9.8345083499478833E-2</v>
      </c>
    </row>
    <row r="166" spans="1:3" x14ac:dyDescent="0.25">
      <c r="A166">
        <v>-1.235011881321472E-2</v>
      </c>
      <c r="B166">
        <v>1.4668080067631775E-2</v>
      </c>
      <c r="C166">
        <v>-7.5745974157960277E-2</v>
      </c>
    </row>
    <row r="167" spans="1:3" x14ac:dyDescent="0.25">
      <c r="A167">
        <v>1.0394811956760756E-2</v>
      </c>
      <c r="B167">
        <v>-5.2083451071382354E-3</v>
      </c>
      <c r="C167">
        <v>-3.5865913188496697E-2</v>
      </c>
    </row>
    <row r="168" spans="1:3" x14ac:dyDescent="0.25">
      <c r="A168">
        <v>-1.648505102047821E-2</v>
      </c>
      <c r="B168">
        <v>-1.8445845790751567E-2</v>
      </c>
      <c r="C168">
        <v>-4.5985113241823382E-2</v>
      </c>
    </row>
    <row r="169" spans="1:3" x14ac:dyDescent="0.25">
      <c r="A169">
        <v>-2.7028965882746883E-3</v>
      </c>
      <c r="B169">
        <v>-7.64292676590929E-2</v>
      </c>
      <c r="C169">
        <v>0</v>
      </c>
    </row>
    <row r="170" spans="1:3" x14ac:dyDescent="0.25">
      <c r="A170">
        <v>5.8107630807280757E-2</v>
      </c>
      <c r="B170">
        <v>-2.7159768350351388E-2</v>
      </c>
      <c r="C170">
        <v>-2.9455102297568031E-3</v>
      </c>
    </row>
    <row r="171" spans="1:3" x14ac:dyDescent="0.25">
      <c r="A171">
        <v>-1.3395775716356082E-2</v>
      </c>
      <c r="B171">
        <v>-3.9408917998765896E-3</v>
      </c>
      <c r="C171">
        <v>-5.9171770280883962E-3</v>
      </c>
    </row>
    <row r="172" spans="1:3" x14ac:dyDescent="0.25">
      <c r="A172">
        <v>6.0648660566901672E-2</v>
      </c>
      <c r="B172">
        <v>-5.9406115301211711E-3</v>
      </c>
      <c r="C172">
        <v>2.9241849594497386E-2</v>
      </c>
    </row>
    <row r="173" spans="1:3" x14ac:dyDescent="0.25">
      <c r="A173">
        <v>3.328597763346676E-2</v>
      </c>
      <c r="B173">
        <v>4.75125715476446E-2</v>
      </c>
      <c r="C173">
        <v>-1.4514042884254071E-2</v>
      </c>
    </row>
    <row r="174" spans="1:3" x14ac:dyDescent="0.25">
      <c r="A174">
        <v>-2.9806281381379008E-3</v>
      </c>
      <c r="B174">
        <v>5.3468956221022552E-2</v>
      </c>
      <c r="C174">
        <v>6.2343130574135347E-2</v>
      </c>
    </row>
    <row r="175" spans="1:3" x14ac:dyDescent="0.25">
      <c r="A175">
        <v>-7.9920505313378042E-3</v>
      </c>
      <c r="B175">
        <v>4.9046607304572477E-2</v>
      </c>
      <c r="C175">
        <v>-2.7510333718898708E-3</v>
      </c>
    </row>
    <row r="176" spans="1:3" x14ac:dyDescent="0.25">
      <c r="A176">
        <v>3.6318388050232221E-2</v>
      </c>
      <c r="B176">
        <v>1.8628819833493199E-2</v>
      </c>
      <c r="C176">
        <v>-1.9472103412820182E-2</v>
      </c>
    </row>
    <row r="177" spans="1:3" x14ac:dyDescent="0.25">
      <c r="A177">
        <v>6.1996300774391368E-2</v>
      </c>
      <c r="B177">
        <v>-4.2034530156269843E-3</v>
      </c>
      <c r="C177">
        <v>1.9472103412820099E-2</v>
      </c>
    </row>
    <row r="178" spans="1:3" x14ac:dyDescent="0.25">
      <c r="A178">
        <v>-3.7041271680348979E-2</v>
      </c>
      <c r="B178">
        <v>-3.2537116760912366E-2</v>
      </c>
      <c r="C178">
        <v>-3.0771658666753545E-2</v>
      </c>
    </row>
    <row r="179" spans="1:3" x14ac:dyDescent="0.25">
      <c r="A179">
        <v>7.050557996666762E-3</v>
      </c>
      <c r="B179">
        <v>-6.1930957730490385E-2</v>
      </c>
      <c r="C179">
        <v>-2.8820438535491971E-2</v>
      </c>
    </row>
    <row r="180" spans="1:3" x14ac:dyDescent="0.25">
      <c r="A180">
        <v>-1.6172222854397452E-2</v>
      </c>
      <c r="B180">
        <v>2.3788861964014793E-2</v>
      </c>
      <c r="C180">
        <v>2.9197101033346246E-3</v>
      </c>
    </row>
    <row r="181" spans="1:3" x14ac:dyDescent="0.25">
      <c r="A181">
        <v>-3.4258630772494608E-2</v>
      </c>
      <c r="B181">
        <v>1.168552622964506E-2</v>
      </c>
      <c r="C181">
        <v>-8.7848295557328027E-3</v>
      </c>
    </row>
    <row r="182" spans="1:3" x14ac:dyDescent="0.25">
      <c r="A182">
        <v>-6.3553784475031544E-2</v>
      </c>
      <c r="B182">
        <v>-7.3214716176506975E-2</v>
      </c>
      <c r="C182">
        <v>8.7848295557328114E-3</v>
      </c>
    </row>
    <row r="183" spans="1:3" x14ac:dyDescent="0.25">
      <c r="A183">
        <v>1.3122498542555595E-4</v>
      </c>
      <c r="B183">
        <v>-2.8887839058910091E-3</v>
      </c>
      <c r="C183">
        <v>2.5900728432157391E-2</v>
      </c>
    </row>
    <row r="184" spans="1:3" x14ac:dyDescent="0.25">
      <c r="A184">
        <v>1.4977163467012812E-2</v>
      </c>
      <c r="B184">
        <v>4.1554609409680941E-2</v>
      </c>
      <c r="C184">
        <v>-1.7192400540372875E-2</v>
      </c>
    </row>
    <row r="185" spans="1:3" x14ac:dyDescent="0.25">
      <c r="A185">
        <v>1.3025643017156061E-2</v>
      </c>
      <c r="B185">
        <v>-1.8399269220070714E-3</v>
      </c>
      <c r="C185">
        <v>1.17303397854896E-2</v>
      </c>
    </row>
    <row r="186" spans="1:3" x14ac:dyDescent="0.25">
      <c r="A186">
        <v>-2.3557136924591479E-3</v>
      </c>
      <c r="B186">
        <v>-8.3218233374922172E-3</v>
      </c>
      <c r="C186">
        <v>-2.3599915340873377E-2</v>
      </c>
    </row>
    <row r="187" spans="1:3" x14ac:dyDescent="0.25">
      <c r="A187">
        <v>6.9334551216574123E-3</v>
      </c>
      <c r="B187">
        <v>-1.4967538542405465E-2</v>
      </c>
      <c r="C187">
        <v>0</v>
      </c>
    </row>
    <row r="188" spans="1:3" x14ac:dyDescent="0.25">
      <c r="A188">
        <v>-4.6625977672697647E-2</v>
      </c>
      <c r="B188">
        <v>-8.5187453163279893E-3</v>
      </c>
      <c r="C188">
        <v>-1.2012156448003545E-2</v>
      </c>
    </row>
    <row r="189" spans="1:3" x14ac:dyDescent="0.25">
      <c r="A189">
        <v>2.8426468022400671E-2</v>
      </c>
      <c r="B189">
        <v>-1.2434402198427688E-2</v>
      </c>
      <c r="C189">
        <v>-3.6927272592218362E-2</v>
      </c>
    </row>
    <row r="190" spans="1:3" x14ac:dyDescent="0.25">
      <c r="A190">
        <v>2.0655794878478514E-2</v>
      </c>
      <c r="B190">
        <v>3.4061949462535657E-2</v>
      </c>
      <c r="C190">
        <v>3.9943866131644072E-2</v>
      </c>
    </row>
    <row r="191" spans="1:3" x14ac:dyDescent="0.25">
      <c r="A191">
        <v>4.3131150386563162E-3</v>
      </c>
      <c r="B191">
        <v>-1.8621979310646511E-3</v>
      </c>
      <c r="C191">
        <v>-3.6813973122716434E-2</v>
      </c>
    </row>
    <row r="192" spans="1:3" x14ac:dyDescent="0.25">
      <c r="A192">
        <v>3.715318333863364E-3</v>
      </c>
      <c r="B192">
        <v>1.0199439368893049E-2</v>
      </c>
      <c r="C192">
        <v>1.5504186535965254E-2</v>
      </c>
    </row>
    <row r="193" spans="1:3" x14ac:dyDescent="0.25">
      <c r="A193">
        <v>1.980262729617973E-2</v>
      </c>
      <c r="B193">
        <v>-3.0391702795517804E-2</v>
      </c>
      <c r="C193">
        <v>-1.5174798019235115E-2</v>
      </c>
    </row>
    <row r="194" spans="1:3" x14ac:dyDescent="0.25">
      <c r="A194">
        <v>-1.5680699342760732E-2</v>
      </c>
      <c r="B194">
        <v>3.8498603854414939E-3</v>
      </c>
      <c r="C194">
        <v>-2.4769068112408973E-2</v>
      </c>
    </row>
    <row r="195" spans="1:3" x14ac:dyDescent="0.25">
      <c r="A195">
        <v>-1.8794259489756139E-2</v>
      </c>
      <c r="B195">
        <v>1.8087118491143968E-2</v>
      </c>
      <c r="C195">
        <v>2.7822505599299194E-2</v>
      </c>
    </row>
    <row r="196" spans="1:3" x14ac:dyDescent="0.25">
      <c r="A196">
        <v>-1.2140611832808512E-3</v>
      </c>
      <c r="B196">
        <v>-9.47874395454377E-3</v>
      </c>
      <c r="C196">
        <v>-5.9672331486398208E-2</v>
      </c>
    </row>
    <row r="197" spans="1:3" x14ac:dyDescent="0.25">
      <c r="A197">
        <v>2.3466288242386977E-2</v>
      </c>
      <c r="B197">
        <v>-9.5694510161506725E-3</v>
      </c>
      <c r="C197">
        <v>0</v>
      </c>
    </row>
    <row r="198" spans="1:3" x14ac:dyDescent="0.25">
      <c r="A198">
        <v>-1.0793309196757944E-3</v>
      </c>
      <c r="B198">
        <v>-6.7535230157797776E-3</v>
      </c>
      <c r="C198">
        <v>5.6618893999508112E-2</v>
      </c>
    </row>
    <row r="199" spans="1:3" x14ac:dyDescent="0.25">
      <c r="A199">
        <v>-9.1126688310185031E-3</v>
      </c>
      <c r="B199">
        <v>8.6747531936736486E-3</v>
      </c>
      <c r="C199">
        <v>-6.134988567515944E-3</v>
      </c>
    </row>
    <row r="200" spans="1:3" x14ac:dyDescent="0.25">
      <c r="A200">
        <v>4.3582480532966089E-4</v>
      </c>
      <c r="B200">
        <v>-1.9212301778939326E-3</v>
      </c>
      <c r="C200">
        <v>-1.5504186535965199E-2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3839-7F38-4FA7-82F5-E9498E454558}">
  <dimension ref="A1:V293"/>
  <sheetViews>
    <sheetView topLeftCell="D1" zoomScale="25" zoomScaleNormal="25" workbookViewId="0">
      <selection activeCell="DF56" sqref="DF29:DH56"/>
    </sheetView>
  </sheetViews>
  <sheetFormatPr defaultRowHeight="15" x14ac:dyDescent="0.25"/>
  <cols>
    <col min="1" max="1" width="10.85546875" style="2" bestFit="1" customWidth="1"/>
    <col min="2" max="4" width="13.28515625" customWidth="1"/>
    <col min="5" max="7" width="12.7109375" customWidth="1"/>
    <col min="8" max="9" width="12.28515625" customWidth="1"/>
    <col min="10" max="10" width="13" customWidth="1"/>
    <col min="11" max="12" width="12.28515625" customWidth="1"/>
    <col min="13" max="13" width="13" customWidth="1"/>
    <col min="14" max="15" width="12.28515625" customWidth="1"/>
    <col min="16" max="16" width="13" customWidth="1"/>
    <col min="17" max="18" width="12.28515625" customWidth="1"/>
    <col min="19" max="19" width="13" customWidth="1"/>
    <col min="20" max="22" width="12.28515625" customWidth="1"/>
  </cols>
  <sheetData>
    <row r="1" spans="1:22" x14ac:dyDescent="0.25">
      <c r="A1" s="43" t="s">
        <v>9</v>
      </c>
      <c r="B1" s="40" t="s">
        <v>10</v>
      </c>
      <c r="C1" s="41"/>
      <c r="D1" s="42"/>
      <c r="E1" s="40" t="s">
        <v>16</v>
      </c>
      <c r="F1" s="41"/>
      <c r="G1" s="42"/>
      <c r="H1" s="40" t="s">
        <v>12</v>
      </c>
      <c r="I1" s="41"/>
      <c r="J1" s="42"/>
      <c r="K1" s="40" t="s">
        <v>13</v>
      </c>
      <c r="L1" s="41"/>
      <c r="M1" s="42"/>
      <c r="N1" s="40" t="s">
        <v>14</v>
      </c>
      <c r="O1" s="41"/>
      <c r="P1" s="42"/>
      <c r="Q1" s="40" t="s">
        <v>15</v>
      </c>
      <c r="R1" s="41"/>
      <c r="S1" s="42"/>
      <c r="T1" s="40" t="s">
        <v>17</v>
      </c>
      <c r="U1" s="41"/>
      <c r="V1" s="42"/>
    </row>
    <row r="2" spans="1:22" ht="15.75" thickBot="1" x14ac:dyDescent="0.3">
      <c r="A2" s="44"/>
      <c r="B2" s="8" t="s">
        <v>4</v>
      </c>
      <c r="C2" s="9" t="s">
        <v>7</v>
      </c>
      <c r="D2" s="10" t="s">
        <v>8</v>
      </c>
      <c r="E2" s="8" t="s">
        <v>4</v>
      </c>
      <c r="F2" s="9" t="s">
        <v>7</v>
      </c>
      <c r="G2" s="10" t="s">
        <v>8</v>
      </c>
      <c r="H2" s="8" t="s">
        <v>4</v>
      </c>
      <c r="I2" s="9" t="s">
        <v>7</v>
      </c>
      <c r="J2" s="10" t="s">
        <v>8</v>
      </c>
      <c r="K2" s="8" t="s">
        <v>4</v>
      </c>
      <c r="L2" s="9" t="s">
        <v>7</v>
      </c>
      <c r="M2" s="10" t="s">
        <v>8</v>
      </c>
      <c r="N2" s="8" t="s">
        <v>4</v>
      </c>
      <c r="O2" s="9" t="s">
        <v>7</v>
      </c>
      <c r="P2" s="10" t="s">
        <v>8</v>
      </c>
      <c r="Q2" s="8" t="s">
        <v>4</v>
      </c>
      <c r="R2" s="9" t="s">
        <v>7</v>
      </c>
      <c r="S2" s="10" t="s">
        <v>8</v>
      </c>
      <c r="T2" s="8" t="s">
        <v>4</v>
      </c>
      <c r="U2" s="9" t="s">
        <v>7</v>
      </c>
      <c r="V2" s="10" t="s">
        <v>8</v>
      </c>
    </row>
    <row r="3" spans="1:22" x14ac:dyDescent="0.25">
      <c r="A3" s="2">
        <v>42009</v>
      </c>
      <c r="B3" s="11">
        <f t="shared" ref="B3:D22" si="0">VLOOKUP(_xlfn.CONCAT(B$2,$A3),Тикеры1,4,FALSE)</f>
        <v>6.5310000000000007E-2</v>
      </c>
      <c r="C3" s="12">
        <f t="shared" si="0"/>
        <v>7.2900000000000006E-2</v>
      </c>
      <c r="D3" s="13">
        <f t="shared" si="0"/>
        <v>92.1</v>
      </c>
      <c r="E3" s="11">
        <f t="shared" ref="E3:G22" si="1">VLOOKUP(_xlfn.CONCAT(E$2,$A3),Тикеры1,5,FALSE)</f>
        <v>63232270000</v>
      </c>
      <c r="F3" s="12">
        <f t="shared" si="1"/>
        <v>42090000</v>
      </c>
      <c r="G3" s="13">
        <f t="shared" si="1"/>
        <v>2020</v>
      </c>
      <c r="H3" s="11">
        <f>LN(B3)</f>
        <v>-2.7286101150675712</v>
      </c>
      <c r="I3" s="12">
        <f>LN(C3)</f>
        <v>-2.6186666399675245</v>
      </c>
      <c r="J3" s="13">
        <f t="shared" ref="J3" si="2">LN(D3)</f>
        <v>4.5228749432612609</v>
      </c>
      <c r="K3" s="11"/>
      <c r="L3" s="12"/>
      <c r="M3" s="13"/>
      <c r="N3" s="11"/>
      <c r="O3" s="12"/>
      <c r="P3" s="13"/>
      <c r="Q3" s="11">
        <f>LN(E3)</f>
        <v>24.870080609052575</v>
      </c>
      <c r="R3" s="12">
        <f t="shared" ref="R3:S3" si="3">LN(F3)</f>
        <v>17.555320740746755</v>
      </c>
      <c r="S3" s="13">
        <f t="shared" si="3"/>
        <v>7.6108527903952501</v>
      </c>
      <c r="T3" s="11">
        <f>(B3-MIN(B$3:B$263))/(MAX(B$3:B$263)-MIN(B$3:B$263))</f>
        <v>0.66624311732316821</v>
      </c>
      <c r="U3" s="12">
        <f>(C3-MIN(C$3:C$263))/(MAX(C$3:C$263)-MIN(C$3:C$263))</f>
        <v>1.1680000000000005E-2</v>
      </c>
      <c r="V3" s="13">
        <f t="shared" ref="V3" si="4">(D3-MIN(D$3:D$263))/(MAX(D$3:D$263)-MIN(D$3:D$263))</f>
        <v>0.82644628099173545</v>
      </c>
    </row>
    <row r="4" spans="1:22" x14ac:dyDescent="0.25">
      <c r="A4" s="2">
        <v>42016</v>
      </c>
      <c r="B4" s="14">
        <f t="shared" si="0"/>
        <v>6.522E-2</v>
      </c>
      <c r="C4" s="15">
        <f t="shared" si="0"/>
        <v>5.0999999999999997E-2</v>
      </c>
      <c r="D4" s="16">
        <f t="shared" si="0"/>
        <v>80</v>
      </c>
      <c r="E4" s="14">
        <f t="shared" si="1"/>
        <v>127227400000</v>
      </c>
      <c r="F4" s="15">
        <f t="shared" si="1"/>
        <v>23570000</v>
      </c>
      <c r="G4" s="16">
        <f t="shared" si="1"/>
        <v>14790</v>
      </c>
      <c r="H4" s="14">
        <f t="shared" ref="H4:H67" si="5">LN(B4)</f>
        <v>-2.729989108620964</v>
      </c>
      <c r="I4" s="15">
        <f t="shared" ref="I4:I67" si="6">LN(C4)</f>
        <v>-2.9759296462578115</v>
      </c>
      <c r="J4" s="16">
        <f t="shared" ref="J4:J67" si="7">LN(D4)</f>
        <v>4.3820266346738812</v>
      </c>
      <c r="K4" s="14">
        <f>(B4-B3)/B3</f>
        <v>-1.3780431786863687E-3</v>
      </c>
      <c r="L4" s="15">
        <f>(C4-C3)/C3</f>
        <v>-0.30041152263374499</v>
      </c>
      <c r="M4" s="16">
        <f>(D4-D3)/D3</f>
        <v>-0.13137893593919647</v>
      </c>
      <c r="N4" s="14">
        <f>LN(B4/B3)</f>
        <v>-1.378993553392816E-3</v>
      </c>
      <c r="O4" s="15">
        <f t="shared" ref="O4:P4" si="8">LN(C4/C3)</f>
        <v>-0.35726300629028679</v>
      </c>
      <c r="P4" s="16">
        <f t="shared" si="8"/>
        <v>-0.14084830858737948</v>
      </c>
      <c r="Q4" s="14">
        <f t="shared" ref="Q4:Q67" si="9">LN(E4)</f>
        <v>25.569241873460317</v>
      </c>
      <c r="R4" s="15">
        <f t="shared" ref="R4:R67" si="10">LN(F4)</f>
        <v>16.975485274912312</v>
      </c>
      <c r="S4" s="16">
        <f t="shared" ref="S4:S67" si="11">LN(G4)</f>
        <v>9.6017065557048458</v>
      </c>
      <c r="T4" s="14">
        <f t="shared" ref="T4:T67" si="12">(B4-MIN(B$3:B$263))/(MAX(B$3:B$263)-MIN(B$3:B$263))</f>
        <v>0.66433714527742482</v>
      </c>
      <c r="U4" s="15">
        <f t="shared" ref="U4:U67" si="13">(C4-MIN(C$3:C$263))/(MAX(C$3:C$263)-MIN(C$3:C$263))</f>
        <v>0</v>
      </c>
      <c r="V4" s="16">
        <f t="shared" ref="V4:V67" si="14">(D4-MIN(D$3:D$263))/(MAX(D$3:D$263)-MIN(D$3:D$263))</f>
        <v>0.57644628099173556</v>
      </c>
    </row>
    <row r="5" spans="1:22" x14ac:dyDescent="0.25">
      <c r="A5" s="2">
        <v>42023</v>
      </c>
      <c r="B5" s="14">
        <f t="shared" si="0"/>
        <v>6.3799999999999996E-2</v>
      </c>
      <c r="C5" s="15">
        <f t="shared" si="0"/>
        <v>0.08</v>
      </c>
      <c r="D5" s="16">
        <f t="shared" si="0"/>
        <v>81</v>
      </c>
      <c r="E5" s="14">
        <f t="shared" si="1"/>
        <v>124305460000</v>
      </c>
      <c r="F5" s="15">
        <f t="shared" si="1"/>
        <v>118680000</v>
      </c>
      <c r="G5" s="16">
        <f t="shared" si="1"/>
        <v>36690</v>
      </c>
      <c r="H5" s="14">
        <f t="shared" si="5"/>
        <v>-2.752002088631393</v>
      </c>
      <c r="I5" s="15">
        <f t="shared" si="6"/>
        <v>-2.5257286443082556</v>
      </c>
      <c r="J5" s="16">
        <f t="shared" si="7"/>
        <v>4.3944491546724391</v>
      </c>
      <c r="K5" s="14">
        <f t="shared" ref="K5:K68" si="15">(B5-B4)/B4</f>
        <v>-2.177246243483601E-2</v>
      </c>
      <c r="L5" s="15">
        <f t="shared" ref="L5:L68" si="16">(C5-C4)/C4</f>
        <v>0.56862745098039225</v>
      </c>
      <c r="M5" s="16">
        <f t="shared" ref="M5:M68" si="17">(D5-D4)/D4</f>
        <v>1.2500000000000001E-2</v>
      </c>
      <c r="N5" s="14">
        <f t="shared" ref="N5:N68" si="18">LN(B5/B4)</f>
        <v>-2.2012980010428933E-2</v>
      </c>
      <c r="O5" s="15">
        <f t="shared" ref="O5:O68" si="19">LN(C5/C4)</f>
        <v>0.45020100194955598</v>
      </c>
      <c r="P5" s="16">
        <f t="shared" ref="P5:P68" si="20">LN(D5/D4)</f>
        <v>1.242251999855711E-2</v>
      </c>
      <c r="Q5" s="14">
        <f t="shared" si="9"/>
        <v>25.546007760483878</v>
      </c>
      <c r="R5" s="15">
        <f t="shared" si="10"/>
        <v>18.591941353386897</v>
      </c>
      <c r="S5" s="16">
        <f t="shared" si="11"/>
        <v>10.510259517349327</v>
      </c>
      <c r="T5" s="14">
        <f t="shared" si="12"/>
        <v>0.63426514188902994</v>
      </c>
      <c r="U5" s="15">
        <f t="shared" si="13"/>
        <v>1.5466666666666668E-2</v>
      </c>
      <c r="V5" s="16">
        <f t="shared" si="14"/>
        <v>0.59710743801652888</v>
      </c>
    </row>
    <row r="6" spans="1:22" x14ac:dyDescent="0.25">
      <c r="A6" s="2">
        <v>42030</v>
      </c>
      <c r="B6" s="14">
        <f t="shared" si="0"/>
        <v>6.8940000000000001E-2</v>
      </c>
      <c r="C6" s="15">
        <f t="shared" si="0"/>
        <v>7.9000000000000001E-2</v>
      </c>
      <c r="D6" s="16">
        <f t="shared" si="0"/>
        <v>72.7</v>
      </c>
      <c r="E6" s="14">
        <f t="shared" si="1"/>
        <v>157334020000</v>
      </c>
      <c r="F6" s="15">
        <f t="shared" si="1"/>
        <v>28310000</v>
      </c>
      <c r="G6" s="16">
        <f t="shared" si="1"/>
        <v>10030</v>
      </c>
      <c r="H6" s="14">
        <f t="shared" si="5"/>
        <v>-2.6745187178934176</v>
      </c>
      <c r="I6" s="15">
        <f t="shared" si="6"/>
        <v>-2.5383074265151158</v>
      </c>
      <c r="J6" s="16">
        <f t="shared" si="7"/>
        <v>4.2863413845394733</v>
      </c>
      <c r="K6" s="14">
        <f t="shared" si="15"/>
        <v>8.0564263322884105E-2</v>
      </c>
      <c r="L6" s="15">
        <f t="shared" si="16"/>
        <v>-1.2500000000000011E-2</v>
      </c>
      <c r="M6" s="16">
        <f t="shared" si="17"/>
        <v>-0.10246913580246909</v>
      </c>
      <c r="N6" s="14">
        <f t="shared" si="18"/>
        <v>7.7483370737975121E-2</v>
      </c>
      <c r="O6" s="15">
        <f t="shared" si="19"/>
        <v>-1.2578782206860073E-2</v>
      </c>
      <c r="P6" s="16">
        <f t="shared" si="20"/>
        <v>-0.10810777013296502</v>
      </c>
      <c r="Q6" s="14">
        <f t="shared" si="9"/>
        <v>25.781636898261112</v>
      </c>
      <c r="R6" s="15">
        <f t="shared" si="10"/>
        <v>17.158725657088084</v>
      </c>
      <c r="S6" s="16">
        <f t="shared" si="11"/>
        <v>9.2133358809559809</v>
      </c>
      <c r="T6" s="14">
        <f t="shared" si="12"/>
        <v>0.74311732316814905</v>
      </c>
      <c r="U6" s="15">
        <f t="shared" si="13"/>
        <v>1.4933333333333335E-2</v>
      </c>
      <c r="V6" s="16">
        <f t="shared" si="14"/>
        <v>0.42561983471074383</v>
      </c>
    </row>
    <row r="7" spans="1:22" x14ac:dyDescent="0.25">
      <c r="A7" s="2">
        <v>42037</v>
      </c>
      <c r="B7" s="14">
        <f t="shared" si="0"/>
        <v>6.8260000000000001E-2</v>
      </c>
      <c r="C7" s="15">
        <f t="shared" si="0"/>
        <v>5.6989999999999999E-2</v>
      </c>
      <c r="D7" s="16">
        <f t="shared" si="0"/>
        <v>74</v>
      </c>
      <c r="E7" s="14">
        <f t="shared" si="1"/>
        <v>86119860000</v>
      </c>
      <c r="F7" s="15">
        <f t="shared" si="1"/>
        <v>23470000</v>
      </c>
      <c r="G7" s="16">
        <f t="shared" si="1"/>
        <v>960</v>
      </c>
      <c r="H7" s="14">
        <f t="shared" si="5"/>
        <v>-2.684431335503576</v>
      </c>
      <c r="I7" s="15">
        <f t="shared" si="6"/>
        <v>-2.8648794651352287</v>
      </c>
      <c r="J7" s="16">
        <f t="shared" si="7"/>
        <v>4.3040650932041702</v>
      </c>
      <c r="K7" s="14">
        <f t="shared" si="15"/>
        <v>-9.8636495503336245E-3</v>
      </c>
      <c r="L7" s="15">
        <f t="shared" si="16"/>
        <v>-0.27860759493670889</v>
      </c>
      <c r="M7" s="16">
        <f t="shared" si="17"/>
        <v>1.7881705639614817E-2</v>
      </c>
      <c r="N7" s="14">
        <f t="shared" si="18"/>
        <v>-9.912617610158294E-3</v>
      </c>
      <c r="O7" s="15">
        <f t="shared" si="19"/>
        <v>-0.32657203862011325</v>
      </c>
      <c r="P7" s="16">
        <f t="shared" si="20"/>
        <v>1.7723708664695994E-2</v>
      </c>
      <c r="Q7" s="14">
        <f t="shared" si="9"/>
        <v>25.17900588380261</v>
      </c>
      <c r="R7" s="15">
        <f t="shared" si="10"/>
        <v>16.971233567827205</v>
      </c>
      <c r="S7" s="16">
        <f t="shared" si="11"/>
        <v>6.866933284461882</v>
      </c>
      <c r="T7" s="14">
        <f t="shared" si="12"/>
        <v>0.72871664548919945</v>
      </c>
      <c r="U7" s="15">
        <f t="shared" si="13"/>
        <v>3.1946666666666677E-3</v>
      </c>
      <c r="V7" s="16">
        <f t="shared" si="14"/>
        <v>0.4524793388429752</v>
      </c>
    </row>
    <row r="8" spans="1:22" x14ac:dyDescent="0.25">
      <c r="A8" s="2">
        <v>42044</v>
      </c>
      <c r="B8" s="14">
        <f t="shared" si="0"/>
        <v>6.9400000000000003E-2</v>
      </c>
      <c r="C8" s="15">
        <f t="shared" si="0"/>
        <v>5.5599999999999997E-2</v>
      </c>
      <c r="D8" s="16">
        <f t="shared" si="0"/>
        <v>86</v>
      </c>
      <c r="E8" s="14">
        <f t="shared" si="1"/>
        <v>111104070000</v>
      </c>
      <c r="F8" s="15">
        <f t="shared" si="1"/>
        <v>63100000</v>
      </c>
      <c r="G8" s="16">
        <f t="shared" si="1"/>
        <v>7070</v>
      </c>
      <c r="H8" s="14">
        <f t="shared" si="5"/>
        <v>-2.667868411469378</v>
      </c>
      <c r="I8" s="15">
        <f t="shared" si="6"/>
        <v>-2.8895720777256004</v>
      </c>
      <c r="J8" s="16">
        <f t="shared" si="7"/>
        <v>4.4543472962535073</v>
      </c>
      <c r="K8" s="14">
        <f t="shared" si="15"/>
        <v>1.67008496923528E-2</v>
      </c>
      <c r="L8" s="15">
        <f t="shared" si="16"/>
        <v>-2.4390243902439067E-2</v>
      </c>
      <c r="M8" s="16">
        <f t="shared" si="17"/>
        <v>0.16216216216216217</v>
      </c>
      <c r="N8" s="14">
        <f t="shared" si="18"/>
        <v>1.6562924034197925E-2</v>
      </c>
      <c r="O8" s="15">
        <f t="shared" si="19"/>
        <v>-2.4692612590371522E-2</v>
      </c>
      <c r="P8" s="16">
        <f t="shared" si="20"/>
        <v>0.1502822030493379</v>
      </c>
      <c r="Q8" s="14">
        <f t="shared" si="9"/>
        <v>25.433733166584364</v>
      </c>
      <c r="R8" s="15">
        <f t="shared" si="10"/>
        <v>17.96023132751144</v>
      </c>
      <c r="S8" s="16">
        <f t="shared" si="11"/>
        <v>8.863615758890619</v>
      </c>
      <c r="T8" s="14">
        <f t="shared" si="12"/>
        <v>0.75285895806861503</v>
      </c>
      <c r="U8" s="15">
        <f t="shared" si="13"/>
        <v>2.4533333333333334E-3</v>
      </c>
      <c r="V8" s="16">
        <f t="shared" si="14"/>
        <v>0.70041322314049581</v>
      </c>
    </row>
    <row r="9" spans="1:22" x14ac:dyDescent="0.25">
      <c r="A9" s="2">
        <v>42051</v>
      </c>
      <c r="B9" s="14">
        <f t="shared" si="0"/>
        <v>6.6600000000000006E-2</v>
      </c>
      <c r="C9" s="15">
        <f t="shared" si="0"/>
        <v>5.8020000000000002E-2</v>
      </c>
      <c r="D9" s="16">
        <f t="shared" si="0"/>
        <v>84.5</v>
      </c>
      <c r="E9" s="14">
        <f t="shared" si="1"/>
        <v>101749690000</v>
      </c>
      <c r="F9" s="15">
        <f t="shared" si="1"/>
        <v>31760000</v>
      </c>
      <c r="G9" s="16">
        <f t="shared" si="1"/>
        <v>5780</v>
      </c>
      <c r="H9" s="14">
        <f t="shared" si="5"/>
        <v>-2.7090507014357934</v>
      </c>
      <c r="I9" s="15">
        <f t="shared" si="6"/>
        <v>-2.846967500288879</v>
      </c>
      <c r="J9" s="16">
        <f t="shared" si="7"/>
        <v>4.4367515343631281</v>
      </c>
      <c r="K9" s="14">
        <f t="shared" si="15"/>
        <v>-4.0345821325648366E-2</v>
      </c>
      <c r="L9" s="15">
        <f t="shared" si="16"/>
        <v>4.3525179856115211E-2</v>
      </c>
      <c r="M9" s="16">
        <f t="shared" si="17"/>
        <v>-1.7441860465116279E-2</v>
      </c>
      <c r="N9" s="14">
        <f t="shared" si="18"/>
        <v>-4.1182289966415292E-2</v>
      </c>
      <c r="O9" s="15">
        <f t="shared" si="19"/>
        <v>4.2604577436721303E-2</v>
      </c>
      <c r="P9" s="16">
        <f t="shared" si="20"/>
        <v>-1.7595761890379601E-2</v>
      </c>
      <c r="Q9" s="14">
        <f t="shared" si="9"/>
        <v>25.345781614581426</v>
      </c>
      <c r="R9" s="15">
        <f t="shared" si="10"/>
        <v>17.273718194343211</v>
      </c>
      <c r="S9" s="16">
        <f t="shared" si="11"/>
        <v>8.6621589616664227</v>
      </c>
      <c r="T9" s="14">
        <f t="shared" si="12"/>
        <v>0.69356204997882265</v>
      </c>
      <c r="U9" s="15">
        <f t="shared" si="13"/>
        <v>3.744000000000003E-3</v>
      </c>
      <c r="V9" s="16">
        <f t="shared" si="14"/>
        <v>0.66942148760330578</v>
      </c>
    </row>
    <row r="10" spans="1:22" x14ac:dyDescent="0.25">
      <c r="A10" s="2">
        <v>42058</v>
      </c>
      <c r="B10" s="14">
        <f t="shared" si="0"/>
        <v>6.8000000000000005E-2</v>
      </c>
      <c r="C10" s="15">
        <f t="shared" si="0"/>
        <v>6.6500000000000004E-2</v>
      </c>
      <c r="D10" s="16">
        <f t="shared" si="0"/>
        <v>82</v>
      </c>
      <c r="E10" s="14">
        <f t="shared" si="1"/>
        <v>136836940000</v>
      </c>
      <c r="F10" s="15">
        <f t="shared" si="1"/>
        <v>13290000</v>
      </c>
      <c r="G10" s="16">
        <f t="shared" si="1"/>
        <v>4150</v>
      </c>
      <c r="H10" s="14">
        <f t="shared" si="5"/>
        <v>-2.6882475738060303</v>
      </c>
      <c r="I10" s="15">
        <f t="shared" si="6"/>
        <v>-2.7105533313203285</v>
      </c>
      <c r="J10" s="16">
        <f t="shared" si="7"/>
        <v>4.4067192472642533</v>
      </c>
      <c r="K10" s="14">
        <f t="shared" si="15"/>
        <v>2.1021021021020995E-2</v>
      </c>
      <c r="L10" s="15">
        <f t="shared" si="16"/>
        <v>0.14615649775939332</v>
      </c>
      <c r="M10" s="16">
        <f t="shared" si="17"/>
        <v>-2.9585798816568046E-2</v>
      </c>
      <c r="N10" s="14">
        <f t="shared" si="18"/>
        <v>2.0803127629763326E-2</v>
      </c>
      <c r="O10" s="15">
        <f t="shared" si="19"/>
        <v>0.1364141689685506</v>
      </c>
      <c r="P10" s="16">
        <f t="shared" si="20"/>
        <v>-3.003228709887509E-2</v>
      </c>
      <c r="Q10" s="14">
        <f t="shared" si="9"/>
        <v>25.642055834923294</v>
      </c>
      <c r="R10" s="15">
        <f t="shared" si="10"/>
        <v>16.402522430689427</v>
      </c>
      <c r="S10" s="16">
        <f t="shared" si="11"/>
        <v>8.3308636132247447</v>
      </c>
      <c r="T10" s="14">
        <f t="shared" si="12"/>
        <v>0.72321050402371878</v>
      </c>
      <c r="U10" s="15">
        <f t="shared" si="13"/>
        <v>8.2666666666666704E-3</v>
      </c>
      <c r="V10" s="16">
        <f t="shared" si="14"/>
        <v>0.61776859504132231</v>
      </c>
    </row>
    <row r="11" spans="1:22" x14ac:dyDescent="0.25">
      <c r="A11" s="2">
        <v>42065</v>
      </c>
      <c r="B11" s="14">
        <f t="shared" si="0"/>
        <v>6.472E-2</v>
      </c>
      <c r="C11" s="15">
        <f t="shared" si="0"/>
        <v>8.3479999999999999E-2</v>
      </c>
      <c r="D11" s="16">
        <f t="shared" si="0"/>
        <v>84</v>
      </c>
      <c r="E11" s="14">
        <f t="shared" si="1"/>
        <v>77666160000</v>
      </c>
      <c r="F11" s="15">
        <f t="shared" si="1"/>
        <v>26490000</v>
      </c>
      <c r="G11" s="16">
        <f t="shared" si="1"/>
        <v>17830</v>
      </c>
      <c r="H11" s="14">
        <f t="shared" si="5"/>
        <v>-2.7376850062319007</v>
      </c>
      <c r="I11" s="15">
        <f t="shared" si="6"/>
        <v>-2.4831481967731373</v>
      </c>
      <c r="J11" s="16">
        <f t="shared" si="7"/>
        <v>4.4308167988433134</v>
      </c>
      <c r="K11" s="14">
        <f t="shared" si="15"/>
        <v>-4.8235294117647133E-2</v>
      </c>
      <c r="L11" s="15">
        <f t="shared" si="16"/>
        <v>0.25533834586466159</v>
      </c>
      <c r="M11" s="16">
        <f t="shared" si="17"/>
        <v>2.4390243902439025E-2</v>
      </c>
      <c r="N11" s="14">
        <f t="shared" si="18"/>
        <v>-4.9437432425870551E-2</v>
      </c>
      <c r="O11" s="15">
        <f t="shared" si="19"/>
        <v>0.22740513454719152</v>
      </c>
      <c r="P11" s="16">
        <f t="shared" si="20"/>
        <v>2.4097551579060524E-2</v>
      </c>
      <c r="Q11" s="14">
        <f t="shared" si="9"/>
        <v>25.075685478217572</v>
      </c>
      <c r="R11" s="15">
        <f t="shared" si="10"/>
        <v>17.092277861248252</v>
      </c>
      <c r="S11" s="16">
        <f t="shared" si="11"/>
        <v>9.788637710857186</v>
      </c>
      <c r="T11" s="14">
        <f t="shared" si="12"/>
        <v>0.65374841168996189</v>
      </c>
      <c r="U11" s="15">
        <f t="shared" si="13"/>
        <v>1.7322666666666667E-2</v>
      </c>
      <c r="V11" s="16">
        <f t="shared" si="14"/>
        <v>0.65909090909090906</v>
      </c>
    </row>
    <row r="12" spans="1:22" x14ac:dyDescent="0.25">
      <c r="A12" s="2">
        <v>42072</v>
      </c>
      <c r="B12" s="14">
        <f t="shared" si="0"/>
        <v>6.3320000000000001E-2</v>
      </c>
      <c r="C12" s="15">
        <f t="shared" si="0"/>
        <v>0.1</v>
      </c>
      <c r="D12" s="16">
        <f t="shared" si="0"/>
        <v>90</v>
      </c>
      <c r="E12" s="14">
        <f t="shared" si="1"/>
        <v>85965190000</v>
      </c>
      <c r="F12" s="15">
        <f t="shared" si="1"/>
        <v>20020000</v>
      </c>
      <c r="G12" s="16">
        <f t="shared" si="1"/>
        <v>4930</v>
      </c>
      <c r="H12" s="14">
        <f t="shared" si="5"/>
        <v>-2.7595540439693256</v>
      </c>
      <c r="I12" s="15">
        <f t="shared" si="6"/>
        <v>-2.3025850929940455</v>
      </c>
      <c r="J12" s="16">
        <f t="shared" si="7"/>
        <v>4.499809670330265</v>
      </c>
      <c r="K12" s="14">
        <f t="shared" si="15"/>
        <v>-2.1631644004944352E-2</v>
      </c>
      <c r="L12" s="15">
        <f t="shared" si="16"/>
        <v>0.19789171058936281</v>
      </c>
      <c r="M12" s="16">
        <f t="shared" si="17"/>
        <v>7.1428571428571425E-2</v>
      </c>
      <c r="N12" s="14">
        <f t="shared" si="18"/>
        <v>-2.1869037737424803E-2</v>
      </c>
      <c r="O12" s="15">
        <f t="shared" si="19"/>
        <v>0.18056310377909138</v>
      </c>
      <c r="P12" s="16">
        <f t="shared" si="20"/>
        <v>6.8992871486951421E-2</v>
      </c>
      <c r="Q12" s="14">
        <f t="shared" si="9"/>
        <v>25.177208283817606</v>
      </c>
      <c r="R12" s="15">
        <f t="shared" si="10"/>
        <v>16.812242331851348</v>
      </c>
      <c r="S12" s="16">
        <f t="shared" si="11"/>
        <v>8.5030942670367367</v>
      </c>
      <c r="T12" s="14">
        <f t="shared" si="12"/>
        <v>0.62409995764506565</v>
      </c>
      <c r="U12" s="15">
        <f t="shared" si="13"/>
        <v>2.6133333333333338E-2</v>
      </c>
      <c r="V12" s="16">
        <f t="shared" si="14"/>
        <v>0.78305785123966942</v>
      </c>
    </row>
    <row r="13" spans="1:22" x14ac:dyDescent="0.25">
      <c r="A13" s="2">
        <v>42079</v>
      </c>
      <c r="B13" s="14">
        <f t="shared" si="0"/>
        <v>6.3399999999999998E-2</v>
      </c>
      <c r="C13" s="15">
        <f t="shared" si="0"/>
        <v>0.10018000000000001</v>
      </c>
      <c r="D13" s="16">
        <f t="shared" si="0"/>
        <v>94.3</v>
      </c>
      <c r="E13" s="14">
        <f t="shared" si="1"/>
        <v>92591020000</v>
      </c>
      <c r="F13" s="15">
        <f t="shared" si="1"/>
        <v>28290000</v>
      </c>
      <c r="G13" s="16">
        <f t="shared" si="1"/>
        <v>11230</v>
      </c>
      <c r="H13" s="14">
        <f t="shared" si="5"/>
        <v>-2.758291417538957</v>
      </c>
      <c r="I13" s="15">
        <f t="shared" si="6"/>
        <v>-2.3007867110526661</v>
      </c>
      <c r="J13" s="16">
        <f t="shared" si="7"/>
        <v>4.5464811896394117</v>
      </c>
      <c r="K13" s="14">
        <f t="shared" si="15"/>
        <v>1.2634238787112562E-3</v>
      </c>
      <c r="L13" s="15">
        <f t="shared" si="16"/>
        <v>1.799999999999996E-3</v>
      </c>
      <c r="M13" s="16">
        <f t="shared" si="17"/>
        <v>4.7777777777777745E-2</v>
      </c>
      <c r="N13" s="14">
        <f t="shared" si="18"/>
        <v>1.2626264303687892E-3</v>
      </c>
      <c r="O13" s="15">
        <f t="shared" si="19"/>
        <v>1.7983819413793973E-3</v>
      </c>
      <c r="P13" s="16">
        <f t="shared" si="20"/>
        <v>4.6671519309146668E-2</v>
      </c>
      <c r="Q13" s="14">
        <f t="shared" si="9"/>
        <v>25.251457997654143</v>
      </c>
      <c r="R13" s="15">
        <f t="shared" si="10"/>
        <v>17.158018943277749</v>
      </c>
      <c r="S13" s="16">
        <f t="shared" si="11"/>
        <v>9.3263440477324888</v>
      </c>
      <c r="T13" s="14">
        <f t="shared" si="12"/>
        <v>0.62579415501905966</v>
      </c>
      <c r="U13" s="15">
        <f t="shared" si="13"/>
        <v>2.6229333333333337E-2</v>
      </c>
      <c r="V13" s="16">
        <f t="shared" si="14"/>
        <v>0.87190082644628097</v>
      </c>
    </row>
    <row r="14" spans="1:22" x14ac:dyDescent="0.25">
      <c r="A14" s="2">
        <v>42086</v>
      </c>
      <c r="B14" s="14">
        <f t="shared" si="0"/>
        <v>5.9499999999999997E-2</v>
      </c>
      <c r="C14" s="15">
        <f t="shared" si="0"/>
        <v>9.6769999999999995E-2</v>
      </c>
      <c r="D14" s="16">
        <f t="shared" si="0"/>
        <v>89</v>
      </c>
      <c r="E14" s="14">
        <f t="shared" si="1"/>
        <v>78153790000</v>
      </c>
      <c r="F14" s="15">
        <f t="shared" si="1"/>
        <v>16810000</v>
      </c>
      <c r="G14" s="16">
        <f t="shared" si="1"/>
        <v>11620</v>
      </c>
      <c r="H14" s="14">
        <f t="shared" si="5"/>
        <v>-2.821778966430553</v>
      </c>
      <c r="I14" s="15">
        <f t="shared" si="6"/>
        <v>-2.3354182500892859</v>
      </c>
      <c r="J14" s="16">
        <f t="shared" si="7"/>
        <v>4.4886363697321396</v>
      </c>
      <c r="K14" s="14">
        <f t="shared" si="15"/>
        <v>-6.1514195583596228E-2</v>
      </c>
      <c r="L14" s="15">
        <f t="shared" si="16"/>
        <v>-3.4038730285486228E-2</v>
      </c>
      <c r="M14" s="16">
        <f t="shared" si="17"/>
        <v>-5.6203605514315982E-2</v>
      </c>
      <c r="N14" s="14">
        <f t="shared" si="18"/>
        <v>-6.3487548891596232E-2</v>
      </c>
      <c r="O14" s="15">
        <f t="shared" si="19"/>
        <v>-3.4631539036619675E-2</v>
      </c>
      <c r="P14" s="16">
        <f t="shared" si="20"/>
        <v>-5.7844819907271985E-2</v>
      </c>
      <c r="Q14" s="14">
        <f t="shared" si="9"/>
        <v>25.081944389119105</v>
      </c>
      <c r="R14" s="15">
        <f t="shared" si="10"/>
        <v>16.637484505384798</v>
      </c>
      <c r="S14" s="16">
        <f t="shared" si="11"/>
        <v>9.3604830304059021</v>
      </c>
      <c r="T14" s="14">
        <f t="shared" si="12"/>
        <v>0.54320203303684866</v>
      </c>
      <c r="U14" s="15">
        <f t="shared" si="13"/>
        <v>2.4410666666666667E-2</v>
      </c>
      <c r="V14" s="16">
        <f t="shared" si="14"/>
        <v>0.76239669421487599</v>
      </c>
    </row>
    <row r="15" spans="1:22" x14ac:dyDescent="0.25">
      <c r="A15" s="2">
        <v>42093</v>
      </c>
      <c r="B15" s="14">
        <f t="shared" si="0"/>
        <v>6.1620000000000001E-2</v>
      </c>
      <c r="C15" s="15">
        <f t="shared" si="0"/>
        <v>0.10299999999999999</v>
      </c>
      <c r="D15" s="16">
        <f t="shared" si="0"/>
        <v>93.7</v>
      </c>
      <c r="E15" s="14">
        <f t="shared" si="1"/>
        <v>96640950000</v>
      </c>
      <c r="F15" s="15">
        <f t="shared" si="1"/>
        <v>12110000</v>
      </c>
      <c r="G15" s="16">
        <f t="shared" si="1"/>
        <v>6560</v>
      </c>
      <c r="H15" s="14">
        <f t="shared" si="5"/>
        <v>-2.786768785813615</v>
      </c>
      <c r="I15" s="15">
        <f t="shared" si="6"/>
        <v>-2.2730262907525014</v>
      </c>
      <c r="J15" s="16">
        <f t="shared" si="7"/>
        <v>4.5400981892443761</v>
      </c>
      <c r="K15" s="14">
        <f t="shared" si="15"/>
        <v>3.56302521008404E-2</v>
      </c>
      <c r="L15" s="15">
        <f t="shared" si="16"/>
        <v>6.4379456443112534E-2</v>
      </c>
      <c r="M15" s="16">
        <f t="shared" si="17"/>
        <v>5.2808988764044974E-2</v>
      </c>
      <c r="N15" s="14">
        <f t="shared" si="18"/>
        <v>3.5010180616937919E-2</v>
      </c>
      <c r="O15" s="15">
        <f t="shared" si="19"/>
        <v>6.2391959336784687E-2</v>
      </c>
      <c r="P15" s="16">
        <f t="shared" si="20"/>
        <v>5.1461819512236766E-2</v>
      </c>
      <c r="Q15" s="14">
        <f t="shared" si="9"/>
        <v>25.294268401382613</v>
      </c>
      <c r="R15" s="15">
        <f t="shared" si="10"/>
        <v>16.309542115529275</v>
      </c>
      <c r="S15" s="16">
        <f t="shared" si="11"/>
        <v>8.7887458819381354</v>
      </c>
      <c r="T15" s="14">
        <f t="shared" si="12"/>
        <v>0.58809826344769167</v>
      </c>
      <c r="U15" s="15">
        <f t="shared" si="13"/>
        <v>2.7733333333333332E-2</v>
      </c>
      <c r="V15" s="16">
        <f t="shared" si="14"/>
        <v>0.85950413223140498</v>
      </c>
    </row>
    <row r="16" spans="1:22" x14ac:dyDescent="0.25">
      <c r="A16" s="2">
        <v>42100</v>
      </c>
      <c r="B16" s="14">
        <f t="shared" si="0"/>
        <v>5.8700000000000002E-2</v>
      </c>
      <c r="C16" s="15">
        <f t="shared" si="0"/>
        <v>0.11496000000000001</v>
      </c>
      <c r="D16" s="16">
        <f t="shared" si="0"/>
        <v>93.4</v>
      </c>
      <c r="E16" s="14">
        <f t="shared" si="1"/>
        <v>250275670000</v>
      </c>
      <c r="F16" s="15">
        <f t="shared" si="1"/>
        <v>13750000</v>
      </c>
      <c r="G16" s="16">
        <f t="shared" si="1"/>
        <v>5050</v>
      </c>
      <c r="H16" s="14">
        <f t="shared" si="5"/>
        <v>-2.8353155521480864</v>
      </c>
      <c r="I16" s="15">
        <f t="shared" si="6"/>
        <v>-2.1631710372113675</v>
      </c>
      <c r="J16" s="16">
        <f t="shared" si="7"/>
        <v>4.536891345234797</v>
      </c>
      <c r="K16" s="14">
        <f t="shared" si="15"/>
        <v>-4.7387211944173953E-2</v>
      </c>
      <c r="L16" s="15">
        <f t="shared" si="16"/>
        <v>0.11611650485436906</v>
      </c>
      <c r="M16" s="16">
        <f t="shared" si="17"/>
        <v>-3.2017075773745694E-3</v>
      </c>
      <c r="N16" s="14">
        <f t="shared" si="18"/>
        <v>-4.8546766334471074E-2</v>
      </c>
      <c r="O16" s="15">
        <f t="shared" si="19"/>
        <v>0.10985525354113385</v>
      </c>
      <c r="P16" s="16">
        <f t="shared" si="20"/>
        <v>-3.2068440095795576E-3</v>
      </c>
      <c r="Q16" s="14">
        <f t="shared" si="9"/>
        <v>26.245828827303615</v>
      </c>
      <c r="R16" s="15">
        <f t="shared" si="10"/>
        <v>16.436549382076855</v>
      </c>
      <c r="S16" s="16">
        <f t="shared" si="11"/>
        <v>8.5271435222694052</v>
      </c>
      <c r="T16" s="14">
        <f t="shared" si="12"/>
        <v>0.52626005929690811</v>
      </c>
      <c r="U16" s="15">
        <f t="shared" si="13"/>
        <v>3.411200000000001E-2</v>
      </c>
      <c r="V16" s="16">
        <f t="shared" si="14"/>
        <v>0.85330578512396704</v>
      </c>
    </row>
    <row r="17" spans="1:22" x14ac:dyDescent="0.25">
      <c r="A17" s="2">
        <v>42107</v>
      </c>
      <c r="B17" s="14">
        <f t="shared" si="0"/>
        <v>5.8049999999999997E-2</v>
      </c>
      <c r="C17" s="15">
        <f t="shared" si="0"/>
        <v>0.10145</v>
      </c>
      <c r="D17" s="16">
        <f t="shared" si="0"/>
        <v>80</v>
      </c>
      <c r="E17" s="14">
        <f t="shared" si="1"/>
        <v>97081010000</v>
      </c>
      <c r="F17" s="15">
        <f t="shared" si="1"/>
        <v>18010000</v>
      </c>
      <c r="G17" s="16">
        <f t="shared" si="1"/>
        <v>8330</v>
      </c>
      <c r="H17" s="14">
        <f t="shared" si="5"/>
        <v>-2.8464505708382366</v>
      </c>
      <c r="I17" s="15">
        <f t="shared" si="6"/>
        <v>-2.2881892127103134</v>
      </c>
      <c r="J17" s="16">
        <f t="shared" si="7"/>
        <v>4.3820266346738812</v>
      </c>
      <c r="K17" s="14">
        <f t="shared" si="15"/>
        <v>-1.1073253833049483E-2</v>
      </c>
      <c r="L17" s="15">
        <f t="shared" si="16"/>
        <v>-0.11751913709116221</v>
      </c>
      <c r="M17" s="16">
        <f t="shared" si="17"/>
        <v>-0.14346895074946472</v>
      </c>
      <c r="N17" s="14">
        <f t="shared" si="18"/>
        <v>-1.1135018690150324E-2</v>
      </c>
      <c r="O17" s="15">
        <f t="shared" si="19"/>
        <v>-0.12501817549894584</v>
      </c>
      <c r="P17" s="16">
        <f t="shared" si="20"/>
        <v>-0.15486471056091541</v>
      </c>
      <c r="Q17" s="14">
        <f t="shared" si="9"/>
        <v>25.298811621541383</v>
      </c>
      <c r="R17" s="15">
        <f t="shared" si="10"/>
        <v>16.706437717152138</v>
      </c>
      <c r="S17" s="16">
        <f t="shared" si="11"/>
        <v>9.027618735160889</v>
      </c>
      <c r="T17" s="14">
        <f t="shared" si="12"/>
        <v>0.5124947056332062</v>
      </c>
      <c r="U17" s="15">
        <f t="shared" si="13"/>
        <v>2.6906666666666669E-2</v>
      </c>
      <c r="V17" s="16">
        <f t="shared" si="14"/>
        <v>0.57644628099173556</v>
      </c>
    </row>
    <row r="18" spans="1:22" x14ac:dyDescent="0.25">
      <c r="A18" s="2">
        <v>42114</v>
      </c>
      <c r="B18" s="14">
        <f t="shared" si="0"/>
        <v>5.9839999999999997E-2</v>
      </c>
      <c r="C18" s="15">
        <f t="shared" si="0"/>
        <v>0.108</v>
      </c>
      <c r="D18" s="16">
        <f t="shared" si="0"/>
        <v>89.5</v>
      </c>
      <c r="E18" s="14">
        <f t="shared" si="1"/>
        <v>122653670000</v>
      </c>
      <c r="F18" s="15">
        <f t="shared" si="1"/>
        <v>5570000</v>
      </c>
      <c r="G18" s="16">
        <f t="shared" si="1"/>
        <v>6010</v>
      </c>
      <c r="H18" s="14">
        <f t="shared" si="5"/>
        <v>-2.8160809453159152</v>
      </c>
      <c r="I18" s="15">
        <f t="shared" si="6"/>
        <v>-2.2256240518579173</v>
      </c>
      <c r="J18" s="16">
        <f t="shared" si="7"/>
        <v>4.4942386252808095</v>
      </c>
      <c r="K18" s="14">
        <f t="shared" si="15"/>
        <v>3.0835486649440139E-2</v>
      </c>
      <c r="L18" s="15">
        <f t="shared" si="16"/>
        <v>6.4563824544110401E-2</v>
      </c>
      <c r="M18" s="16">
        <f t="shared" si="17"/>
        <v>0.11874999999999999</v>
      </c>
      <c r="N18" s="14">
        <f t="shared" si="18"/>
        <v>3.0369625522321406E-2</v>
      </c>
      <c r="O18" s="15">
        <f t="shared" si="19"/>
        <v>6.256516085239601E-2</v>
      </c>
      <c r="P18" s="16">
        <f t="shared" si="20"/>
        <v>0.11221199060692799</v>
      </c>
      <c r="Q18" s="14">
        <f t="shared" si="9"/>
        <v>25.532630529747063</v>
      </c>
      <c r="R18" s="15">
        <f t="shared" si="10"/>
        <v>15.532905611903466</v>
      </c>
      <c r="S18" s="16">
        <f t="shared" si="11"/>
        <v>8.7011800275292526</v>
      </c>
      <c r="T18" s="14">
        <f t="shared" si="12"/>
        <v>0.55040237187632357</v>
      </c>
      <c r="U18" s="15">
        <f t="shared" si="13"/>
        <v>3.04E-2</v>
      </c>
      <c r="V18" s="16">
        <f t="shared" si="14"/>
        <v>0.77272727272727271</v>
      </c>
    </row>
    <row r="19" spans="1:22" x14ac:dyDescent="0.25">
      <c r="A19" s="2">
        <v>42121</v>
      </c>
      <c r="B19" s="14">
        <f t="shared" si="0"/>
        <v>6.5500000000000003E-2</v>
      </c>
      <c r="C19" s="15">
        <f t="shared" si="0"/>
        <v>0.11798</v>
      </c>
      <c r="D19" s="16">
        <f t="shared" si="0"/>
        <v>89.9</v>
      </c>
      <c r="E19" s="14">
        <f t="shared" si="1"/>
        <v>150612500000</v>
      </c>
      <c r="F19" s="15">
        <f t="shared" si="1"/>
        <v>10600000</v>
      </c>
      <c r="G19" s="16">
        <f t="shared" si="1"/>
        <v>20490</v>
      </c>
      <c r="H19" s="14">
        <f t="shared" si="5"/>
        <v>-2.7257051363409306</v>
      </c>
      <c r="I19" s="15">
        <f t="shared" si="6"/>
        <v>-2.1372401604072078</v>
      </c>
      <c r="J19" s="16">
        <f t="shared" si="7"/>
        <v>4.498697941477575</v>
      </c>
      <c r="K19" s="14">
        <f t="shared" si="15"/>
        <v>9.458556149732629E-2</v>
      </c>
      <c r="L19" s="15">
        <f t="shared" si="16"/>
        <v>9.2407407407407438E-2</v>
      </c>
      <c r="M19" s="16">
        <f t="shared" si="17"/>
        <v>4.4692737430168236E-3</v>
      </c>
      <c r="N19" s="14">
        <f t="shared" si="18"/>
        <v>9.0375808974984553E-2</v>
      </c>
      <c r="O19" s="15">
        <f t="shared" si="19"/>
        <v>8.8383891450709601E-2</v>
      </c>
      <c r="P19" s="16">
        <f t="shared" si="20"/>
        <v>4.4593161967648974E-3</v>
      </c>
      <c r="Q19" s="14">
        <f t="shared" si="9"/>
        <v>25.737976150195806</v>
      </c>
      <c r="R19" s="15">
        <f t="shared" si="10"/>
        <v>16.176364559082295</v>
      </c>
      <c r="S19" s="16">
        <f t="shared" si="11"/>
        <v>9.9276922412329451</v>
      </c>
      <c r="T19" s="14">
        <f t="shared" si="12"/>
        <v>0.67026683608640414</v>
      </c>
      <c r="U19" s="15">
        <f t="shared" si="13"/>
        <v>3.5722666666666673E-2</v>
      </c>
      <c r="V19" s="16">
        <f t="shared" si="14"/>
        <v>0.78099173553719015</v>
      </c>
    </row>
    <row r="20" spans="1:22" x14ac:dyDescent="0.25">
      <c r="A20" s="2">
        <v>42128</v>
      </c>
      <c r="B20" s="14">
        <f t="shared" si="0"/>
        <v>6.7500000000000004E-2</v>
      </c>
      <c r="C20" s="15">
        <f t="shared" si="0"/>
        <v>0.11700000000000001</v>
      </c>
      <c r="D20" s="16">
        <f t="shared" si="0"/>
        <v>86</v>
      </c>
      <c r="E20" s="14">
        <f t="shared" si="1"/>
        <v>146761730000</v>
      </c>
      <c r="F20" s="15">
        <f t="shared" si="1"/>
        <v>4130000</v>
      </c>
      <c r="G20" s="16">
        <f t="shared" si="1"/>
        <v>600</v>
      </c>
      <c r="H20" s="14">
        <f t="shared" si="5"/>
        <v>-2.695627681103653</v>
      </c>
      <c r="I20" s="15">
        <f t="shared" si="6"/>
        <v>-2.145581344184381</v>
      </c>
      <c r="J20" s="16">
        <f t="shared" si="7"/>
        <v>4.4543472962535073</v>
      </c>
      <c r="K20" s="14">
        <f t="shared" si="15"/>
        <v>3.0534351145038195E-2</v>
      </c>
      <c r="L20" s="15">
        <f t="shared" si="16"/>
        <v>-8.3064926258687461E-3</v>
      </c>
      <c r="M20" s="16">
        <f t="shared" si="17"/>
        <v>-4.338153503893221E-2</v>
      </c>
      <c r="N20" s="14">
        <f t="shared" si="18"/>
        <v>3.0077455237277954E-2</v>
      </c>
      <c r="O20" s="15">
        <f t="shared" si="19"/>
        <v>-8.3411837771731039E-3</v>
      </c>
      <c r="P20" s="16">
        <f t="shared" si="20"/>
        <v>-4.435064522406687E-2</v>
      </c>
      <c r="Q20" s="14">
        <f t="shared" si="9"/>
        <v>25.712076224317137</v>
      </c>
      <c r="R20" s="15">
        <f t="shared" si="10"/>
        <v>15.233787964937216</v>
      </c>
      <c r="S20" s="16">
        <f t="shared" si="11"/>
        <v>6.3969296552161463</v>
      </c>
      <c r="T20" s="14">
        <f t="shared" si="12"/>
        <v>0.71262177043625585</v>
      </c>
      <c r="U20" s="15">
        <f t="shared" si="13"/>
        <v>3.5200000000000002E-2</v>
      </c>
      <c r="V20" s="16">
        <f t="shared" si="14"/>
        <v>0.70041322314049581</v>
      </c>
    </row>
    <row r="21" spans="1:22" x14ac:dyDescent="0.25">
      <c r="A21" s="2">
        <v>42135</v>
      </c>
      <c r="B21" s="14">
        <f t="shared" si="0"/>
        <v>6.8430000000000005E-2</v>
      </c>
      <c r="C21" s="15">
        <f t="shared" si="0"/>
        <v>0.1197</v>
      </c>
      <c r="D21" s="16">
        <f t="shared" si="0"/>
        <v>92.7</v>
      </c>
      <c r="E21" s="14">
        <f t="shared" si="1"/>
        <v>222016180000</v>
      </c>
      <c r="F21" s="15">
        <f t="shared" si="1"/>
        <v>3070000</v>
      </c>
      <c r="G21" s="16">
        <f t="shared" si="1"/>
        <v>2550</v>
      </c>
      <c r="H21" s="14">
        <f t="shared" si="5"/>
        <v>-2.6819439540177306</v>
      </c>
      <c r="I21" s="15">
        <f t="shared" si="6"/>
        <v>-2.1227666664182094</v>
      </c>
      <c r="J21" s="16">
        <f t="shared" si="7"/>
        <v>4.5293684725718091</v>
      </c>
      <c r="K21" s="14">
        <f t="shared" si="15"/>
        <v>1.3777777777777781E-2</v>
      </c>
      <c r="L21" s="15">
        <f t="shared" si="16"/>
        <v>2.3076923076923026E-2</v>
      </c>
      <c r="M21" s="16">
        <f t="shared" si="17"/>
        <v>7.7906976744186077E-2</v>
      </c>
      <c r="N21" s="14">
        <f t="shared" si="18"/>
        <v>1.3683727085922325E-2</v>
      </c>
      <c r="O21" s="15">
        <f t="shared" si="19"/>
        <v>2.2814677766171264E-2</v>
      </c>
      <c r="P21" s="16">
        <f t="shared" si="20"/>
        <v>7.5021176318301699E-2</v>
      </c>
      <c r="Q21" s="14">
        <f t="shared" si="9"/>
        <v>26.126016099045746</v>
      </c>
      <c r="R21" s="15">
        <f t="shared" si="10"/>
        <v>14.93718811956338</v>
      </c>
      <c r="S21" s="16">
        <f t="shared" si="11"/>
        <v>7.8438486381524717</v>
      </c>
      <c r="T21" s="14">
        <f t="shared" si="12"/>
        <v>0.73231681490893696</v>
      </c>
      <c r="U21" s="15">
        <f t="shared" si="13"/>
        <v>3.6640000000000006E-2</v>
      </c>
      <c r="V21" s="16">
        <f t="shared" si="14"/>
        <v>0.83884297520661166</v>
      </c>
    </row>
    <row r="22" spans="1:22" x14ac:dyDescent="0.25">
      <c r="A22" s="2">
        <v>42142</v>
      </c>
      <c r="B22" s="14">
        <f t="shared" si="0"/>
        <v>7.7770000000000006E-2</v>
      </c>
      <c r="C22" s="15">
        <f t="shared" si="0"/>
        <v>0.11899999999999999</v>
      </c>
      <c r="D22" s="16">
        <f t="shared" si="0"/>
        <v>100</v>
      </c>
      <c r="E22" s="14">
        <f t="shared" si="1"/>
        <v>306404170000</v>
      </c>
      <c r="F22" s="15">
        <f t="shared" si="1"/>
        <v>1090000</v>
      </c>
      <c r="G22" s="16">
        <f t="shared" si="1"/>
        <v>7800</v>
      </c>
      <c r="H22" s="14">
        <f t="shared" si="5"/>
        <v>-2.5539995262752853</v>
      </c>
      <c r="I22" s="15">
        <f t="shared" si="6"/>
        <v>-2.1286317858706076</v>
      </c>
      <c r="J22" s="16">
        <f t="shared" si="7"/>
        <v>4.6051701859880918</v>
      </c>
      <c r="K22" s="14">
        <f t="shared" si="15"/>
        <v>0.13648984363583225</v>
      </c>
      <c r="L22" s="15">
        <f t="shared" si="16"/>
        <v>-5.8479532163743207E-3</v>
      </c>
      <c r="M22" s="16">
        <f t="shared" si="17"/>
        <v>7.8748651564185507E-2</v>
      </c>
      <c r="N22" s="14">
        <f t="shared" si="18"/>
        <v>0.12794442774244552</v>
      </c>
      <c r="O22" s="15">
        <f t="shared" si="19"/>
        <v>-5.8651194523981339E-3</v>
      </c>
      <c r="P22" s="16">
        <f t="shared" si="20"/>
        <v>7.5801713416281891E-2</v>
      </c>
      <c r="Q22" s="14">
        <f t="shared" si="9"/>
        <v>26.448170884380811</v>
      </c>
      <c r="R22" s="15">
        <f t="shared" si="10"/>
        <v>13.901688254205327</v>
      </c>
      <c r="S22" s="16">
        <f t="shared" si="11"/>
        <v>8.9618790126776826</v>
      </c>
      <c r="T22" s="14">
        <f t="shared" si="12"/>
        <v>0.93011435832274469</v>
      </c>
      <c r="U22" s="15">
        <f t="shared" si="13"/>
        <v>3.6266666666666669E-2</v>
      </c>
      <c r="V22" s="16">
        <f t="shared" si="14"/>
        <v>0.98966942148760328</v>
      </c>
    </row>
    <row r="23" spans="1:22" x14ac:dyDescent="0.25">
      <c r="A23" s="2">
        <v>42149</v>
      </c>
      <c r="B23" s="14">
        <f t="shared" ref="B23:D42" si="21">VLOOKUP(_xlfn.CONCAT(B$2,$A23),Тикеры1,4,FALSE)</f>
        <v>8.0250000000000002E-2</v>
      </c>
      <c r="C23" s="15">
        <f t="shared" si="21"/>
        <v>0.1205</v>
      </c>
      <c r="D23" s="16">
        <f t="shared" si="21"/>
        <v>94.9</v>
      </c>
      <c r="E23" s="14">
        <f t="shared" ref="E23:G42" si="22">VLOOKUP(_xlfn.CONCAT(E$2,$A23),Тикеры1,5,FALSE)</f>
        <v>370794590000</v>
      </c>
      <c r="F23" s="15">
        <f t="shared" si="22"/>
        <v>3470000</v>
      </c>
      <c r="G23" s="16">
        <f t="shared" si="22"/>
        <v>2160</v>
      </c>
      <c r="H23" s="14">
        <f t="shared" si="5"/>
        <v>-2.5226085169720118</v>
      </c>
      <c r="I23" s="15">
        <f t="shared" si="6"/>
        <v>-2.1161055260514274</v>
      </c>
      <c r="J23" s="16">
        <f t="shared" si="7"/>
        <v>4.5528237056158822</v>
      </c>
      <c r="K23" s="14">
        <f t="shared" si="15"/>
        <v>3.1888903176031838E-2</v>
      </c>
      <c r="L23" s="15">
        <f t="shared" si="16"/>
        <v>1.2605042016806735E-2</v>
      </c>
      <c r="M23" s="16">
        <f t="shared" si="17"/>
        <v>-5.0999999999999941E-2</v>
      </c>
      <c r="N23" s="14">
        <f t="shared" si="18"/>
        <v>3.1391009303273307E-2</v>
      </c>
      <c r="O23" s="15">
        <f t="shared" si="19"/>
        <v>1.2526259819180256E-2</v>
      </c>
      <c r="P23" s="16">
        <f t="shared" si="20"/>
        <v>-5.2346480372209118E-2</v>
      </c>
      <c r="Q23" s="14">
        <f t="shared" si="9"/>
        <v>26.638914080456164</v>
      </c>
      <c r="R23" s="15">
        <f t="shared" si="10"/>
        <v>15.059665151923042</v>
      </c>
      <c r="S23" s="16">
        <f t="shared" si="11"/>
        <v>7.6778635006782103</v>
      </c>
      <c r="T23" s="14">
        <f t="shared" si="12"/>
        <v>0.98263447691656081</v>
      </c>
      <c r="U23" s="15">
        <f t="shared" si="13"/>
        <v>3.7066666666666671E-2</v>
      </c>
      <c r="V23" s="16">
        <f t="shared" si="14"/>
        <v>0.88429752066115719</v>
      </c>
    </row>
    <row r="24" spans="1:22" x14ac:dyDescent="0.25">
      <c r="A24" s="2">
        <v>42156</v>
      </c>
      <c r="B24" s="14">
        <f t="shared" si="21"/>
        <v>8.1070000000000003E-2</v>
      </c>
      <c r="C24" s="15">
        <f t="shared" si="21"/>
        <v>0.124</v>
      </c>
      <c r="D24" s="16">
        <f t="shared" si="21"/>
        <v>94.8</v>
      </c>
      <c r="E24" s="14">
        <f t="shared" si="22"/>
        <v>205476980000</v>
      </c>
      <c r="F24" s="15">
        <f t="shared" si="22"/>
        <v>2590000</v>
      </c>
      <c r="G24" s="16">
        <f t="shared" si="22"/>
        <v>10670</v>
      </c>
      <c r="H24" s="14">
        <f t="shared" si="5"/>
        <v>-2.5124422999825211</v>
      </c>
      <c r="I24" s="15">
        <f t="shared" si="6"/>
        <v>-2.0874737133771002</v>
      </c>
      <c r="J24" s="16">
        <f t="shared" si="7"/>
        <v>4.5517694092609764</v>
      </c>
      <c r="K24" s="14">
        <f t="shared" si="15"/>
        <v>1.0218068535825561E-2</v>
      </c>
      <c r="L24" s="15">
        <f t="shared" si="16"/>
        <v>2.9045643153526996E-2</v>
      </c>
      <c r="M24" s="16">
        <f t="shared" si="17"/>
        <v>-1.0537407797682667E-3</v>
      </c>
      <c r="N24" s="14">
        <f t="shared" si="18"/>
        <v>1.0166216989490509E-2</v>
      </c>
      <c r="O24" s="15">
        <f t="shared" si="19"/>
        <v>2.8631812674327295E-2</v>
      </c>
      <c r="P24" s="16">
        <f t="shared" si="20"/>
        <v>-1.0542963549061591E-3</v>
      </c>
      <c r="Q24" s="14">
        <f t="shared" si="9"/>
        <v>26.048599845143332</v>
      </c>
      <c r="R24" s="15">
        <f t="shared" si="10"/>
        <v>14.767168433675721</v>
      </c>
      <c r="S24" s="16">
        <f t="shared" si="11"/>
        <v>9.2751913442957985</v>
      </c>
      <c r="T24" s="14">
        <f t="shared" si="12"/>
        <v>1</v>
      </c>
      <c r="U24" s="15">
        <f t="shared" si="13"/>
        <v>3.8933333333333341E-2</v>
      </c>
      <c r="V24" s="16">
        <f t="shared" si="14"/>
        <v>0.88223140495867758</v>
      </c>
    </row>
    <row r="25" spans="1:22" x14ac:dyDescent="0.25">
      <c r="A25" s="2">
        <v>42163</v>
      </c>
      <c r="B25" s="14">
        <f t="shared" si="21"/>
        <v>8.0399999999999999E-2</v>
      </c>
      <c r="C25" s="15">
        <f t="shared" si="21"/>
        <v>0.1416</v>
      </c>
      <c r="D25" s="16">
        <f t="shared" si="21"/>
        <v>100.5</v>
      </c>
      <c r="E25" s="14">
        <f t="shared" si="22"/>
        <v>185527450000</v>
      </c>
      <c r="F25" s="15">
        <f t="shared" si="22"/>
        <v>9660000</v>
      </c>
      <c r="G25" s="16">
        <f t="shared" si="22"/>
        <v>6120</v>
      </c>
      <c r="H25" s="14">
        <f t="shared" si="5"/>
        <v>-2.5207411027972162</v>
      </c>
      <c r="I25" s="15">
        <f t="shared" si="6"/>
        <v>-1.9547490977225177</v>
      </c>
      <c r="J25" s="16">
        <f t="shared" si="7"/>
        <v>4.6101577274991303</v>
      </c>
      <c r="K25" s="14">
        <f t="shared" si="15"/>
        <v>-8.2644628099174042E-3</v>
      </c>
      <c r="L25" s="15">
        <f t="shared" si="16"/>
        <v>0.14193548387096777</v>
      </c>
      <c r="M25" s="16">
        <f t="shared" si="17"/>
        <v>6.0126582278481042E-2</v>
      </c>
      <c r="N25" s="14">
        <f t="shared" si="18"/>
        <v>-8.2988028146951786E-3</v>
      </c>
      <c r="O25" s="15">
        <f t="shared" si="19"/>
        <v>0.13272461565458266</v>
      </c>
      <c r="P25" s="16">
        <f t="shared" si="20"/>
        <v>5.8388318238154414E-2</v>
      </c>
      <c r="Q25" s="14">
        <f t="shared" si="9"/>
        <v>25.946468686482831</v>
      </c>
      <c r="R25" s="15">
        <f t="shared" si="10"/>
        <v>16.083504206188699</v>
      </c>
      <c r="S25" s="16">
        <f t="shared" si="11"/>
        <v>8.7193173755063711</v>
      </c>
      <c r="T25" s="14">
        <f t="shared" si="12"/>
        <v>0.98581109699279956</v>
      </c>
      <c r="U25" s="15">
        <f t="shared" si="13"/>
        <v>4.8320000000000009E-2</v>
      </c>
      <c r="V25" s="16">
        <f t="shared" si="14"/>
        <v>1</v>
      </c>
    </row>
    <row r="26" spans="1:22" x14ac:dyDescent="0.25">
      <c r="A26" s="2">
        <v>42170</v>
      </c>
      <c r="B26" s="14">
        <f t="shared" si="21"/>
        <v>8.0019999999999994E-2</v>
      </c>
      <c r="C26" s="15">
        <f t="shared" si="21"/>
        <v>0.1764</v>
      </c>
      <c r="D26" s="16">
        <f t="shared" si="21"/>
        <v>99.2</v>
      </c>
      <c r="E26" s="14">
        <f t="shared" si="22"/>
        <v>157015840000</v>
      </c>
      <c r="F26" s="15">
        <f t="shared" si="22"/>
        <v>23890000</v>
      </c>
      <c r="G26" s="16">
        <f t="shared" si="22"/>
        <v>1020</v>
      </c>
      <c r="H26" s="14">
        <f t="shared" si="5"/>
        <v>-2.5254786755530483</v>
      </c>
      <c r="I26" s="15">
        <f t="shared" si="6"/>
        <v>-1.7350011354094461</v>
      </c>
      <c r="J26" s="16">
        <f t="shared" si="7"/>
        <v>4.5971380142908274</v>
      </c>
      <c r="K26" s="14">
        <f t="shared" si="15"/>
        <v>-4.7263681592040465E-3</v>
      </c>
      <c r="L26" s="15">
        <f t="shared" si="16"/>
        <v>0.24576271186440676</v>
      </c>
      <c r="M26" s="16">
        <f t="shared" si="17"/>
        <v>-1.2935323383084549E-2</v>
      </c>
      <c r="N26" s="14">
        <f t="shared" si="18"/>
        <v>-4.7375727558317563E-3</v>
      </c>
      <c r="O26" s="15">
        <f t="shared" si="19"/>
        <v>0.21974796231307156</v>
      </c>
      <c r="P26" s="16">
        <f t="shared" si="20"/>
        <v>-1.3019713208303318E-2</v>
      </c>
      <c r="Q26" s="14">
        <f t="shared" si="9"/>
        <v>25.779612528925238</v>
      </c>
      <c r="R26" s="15">
        <f t="shared" si="10"/>
        <v>16.988970519301994</v>
      </c>
      <c r="S26" s="16">
        <f t="shared" si="11"/>
        <v>6.9275579062783166</v>
      </c>
      <c r="T26" s="14">
        <f t="shared" si="12"/>
        <v>0.97776365946632759</v>
      </c>
      <c r="U26" s="15">
        <f t="shared" si="13"/>
        <v>6.6880000000000009E-2</v>
      </c>
      <c r="V26" s="16">
        <f t="shared" si="14"/>
        <v>0.97314049586776863</v>
      </c>
    </row>
    <row r="27" spans="1:22" x14ac:dyDescent="0.25">
      <c r="A27" s="2">
        <v>42177</v>
      </c>
      <c r="B27" s="14">
        <f t="shared" si="21"/>
        <v>7.8E-2</v>
      </c>
      <c r="C27" s="15">
        <f t="shared" si="21"/>
        <v>0.1953</v>
      </c>
      <c r="D27" s="16">
        <f t="shared" si="21"/>
        <v>89.6</v>
      </c>
      <c r="E27" s="14">
        <f t="shared" si="22"/>
        <v>173335120000</v>
      </c>
      <c r="F27" s="15">
        <f t="shared" si="22"/>
        <v>27030000</v>
      </c>
      <c r="G27" s="16">
        <f t="shared" si="22"/>
        <v>2350</v>
      </c>
      <c r="H27" s="14">
        <f t="shared" si="5"/>
        <v>-2.5510464522925451</v>
      </c>
      <c r="I27" s="15">
        <f t="shared" si="6"/>
        <v>-1.6332184410995039</v>
      </c>
      <c r="J27" s="16">
        <f t="shared" si="7"/>
        <v>4.4953553199808844</v>
      </c>
      <c r="K27" s="14">
        <f t="shared" si="15"/>
        <v>-2.5243689077730495E-2</v>
      </c>
      <c r="L27" s="15">
        <f t="shared" si="16"/>
        <v>0.10714285714285714</v>
      </c>
      <c r="M27" s="16">
        <f t="shared" si="17"/>
        <v>-9.6774193548387177E-2</v>
      </c>
      <c r="N27" s="14">
        <f t="shared" si="18"/>
        <v>-2.556777673949711E-2</v>
      </c>
      <c r="O27" s="15">
        <f t="shared" si="19"/>
        <v>0.10178269430994238</v>
      </c>
      <c r="P27" s="16">
        <f t="shared" si="20"/>
        <v>-0.10178269430994247</v>
      </c>
      <c r="Q27" s="14">
        <f t="shared" si="9"/>
        <v>25.87849266749296</v>
      </c>
      <c r="R27" s="15">
        <f t="shared" si="10"/>
        <v>17.11245791825263</v>
      </c>
      <c r="S27" s="16">
        <f t="shared" si="11"/>
        <v>7.7621706071382048</v>
      </c>
      <c r="T27" s="14">
        <f t="shared" si="12"/>
        <v>0.93498517577297746</v>
      </c>
      <c r="U27" s="15">
        <f t="shared" si="13"/>
        <v>7.6960000000000001E-2</v>
      </c>
      <c r="V27" s="16">
        <f t="shared" si="14"/>
        <v>0.77479338842975198</v>
      </c>
    </row>
    <row r="28" spans="1:22" x14ac:dyDescent="0.25">
      <c r="A28" s="2">
        <v>42184</v>
      </c>
      <c r="B28" s="14">
        <f t="shared" si="21"/>
        <v>7.5840000000000005E-2</v>
      </c>
      <c r="C28" s="15">
        <f t="shared" si="21"/>
        <v>0.1993</v>
      </c>
      <c r="D28" s="16">
        <f t="shared" si="21"/>
        <v>78.7</v>
      </c>
      <c r="E28" s="14">
        <f t="shared" si="22"/>
        <v>98789860000</v>
      </c>
      <c r="F28" s="15">
        <f t="shared" si="22"/>
        <v>17450000</v>
      </c>
      <c r="G28" s="16">
        <f t="shared" si="22"/>
        <v>8180</v>
      </c>
      <c r="H28" s="14">
        <f t="shared" si="5"/>
        <v>-2.5791294210353706</v>
      </c>
      <c r="I28" s="15">
        <f t="shared" si="6"/>
        <v>-1.612944051763388</v>
      </c>
      <c r="J28" s="16">
        <f t="shared" si="7"/>
        <v>4.3656431554233572</v>
      </c>
      <c r="K28" s="14">
        <f t="shared" si="15"/>
        <v>-2.7692307692307631E-2</v>
      </c>
      <c r="L28" s="15">
        <f t="shared" si="16"/>
        <v>2.0481310803891466E-2</v>
      </c>
      <c r="M28" s="16">
        <f t="shared" si="17"/>
        <v>-0.12165178571428563</v>
      </c>
      <c r="N28" s="14">
        <f t="shared" si="18"/>
        <v>-2.8082968742825364E-2</v>
      </c>
      <c r="O28" s="15">
        <f t="shared" si="19"/>
        <v>2.027438933611582E-2</v>
      </c>
      <c r="P28" s="16">
        <f t="shared" si="20"/>
        <v>-0.1297121645575271</v>
      </c>
      <c r="Q28" s="14">
        <f t="shared" si="9"/>
        <v>25.316260804854306</v>
      </c>
      <c r="R28" s="15">
        <f t="shared" si="10"/>
        <v>16.67485020661271</v>
      </c>
      <c r="S28" s="16">
        <f t="shared" si="11"/>
        <v>9.0094474295967935</v>
      </c>
      <c r="T28" s="14">
        <f t="shared" si="12"/>
        <v>0.88924184667513773</v>
      </c>
      <c r="U28" s="15">
        <f t="shared" si="13"/>
        <v>7.9093333333333335E-2</v>
      </c>
      <c r="V28" s="16">
        <f t="shared" si="14"/>
        <v>0.54958677685950419</v>
      </c>
    </row>
    <row r="29" spans="1:22" x14ac:dyDescent="0.25">
      <c r="A29" s="2">
        <v>42191</v>
      </c>
      <c r="B29" s="14">
        <f t="shared" si="21"/>
        <v>7.5200000000000003E-2</v>
      </c>
      <c r="C29" s="15">
        <f t="shared" si="21"/>
        <v>0.22239999999999999</v>
      </c>
      <c r="D29" s="16">
        <f t="shared" si="21"/>
        <v>92.8</v>
      </c>
      <c r="E29" s="14">
        <f t="shared" si="22"/>
        <v>87806470000</v>
      </c>
      <c r="F29" s="15">
        <f t="shared" si="22"/>
        <v>20730000</v>
      </c>
      <c r="G29" s="16">
        <f t="shared" si="22"/>
        <v>14750</v>
      </c>
      <c r="H29" s="14">
        <f t="shared" si="5"/>
        <v>-2.5876040480263427</v>
      </c>
      <c r="I29" s="15">
        <f t="shared" si="6"/>
        <v>-1.5032777166057099</v>
      </c>
      <c r="J29" s="16">
        <f t="shared" si="7"/>
        <v>4.5304466397921548</v>
      </c>
      <c r="K29" s="14">
        <f t="shared" si="15"/>
        <v>-8.4388185654008657E-3</v>
      </c>
      <c r="L29" s="15">
        <f t="shared" si="16"/>
        <v>0.11590566984445549</v>
      </c>
      <c r="M29" s="16">
        <f t="shared" si="17"/>
        <v>0.17916137229987286</v>
      </c>
      <c r="N29" s="14">
        <f t="shared" si="18"/>
        <v>-8.4746269909722321E-3</v>
      </c>
      <c r="O29" s="15">
        <f t="shared" si="19"/>
        <v>0.10966633515767829</v>
      </c>
      <c r="P29" s="16">
        <f t="shared" si="20"/>
        <v>0.16480348436879727</v>
      </c>
      <c r="Q29" s="14">
        <f t="shared" si="9"/>
        <v>25.198401025077505</v>
      </c>
      <c r="R29" s="15">
        <f t="shared" si="10"/>
        <v>16.847092484411963</v>
      </c>
      <c r="S29" s="16">
        <f t="shared" si="11"/>
        <v>9.5989983617679666</v>
      </c>
      <c r="T29" s="14">
        <f t="shared" si="12"/>
        <v>0.87568826768318508</v>
      </c>
      <c r="U29" s="15">
        <f t="shared" si="13"/>
        <v>9.1413333333333333E-2</v>
      </c>
      <c r="V29" s="16">
        <f t="shared" si="14"/>
        <v>0.84090909090909083</v>
      </c>
    </row>
    <row r="30" spans="1:22" x14ac:dyDescent="0.25">
      <c r="A30" s="2">
        <v>42198</v>
      </c>
      <c r="B30" s="14">
        <f t="shared" si="21"/>
        <v>7.4010000000000006E-2</v>
      </c>
      <c r="C30" s="15">
        <f t="shared" si="21"/>
        <v>0.23799999999999999</v>
      </c>
      <c r="D30" s="16">
        <f t="shared" si="21"/>
        <v>94.7</v>
      </c>
      <c r="E30" s="14">
        <f t="shared" si="22"/>
        <v>69942280000</v>
      </c>
      <c r="F30" s="15">
        <f t="shared" si="22"/>
        <v>26670000</v>
      </c>
      <c r="G30" s="16">
        <f t="shared" si="22"/>
        <v>860</v>
      </c>
      <c r="H30" s="14">
        <f t="shared" si="5"/>
        <v>-2.6035550597727619</v>
      </c>
      <c r="I30" s="15">
        <f t="shared" si="6"/>
        <v>-1.4354846053106625</v>
      </c>
      <c r="J30" s="16">
        <f t="shared" si="7"/>
        <v>4.5507140001920323</v>
      </c>
      <c r="K30" s="14">
        <f t="shared" si="15"/>
        <v>-1.5824468085106336E-2</v>
      </c>
      <c r="L30" s="15">
        <f t="shared" si="16"/>
        <v>7.0143884892086353E-2</v>
      </c>
      <c r="M30" s="16">
        <f t="shared" si="17"/>
        <v>2.0474137931034544E-2</v>
      </c>
      <c r="N30" s="14">
        <f t="shared" si="18"/>
        <v>-1.5951011746419025E-2</v>
      </c>
      <c r="O30" s="15">
        <f t="shared" si="19"/>
        <v>6.7793111295047392E-2</v>
      </c>
      <c r="P30" s="16">
        <f t="shared" si="20"/>
        <v>2.0267360399877664E-2</v>
      </c>
      <c r="Q30" s="14">
        <f t="shared" si="9"/>
        <v>24.970936167421183</v>
      </c>
      <c r="R30" s="15">
        <f t="shared" si="10"/>
        <v>17.099049896158196</v>
      </c>
      <c r="S30" s="16">
        <f t="shared" si="11"/>
        <v>6.7569323892475532</v>
      </c>
      <c r="T30" s="14">
        <f t="shared" si="12"/>
        <v>0.85048708174502341</v>
      </c>
      <c r="U30" s="15">
        <f t="shared" si="13"/>
        <v>9.9733333333333327E-2</v>
      </c>
      <c r="V30" s="16">
        <f t="shared" si="14"/>
        <v>0.88016528925619841</v>
      </c>
    </row>
    <row r="31" spans="1:22" x14ac:dyDescent="0.25">
      <c r="A31" s="2">
        <v>42205</v>
      </c>
      <c r="B31" s="14">
        <f t="shared" si="21"/>
        <v>7.1900000000000006E-2</v>
      </c>
      <c r="C31" s="15">
        <f t="shared" si="21"/>
        <v>0.24979999999999999</v>
      </c>
      <c r="D31" s="16">
        <f t="shared" si="21"/>
        <v>94.6</v>
      </c>
      <c r="E31" s="14">
        <f t="shared" si="22"/>
        <v>55224340000</v>
      </c>
      <c r="F31" s="15">
        <f t="shared" si="22"/>
        <v>19160000</v>
      </c>
      <c r="G31" s="16">
        <f t="shared" si="22"/>
        <v>3470</v>
      </c>
      <c r="H31" s="14">
        <f t="shared" si="5"/>
        <v>-2.6324790142551358</v>
      </c>
      <c r="I31" s="15">
        <f t="shared" si="6"/>
        <v>-1.3870946812906597</v>
      </c>
      <c r="J31" s="16">
        <f t="shared" si="7"/>
        <v>4.5496574760578321</v>
      </c>
      <c r="K31" s="14">
        <f t="shared" si="15"/>
        <v>-2.8509660856641004E-2</v>
      </c>
      <c r="L31" s="15">
        <f t="shared" si="16"/>
        <v>4.9579831932773134E-2</v>
      </c>
      <c r="M31" s="16">
        <f t="shared" si="17"/>
        <v>-1.0559662090813993E-3</v>
      </c>
      <c r="N31" s="14">
        <f t="shared" si="18"/>
        <v>-2.8923954482373993E-2</v>
      </c>
      <c r="O31" s="15">
        <f t="shared" si="19"/>
        <v>4.8389924020002653E-2</v>
      </c>
      <c r="P31" s="16">
        <f t="shared" si="20"/>
        <v>-1.0565241342000958E-3</v>
      </c>
      <c r="Q31" s="14">
        <f t="shared" si="9"/>
        <v>24.734669635072077</v>
      </c>
      <c r="R31" s="15">
        <f t="shared" si="10"/>
        <v>16.768335330506989</v>
      </c>
      <c r="S31" s="16">
        <f t="shared" si="11"/>
        <v>8.1519098729409052</v>
      </c>
      <c r="T31" s="14">
        <f t="shared" si="12"/>
        <v>0.80580262600592978</v>
      </c>
      <c r="U31" s="15">
        <f t="shared" si="13"/>
        <v>0.10602666666666667</v>
      </c>
      <c r="V31" s="16">
        <f t="shared" si="14"/>
        <v>0.87809917355371891</v>
      </c>
    </row>
    <row r="32" spans="1:22" x14ac:dyDescent="0.25">
      <c r="A32" s="2">
        <v>42212</v>
      </c>
      <c r="B32" s="14">
        <f t="shared" si="21"/>
        <v>7.1999999999999995E-2</v>
      </c>
      <c r="C32" s="15">
        <f t="shared" si="21"/>
        <v>0.25319999999999998</v>
      </c>
      <c r="D32" s="16">
        <f t="shared" si="21"/>
        <v>99.5</v>
      </c>
      <c r="E32" s="14">
        <f t="shared" si="22"/>
        <v>79803230000</v>
      </c>
      <c r="F32" s="15">
        <f t="shared" si="22"/>
        <v>14690000</v>
      </c>
      <c r="G32" s="16">
        <f t="shared" si="22"/>
        <v>2340</v>
      </c>
      <c r="H32" s="14">
        <f t="shared" si="5"/>
        <v>-2.6310891599660819</v>
      </c>
      <c r="I32" s="15">
        <f t="shared" si="6"/>
        <v>-1.3735755887121159</v>
      </c>
      <c r="J32" s="16">
        <f t="shared" si="7"/>
        <v>4.6001576441645469</v>
      </c>
      <c r="K32" s="14">
        <f t="shared" si="15"/>
        <v>1.390820584144492E-3</v>
      </c>
      <c r="L32" s="15">
        <f t="shared" si="16"/>
        <v>1.3610888710968721E-2</v>
      </c>
      <c r="M32" s="16">
        <f t="shared" si="17"/>
        <v>5.1797040169133259E-2</v>
      </c>
      <c r="N32" s="14">
        <f t="shared" si="18"/>
        <v>1.3898542890540759E-3</v>
      </c>
      <c r="O32" s="15">
        <f t="shared" si="19"/>
        <v>1.3519092578543763E-2</v>
      </c>
      <c r="P32" s="16">
        <f t="shared" si="20"/>
        <v>5.0500168106714524E-2</v>
      </c>
      <c r="Q32" s="14">
        <f t="shared" si="9"/>
        <v>25.102829816773511</v>
      </c>
      <c r="R32" s="15">
        <f t="shared" si="10"/>
        <v>16.502677548150061</v>
      </c>
      <c r="S32" s="16">
        <f t="shared" si="11"/>
        <v>7.7579062083517467</v>
      </c>
      <c r="T32" s="14">
        <f t="shared" si="12"/>
        <v>0.8079203727234221</v>
      </c>
      <c r="U32" s="15">
        <f t="shared" si="13"/>
        <v>0.10783999999999999</v>
      </c>
      <c r="V32" s="16">
        <f t="shared" si="14"/>
        <v>0.97933884297520657</v>
      </c>
    </row>
    <row r="33" spans="1:22" x14ac:dyDescent="0.25">
      <c r="A33" s="2">
        <v>42219</v>
      </c>
      <c r="B33" s="14">
        <f t="shared" si="21"/>
        <v>7.0809999999999998E-2</v>
      </c>
      <c r="C33" s="15">
        <f t="shared" si="21"/>
        <v>0.2525</v>
      </c>
      <c r="D33" s="16">
        <f t="shared" si="21"/>
        <v>94.7</v>
      </c>
      <c r="E33" s="14">
        <f t="shared" si="22"/>
        <v>85218400000</v>
      </c>
      <c r="F33" s="15">
        <f t="shared" si="22"/>
        <v>8100000</v>
      </c>
      <c r="G33" s="16">
        <f t="shared" si="22"/>
        <v>3560</v>
      </c>
      <c r="H33" s="14">
        <f t="shared" si="5"/>
        <v>-2.6477550453184544</v>
      </c>
      <c r="I33" s="15">
        <f t="shared" si="6"/>
        <v>-1.3763440302667225</v>
      </c>
      <c r="J33" s="16">
        <f t="shared" si="7"/>
        <v>4.5507140001920323</v>
      </c>
      <c r="K33" s="14">
        <f t="shared" si="15"/>
        <v>-1.6527777777777732E-2</v>
      </c>
      <c r="L33" s="15">
        <f t="shared" si="16"/>
        <v>-2.764612954186329E-3</v>
      </c>
      <c r="M33" s="16">
        <f t="shared" si="17"/>
        <v>-4.8241206030150724E-2</v>
      </c>
      <c r="N33" s="14">
        <f t="shared" si="18"/>
        <v>-1.6665885352372647E-2</v>
      </c>
      <c r="O33" s="15">
        <f t="shared" si="19"/>
        <v>-2.7684415546064766E-3</v>
      </c>
      <c r="P33" s="16">
        <f t="shared" si="20"/>
        <v>-4.9443643972514467E-2</v>
      </c>
      <c r="Q33" s="14">
        <f t="shared" si="9"/>
        <v>25.168483209906466</v>
      </c>
      <c r="R33" s="15">
        <f t="shared" si="10"/>
        <v>15.907374619642667</v>
      </c>
      <c r="S33" s="16">
        <f t="shared" si="11"/>
        <v>8.1775158238460754</v>
      </c>
      <c r="T33" s="14">
        <f t="shared" si="12"/>
        <v>0.78271918678526042</v>
      </c>
      <c r="U33" s="15">
        <f t="shared" si="13"/>
        <v>0.10746666666666667</v>
      </c>
      <c r="V33" s="16">
        <f t="shared" si="14"/>
        <v>0.88016528925619841</v>
      </c>
    </row>
    <row r="34" spans="1:22" x14ac:dyDescent="0.25">
      <c r="A34" s="2">
        <v>42226</v>
      </c>
      <c r="B34" s="14">
        <f t="shared" si="21"/>
        <v>7.0419999999999996E-2</v>
      </c>
      <c r="C34" s="15">
        <f t="shared" si="21"/>
        <v>0.26850000000000002</v>
      </c>
      <c r="D34" s="16">
        <f t="shared" si="21"/>
        <v>85</v>
      </c>
      <c r="E34" s="14">
        <f t="shared" si="22"/>
        <v>57337230000</v>
      </c>
      <c r="F34" s="15">
        <f t="shared" si="22"/>
        <v>15770000</v>
      </c>
      <c r="G34" s="16">
        <f t="shared" si="22"/>
        <v>8560</v>
      </c>
      <c r="H34" s="14">
        <f t="shared" si="5"/>
        <v>-2.6532779652552305</v>
      </c>
      <c r="I34" s="15">
        <f t="shared" si="6"/>
        <v>-1.3149043650332175</v>
      </c>
      <c r="J34" s="16">
        <f t="shared" si="7"/>
        <v>4.4426512564903167</v>
      </c>
      <c r="K34" s="14">
        <f t="shared" si="15"/>
        <v>-5.5076966530151318E-3</v>
      </c>
      <c r="L34" s="15">
        <f t="shared" si="16"/>
        <v>6.3366336633663423E-2</v>
      </c>
      <c r="M34" s="16">
        <f t="shared" si="17"/>
        <v>-0.10242872228088704</v>
      </c>
      <c r="N34" s="14">
        <f t="shared" si="18"/>
        <v>-5.5229199367761118E-3</v>
      </c>
      <c r="O34" s="15">
        <f t="shared" si="19"/>
        <v>6.1439665233504914E-2</v>
      </c>
      <c r="P34" s="16">
        <f t="shared" si="20"/>
        <v>-0.10806274370171616</v>
      </c>
      <c r="Q34" s="14">
        <f t="shared" si="9"/>
        <v>24.772215987898509</v>
      </c>
      <c r="R34" s="15">
        <f t="shared" si="10"/>
        <v>16.573619958939222</v>
      </c>
      <c r="S34" s="16">
        <f t="shared" si="11"/>
        <v>9.0548554691357879</v>
      </c>
      <c r="T34" s="14">
        <f t="shared" si="12"/>
        <v>0.7744599745870393</v>
      </c>
      <c r="U34" s="15">
        <f t="shared" si="13"/>
        <v>0.11600000000000002</v>
      </c>
      <c r="V34" s="16">
        <f t="shared" si="14"/>
        <v>0.67975206611570249</v>
      </c>
    </row>
    <row r="35" spans="1:22" x14ac:dyDescent="0.25">
      <c r="A35" s="2">
        <v>42233</v>
      </c>
      <c r="B35" s="14">
        <f t="shared" si="21"/>
        <v>6.8699999999999997E-2</v>
      </c>
      <c r="C35" s="15">
        <f t="shared" si="21"/>
        <v>0.318</v>
      </c>
      <c r="D35" s="16">
        <f t="shared" si="21"/>
        <v>85.7</v>
      </c>
      <c r="E35" s="14">
        <f t="shared" si="22"/>
        <v>57255290000</v>
      </c>
      <c r="F35" s="15">
        <f t="shared" si="22"/>
        <v>23670000</v>
      </c>
      <c r="G35" s="16">
        <f t="shared" si="22"/>
        <v>7400</v>
      </c>
      <c r="H35" s="14">
        <f t="shared" si="5"/>
        <v>-2.6780060797538336</v>
      </c>
      <c r="I35" s="15">
        <f t="shared" si="6"/>
        <v>-1.1457038962019601</v>
      </c>
      <c r="J35" s="16">
        <f t="shared" si="7"/>
        <v>4.4508528256037341</v>
      </c>
      <c r="K35" s="14">
        <f t="shared" si="15"/>
        <v>-2.4424879295654636E-2</v>
      </c>
      <c r="L35" s="15">
        <f t="shared" si="16"/>
        <v>0.18435754189944129</v>
      </c>
      <c r="M35" s="16">
        <f t="shared" si="17"/>
        <v>8.2352941176470924E-3</v>
      </c>
      <c r="N35" s="14">
        <f t="shared" si="18"/>
        <v>-2.4728114498602776E-2</v>
      </c>
      <c r="O35" s="15">
        <f t="shared" si="19"/>
        <v>0.16920046883125733</v>
      </c>
      <c r="P35" s="16">
        <f t="shared" si="20"/>
        <v>8.2015691134177098E-3</v>
      </c>
      <c r="Q35" s="14">
        <f t="shared" si="9"/>
        <v>24.770785876858707</v>
      </c>
      <c r="R35" s="15">
        <f t="shared" si="10"/>
        <v>16.979718981490166</v>
      </c>
      <c r="S35" s="16">
        <f t="shared" si="11"/>
        <v>8.9092352791922611</v>
      </c>
      <c r="T35" s="14">
        <f t="shared" si="12"/>
        <v>0.73803473104616679</v>
      </c>
      <c r="U35" s="15">
        <f t="shared" si="13"/>
        <v>0.1424</v>
      </c>
      <c r="V35" s="16">
        <f t="shared" si="14"/>
        <v>0.69421487603305787</v>
      </c>
    </row>
    <row r="36" spans="1:22" x14ac:dyDescent="0.25">
      <c r="A36" s="2">
        <v>42240</v>
      </c>
      <c r="B36" s="14">
        <f t="shared" si="21"/>
        <v>6.9650000000000004E-2</v>
      </c>
      <c r="C36" s="15">
        <f t="shared" si="21"/>
        <v>0.3105</v>
      </c>
      <c r="D36" s="16">
        <f t="shared" si="21"/>
        <v>88.2</v>
      </c>
      <c r="E36" s="14">
        <f t="shared" si="22"/>
        <v>89916440000</v>
      </c>
      <c r="F36" s="15">
        <f t="shared" si="22"/>
        <v>8220000</v>
      </c>
      <c r="G36" s="16">
        <f t="shared" si="22"/>
        <v>3200</v>
      </c>
      <c r="H36" s="14">
        <f t="shared" si="5"/>
        <v>-2.6642725787563224</v>
      </c>
      <c r="I36" s="15">
        <f t="shared" si="6"/>
        <v>-1.1695713776086036</v>
      </c>
      <c r="J36" s="16">
        <f t="shared" si="7"/>
        <v>4.4796069630127455</v>
      </c>
      <c r="K36" s="14">
        <f t="shared" si="15"/>
        <v>1.3828238719068508E-2</v>
      </c>
      <c r="L36" s="15">
        <f t="shared" si="16"/>
        <v>-2.3584905660377378E-2</v>
      </c>
      <c r="M36" s="16">
        <f t="shared" si="17"/>
        <v>2.9171528588098017E-2</v>
      </c>
      <c r="N36" s="14">
        <f t="shared" si="18"/>
        <v>1.3733500997511101E-2</v>
      </c>
      <c r="O36" s="15">
        <f t="shared" si="19"/>
        <v>-2.386748140664343E-2</v>
      </c>
      <c r="P36" s="16">
        <f t="shared" si="20"/>
        <v>2.8754137409011515E-2</v>
      </c>
      <c r="Q36" s="14">
        <f t="shared" si="9"/>
        <v>25.222146631560726</v>
      </c>
      <c r="R36" s="15">
        <f t="shared" si="10"/>
        <v>15.922080767032362</v>
      </c>
      <c r="S36" s="16">
        <f t="shared" si="11"/>
        <v>8.0709060887878188</v>
      </c>
      <c r="T36" s="14">
        <f t="shared" si="12"/>
        <v>0.75815332486234654</v>
      </c>
      <c r="U36" s="15">
        <f t="shared" si="13"/>
        <v>0.1384</v>
      </c>
      <c r="V36" s="16">
        <f t="shared" si="14"/>
        <v>0.74586776859504134</v>
      </c>
    </row>
    <row r="37" spans="1:22" x14ac:dyDescent="0.25">
      <c r="A37" s="2">
        <v>42247</v>
      </c>
      <c r="B37" s="14">
        <f t="shared" si="21"/>
        <v>6.7500000000000004E-2</v>
      </c>
      <c r="C37" s="15">
        <f t="shared" si="21"/>
        <v>0.42149999999999999</v>
      </c>
      <c r="D37" s="16">
        <f t="shared" si="21"/>
        <v>94</v>
      </c>
      <c r="E37" s="14">
        <f t="shared" si="22"/>
        <v>70987420000</v>
      </c>
      <c r="F37" s="15">
        <f t="shared" si="22"/>
        <v>31520000</v>
      </c>
      <c r="G37" s="16">
        <f t="shared" si="22"/>
        <v>150</v>
      </c>
      <c r="H37" s="14">
        <f t="shared" si="5"/>
        <v>-2.695627681103653</v>
      </c>
      <c r="I37" s="15">
        <f t="shared" si="6"/>
        <v>-0.86393550154022691</v>
      </c>
      <c r="J37" s="16">
        <f t="shared" si="7"/>
        <v>4.5432947822700038</v>
      </c>
      <c r="K37" s="14">
        <f t="shared" si="15"/>
        <v>-3.0868628858578592E-2</v>
      </c>
      <c r="L37" s="15">
        <f t="shared" si="16"/>
        <v>0.35748792270531399</v>
      </c>
      <c r="M37" s="16">
        <f t="shared" si="17"/>
        <v>6.5759637188208583E-2</v>
      </c>
      <c r="N37" s="14">
        <f t="shared" si="18"/>
        <v>-3.1355102347330507E-2</v>
      </c>
      <c r="O37" s="15">
        <f t="shared" si="19"/>
        <v>0.30563587606837672</v>
      </c>
      <c r="P37" s="16">
        <f t="shared" si="20"/>
        <v>6.3687819257258207E-2</v>
      </c>
      <c r="Q37" s="14">
        <f t="shared" si="9"/>
        <v>24.985768515190355</v>
      </c>
      <c r="R37" s="15">
        <f t="shared" si="10"/>
        <v>17.266132822953953</v>
      </c>
      <c r="S37" s="16">
        <f t="shared" si="11"/>
        <v>5.0106352940962555</v>
      </c>
      <c r="T37" s="14">
        <f t="shared" si="12"/>
        <v>0.71262177043625585</v>
      </c>
      <c r="U37" s="15">
        <f t="shared" si="13"/>
        <v>0.1976</v>
      </c>
      <c r="V37" s="16">
        <f t="shared" si="14"/>
        <v>0.86570247933884292</v>
      </c>
    </row>
    <row r="38" spans="1:22" x14ac:dyDescent="0.25">
      <c r="A38" s="2">
        <v>42254</v>
      </c>
      <c r="B38" s="14">
        <f t="shared" si="21"/>
        <v>6.9699999999999998E-2</v>
      </c>
      <c r="C38" s="15">
        <f t="shared" si="21"/>
        <v>0.48299999999999998</v>
      </c>
      <c r="D38" s="16">
        <f t="shared" si="21"/>
        <v>83.4</v>
      </c>
      <c r="E38" s="14">
        <f t="shared" si="22"/>
        <v>58742270000</v>
      </c>
      <c r="F38" s="15">
        <f t="shared" si="22"/>
        <v>13000000</v>
      </c>
      <c r="G38" s="16">
        <f t="shared" si="22"/>
        <v>3870</v>
      </c>
      <c r="H38" s="14">
        <f t="shared" si="5"/>
        <v>-2.663554961215659</v>
      </c>
      <c r="I38" s="15">
        <f t="shared" si="6"/>
        <v>-0.72773862532956435</v>
      </c>
      <c r="J38" s="16">
        <f t="shared" si="7"/>
        <v>4.423648309364701</v>
      </c>
      <c r="K38" s="14">
        <f t="shared" si="15"/>
        <v>3.2592592592592499E-2</v>
      </c>
      <c r="L38" s="15">
        <f t="shared" si="16"/>
        <v>0.14590747330960854</v>
      </c>
      <c r="M38" s="16">
        <f t="shared" si="17"/>
        <v>-0.11276595744680845</v>
      </c>
      <c r="N38" s="14">
        <f t="shared" si="18"/>
        <v>3.2072719887993976E-2</v>
      </c>
      <c r="O38" s="15">
        <f t="shared" si="19"/>
        <v>0.13619687621066262</v>
      </c>
      <c r="P38" s="16">
        <f t="shared" si="20"/>
        <v>-0.1196464729053027</v>
      </c>
      <c r="Q38" s="14">
        <f t="shared" si="9"/>
        <v>24.796425406845916</v>
      </c>
      <c r="R38" s="15">
        <f t="shared" si="10"/>
        <v>16.38045991542581</v>
      </c>
      <c r="S38" s="16">
        <f t="shared" si="11"/>
        <v>8.261009786023827</v>
      </c>
      <c r="T38" s="14">
        <f t="shared" si="12"/>
        <v>0.75921219822109265</v>
      </c>
      <c r="U38" s="15">
        <f t="shared" si="13"/>
        <v>0.23039999999999999</v>
      </c>
      <c r="V38" s="16">
        <f t="shared" si="14"/>
        <v>0.64669421487603318</v>
      </c>
    </row>
    <row r="39" spans="1:22" x14ac:dyDescent="0.25">
      <c r="A39" s="2">
        <v>42261</v>
      </c>
      <c r="B39" s="14">
        <f t="shared" si="21"/>
        <v>6.7979999999999999E-2</v>
      </c>
      <c r="C39" s="15">
        <f t="shared" si="21"/>
        <v>0.48049999999999998</v>
      </c>
      <c r="D39" s="16">
        <f t="shared" si="21"/>
        <v>84.5</v>
      </c>
      <c r="E39" s="14">
        <f t="shared" si="22"/>
        <v>69219550000</v>
      </c>
      <c r="F39" s="15">
        <f t="shared" si="22"/>
        <v>8740000</v>
      </c>
      <c r="G39" s="16">
        <f t="shared" si="22"/>
        <v>6920</v>
      </c>
      <c r="H39" s="14">
        <f t="shared" si="5"/>
        <v>-2.6885417347141671</v>
      </c>
      <c r="I39" s="15">
        <f t="shared" si="6"/>
        <v>-0.73292805057178989</v>
      </c>
      <c r="J39" s="16">
        <f t="shared" si="7"/>
        <v>4.4367515343631281</v>
      </c>
      <c r="K39" s="14">
        <f t="shared" si="15"/>
        <v>-2.4677187948350061E-2</v>
      </c>
      <c r="L39" s="15">
        <f t="shared" si="16"/>
        <v>-5.1759834368530072E-3</v>
      </c>
      <c r="M39" s="16">
        <f t="shared" si="17"/>
        <v>1.3189448441246933E-2</v>
      </c>
      <c r="N39" s="14">
        <f t="shared" si="18"/>
        <v>-2.4986773498508235E-2</v>
      </c>
      <c r="O39" s="15">
        <f t="shared" si="19"/>
        <v>-5.1894252422254959E-3</v>
      </c>
      <c r="P39" s="16">
        <f t="shared" si="20"/>
        <v>1.3103224998427008E-2</v>
      </c>
      <c r="Q39" s="14">
        <f t="shared" si="9"/>
        <v>24.960549174121208</v>
      </c>
      <c r="R39" s="15">
        <f t="shared" si="10"/>
        <v>15.983420747631719</v>
      </c>
      <c r="S39" s="16">
        <f t="shared" si="11"/>
        <v>8.842171048611716</v>
      </c>
      <c r="T39" s="14">
        <f t="shared" si="12"/>
        <v>0.72278695468022014</v>
      </c>
      <c r="U39" s="15">
        <f t="shared" si="13"/>
        <v>0.22906666666666667</v>
      </c>
      <c r="V39" s="16">
        <f t="shared" si="14"/>
        <v>0.66942148760330578</v>
      </c>
    </row>
    <row r="40" spans="1:22" x14ac:dyDescent="0.25">
      <c r="A40" s="2">
        <v>42268</v>
      </c>
      <c r="B40" s="14">
        <f t="shared" si="21"/>
        <v>6.7470000000000002E-2</v>
      </c>
      <c r="C40" s="15">
        <f t="shared" si="21"/>
        <v>0.36</v>
      </c>
      <c r="D40" s="16">
        <f t="shared" si="21"/>
        <v>82.9</v>
      </c>
      <c r="E40" s="14">
        <f t="shared" si="22"/>
        <v>69041580000</v>
      </c>
      <c r="F40" s="15">
        <f t="shared" si="22"/>
        <v>29390000</v>
      </c>
      <c r="G40" s="16">
        <f t="shared" si="22"/>
        <v>1730</v>
      </c>
      <c r="H40" s="14">
        <f t="shared" si="5"/>
        <v>-2.696072224342803</v>
      </c>
      <c r="I40" s="15">
        <f t="shared" si="6"/>
        <v>-1.0216512475319814</v>
      </c>
      <c r="J40" s="16">
        <f t="shared" si="7"/>
        <v>4.4176350621412492</v>
      </c>
      <c r="K40" s="14">
        <f t="shared" si="15"/>
        <v>-7.5022065313326948E-3</v>
      </c>
      <c r="L40" s="15">
        <f t="shared" si="16"/>
        <v>-0.25078043704474506</v>
      </c>
      <c r="M40" s="16">
        <f t="shared" si="17"/>
        <v>-1.8934911242603485E-2</v>
      </c>
      <c r="N40" s="14">
        <f t="shared" si="18"/>
        <v>-7.5304896286359077E-3</v>
      </c>
      <c r="O40" s="15">
        <f t="shared" si="19"/>
        <v>-0.2887231969601915</v>
      </c>
      <c r="P40" s="16">
        <f t="shared" si="20"/>
        <v>-1.9116472221878813E-2</v>
      </c>
      <c r="Q40" s="14">
        <f t="shared" si="9"/>
        <v>24.957974768743615</v>
      </c>
      <c r="R40" s="15">
        <f t="shared" si="10"/>
        <v>17.196165038395101</v>
      </c>
      <c r="S40" s="16">
        <f t="shared" si="11"/>
        <v>7.4558766874918243</v>
      </c>
      <c r="T40" s="14">
        <f t="shared" si="12"/>
        <v>0.71198644642100806</v>
      </c>
      <c r="U40" s="15">
        <f t="shared" si="13"/>
        <v>0.1648</v>
      </c>
      <c r="V40" s="16">
        <f t="shared" si="14"/>
        <v>0.63636363636363646</v>
      </c>
    </row>
    <row r="41" spans="1:22" x14ac:dyDescent="0.25">
      <c r="A41" s="2">
        <v>42275</v>
      </c>
      <c r="B41" s="14">
        <f t="shared" si="21"/>
        <v>6.7000000000000004E-2</v>
      </c>
      <c r="C41" s="15">
        <f t="shared" si="21"/>
        <v>0.41449999999999998</v>
      </c>
      <c r="D41" s="16">
        <f t="shared" si="21"/>
        <v>85</v>
      </c>
      <c r="E41" s="14">
        <f t="shared" si="22"/>
        <v>39814500000</v>
      </c>
      <c r="F41" s="15">
        <f t="shared" si="22"/>
        <v>9990000</v>
      </c>
      <c r="G41" s="16">
        <f t="shared" si="22"/>
        <v>2090</v>
      </c>
      <c r="H41" s="14">
        <f t="shared" si="5"/>
        <v>-2.7030626595911711</v>
      </c>
      <c r="I41" s="15">
        <f t="shared" si="6"/>
        <v>-0.88068230440678741</v>
      </c>
      <c r="J41" s="16">
        <f t="shared" si="7"/>
        <v>4.4426512564903167</v>
      </c>
      <c r="K41" s="14">
        <f t="shared" si="15"/>
        <v>-6.9660589891803494E-3</v>
      </c>
      <c r="L41" s="15">
        <f t="shared" si="16"/>
        <v>0.15138888888888888</v>
      </c>
      <c r="M41" s="16">
        <f t="shared" si="17"/>
        <v>2.5331724969843115E-2</v>
      </c>
      <c r="N41" s="14">
        <f t="shared" si="18"/>
        <v>-6.9904352483679162E-3</v>
      </c>
      <c r="O41" s="15">
        <f t="shared" si="19"/>
        <v>0.1409689431251939</v>
      </c>
      <c r="P41" s="16">
        <f t="shared" si="20"/>
        <v>2.5016194349067024E-2</v>
      </c>
      <c r="Q41" s="14">
        <f t="shared" si="9"/>
        <v>24.407497004495841</v>
      </c>
      <c r="R41" s="15">
        <f t="shared" si="10"/>
        <v>16.117095150624735</v>
      </c>
      <c r="S41" s="16">
        <f t="shared" si="11"/>
        <v>7.6449193449588568</v>
      </c>
      <c r="T41" s="14">
        <f t="shared" si="12"/>
        <v>0.70203303684879292</v>
      </c>
      <c r="U41" s="15">
        <f t="shared" si="13"/>
        <v>0.19386666666666666</v>
      </c>
      <c r="V41" s="16">
        <f t="shared" si="14"/>
        <v>0.67975206611570249</v>
      </c>
    </row>
    <row r="42" spans="1:22" x14ac:dyDescent="0.25">
      <c r="A42" s="2">
        <v>42282</v>
      </c>
      <c r="B42" s="14">
        <f t="shared" si="21"/>
        <v>7.5999999999999998E-2</v>
      </c>
      <c r="C42" s="15">
        <f t="shared" si="21"/>
        <v>0.41749999999999998</v>
      </c>
      <c r="D42" s="16">
        <f t="shared" si="21"/>
        <v>78</v>
      </c>
      <c r="E42" s="14">
        <f t="shared" si="22"/>
        <v>127559460000</v>
      </c>
      <c r="F42" s="15">
        <f t="shared" si="22"/>
        <v>5060000</v>
      </c>
      <c r="G42" s="16">
        <f t="shared" si="22"/>
        <v>5980</v>
      </c>
      <c r="H42" s="14">
        <f t="shared" si="5"/>
        <v>-2.5770219386958062</v>
      </c>
      <c r="I42" s="15">
        <f t="shared" si="6"/>
        <v>-0.87347073469122694</v>
      </c>
      <c r="J42" s="16">
        <f t="shared" si="7"/>
        <v>4.3567088266895917</v>
      </c>
      <c r="K42" s="14">
        <f t="shared" si="15"/>
        <v>0.13432835820895514</v>
      </c>
      <c r="L42" s="15">
        <f t="shared" si="16"/>
        <v>7.2376357056694882E-3</v>
      </c>
      <c r="M42" s="16">
        <f t="shared" si="17"/>
        <v>-8.2352941176470587E-2</v>
      </c>
      <c r="N42" s="14">
        <f t="shared" si="18"/>
        <v>0.12604072089536497</v>
      </c>
      <c r="O42" s="15">
        <f t="shared" si="19"/>
        <v>7.211569715560623E-3</v>
      </c>
      <c r="P42" s="16">
        <f t="shared" si="20"/>
        <v>-8.5942429800724765E-2</v>
      </c>
      <c r="Q42" s="14">
        <f t="shared" si="9"/>
        <v>25.571848445777331</v>
      </c>
      <c r="R42" s="15">
        <f t="shared" si="10"/>
        <v>15.436877041263648</v>
      </c>
      <c r="S42" s="16">
        <f t="shared" si="11"/>
        <v>8.6961758469446782</v>
      </c>
      <c r="T42" s="14">
        <f t="shared" si="12"/>
        <v>0.89263024142312575</v>
      </c>
      <c r="U42" s="15">
        <f t="shared" si="13"/>
        <v>0.19546666666666665</v>
      </c>
      <c r="V42" s="16">
        <f t="shared" si="14"/>
        <v>0.5351239669421487</v>
      </c>
    </row>
    <row r="43" spans="1:22" x14ac:dyDescent="0.25">
      <c r="A43" s="2">
        <v>42289</v>
      </c>
      <c r="B43" s="14">
        <f t="shared" ref="B43:D62" si="23">VLOOKUP(_xlfn.CONCAT(B$2,$A43),Тикеры1,4,FALSE)</f>
        <v>7.5399999999999995E-2</v>
      </c>
      <c r="C43" s="15">
        <f t="shared" si="23"/>
        <v>0.44</v>
      </c>
      <c r="D43" s="16">
        <f t="shared" si="23"/>
        <v>79</v>
      </c>
      <c r="E43" s="14">
        <f t="shared" ref="E43:G62" si="24">VLOOKUP(_xlfn.CONCAT(E$2,$A43),Тикеры1,5,FALSE)</f>
        <v>95402430000</v>
      </c>
      <c r="F43" s="15">
        <f t="shared" si="24"/>
        <v>9070000</v>
      </c>
      <c r="G43" s="16">
        <f t="shared" si="24"/>
        <v>1630</v>
      </c>
      <c r="H43" s="14">
        <f t="shared" si="5"/>
        <v>-2.5849480039682269</v>
      </c>
      <c r="I43" s="15">
        <f t="shared" si="6"/>
        <v>-0.82098055206983023</v>
      </c>
      <c r="J43" s="16">
        <f t="shared" si="7"/>
        <v>4.3694478524670215</v>
      </c>
      <c r="K43" s="14">
        <f t="shared" si="15"/>
        <v>-7.8947368421053068E-3</v>
      </c>
      <c r="L43" s="15">
        <f t="shared" si="16"/>
        <v>5.3892215568862326E-2</v>
      </c>
      <c r="M43" s="16">
        <f t="shared" si="17"/>
        <v>1.282051282051282E-2</v>
      </c>
      <c r="N43" s="14">
        <f t="shared" si="18"/>
        <v>-7.9260652724207157E-3</v>
      </c>
      <c r="O43" s="15">
        <f t="shared" si="19"/>
        <v>5.2490182621396764E-2</v>
      </c>
      <c r="P43" s="16">
        <f t="shared" si="20"/>
        <v>1.2739025777429712E-2</v>
      </c>
      <c r="Q43" s="14">
        <f t="shared" si="9"/>
        <v>25.281369886774367</v>
      </c>
      <c r="R43" s="15">
        <f t="shared" si="10"/>
        <v>16.020482822091321</v>
      </c>
      <c r="S43" s="16">
        <f t="shared" si="11"/>
        <v>7.3963352938008082</v>
      </c>
      <c r="T43" s="14">
        <f t="shared" si="12"/>
        <v>0.87992376111817006</v>
      </c>
      <c r="U43" s="15">
        <f t="shared" si="13"/>
        <v>0.20746666666666666</v>
      </c>
      <c r="V43" s="16">
        <f t="shared" si="14"/>
        <v>0.55578512396694213</v>
      </c>
    </row>
    <row r="44" spans="1:22" x14ac:dyDescent="0.25">
      <c r="A44" s="2">
        <v>42296</v>
      </c>
      <c r="B44" s="14">
        <f t="shared" si="23"/>
        <v>7.4749999999999997E-2</v>
      </c>
      <c r="C44" s="15">
        <f t="shared" si="23"/>
        <v>0.45</v>
      </c>
      <c r="D44" s="16">
        <f t="shared" si="23"/>
        <v>76.599999999999994</v>
      </c>
      <c r="E44" s="14">
        <f t="shared" si="24"/>
        <v>86661600000</v>
      </c>
      <c r="F44" s="15">
        <f t="shared" si="24"/>
        <v>10040000</v>
      </c>
      <c r="G44" s="16">
        <f t="shared" si="24"/>
        <v>11820</v>
      </c>
      <c r="H44" s="14">
        <f t="shared" si="5"/>
        <v>-2.5936060667113412</v>
      </c>
      <c r="I44" s="15">
        <f t="shared" si="6"/>
        <v>-0.79850769621777162</v>
      </c>
      <c r="J44" s="16">
        <f t="shared" si="7"/>
        <v>4.3385970767465452</v>
      </c>
      <c r="K44" s="14">
        <f t="shared" si="15"/>
        <v>-8.6206896551723859E-3</v>
      </c>
      <c r="L44" s="15">
        <f t="shared" si="16"/>
        <v>2.2727272727272749E-2</v>
      </c>
      <c r="M44" s="16">
        <f t="shared" si="17"/>
        <v>-3.037974683544311E-2</v>
      </c>
      <c r="N44" s="14">
        <f t="shared" si="18"/>
        <v>-8.6580627431145415E-3</v>
      </c>
      <c r="O44" s="15">
        <f t="shared" si="19"/>
        <v>2.2472855852058576E-2</v>
      </c>
      <c r="P44" s="16">
        <f t="shared" si="20"/>
        <v>-3.0850775720475933E-2</v>
      </c>
      <c r="Q44" s="14">
        <f t="shared" si="9"/>
        <v>25.185276716046424</v>
      </c>
      <c r="R44" s="15">
        <f t="shared" si="10"/>
        <v>16.122087672227856</v>
      </c>
      <c r="S44" s="16">
        <f t="shared" si="11"/>
        <v>9.3775482909600889</v>
      </c>
      <c r="T44" s="14">
        <f t="shared" si="12"/>
        <v>0.86615840745446837</v>
      </c>
      <c r="U44" s="15">
        <f t="shared" si="13"/>
        <v>0.21280000000000002</v>
      </c>
      <c r="V44" s="16">
        <f t="shared" si="14"/>
        <v>0.50619834710743783</v>
      </c>
    </row>
    <row r="45" spans="1:22" x14ac:dyDescent="0.25">
      <c r="A45" s="2">
        <v>42303</v>
      </c>
      <c r="B45" s="14">
        <f t="shared" si="23"/>
        <v>7.2349999999999998E-2</v>
      </c>
      <c r="C45" s="15">
        <f t="shared" si="23"/>
        <v>0.45</v>
      </c>
      <c r="D45" s="16">
        <f t="shared" si="23"/>
        <v>75</v>
      </c>
      <c r="E45" s="14">
        <f t="shared" si="24"/>
        <v>85952120000</v>
      </c>
      <c r="F45" s="15">
        <f t="shared" si="24"/>
        <v>3780000</v>
      </c>
      <c r="G45" s="16">
        <f t="shared" si="24"/>
        <v>9790</v>
      </c>
      <c r="H45" s="14">
        <f t="shared" si="5"/>
        <v>-2.6262398259046442</v>
      </c>
      <c r="I45" s="15">
        <f t="shared" si="6"/>
        <v>-0.79850769621777162</v>
      </c>
      <c r="J45" s="16">
        <f t="shared" si="7"/>
        <v>4.3174881135363101</v>
      </c>
      <c r="K45" s="14">
        <f t="shared" si="15"/>
        <v>-3.2107023411371227E-2</v>
      </c>
      <c r="L45" s="15">
        <f t="shared" si="16"/>
        <v>0</v>
      </c>
      <c r="M45" s="16">
        <f t="shared" si="17"/>
        <v>-2.0887728459529954E-2</v>
      </c>
      <c r="N45" s="14">
        <f t="shared" si="18"/>
        <v>-3.263375919330299E-2</v>
      </c>
      <c r="O45" s="15">
        <f t="shared" si="19"/>
        <v>0</v>
      </c>
      <c r="P45" s="16">
        <f t="shared" si="20"/>
        <v>-2.1108963210235053E-2</v>
      </c>
      <c r="Q45" s="14">
        <f t="shared" si="9"/>
        <v>25.17705623397428</v>
      </c>
      <c r="R45" s="15">
        <f t="shared" si="10"/>
        <v>15.14523456759577</v>
      </c>
      <c r="S45" s="16">
        <f t="shared" si="11"/>
        <v>9.1891167355245553</v>
      </c>
      <c r="T45" s="14">
        <f t="shared" si="12"/>
        <v>0.81533248623464627</v>
      </c>
      <c r="U45" s="15">
        <f t="shared" si="13"/>
        <v>0.21280000000000002</v>
      </c>
      <c r="V45" s="16">
        <f t="shared" si="14"/>
        <v>0.47314049586776857</v>
      </c>
    </row>
    <row r="46" spans="1:22" x14ac:dyDescent="0.25">
      <c r="A46" s="2">
        <v>42310</v>
      </c>
      <c r="B46" s="14">
        <f t="shared" si="23"/>
        <v>7.5850000000000001E-2</v>
      </c>
      <c r="C46" s="15">
        <f t="shared" si="23"/>
        <v>0.45</v>
      </c>
      <c r="D46" s="16">
        <f t="shared" si="23"/>
        <v>74.5</v>
      </c>
      <c r="E46" s="14">
        <f t="shared" si="24"/>
        <v>65541320000</v>
      </c>
      <c r="F46" s="15">
        <f t="shared" si="24"/>
        <v>2900000</v>
      </c>
      <c r="G46" s="16">
        <f t="shared" si="24"/>
        <v>3310</v>
      </c>
      <c r="H46" s="14">
        <f t="shared" si="5"/>
        <v>-2.5789975731875958</v>
      </c>
      <c r="I46" s="15">
        <f t="shared" si="6"/>
        <v>-0.79850769621777162</v>
      </c>
      <c r="J46" s="16">
        <f t="shared" si="7"/>
        <v>4.3107991253855138</v>
      </c>
      <c r="K46" s="14">
        <f t="shared" si="15"/>
        <v>4.8375950241879795E-2</v>
      </c>
      <c r="L46" s="15">
        <f t="shared" si="16"/>
        <v>0</v>
      </c>
      <c r="M46" s="16">
        <f t="shared" si="17"/>
        <v>-6.6666666666666671E-3</v>
      </c>
      <c r="N46" s="14">
        <f t="shared" si="18"/>
        <v>4.7242252717048537E-2</v>
      </c>
      <c r="O46" s="15">
        <f t="shared" si="19"/>
        <v>0</v>
      </c>
      <c r="P46" s="16">
        <f t="shared" si="20"/>
        <v>-6.688988150796652E-3</v>
      </c>
      <c r="Q46" s="14">
        <f t="shared" si="9"/>
        <v>24.905946620386558</v>
      </c>
      <c r="R46" s="15">
        <f t="shared" si="10"/>
        <v>14.880221294956703</v>
      </c>
      <c r="S46" s="16">
        <f t="shared" si="11"/>
        <v>8.1047034683711079</v>
      </c>
      <c r="T46" s="14">
        <f t="shared" si="12"/>
        <v>0.88945362134688688</v>
      </c>
      <c r="U46" s="15">
        <f t="shared" si="13"/>
        <v>0.21280000000000002</v>
      </c>
      <c r="V46" s="16">
        <f t="shared" si="14"/>
        <v>0.46280991735537186</v>
      </c>
    </row>
    <row r="47" spans="1:22" x14ac:dyDescent="0.25">
      <c r="A47" s="2">
        <v>42317</v>
      </c>
      <c r="B47" s="14">
        <f t="shared" si="23"/>
        <v>7.5800000000000006E-2</v>
      </c>
      <c r="C47" s="15">
        <f t="shared" si="23"/>
        <v>0.442</v>
      </c>
      <c r="D47" s="16">
        <f t="shared" si="23"/>
        <v>72.900000000000006</v>
      </c>
      <c r="E47" s="14">
        <f t="shared" si="24"/>
        <v>48970650000</v>
      </c>
      <c r="F47" s="15">
        <f t="shared" si="24"/>
        <v>2300000</v>
      </c>
      <c r="G47" s="16">
        <f t="shared" si="24"/>
        <v>6300</v>
      </c>
      <c r="H47" s="14">
        <f t="shared" si="5"/>
        <v>-2.579656986333811</v>
      </c>
      <c r="I47" s="15">
        <f t="shared" si="6"/>
        <v>-0.81644539690443896</v>
      </c>
      <c r="J47" s="16">
        <f t="shared" si="7"/>
        <v>4.2890886390146123</v>
      </c>
      <c r="K47" s="14">
        <f t="shared" si="15"/>
        <v>-6.5919578114692807E-4</v>
      </c>
      <c r="L47" s="15">
        <f t="shared" si="16"/>
        <v>-1.7777777777777792E-2</v>
      </c>
      <c r="M47" s="16">
        <f t="shared" si="17"/>
        <v>-2.1476510067114016E-2</v>
      </c>
      <c r="N47" s="14">
        <f t="shared" si="18"/>
        <v>-6.5941314621520712E-4</v>
      </c>
      <c r="O47" s="15">
        <f t="shared" si="19"/>
        <v>-1.7937700686667318E-2</v>
      </c>
      <c r="P47" s="16">
        <f t="shared" si="20"/>
        <v>-2.1710486370901314E-2</v>
      </c>
      <c r="Q47" s="14">
        <f t="shared" si="9"/>
        <v>24.61448697600526</v>
      </c>
      <c r="R47" s="15">
        <f t="shared" si="10"/>
        <v>14.648419680899378</v>
      </c>
      <c r="S47" s="16">
        <f t="shared" si="11"/>
        <v>8.7483049123796235</v>
      </c>
      <c r="T47" s="14">
        <f t="shared" si="12"/>
        <v>0.88839474798814067</v>
      </c>
      <c r="U47" s="15">
        <f t="shared" si="13"/>
        <v>0.20853333333333335</v>
      </c>
      <c r="V47" s="16">
        <f t="shared" si="14"/>
        <v>0.4297520661157026</v>
      </c>
    </row>
    <row r="48" spans="1:22" x14ac:dyDescent="0.25">
      <c r="A48" s="2">
        <v>42324</v>
      </c>
      <c r="B48" s="14">
        <f t="shared" si="23"/>
        <v>7.6009999999999994E-2</v>
      </c>
      <c r="C48" s="15">
        <f t="shared" si="23"/>
        <v>0.43</v>
      </c>
      <c r="D48" s="16">
        <f t="shared" si="23"/>
        <v>72</v>
      </c>
      <c r="E48" s="14">
        <f t="shared" si="24"/>
        <v>88567990000</v>
      </c>
      <c r="F48" s="15">
        <f t="shared" si="24"/>
        <v>6050000</v>
      </c>
      <c r="G48" s="16">
        <f t="shared" si="24"/>
        <v>4900</v>
      </c>
      <c r="H48" s="14">
        <f t="shared" si="5"/>
        <v>-2.5768903684041882</v>
      </c>
      <c r="I48" s="15">
        <f t="shared" si="6"/>
        <v>-0.84397007029452897</v>
      </c>
      <c r="J48" s="16">
        <f t="shared" si="7"/>
        <v>4.2766661190160553</v>
      </c>
      <c r="K48" s="14">
        <f t="shared" si="15"/>
        <v>2.7704485488125059E-3</v>
      </c>
      <c r="L48" s="15">
        <f t="shared" si="16"/>
        <v>-2.7149321266968351E-2</v>
      </c>
      <c r="M48" s="16">
        <f t="shared" si="17"/>
        <v>-1.2345679012345756E-2</v>
      </c>
      <c r="N48" s="14">
        <f t="shared" si="18"/>
        <v>2.7666179296229115E-3</v>
      </c>
      <c r="O48" s="15">
        <f t="shared" si="19"/>
        <v>-2.7524673390090033E-2</v>
      </c>
      <c r="P48" s="16">
        <f t="shared" si="20"/>
        <v>-1.2422519998557209E-2</v>
      </c>
      <c r="Q48" s="14">
        <f t="shared" si="9"/>
        <v>25.207036342595973</v>
      </c>
      <c r="R48" s="15">
        <f t="shared" si="10"/>
        <v>15.615568830007025</v>
      </c>
      <c r="S48" s="16">
        <f t="shared" si="11"/>
        <v>8.4969904840987187</v>
      </c>
      <c r="T48" s="14">
        <f t="shared" si="12"/>
        <v>0.8928420160948749</v>
      </c>
      <c r="U48" s="15">
        <f t="shared" si="13"/>
        <v>0.20213333333333333</v>
      </c>
      <c r="V48" s="16">
        <f t="shared" si="14"/>
        <v>0.41115702479338839</v>
      </c>
    </row>
    <row r="49" spans="1:22" x14ac:dyDescent="0.25">
      <c r="A49" s="2">
        <v>42331</v>
      </c>
      <c r="B49" s="14">
        <f t="shared" si="23"/>
        <v>7.2709999999999997E-2</v>
      </c>
      <c r="C49" s="15">
        <f t="shared" si="23"/>
        <v>0.40899999999999997</v>
      </c>
      <c r="D49" s="16">
        <f t="shared" si="23"/>
        <v>72</v>
      </c>
      <c r="E49" s="14">
        <f t="shared" si="24"/>
        <v>72578860000</v>
      </c>
      <c r="F49" s="15">
        <f t="shared" si="24"/>
        <v>5300000</v>
      </c>
      <c r="G49" s="16">
        <f t="shared" si="24"/>
        <v>1370</v>
      </c>
      <c r="H49" s="14">
        <f t="shared" si="5"/>
        <v>-2.6212763523201716</v>
      </c>
      <c r="I49" s="15">
        <f t="shared" si="6"/>
        <v>-0.89404012293933532</v>
      </c>
      <c r="J49" s="16">
        <f t="shared" si="7"/>
        <v>4.2766661190160553</v>
      </c>
      <c r="K49" s="14">
        <f t="shared" si="15"/>
        <v>-4.341534008683065E-2</v>
      </c>
      <c r="L49" s="15">
        <f t="shared" si="16"/>
        <v>-4.8837209302325622E-2</v>
      </c>
      <c r="M49" s="16">
        <f t="shared" si="17"/>
        <v>0</v>
      </c>
      <c r="N49" s="14">
        <f t="shared" si="18"/>
        <v>-4.4385983915983605E-2</v>
      </c>
      <c r="O49" s="15">
        <f t="shared" si="19"/>
        <v>-5.0070052644806386E-2</v>
      </c>
      <c r="P49" s="16">
        <f t="shared" si="20"/>
        <v>0</v>
      </c>
      <c r="Q49" s="14">
        <f t="shared" si="9"/>
        <v>25.0079395318017</v>
      </c>
      <c r="R49" s="15">
        <f t="shared" si="10"/>
        <v>15.483217378522351</v>
      </c>
      <c r="S49" s="16">
        <f t="shared" si="11"/>
        <v>7.222566018822171</v>
      </c>
      <c r="T49" s="14">
        <f t="shared" si="12"/>
        <v>0.82295637441761949</v>
      </c>
      <c r="U49" s="15">
        <f t="shared" si="13"/>
        <v>0.19093333333333332</v>
      </c>
      <c r="V49" s="16">
        <f t="shared" si="14"/>
        <v>0.41115702479338839</v>
      </c>
    </row>
    <row r="50" spans="1:22" x14ac:dyDescent="0.25">
      <c r="A50" s="2">
        <v>42338</v>
      </c>
      <c r="B50" s="14">
        <f t="shared" si="23"/>
        <v>7.2300000000000003E-2</v>
      </c>
      <c r="C50" s="15">
        <f t="shared" si="23"/>
        <v>0.40100000000000002</v>
      </c>
      <c r="D50" s="16">
        <f t="shared" si="23"/>
        <v>73.2</v>
      </c>
      <c r="E50" s="14">
        <f t="shared" si="24"/>
        <v>61521830000</v>
      </c>
      <c r="F50" s="15">
        <f t="shared" si="24"/>
        <v>5300000</v>
      </c>
      <c r="G50" s="16">
        <f t="shared" si="24"/>
        <v>760</v>
      </c>
      <c r="H50" s="14">
        <f t="shared" si="5"/>
        <v>-2.6269311498174179</v>
      </c>
      <c r="I50" s="15">
        <f t="shared" si="6"/>
        <v>-0.91379385167556781</v>
      </c>
      <c r="J50" s="16">
        <f t="shared" si="7"/>
        <v>4.2931954209672663</v>
      </c>
      <c r="K50" s="14">
        <f t="shared" si="15"/>
        <v>-5.6388392243156889E-3</v>
      </c>
      <c r="L50" s="15">
        <f t="shared" si="16"/>
        <v>-1.955990220048888E-2</v>
      </c>
      <c r="M50" s="16">
        <f t="shared" si="17"/>
        <v>1.6666666666666705E-2</v>
      </c>
      <c r="N50" s="14">
        <f t="shared" si="18"/>
        <v>-5.6547974972464233E-3</v>
      </c>
      <c r="O50" s="15">
        <f t="shared" si="19"/>
        <v>-1.9753728736232424E-2</v>
      </c>
      <c r="P50" s="16">
        <f t="shared" si="20"/>
        <v>1.6529301951210506E-2</v>
      </c>
      <c r="Q50" s="14">
        <f t="shared" si="9"/>
        <v>24.842657908125311</v>
      </c>
      <c r="R50" s="15">
        <f t="shared" si="10"/>
        <v>15.483217378522351</v>
      </c>
      <c r="S50" s="16">
        <f t="shared" si="11"/>
        <v>6.633318433280377</v>
      </c>
      <c r="T50" s="14">
        <f t="shared" si="12"/>
        <v>0.81427361287590005</v>
      </c>
      <c r="U50" s="15">
        <f t="shared" si="13"/>
        <v>0.18666666666666668</v>
      </c>
      <c r="V50" s="16">
        <f t="shared" si="14"/>
        <v>0.43595041322314054</v>
      </c>
    </row>
    <row r="51" spans="1:22" x14ac:dyDescent="0.25">
      <c r="A51" s="2">
        <v>42345</v>
      </c>
      <c r="B51" s="14">
        <f t="shared" si="23"/>
        <v>7.5700000000000003E-2</v>
      </c>
      <c r="C51" s="15">
        <f t="shared" si="23"/>
        <v>0.39500000000000002</v>
      </c>
      <c r="D51" s="16">
        <f t="shared" si="23"/>
        <v>65.2</v>
      </c>
      <c r="E51" s="14">
        <f t="shared" si="24"/>
        <v>72952860000</v>
      </c>
      <c r="F51" s="15">
        <f t="shared" si="24"/>
        <v>2390000</v>
      </c>
      <c r="G51" s="16">
        <f t="shared" si="24"/>
        <v>6130</v>
      </c>
      <c r="H51" s="14">
        <f t="shared" si="5"/>
        <v>-2.5809771185387338</v>
      </c>
      <c r="I51" s="15">
        <f t="shared" si="6"/>
        <v>-0.92886951408101515</v>
      </c>
      <c r="J51" s="16">
        <f t="shared" si="7"/>
        <v>4.1774594689326072</v>
      </c>
      <c r="K51" s="14">
        <f t="shared" si="15"/>
        <v>4.7026279391424619E-2</v>
      </c>
      <c r="L51" s="15">
        <f t="shared" si="16"/>
        <v>-1.4962593516209488E-2</v>
      </c>
      <c r="M51" s="16">
        <f t="shared" si="17"/>
        <v>-0.10928961748633879</v>
      </c>
      <c r="N51" s="14">
        <f t="shared" si="18"/>
        <v>4.5954031278684145E-2</v>
      </c>
      <c r="O51" s="15">
        <f t="shared" si="19"/>
        <v>-1.5075662405447386E-2</v>
      </c>
      <c r="P51" s="16">
        <f t="shared" si="20"/>
        <v>-0.11573595203465861</v>
      </c>
      <c r="Q51" s="14">
        <f t="shared" si="9"/>
        <v>25.013079316081598</v>
      </c>
      <c r="R51" s="15">
        <f t="shared" si="10"/>
        <v>14.686803923907693</v>
      </c>
      <c r="S51" s="16">
        <f t="shared" si="11"/>
        <v>8.7209500289302575</v>
      </c>
      <c r="T51" s="14">
        <f t="shared" si="12"/>
        <v>0.88627700127064801</v>
      </c>
      <c r="U51" s="15">
        <f t="shared" si="13"/>
        <v>0.18346666666666669</v>
      </c>
      <c r="V51" s="16">
        <f t="shared" si="14"/>
        <v>0.27066115702479343</v>
      </c>
    </row>
    <row r="52" spans="1:22" x14ac:dyDescent="0.25">
      <c r="A52" s="2">
        <v>42352</v>
      </c>
      <c r="B52" s="14">
        <f t="shared" si="23"/>
        <v>7.5200000000000003E-2</v>
      </c>
      <c r="C52" s="15">
        <f t="shared" si="23"/>
        <v>0.40300000000000002</v>
      </c>
      <c r="D52" s="16">
        <f t="shared" si="23"/>
        <v>64.099999999999994</v>
      </c>
      <c r="E52" s="14">
        <f t="shared" si="24"/>
        <v>92849220000</v>
      </c>
      <c r="F52" s="15">
        <f t="shared" si="24"/>
        <v>2630000</v>
      </c>
      <c r="G52" s="16">
        <f t="shared" si="24"/>
        <v>5630</v>
      </c>
      <c r="H52" s="14">
        <f t="shared" si="5"/>
        <v>-2.5876040480263427</v>
      </c>
      <c r="I52" s="15">
        <f t="shared" si="6"/>
        <v>-0.90881871703545403</v>
      </c>
      <c r="J52" s="16">
        <f t="shared" si="7"/>
        <v>4.160444363926624</v>
      </c>
      <c r="K52" s="14">
        <f t="shared" si="15"/>
        <v>-6.6050198150594507E-3</v>
      </c>
      <c r="L52" s="15">
        <f t="shared" si="16"/>
        <v>2.0253164556962043E-2</v>
      </c>
      <c r="M52" s="16">
        <f t="shared" si="17"/>
        <v>-1.6871165644171911E-2</v>
      </c>
      <c r="N52" s="14">
        <f t="shared" si="18"/>
        <v>-6.6269294876089612E-3</v>
      </c>
      <c r="O52" s="15">
        <f t="shared" si="19"/>
        <v>2.005079704556122E-2</v>
      </c>
      <c r="P52" s="16">
        <f t="shared" si="20"/>
        <v>-1.701510500598304E-2</v>
      </c>
      <c r="Q52" s="14">
        <f t="shared" si="9"/>
        <v>25.254242724063637</v>
      </c>
      <c r="R52" s="15">
        <f t="shared" si="10"/>
        <v>14.782494404153947</v>
      </c>
      <c r="S52" s="16">
        <f t="shared" si="11"/>
        <v>8.6358647211337356</v>
      </c>
      <c r="T52" s="14">
        <f t="shared" si="12"/>
        <v>0.87568826768318508</v>
      </c>
      <c r="U52" s="15">
        <f t="shared" si="13"/>
        <v>0.18773333333333336</v>
      </c>
      <c r="V52" s="16">
        <f t="shared" si="14"/>
        <v>0.24793388429752053</v>
      </c>
    </row>
    <row r="53" spans="1:22" x14ac:dyDescent="0.25">
      <c r="A53" s="2">
        <v>42359</v>
      </c>
      <c r="B53" s="14">
        <f t="shared" si="23"/>
        <v>7.7100000000000002E-2</v>
      </c>
      <c r="C53" s="15">
        <f t="shared" si="23"/>
        <v>0.41</v>
      </c>
      <c r="D53" s="16">
        <f t="shared" si="23"/>
        <v>59.9</v>
      </c>
      <c r="E53" s="14">
        <f t="shared" si="24"/>
        <v>38398260000</v>
      </c>
      <c r="F53" s="15">
        <f t="shared" si="24"/>
        <v>1190000</v>
      </c>
      <c r="G53" s="16">
        <f t="shared" si="24"/>
        <v>16300</v>
      </c>
      <c r="H53" s="14">
        <f t="shared" si="5"/>
        <v>-2.5626519984128531</v>
      </c>
      <c r="I53" s="15">
        <f t="shared" si="6"/>
        <v>-0.89159811928378363</v>
      </c>
      <c r="J53" s="16">
        <f t="shared" si="7"/>
        <v>4.0926765051214034</v>
      </c>
      <c r="K53" s="14">
        <f t="shared" si="15"/>
        <v>2.5265957446808495E-2</v>
      </c>
      <c r="L53" s="15">
        <f t="shared" si="16"/>
        <v>1.7369727047146278E-2</v>
      </c>
      <c r="M53" s="16">
        <f t="shared" si="17"/>
        <v>-6.5522620904836126E-2</v>
      </c>
      <c r="N53" s="14">
        <f t="shared" si="18"/>
        <v>2.4952049613489749E-2</v>
      </c>
      <c r="O53" s="15">
        <f t="shared" si="19"/>
        <v>1.7220597751670341E-2</v>
      </c>
      <c r="P53" s="16">
        <f t="shared" si="20"/>
        <v>-6.7767858805220682E-2</v>
      </c>
      <c r="Q53" s="14">
        <f t="shared" si="9"/>
        <v>24.371277983013449</v>
      </c>
      <c r="R53" s="15">
        <f t="shared" si="10"/>
        <v>13.989463865087712</v>
      </c>
      <c r="S53" s="16">
        <f t="shared" si="11"/>
        <v>9.6989203867948532</v>
      </c>
      <c r="T53" s="14">
        <f t="shared" si="12"/>
        <v>0.91592545531554426</v>
      </c>
      <c r="U53" s="15">
        <f t="shared" si="13"/>
        <v>0.19146666666666665</v>
      </c>
      <c r="V53" s="16">
        <f t="shared" si="14"/>
        <v>0.16115702479338836</v>
      </c>
    </row>
    <row r="54" spans="1:22" x14ac:dyDescent="0.25">
      <c r="A54" s="2">
        <v>42366</v>
      </c>
      <c r="B54" s="14">
        <f t="shared" si="23"/>
        <v>7.9699999999999993E-2</v>
      </c>
      <c r="C54" s="15">
        <f t="shared" si="23"/>
        <v>0.42099999999999999</v>
      </c>
      <c r="D54" s="16">
        <f t="shared" si="23"/>
        <v>57.4</v>
      </c>
      <c r="E54" s="14">
        <f t="shared" si="24"/>
        <v>101329360000</v>
      </c>
      <c r="F54" s="15">
        <f t="shared" si="24"/>
        <v>1440000</v>
      </c>
      <c r="G54" s="16">
        <f t="shared" si="24"/>
        <v>8980</v>
      </c>
      <c r="H54" s="14">
        <f t="shared" si="5"/>
        <v>-2.5294856931859679</v>
      </c>
      <c r="I54" s="15">
        <f t="shared" si="6"/>
        <v>-0.86512244529975568</v>
      </c>
      <c r="J54" s="16">
        <f t="shared" si="7"/>
        <v>4.0500443033255209</v>
      </c>
      <c r="K54" s="14">
        <f t="shared" si="15"/>
        <v>3.3722438391698979E-2</v>
      </c>
      <c r="L54" s="15">
        <f t="shared" si="16"/>
        <v>2.6829268292682951E-2</v>
      </c>
      <c r="M54" s="16">
        <f t="shared" si="17"/>
        <v>-4.1736227045075125E-2</v>
      </c>
      <c r="N54" s="14">
        <f t="shared" si="18"/>
        <v>3.3166305226885434E-2</v>
      </c>
      <c r="O54" s="15">
        <f t="shared" si="19"/>
        <v>2.6475673984027955E-2</v>
      </c>
      <c r="P54" s="16">
        <f t="shared" si="20"/>
        <v>-4.2632201795882986E-2</v>
      </c>
      <c r="Q54" s="14">
        <f t="shared" si="9"/>
        <v>25.341642038389455</v>
      </c>
      <c r="R54" s="15">
        <f t="shared" si="10"/>
        <v>14.180153671552183</v>
      </c>
      <c r="S54" s="16">
        <f t="shared" si="11"/>
        <v>9.1027551612962458</v>
      </c>
      <c r="T54" s="14">
        <f t="shared" si="12"/>
        <v>0.97098686997035133</v>
      </c>
      <c r="U54" s="15">
        <f t="shared" si="13"/>
        <v>0.19733333333333333</v>
      </c>
      <c r="V54" s="16">
        <f t="shared" si="14"/>
        <v>0.1095041322314049</v>
      </c>
    </row>
    <row r="55" spans="1:22" x14ac:dyDescent="0.25">
      <c r="A55" s="2">
        <v>42373</v>
      </c>
      <c r="B55" s="14">
        <f t="shared" si="23"/>
        <v>7.5170000000000001E-2</v>
      </c>
      <c r="C55" s="15">
        <f t="shared" si="23"/>
        <v>0.5</v>
      </c>
      <c r="D55" s="16">
        <f t="shared" si="23"/>
        <v>57</v>
      </c>
      <c r="E55" s="14">
        <f t="shared" si="24"/>
        <v>30633400000</v>
      </c>
      <c r="F55" s="15">
        <f t="shared" si="24"/>
        <v>4600000</v>
      </c>
      <c r="G55" s="16">
        <f t="shared" si="24"/>
        <v>2370</v>
      </c>
      <c r="H55" s="14">
        <f t="shared" si="5"/>
        <v>-2.5880030637927596</v>
      </c>
      <c r="I55" s="15">
        <f t="shared" si="6"/>
        <v>-0.69314718055994529</v>
      </c>
      <c r="J55" s="16">
        <f t="shared" si="7"/>
        <v>4.0430512678345503</v>
      </c>
      <c r="K55" s="14">
        <f t="shared" si="15"/>
        <v>-5.683814303638636E-2</v>
      </c>
      <c r="L55" s="15">
        <f t="shared" si="16"/>
        <v>0.18764845605700717</v>
      </c>
      <c r="M55" s="16">
        <f t="shared" si="17"/>
        <v>-6.9686411149825541E-3</v>
      </c>
      <c r="N55" s="14">
        <f t="shared" si="18"/>
        <v>-5.8517370606791727E-2</v>
      </c>
      <c r="O55" s="15">
        <f t="shared" si="19"/>
        <v>0.17197526473981029</v>
      </c>
      <c r="P55" s="16">
        <f t="shared" si="20"/>
        <v>-6.9930354909705254E-3</v>
      </c>
      <c r="Q55" s="14">
        <f t="shared" si="9"/>
        <v>24.14535675391614</v>
      </c>
      <c r="R55" s="15">
        <f t="shared" si="10"/>
        <v>15.341566861459324</v>
      </c>
      <c r="S55" s="16">
        <f t="shared" si="11"/>
        <v>7.7706452341291765</v>
      </c>
      <c r="T55" s="14">
        <f t="shared" si="12"/>
        <v>0.87505294366793729</v>
      </c>
      <c r="U55" s="15">
        <f t="shared" si="13"/>
        <v>0.23946666666666666</v>
      </c>
      <c r="V55" s="16">
        <f t="shared" si="14"/>
        <v>0.10123966942148757</v>
      </c>
    </row>
    <row r="56" spans="1:22" x14ac:dyDescent="0.25">
      <c r="A56" s="2">
        <v>42380</v>
      </c>
      <c r="B56" s="14">
        <f t="shared" si="23"/>
        <v>6.9500000000000006E-2</v>
      </c>
      <c r="C56" s="15">
        <f t="shared" si="23"/>
        <v>0.49</v>
      </c>
      <c r="D56" s="16">
        <f t="shared" si="23"/>
        <v>52.1</v>
      </c>
      <c r="E56" s="14">
        <f t="shared" si="24"/>
        <v>103397700000</v>
      </c>
      <c r="F56" s="15">
        <f t="shared" si="24"/>
        <v>2310000</v>
      </c>
      <c r="G56" s="16">
        <f t="shared" si="24"/>
        <v>13370</v>
      </c>
      <c r="H56" s="14">
        <f t="shared" si="5"/>
        <v>-2.6664285264113907</v>
      </c>
      <c r="I56" s="15">
        <f t="shared" si="6"/>
        <v>-0.71334988787746478</v>
      </c>
      <c r="J56" s="16">
        <f t="shared" si="7"/>
        <v>3.9531649487593215</v>
      </c>
      <c r="K56" s="14">
        <f t="shared" si="15"/>
        <v>-7.5429027537581406E-2</v>
      </c>
      <c r="L56" s="15">
        <f t="shared" si="16"/>
        <v>-2.0000000000000018E-2</v>
      </c>
      <c r="M56" s="16">
        <f t="shared" si="17"/>
        <v>-8.596491228070173E-2</v>
      </c>
      <c r="N56" s="14">
        <f t="shared" si="18"/>
        <v>-7.8425462618630981E-2</v>
      </c>
      <c r="O56" s="15">
        <f t="shared" si="19"/>
        <v>-2.0202707317519466E-2</v>
      </c>
      <c r="P56" s="16">
        <f t="shared" si="20"/>
        <v>-8.9886319075228843E-2</v>
      </c>
      <c r="Q56" s="14">
        <f t="shared" si="9"/>
        <v>25.361848555059613</v>
      </c>
      <c r="R56" s="15">
        <f t="shared" si="10"/>
        <v>14.652758082497977</v>
      </c>
      <c r="S56" s="16">
        <f t="shared" si="11"/>
        <v>9.5007686700959884</v>
      </c>
      <c r="T56" s="14">
        <f t="shared" si="12"/>
        <v>0.75497670478610768</v>
      </c>
      <c r="U56" s="15">
        <f t="shared" si="13"/>
        <v>0.23413333333333333</v>
      </c>
      <c r="V56" s="16">
        <f t="shared" si="14"/>
        <v>0</v>
      </c>
    </row>
    <row r="57" spans="1:22" x14ac:dyDescent="0.25">
      <c r="A57" s="2">
        <v>42387</v>
      </c>
      <c r="B57" s="14">
        <f t="shared" si="23"/>
        <v>6.9599999999999995E-2</v>
      </c>
      <c r="C57" s="15">
        <f t="shared" si="23"/>
        <v>0.434</v>
      </c>
      <c r="D57" s="16">
        <f t="shared" si="23"/>
        <v>65.7</v>
      </c>
      <c r="E57" s="14">
        <f t="shared" si="24"/>
        <v>156049470000</v>
      </c>
      <c r="F57" s="15">
        <f t="shared" si="24"/>
        <v>5700000</v>
      </c>
      <c r="G57" s="16">
        <f t="shared" si="24"/>
        <v>23430</v>
      </c>
      <c r="H57" s="14">
        <f t="shared" si="5"/>
        <v>-2.6649907116417633</v>
      </c>
      <c r="I57" s="15">
        <f t="shared" si="6"/>
        <v>-0.83471074488173225</v>
      </c>
      <c r="J57" s="16">
        <f t="shared" si="7"/>
        <v>4.1850989254905651</v>
      </c>
      <c r="K57" s="14">
        <f t="shared" si="15"/>
        <v>1.4388489208631507E-3</v>
      </c>
      <c r="L57" s="15">
        <f t="shared" si="16"/>
        <v>-0.11428571428571428</v>
      </c>
      <c r="M57" s="16">
        <f t="shared" si="17"/>
        <v>0.26103646833013439</v>
      </c>
      <c r="N57" s="14">
        <f t="shared" si="18"/>
        <v>1.4378147696274175E-3</v>
      </c>
      <c r="O57" s="15">
        <f t="shared" si="19"/>
        <v>-0.12136085700426748</v>
      </c>
      <c r="P57" s="16">
        <f t="shared" si="20"/>
        <v>0.23193397673124352</v>
      </c>
      <c r="Q57" s="14">
        <f t="shared" si="9"/>
        <v>25.773438909310109</v>
      </c>
      <c r="R57" s="15">
        <f t="shared" si="10"/>
        <v>15.555976732804778</v>
      </c>
      <c r="S57" s="16">
        <f t="shared" si="11"/>
        <v>10.061772531501841</v>
      </c>
      <c r="T57" s="14">
        <f t="shared" si="12"/>
        <v>0.7570944515036</v>
      </c>
      <c r="U57" s="15">
        <f t="shared" si="13"/>
        <v>0.20426666666666668</v>
      </c>
      <c r="V57" s="16">
        <f t="shared" si="14"/>
        <v>0.28099173553719015</v>
      </c>
    </row>
    <row r="58" spans="1:22" x14ac:dyDescent="0.25">
      <c r="A58" s="2">
        <v>42394</v>
      </c>
      <c r="B58" s="14">
        <f t="shared" si="23"/>
        <v>7.3700000000000002E-2</v>
      </c>
      <c r="C58" s="15">
        <f t="shared" si="23"/>
        <v>0.41799999999999998</v>
      </c>
      <c r="D58" s="16">
        <f t="shared" si="23"/>
        <v>57.4</v>
      </c>
      <c r="E58" s="14">
        <f t="shared" si="24"/>
        <v>103433660000</v>
      </c>
      <c r="F58" s="15">
        <f t="shared" si="24"/>
        <v>2820000</v>
      </c>
      <c r="G58" s="16">
        <f t="shared" si="24"/>
        <v>7410</v>
      </c>
      <c r="H58" s="14">
        <f t="shared" si="5"/>
        <v>-2.6077524797868463</v>
      </c>
      <c r="I58" s="15">
        <f t="shared" si="6"/>
        <v>-0.87227384645738082</v>
      </c>
      <c r="J58" s="16">
        <f t="shared" si="7"/>
        <v>4.0500443033255209</v>
      </c>
      <c r="K58" s="14">
        <f t="shared" si="15"/>
        <v>5.8908045977011589E-2</v>
      </c>
      <c r="L58" s="15">
        <f t="shared" si="16"/>
        <v>-3.6866359447004643E-2</v>
      </c>
      <c r="M58" s="16">
        <f t="shared" si="17"/>
        <v>-0.12633181126331816</v>
      </c>
      <c r="N58" s="14">
        <f t="shared" si="18"/>
        <v>5.7238231854916957E-2</v>
      </c>
      <c r="O58" s="15">
        <f t="shared" si="19"/>
        <v>-3.7563101575648614E-2</v>
      </c>
      <c r="P58" s="16">
        <f t="shared" si="20"/>
        <v>-0.13505462216504416</v>
      </c>
      <c r="Q58" s="14">
        <f t="shared" si="9"/>
        <v>25.362196277961615</v>
      </c>
      <c r="R58" s="15">
        <f t="shared" si="10"/>
        <v>14.852247442914296</v>
      </c>
      <c r="S58" s="16">
        <f t="shared" si="11"/>
        <v>8.9105857182901325</v>
      </c>
      <c r="T58" s="14">
        <f t="shared" si="12"/>
        <v>0.8439220669207963</v>
      </c>
      <c r="U58" s="15">
        <f t="shared" si="13"/>
        <v>0.19573333333333334</v>
      </c>
      <c r="V58" s="16">
        <f t="shared" si="14"/>
        <v>0.1095041322314049</v>
      </c>
    </row>
    <row r="59" spans="1:22" x14ac:dyDescent="0.25">
      <c r="A59" s="2">
        <v>42401</v>
      </c>
      <c r="B59" s="14">
        <f t="shared" si="23"/>
        <v>7.1150000000000005E-2</v>
      </c>
      <c r="C59" s="15">
        <f t="shared" si="23"/>
        <v>0.4</v>
      </c>
      <c r="D59" s="16">
        <f t="shared" si="23"/>
        <v>62.3</v>
      </c>
      <c r="E59" s="14">
        <f t="shared" si="24"/>
        <v>76747820000</v>
      </c>
      <c r="F59" s="15">
        <f t="shared" si="24"/>
        <v>920000</v>
      </c>
      <c r="G59" s="16">
        <f t="shared" si="24"/>
        <v>2020</v>
      </c>
      <c r="H59" s="14">
        <f t="shared" si="5"/>
        <v>-2.6429649544462754</v>
      </c>
      <c r="I59" s="15">
        <f t="shared" si="6"/>
        <v>-0.916290731874155</v>
      </c>
      <c r="J59" s="16">
        <f t="shared" si="7"/>
        <v>4.1319614257934072</v>
      </c>
      <c r="K59" s="14">
        <f t="shared" si="15"/>
        <v>-3.4599728629579329E-2</v>
      </c>
      <c r="L59" s="15">
        <f t="shared" si="16"/>
        <v>-4.3062200956937705E-2</v>
      </c>
      <c r="M59" s="16">
        <f t="shared" si="17"/>
        <v>8.5365853658536564E-2</v>
      </c>
      <c r="N59" s="14">
        <f t="shared" si="18"/>
        <v>-3.5212474659429553E-2</v>
      </c>
      <c r="O59" s="15">
        <f t="shared" si="19"/>
        <v>-4.4016885416774211E-2</v>
      </c>
      <c r="P59" s="16">
        <f t="shared" si="20"/>
        <v>8.1917122467886794E-2</v>
      </c>
      <c r="Q59" s="14">
        <f t="shared" si="9"/>
        <v>25.063790819101524</v>
      </c>
      <c r="R59" s="15">
        <f t="shared" si="10"/>
        <v>13.732128949025222</v>
      </c>
      <c r="S59" s="16">
        <f t="shared" si="11"/>
        <v>7.6108527903952501</v>
      </c>
      <c r="T59" s="14">
        <f t="shared" si="12"/>
        <v>0.78991952562473533</v>
      </c>
      <c r="U59" s="15">
        <f t="shared" si="13"/>
        <v>0.18613333333333335</v>
      </c>
      <c r="V59" s="16">
        <f t="shared" si="14"/>
        <v>0.21074380165289247</v>
      </c>
    </row>
    <row r="60" spans="1:22" x14ac:dyDescent="0.25">
      <c r="A60" s="2">
        <v>42408</v>
      </c>
      <c r="B60" s="14">
        <f t="shared" si="23"/>
        <v>6.93E-2</v>
      </c>
      <c r="C60" s="15">
        <f t="shared" si="23"/>
        <v>0.39900000000000002</v>
      </c>
      <c r="D60" s="16">
        <f t="shared" si="23"/>
        <v>58.6</v>
      </c>
      <c r="E60" s="14">
        <f t="shared" si="24"/>
        <v>74580640000</v>
      </c>
      <c r="F60" s="15">
        <f t="shared" si="24"/>
        <v>900000</v>
      </c>
      <c r="G60" s="16">
        <f t="shared" si="24"/>
        <v>4860</v>
      </c>
      <c r="H60" s="14">
        <f t="shared" si="5"/>
        <v>-2.6693103727862795</v>
      </c>
      <c r="I60" s="15">
        <f t="shared" si="6"/>
        <v>-0.91879386209227354</v>
      </c>
      <c r="J60" s="16">
        <f t="shared" si="7"/>
        <v>4.0707346965829672</v>
      </c>
      <c r="K60" s="14">
        <f t="shared" si="15"/>
        <v>-2.6001405481377433E-2</v>
      </c>
      <c r="L60" s="15">
        <f t="shared" si="16"/>
        <v>-2.5000000000000022E-3</v>
      </c>
      <c r="M60" s="16">
        <f t="shared" si="17"/>
        <v>-5.9390048154093031E-2</v>
      </c>
      <c r="N60" s="14">
        <f t="shared" si="18"/>
        <v>-2.6345418340003871E-2</v>
      </c>
      <c r="O60" s="15">
        <f t="shared" si="19"/>
        <v>-2.503130218118477E-3</v>
      </c>
      <c r="P60" s="16">
        <f t="shared" si="20"/>
        <v>-6.1226729210440416E-2</v>
      </c>
      <c r="Q60" s="14">
        <f t="shared" si="9"/>
        <v>25.035146793049378</v>
      </c>
      <c r="R60" s="15">
        <f t="shared" si="10"/>
        <v>13.710150042306449</v>
      </c>
      <c r="S60" s="16">
        <f t="shared" si="11"/>
        <v>8.4887937168945395</v>
      </c>
      <c r="T60" s="14">
        <f t="shared" si="12"/>
        <v>0.75074121135112237</v>
      </c>
      <c r="U60" s="15">
        <f t="shared" si="13"/>
        <v>0.18560000000000001</v>
      </c>
      <c r="V60" s="16">
        <f t="shared" si="14"/>
        <v>0.13429752066115702</v>
      </c>
    </row>
    <row r="61" spans="1:22" x14ac:dyDescent="0.25">
      <c r="A61" s="2">
        <v>42415</v>
      </c>
      <c r="B61" s="14">
        <f t="shared" si="23"/>
        <v>7.2309999999999999E-2</v>
      </c>
      <c r="C61" s="15">
        <f t="shared" si="23"/>
        <v>0.4</v>
      </c>
      <c r="D61" s="16">
        <f t="shared" si="23"/>
        <v>66</v>
      </c>
      <c r="E61" s="14">
        <f t="shared" si="24"/>
        <v>76581010000</v>
      </c>
      <c r="F61" s="15">
        <f t="shared" si="24"/>
        <v>1370000</v>
      </c>
      <c r="G61" s="16">
        <f t="shared" si="24"/>
        <v>31570</v>
      </c>
      <c r="H61" s="14">
        <f t="shared" si="5"/>
        <v>-2.6267928467952766</v>
      </c>
      <c r="I61" s="15">
        <f t="shared" si="6"/>
        <v>-0.916290731874155</v>
      </c>
      <c r="J61" s="16">
        <f t="shared" si="7"/>
        <v>4.1896547420264252</v>
      </c>
      <c r="K61" s="14">
        <f t="shared" si="15"/>
        <v>4.3434343434343416E-2</v>
      </c>
      <c r="L61" s="15">
        <f t="shared" si="16"/>
        <v>2.506265664160403E-3</v>
      </c>
      <c r="M61" s="16">
        <f t="shared" si="17"/>
        <v>0.12627986348122863</v>
      </c>
      <c r="N61" s="14">
        <f t="shared" si="18"/>
        <v>4.2517525991002884E-2</v>
      </c>
      <c r="O61" s="15">
        <f t="shared" si="19"/>
        <v>2.5031302181184748E-3</v>
      </c>
      <c r="P61" s="16">
        <f t="shared" si="20"/>
        <v>0.11892004544345851</v>
      </c>
      <c r="Q61" s="14">
        <f t="shared" si="9"/>
        <v>25.061614971730734</v>
      </c>
      <c r="R61" s="15">
        <f t="shared" si="10"/>
        <v>14.130321297804308</v>
      </c>
      <c r="S61" s="16">
        <f t="shared" si="11"/>
        <v>10.359962581552038</v>
      </c>
      <c r="T61" s="14">
        <f t="shared" si="12"/>
        <v>0.81448538754764921</v>
      </c>
      <c r="U61" s="15">
        <f t="shared" si="13"/>
        <v>0.18613333333333335</v>
      </c>
      <c r="V61" s="16">
        <f t="shared" si="14"/>
        <v>0.28719008264462809</v>
      </c>
    </row>
    <row r="62" spans="1:22" x14ac:dyDescent="0.25">
      <c r="A62" s="2">
        <v>42422</v>
      </c>
      <c r="B62" s="14">
        <f t="shared" si="23"/>
        <v>7.1980000000000002E-2</v>
      </c>
      <c r="C62" s="15">
        <f t="shared" si="23"/>
        <v>0.38700000000000001</v>
      </c>
      <c r="D62" s="16">
        <f t="shared" si="23"/>
        <v>64.5</v>
      </c>
      <c r="E62" s="14">
        <f t="shared" si="24"/>
        <v>44004510000</v>
      </c>
      <c r="F62" s="15">
        <f t="shared" si="24"/>
        <v>500000</v>
      </c>
      <c r="G62" s="16">
        <f t="shared" si="24"/>
        <v>3350</v>
      </c>
      <c r="H62" s="14">
        <f t="shared" si="5"/>
        <v>-2.6313669763312522</v>
      </c>
      <c r="I62" s="15">
        <f t="shared" si="6"/>
        <v>-0.9493305859523552</v>
      </c>
      <c r="J62" s="16">
        <f t="shared" si="7"/>
        <v>4.1666652238017265</v>
      </c>
      <c r="K62" s="14">
        <f t="shared" si="15"/>
        <v>-4.563684137740243E-3</v>
      </c>
      <c r="L62" s="15">
        <f t="shared" si="16"/>
        <v>-3.2500000000000029E-2</v>
      </c>
      <c r="M62" s="16">
        <f t="shared" si="17"/>
        <v>-2.2727272727272728E-2</v>
      </c>
      <c r="N62" s="14">
        <f t="shared" si="18"/>
        <v>-4.5741295359757782E-3</v>
      </c>
      <c r="O62" s="15">
        <f t="shared" si="19"/>
        <v>-3.3039854078200155E-2</v>
      </c>
      <c r="P62" s="16">
        <f t="shared" si="20"/>
        <v>-2.2989518224698718E-2</v>
      </c>
      <c r="Q62" s="14">
        <f t="shared" si="9"/>
        <v>24.507557965611905</v>
      </c>
      <c r="R62" s="15">
        <f t="shared" si="10"/>
        <v>13.122363377404328</v>
      </c>
      <c r="S62" s="16">
        <f t="shared" si="11"/>
        <v>8.1167156248191112</v>
      </c>
      <c r="T62" s="14">
        <f t="shared" si="12"/>
        <v>0.80749682337992379</v>
      </c>
      <c r="U62" s="15">
        <f t="shared" si="13"/>
        <v>0.1792</v>
      </c>
      <c r="V62" s="16">
        <f t="shared" si="14"/>
        <v>0.256198347107438</v>
      </c>
    </row>
    <row r="63" spans="1:22" x14ac:dyDescent="0.25">
      <c r="A63" s="2">
        <v>42429</v>
      </c>
      <c r="B63" s="14">
        <f t="shared" ref="B63:D82" si="25">VLOOKUP(_xlfn.CONCAT(B$2,$A63),Тикеры1,4,FALSE)</f>
        <v>7.4499999999999997E-2</v>
      </c>
      <c r="C63" s="15">
        <f t="shared" si="25"/>
        <v>0.36699999999999999</v>
      </c>
      <c r="D63" s="16">
        <f t="shared" si="25"/>
        <v>64.900000000000006</v>
      </c>
      <c r="E63" s="14">
        <f t="shared" ref="E63:G82" si="26">VLOOKUP(_xlfn.CONCAT(E$2,$A63),Тикеры1,5,FALSE)</f>
        <v>63919320000</v>
      </c>
      <c r="F63" s="15">
        <f t="shared" si="26"/>
        <v>850000</v>
      </c>
      <c r="G63" s="16">
        <f t="shared" si="26"/>
        <v>1420</v>
      </c>
      <c r="H63" s="14">
        <f t="shared" si="5"/>
        <v>-2.5969561535966235</v>
      </c>
      <c r="I63" s="15">
        <f t="shared" si="6"/>
        <v>-1.0023934309275668</v>
      </c>
      <c r="J63" s="16">
        <f t="shared" si="7"/>
        <v>4.1728476237100445</v>
      </c>
      <c r="K63" s="14">
        <f t="shared" si="15"/>
        <v>3.5009724923589808E-2</v>
      </c>
      <c r="L63" s="15">
        <f t="shared" si="16"/>
        <v>-5.1679586563307539E-2</v>
      </c>
      <c r="M63" s="16">
        <f t="shared" si="17"/>
        <v>6.2015503875969876E-3</v>
      </c>
      <c r="N63" s="14">
        <f t="shared" si="18"/>
        <v>3.4410822734629198E-2</v>
      </c>
      <c r="O63" s="15">
        <f t="shared" si="19"/>
        <v>-5.3062844975211555E-2</v>
      </c>
      <c r="P63" s="16">
        <f t="shared" si="20"/>
        <v>6.1823999083175599E-3</v>
      </c>
      <c r="Q63" s="14">
        <f t="shared" si="9"/>
        <v>24.880887500049973</v>
      </c>
      <c r="R63" s="15">
        <f t="shared" si="10"/>
        <v>13.652991628466498</v>
      </c>
      <c r="S63" s="16">
        <f t="shared" si="11"/>
        <v>7.2584121505953068</v>
      </c>
      <c r="T63" s="14">
        <f t="shared" si="12"/>
        <v>0.86086404066073685</v>
      </c>
      <c r="U63" s="15">
        <f t="shared" si="13"/>
        <v>0.16853333333333334</v>
      </c>
      <c r="V63" s="16">
        <f t="shared" si="14"/>
        <v>0.26446280991735549</v>
      </c>
    </row>
    <row r="64" spans="1:22" x14ac:dyDescent="0.25">
      <c r="A64" s="2">
        <v>42436</v>
      </c>
      <c r="B64" s="14">
        <f t="shared" si="25"/>
        <v>7.6499999999999999E-2</v>
      </c>
      <c r="C64" s="15">
        <f t="shared" si="25"/>
        <v>0.32700000000000001</v>
      </c>
      <c r="D64" s="16">
        <f t="shared" si="25"/>
        <v>64.900000000000006</v>
      </c>
      <c r="E64" s="14">
        <f t="shared" si="26"/>
        <v>51302920000</v>
      </c>
      <c r="F64" s="15">
        <f t="shared" si="26"/>
        <v>3830000</v>
      </c>
      <c r="G64" s="16">
        <f t="shared" si="26"/>
        <v>2740</v>
      </c>
      <c r="H64" s="14">
        <f t="shared" si="5"/>
        <v>-2.5704645381496469</v>
      </c>
      <c r="I64" s="15">
        <f t="shared" si="6"/>
        <v>-1.1177951080848836</v>
      </c>
      <c r="J64" s="16">
        <f t="shared" si="7"/>
        <v>4.1728476237100445</v>
      </c>
      <c r="K64" s="14">
        <f t="shared" si="15"/>
        <v>2.6845637583892641E-2</v>
      </c>
      <c r="L64" s="15">
        <f t="shared" si="16"/>
        <v>-0.10899182561307896</v>
      </c>
      <c r="M64" s="16">
        <f t="shared" si="17"/>
        <v>0</v>
      </c>
      <c r="N64" s="14">
        <f t="shared" si="18"/>
        <v>2.6491615446976285E-2</v>
      </c>
      <c r="O64" s="15">
        <f t="shared" si="19"/>
        <v>-0.11540167715731682</v>
      </c>
      <c r="P64" s="16">
        <f t="shared" si="20"/>
        <v>0</v>
      </c>
      <c r="Q64" s="14">
        <f t="shared" si="9"/>
        <v>24.66101350758122</v>
      </c>
      <c r="R64" s="15">
        <f t="shared" si="10"/>
        <v>15.158375361156828</v>
      </c>
      <c r="S64" s="16">
        <f t="shared" si="11"/>
        <v>7.9157131993821155</v>
      </c>
      <c r="T64" s="14">
        <f t="shared" si="12"/>
        <v>0.90321897501058868</v>
      </c>
      <c r="U64" s="15">
        <f t="shared" si="13"/>
        <v>0.14720000000000003</v>
      </c>
      <c r="V64" s="16">
        <f t="shared" si="14"/>
        <v>0.26446280991735549</v>
      </c>
    </row>
    <row r="65" spans="1:22" x14ac:dyDescent="0.25">
      <c r="A65" s="2">
        <v>42443</v>
      </c>
      <c r="B65" s="14">
        <f t="shared" si="25"/>
        <v>7.7560000000000004E-2</v>
      </c>
      <c r="C65" s="15">
        <f t="shared" si="25"/>
        <v>0.33</v>
      </c>
      <c r="D65" s="16">
        <f t="shared" si="25"/>
        <v>71.099999999999994</v>
      </c>
      <c r="E65" s="14">
        <f t="shared" si="26"/>
        <v>79453610000</v>
      </c>
      <c r="F65" s="15">
        <f t="shared" si="26"/>
        <v>4850000</v>
      </c>
      <c r="G65" s="16">
        <f t="shared" si="26"/>
        <v>13170</v>
      </c>
      <c r="H65" s="14">
        <f t="shared" si="5"/>
        <v>-2.5567034486076858</v>
      </c>
      <c r="I65" s="15">
        <f t="shared" si="6"/>
        <v>-1.1086626245216111</v>
      </c>
      <c r="J65" s="16">
        <f t="shared" si="7"/>
        <v>4.2640873368091947</v>
      </c>
      <c r="K65" s="14">
        <f t="shared" si="15"/>
        <v>1.3856209150326869E-2</v>
      </c>
      <c r="L65" s="15">
        <f t="shared" si="16"/>
        <v>9.174311926605512E-3</v>
      </c>
      <c r="M65" s="16">
        <f t="shared" si="17"/>
        <v>9.5531587057010606E-2</v>
      </c>
      <c r="N65" s="14">
        <f t="shared" si="18"/>
        <v>1.3761089541961029E-2</v>
      </c>
      <c r="O65" s="15">
        <f t="shared" si="19"/>
        <v>9.1324835632724723E-3</v>
      </c>
      <c r="P65" s="16">
        <f t="shared" si="20"/>
        <v>9.1239713099150702E-2</v>
      </c>
      <c r="Q65" s="14">
        <f t="shared" si="9"/>
        <v>25.09843916627889</v>
      </c>
      <c r="R65" s="15">
        <f t="shared" si="10"/>
        <v>15.394489262913666</v>
      </c>
      <c r="S65" s="16">
        <f t="shared" si="11"/>
        <v>9.4856967947373274</v>
      </c>
      <c r="T65" s="14">
        <f t="shared" si="12"/>
        <v>0.92566709021601024</v>
      </c>
      <c r="U65" s="15">
        <f t="shared" si="13"/>
        <v>0.14880000000000002</v>
      </c>
      <c r="V65" s="16">
        <f t="shared" si="14"/>
        <v>0.39256198347107424</v>
      </c>
    </row>
    <row r="66" spans="1:22" x14ac:dyDescent="0.25">
      <c r="A66" s="2">
        <v>42450</v>
      </c>
      <c r="B66" s="14">
        <f t="shared" si="25"/>
        <v>7.3669999999999999E-2</v>
      </c>
      <c r="C66" s="15">
        <f t="shared" si="25"/>
        <v>0.33400000000000002</v>
      </c>
      <c r="D66" s="16">
        <f t="shared" si="25"/>
        <v>72.099999999999994</v>
      </c>
      <c r="E66" s="14">
        <f t="shared" si="26"/>
        <v>58505380000</v>
      </c>
      <c r="F66" s="15">
        <f t="shared" si="26"/>
        <v>1480000</v>
      </c>
      <c r="G66" s="16">
        <f t="shared" si="26"/>
        <v>6730</v>
      </c>
      <c r="H66" s="14">
        <f t="shared" si="5"/>
        <v>-2.6081596182874147</v>
      </c>
      <c r="I66" s="15">
        <f t="shared" si="6"/>
        <v>-1.0966142860054366</v>
      </c>
      <c r="J66" s="16">
        <f t="shared" si="7"/>
        <v>4.2780540442909034</v>
      </c>
      <c r="K66" s="14">
        <f t="shared" si="15"/>
        <v>-5.0154718927282162E-2</v>
      </c>
      <c r="L66" s="15">
        <f t="shared" si="16"/>
        <v>1.2121212121212132E-2</v>
      </c>
      <c r="M66" s="16">
        <f t="shared" si="17"/>
        <v>1.4064697609001408E-2</v>
      </c>
      <c r="N66" s="14">
        <f t="shared" si="18"/>
        <v>-5.1456169679728915E-2</v>
      </c>
      <c r="O66" s="15">
        <f t="shared" si="19"/>
        <v>1.2048338516174574E-2</v>
      </c>
      <c r="P66" s="16">
        <f t="shared" si="20"/>
        <v>1.3966707481708102E-2</v>
      </c>
      <c r="Q66" s="14">
        <f t="shared" si="9"/>
        <v>24.79238455276759</v>
      </c>
      <c r="R66" s="15">
        <f t="shared" si="10"/>
        <v>14.207552645740298</v>
      </c>
      <c r="S66" s="16">
        <f t="shared" si="11"/>
        <v>8.8143304226387738</v>
      </c>
      <c r="T66" s="14">
        <f t="shared" si="12"/>
        <v>0.84328674290554839</v>
      </c>
      <c r="U66" s="15">
        <f t="shared" si="13"/>
        <v>0.15093333333333334</v>
      </c>
      <c r="V66" s="16">
        <f t="shared" si="14"/>
        <v>0.41322314049586761</v>
      </c>
    </row>
    <row r="67" spans="1:22" x14ac:dyDescent="0.25">
      <c r="A67" s="2">
        <v>42457</v>
      </c>
      <c r="B67" s="14">
        <f t="shared" si="25"/>
        <v>7.4499999999999997E-2</v>
      </c>
      <c r="C67" s="15">
        <f t="shared" si="25"/>
        <v>0.31900000000000001</v>
      </c>
      <c r="D67" s="16">
        <f t="shared" si="25"/>
        <v>73.400000000000006</v>
      </c>
      <c r="E67" s="14">
        <f t="shared" si="26"/>
        <v>80693730000</v>
      </c>
      <c r="F67" s="15">
        <f t="shared" si="26"/>
        <v>630000</v>
      </c>
      <c r="G67" s="16">
        <f t="shared" si="26"/>
        <v>5690</v>
      </c>
      <c r="H67" s="14">
        <f t="shared" si="5"/>
        <v>-2.5969561535966235</v>
      </c>
      <c r="I67" s="15">
        <f t="shared" si="6"/>
        <v>-1.1425641761972924</v>
      </c>
      <c r="J67" s="16">
        <f t="shared" si="7"/>
        <v>4.2959239356204701</v>
      </c>
      <c r="K67" s="14">
        <f t="shared" si="15"/>
        <v>1.1266458531288142E-2</v>
      </c>
      <c r="L67" s="15">
        <f t="shared" si="16"/>
        <v>-4.4910179640718598E-2</v>
      </c>
      <c r="M67" s="16">
        <f t="shared" si="17"/>
        <v>1.8030513176144403E-2</v>
      </c>
      <c r="N67" s="14">
        <f t="shared" si="18"/>
        <v>1.1203464690791481E-2</v>
      </c>
      <c r="O67" s="15">
        <f t="shared" si="19"/>
        <v>-4.5949890191855927E-2</v>
      </c>
      <c r="P67" s="16">
        <f t="shared" si="20"/>
        <v>1.7869891329566717E-2</v>
      </c>
      <c r="Q67" s="14">
        <f t="shared" si="9"/>
        <v>25.113926714036602</v>
      </c>
      <c r="R67" s="15">
        <f t="shared" si="10"/>
        <v>13.353475098367715</v>
      </c>
      <c r="S67" s="16">
        <f t="shared" si="11"/>
        <v>8.6464655271203767</v>
      </c>
      <c r="T67" s="14">
        <f t="shared" si="12"/>
        <v>0.86086404066073685</v>
      </c>
      <c r="U67" s="15">
        <f t="shared" si="13"/>
        <v>0.14293333333333333</v>
      </c>
      <c r="V67" s="16">
        <f t="shared" si="14"/>
        <v>0.44008264462809926</v>
      </c>
    </row>
    <row r="68" spans="1:22" x14ac:dyDescent="0.25">
      <c r="A68" s="2">
        <v>42464</v>
      </c>
      <c r="B68" s="14">
        <f t="shared" si="25"/>
        <v>7.4649999999999994E-2</v>
      </c>
      <c r="C68" s="15">
        <f t="shared" si="25"/>
        <v>0.36599999999999999</v>
      </c>
      <c r="D68" s="16">
        <f t="shared" si="25"/>
        <v>71.099999999999994</v>
      </c>
      <c r="E68" s="14">
        <f t="shared" si="26"/>
        <v>52207610000</v>
      </c>
      <c r="F68" s="15">
        <f t="shared" si="26"/>
        <v>2020000</v>
      </c>
      <c r="G68" s="16">
        <f t="shared" si="26"/>
        <v>2330</v>
      </c>
      <c r="H68" s="14">
        <f t="shared" ref="H68:H131" si="27">LN(B68)</f>
        <v>-2.5949447549969378</v>
      </c>
      <c r="I68" s="15">
        <f t="shared" ref="I68:I131" si="28">LN(C68)</f>
        <v>-1.0051219455807707</v>
      </c>
      <c r="J68" s="16">
        <f t="shared" ref="J68:J131" si="29">LN(D68)</f>
        <v>4.2640873368091947</v>
      </c>
      <c r="K68" s="14">
        <f t="shared" si="15"/>
        <v>2.013422818791911E-3</v>
      </c>
      <c r="L68" s="15">
        <f t="shared" si="16"/>
        <v>0.14733542319749213</v>
      </c>
      <c r="M68" s="16">
        <f t="shared" si="17"/>
        <v>-3.1335149863760368E-2</v>
      </c>
      <c r="N68" s="14">
        <f t="shared" si="18"/>
        <v>2.0113985996856351E-3</v>
      </c>
      <c r="O68" s="15">
        <f t="shared" si="19"/>
        <v>0.13744223061652167</v>
      </c>
      <c r="P68" s="16">
        <f t="shared" si="20"/>
        <v>-3.1836598811274895E-2</v>
      </c>
      <c r="Q68" s="14">
        <f t="shared" ref="Q68:Q131" si="30">LN(E68)</f>
        <v>24.678494106649953</v>
      </c>
      <c r="R68" s="15">
        <f t="shared" ref="R68:R131" si="31">LN(F68)</f>
        <v>14.518608069377388</v>
      </c>
      <c r="S68" s="16">
        <f t="shared" ref="S68:S131" si="32">LN(G68)</f>
        <v>7.7536235465597461</v>
      </c>
      <c r="T68" s="14">
        <f t="shared" ref="T68:T131" si="33">(B68-MIN(B$3:B$263))/(MAX(B$3:B$263)-MIN(B$3:B$263))</f>
        <v>0.86404066073697572</v>
      </c>
      <c r="U68" s="15">
        <f t="shared" ref="U68:U131" si="34">(C68-MIN(C$3:C$263))/(MAX(C$3:C$263)-MIN(C$3:C$263))</f>
        <v>0.16800000000000001</v>
      </c>
      <c r="V68" s="16">
        <f t="shared" ref="V68:V131" si="35">(D68-MIN(D$3:D$263))/(MAX(D$3:D$263)-MIN(D$3:D$263))</f>
        <v>0.39256198347107424</v>
      </c>
    </row>
    <row r="69" spans="1:22" x14ac:dyDescent="0.25">
      <c r="A69" s="2">
        <v>42471</v>
      </c>
      <c r="B69" s="14">
        <f t="shared" si="25"/>
        <v>7.5270000000000004E-2</v>
      </c>
      <c r="C69" s="15">
        <f t="shared" si="25"/>
        <v>0.39800000000000002</v>
      </c>
      <c r="D69" s="16">
        <f t="shared" si="25"/>
        <v>69</v>
      </c>
      <c r="E69" s="14">
        <f t="shared" si="26"/>
        <v>97910240000</v>
      </c>
      <c r="F69" s="15">
        <f t="shared" si="26"/>
        <v>9140000</v>
      </c>
      <c r="G69" s="16">
        <f t="shared" si="26"/>
        <v>3640</v>
      </c>
      <c r="H69" s="14">
        <f t="shared" si="27"/>
        <v>-2.5866736299356963</v>
      </c>
      <c r="I69" s="15">
        <f t="shared" si="28"/>
        <v>-0.92130327369769927</v>
      </c>
      <c r="J69" s="16">
        <f t="shared" si="29"/>
        <v>4.2341065045972597</v>
      </c>
      <c r="K69" s="14">
        <f t="shared" ref="K69:K132" si="36">(B69-B68)/B68</f>
        <v>8.3054253181514999E-3</v>
      </c>
      <c r="L69" s="15">
        <f t="shared" ref="L69:L132" si="37">(C69-C68)/C68</f>
        <v>8.7431693989071121E-2</v>
      </c>
      <c r="M69" s="16">
        <f t="shared" ref="M69:M132" si="38">(D69-D68)/D68</f>
        <v>-2.9535864978902877E-2</v>
      </c>
      <c r="N69" s="14">
        <f t="shared" ref="N69:N132" si="39">LN(B69/B68)</f>
        <v>8.271125061241438E-3</v>
      </c>
      <c r="O69" s="15">
        <f t="shared" ref="O69:O132" si="40">LN(C69/C68)</f>
        <v>8.3818671883071544E-2</v>
      </c>
      <c r="P69" s="16">
        <f t="shared" ref="P69:P132" si="41">LN(D69/D68)</f>
        <v>-2.9980832211935784E-2</v>
      </c>
      <c r="Q69" s="14">
        <f t="shared" si="30"/>
        <v>25.307316977540108</v>
      </c>
      <c r="R69" s="15">
        <f t="shared" si="31"/>
        <v>16.028170943430332</v>
      </c>
      <c r="S69" s="16">
        <f t="shared" si="32"/>
        <v>8.1997389606307856</v>
      </c>
      <c r="T69" s="14">
        <f t="shared" si="33"/>
        <v>0.87717069038542994</v>
      </c>
      <c r="U69" s="15">
        <f t="shared" si="34"/>
        <v>0.18506666666666668</v>
      </c>
      <c r="V69" s="16">
        <f t="shared" si="35"/>
        <v>0.34917355371900827</v>
      </c>
    </row>
    <row r="70" spans="1:22" x14ac:dyDescent="0.25">
      <c r="A70" s="2">
        <v>42478</v>
      </c>
      <c r="B70" s="14">
        <f t="shared" si="25"/>
        <v>7.1999999999999995E-2</v>
      </c>
      <c r="C70" s="15">
        <f t="shared" si="25"/>
        <v>0.4</v>
      </c>
      <c r="D70" s="16">
        <f t="shared" si="25"/>
        <v>65.5</v>
      </c>
      <c r="E70" s="14">
        <f t="shared" si="26"/>
        <v>109745420000</v>
      </c>
      <c r="F70" s="15">
        <f t="shared" si="26"/>
        <v>980000</v>
      </c>
      <c r="G70" s="16">
        <f t="shared" si="26"/>
        <v>70230</v>
      </c>
      <c r="H70" s="14">
        <f t="shared" si="27"/>
        <v>-2.6310891599660819</v>
      </c>
      <c r="I70" s="15">
        <f t="shared" si="28"/>
        <v>-0.916290731874155</v>
      </c>
      <c r="J70" s="16">
        <f t="shared" si="29"/>
        <v>4.1820501426412067</v>
      </c>
      <c r="K70" s="14">
        <f t="shared" si="36"/>
        <v>-4.3443603029095376E-2</v>
      </c>
      <c r="L70" s="15">
        <f t="shared" si="37"/>
        <v>5.0251256281407079E-3</v>
      </c>
      <c r="M70" s="16">
        <f t="shared" si="38"/>
        <v>-5.0724637681159424E-2</v>
      </c>
      <c r="N70" s="14">
        <f t="shared" si="39"/>
        <v>-4.4415530030385383E-2</v>
      </c>
      <c r="O70" s="15">
        <f t="shared" si="40"/>
        <v>5.0125418235441935E-3</v>
      </c>
      <c r="P70" s="16">
        <f t="shared" si="41"/>
        <v>-5.2056361956053149E-2</v>
      </c>
      <c r="Q70" s="14">
        <f t="shared" si="30"/>
        <v>25.421429156823631</v>
      </c>
      <c r="R70" s="15">
        <f t="shared" si="31"/>
        <v>13.795307850646754</v>
      </c>
      <c r="S70" s="16">
        <f t="shared" si="32"/>
        <v>11.159530849153066</v>
      </c>
      <c r="T70" s="14">
        <f t="shared" si="33"/>
        <v>0.8079203727234221</v>
      </c>
      <c r="U70" s="15">
        <f t="shared" si="34"/>
        <v>0.18613333333333335</v>
      </c>
      <c r="V70" s="16">
        <f t="shared" si="35"/>
        <v>0.27685950413223137</v>
      </c>
    </row>
    <row r="71" spans="1:22" x14ac:dyDescent="0.25">
      <c r="A71" s="2">
        <v>42485</v>
      </c>
      <c r="B71" s="14">
        <f t="shared" si="25"/>
        <v>7.0050000000000001E-2</v>
      </c>
      <c r="C71" s="15">
        <f t="shared" si="25"/>
        <v>0.372</v>
      </c>
      <c r="D71" s="16">
        <f t="shared" si="25"/>
        <v>62.9</v>
      </c>
      <c r="E71" s="14">
        <f t="shared" si="26"/>
        <v>73950220000</v>
      </c>
      <c r="F71" s="15">
        <f t="shared" si="26"/>
        <v>3610000</v>
      </c>
      <c r="G71" s="16">
        <f t="shared" si="26"/>
        <v>8040</v>
      </c>
      <c r="H71" s="14">
        <f t="shared" si="27"/>
        <v>-2.6585460061991211</v>
      </c>
      <c r="I71" s="15">
        <f t="shared" si="28"/>
        <v>-0.98886142470899052</v>
      </c>
      <c r="J71" s="16">
        <f t="shared" si="29"/>
        <v>4.1415461637063951</v>
      </c>
      <c r="K71" s="14">
        <f t="shared" si="36"/>
        <v>-2.7083333333333244E-2</v>
      </c>
      <c r="L71" s="15">
        <f t="shared" si="37"/>
        <v>-7.0000000000000062E-2</v>
      </c>
      <c r="M71" s="16">
        <f t="shared" si="38"/>
        <v>-3.969465648854964E-2</v>
      </c>
      <c r="N71" s="14">
        <f t="shared" si="39"/>
        <v>-2.7456846233039203E-2</v>
      </c>
      <c r="O71" s="15">
        <f t="shared" si="40"/>
        <v>-7.2570692834835498E-2</v>
      </c>
      <c r="P71" s="16">
        <f t="shared" si="41"/>
        <v>-4.0503978934811419E-2</v>
      </c>
      <c r="Q71" s="14">
        <f t="shared" si="30"/>
        <v>25.026658001081891</v>
      </c>
      <c r="R71" s="15">
        <f t="shared" si="31"/>
        <v>15.099218330309064</v>
      </c>
      <c r="S71" s="16">
        <f t="shared" si="32"/>
        <v>8.9921843621730115</v>
      </c>
      <c r="T71" s="14">
        <f t="shared" si="33"/>
        <v>0.76662431173231682</v>
      </c>
      <c r="U71" s="15">
        <f t="shared" si="34"/>
        <v>0.17119999999999999</v>
      </c>
      <c r="V71" s="16">
        <f t="shared" si="35"/>
        <v>0.22314049586776855</v>
      </c>
    </row>
    <row r="72" spans="1:22" x14ac:dyDescent="0.25">
      <c r="A72" s="2">
        <v>42492</v>
      </c>
      <c r="B72" s="14">
        <f t="shared" si="25"/>
        <v>6.9000000000000006E-2</v>
      </c>
      <c r="C72" s="15">
        <f t="shared" si="25"/>
        <v>0.38200000000000001</v>
      </c>
      <c r="D72" s="16">
        <f t="shared" si="25"/>
        <v>63.9</v>
      </c>
      <c r="E72" s="14">
        <f t="shared" si="26"/>
        <v>69179270000</v>
      </c>
      <c r="F72" s="15">
        <f t="shared" si="26"/>
        <v>260000</v>
      </c>
      <c r="G72" s="16">
        <f t="shared" si="26"/>
        <v>4870</v>
      </c>
      <c r="H72" s="14">
        <f t="shared" si="27"/>
        <v>-2.6736487743848776</v>
      </c>
      <c r="I72" s="15">
        <f t="shared" si="28"/>
        <v>-0.96233467037556186</v>
      </c>
      <c r="J72" s="16">
        <f t="shared" si="29"/>
        <v>4.1573193613834887</v>
      </c>
      <c r="K72" s="14">
        <f t="shared" si="36"/>
        <v>-1.4989293361884303E-2</v>
      </c>
      <c r="L72" s="15">
        <f t="shared" si="37"/>
        <v>2.6881720430107552E-2</v>
      </c>
      <c r="M72" s="16">
        <f t="shared" si="38"/>
        <v>1.5898251192368838E-2</v>
      </c>
      <c r="N72" s="14">
        <f t="shared" si="39"/>
        <v>-1.5102768185756517E-2</v>
      </c>
      <c r="O72" s="15">
        <f t="shared" si="40"/>
        <v>2.6526754333428604E-2</v>
      </c>
      <c r="P72" s="16">
        <f t="shared" si="41"/>
        <v>1.5773197677094314E-2</v>
      </c>
      <c r="Q72" s="14">
        <f t="shared" si="30"/>
        <v>24.959967088217049</v>
      </c>
      <c r="R72" s="15">
        <f t="shared" si="31"/>
        <v>12.468436909997665</v>
      </c>
      <c r="S72" s="16">
        <f t="shared" si="32"/>
        <v>8.4908492160766347</v>
      </c>
      <c r="T72" s="14">
        <f t="shared" si="33"/>
        <v>0.74438797119864475</v>
      </c>
      <c r="U72" s="15">
        <f t="shared" si="34"/>
        <v>0.17653333333333335</v>
      </c>
      <c r="V72" s="16">
        <f t="shared" si="35"/>
        <v>0.24380165289256192</v>
      </c>
    </row>
    <row r="73" spans="1:22" x14ac:dyDescent="0.25">
      <c r="A73" s="2">
        <v>42499</v>
      </c>
      <c r="B73" s="14">
        <f t="shared" si="25"/>
        <v>6.88E-2</v>
      </c>
      <c r="C73" s="15">
        <f t="shared" si="25"/>
        <v>0.41599999999999998</v>
      </c>
      <c r="D73" s="16">
        <f t="shared" si="25"/>
        <v>62.8</v>
      </c>
      <c r="E73" s="14">
        <f t="shared" si="26"/>
        <v>64417490000</v>
      </c>
      <c r="F73" s="15">
        <f t="shared" si="26"/>
        <v>1700000</v>
      </c>
      <c r="G73" s="16">
        <f t="shared" si="26"/>
        <v>2980</v>
      </c>
      <c r="H73" s="14">
        <f t="shared" si="27"/>
        <v>-2.6765515340428392</v>
      </c>
      <c r="I73" s="15">
        <f t="shared" si="28"/>
        <v>-0.87707001872087387</v>
      </c>
      <c r="J73" s="16">
        <f t="shared" si="29"/>
        <v>4.1399550734741526</v>
      </c>
      <c r="K73" s="14">
        <f t="shared" si="36"/>
        <v>-2.898550724637764E-3</v>
      </c>
      <c r="L73" s="15">
        <f t="shared" si="37"/>
        <v>8.9005235602094168E-2</v>
      </c>
      <c r="M73" s="16">
        <f t="shared" si="38"/>
        <v>-1.721439749608766E-2</v>
      </c>
      <c r="N73" s="14">
        <f t="shared" si="39"/>
        <v>-2.9027596579614626E-3</v>
      </c>
      <c r="O73" s="15">
        <f t="shared" si="40"/>
        <v>8.5264651654688134E-2</v>
      </c>
      <c r="P73" s="16">
        <f t="shared" si="41"/>
        <v>-1.7364287909336154E-2</v>
      </c>
      <c r="Q73" s="14">
        <f t="shared" si="30"/>
        <v>24.888651017035432</v>
      </c>
      <c r="R73" s="15">
        <f t="shared" si="31"/>
        <v>14.346138809026444</v>
      </c>
      <c r="S73" s="16">
        <f t="shared" si="32"/>
        <v>7.9996785794994505</v>
      </c>
      <c r="T73" s="14">
        <f t="shared" si="33"/>
        <v>0.74015247776365944</v>
      </c>
      <c r="U73" s="15">
        <f t="shared" si="34"/>
        <v>0.19466666666666665</v>
      </c>
      <c r="V73" s="16">
        <f t="shared" si="35"/>
        <v>0.22107438016528919</v>
      </c>
    </row>
    <row r="74" spans="1:22" x14ac:dyDescent="0.25">
      <c r="A74" s="2">
        <v>42506</v>
      </c>
      <c r="B74" s="14">
        <f t="shared" si="25"/>
        <v>6.8500000000000005E-2</v>
      </c>
      <c r="C74" s="15">
        <f t="shared" si="25"/>
        <v>0.39</v>
      </c>
      <c r="D74" s="16">
        <f t="shared" si="25"/>
        <v>56</v>
      </c>
      <c r="E74" s="14">
        <f t="shared" si="26"/>
        <v>61227170000</v>
      </c>
      <c r="F74" s="15">
        <f t="shared" si="26"/>
        <v>590000</v>
      </c>
      <c r="G74" s="16">
        <f t="shared" si="26"/>
        <v>33980</v>
      </c>
      <c r="H74" s="14">
        <f t="shared" si="27"/>
        <v>-2.6809215337139576</v>
      </c>
      <c r="I74" s="15">
        <f t="shared" si="28"/>
        <v>-0.94160853985844495</v>
      </c>
      <c r="J74" s="16">
        <f t="shared" si="29"/>
        <v>4.0253516907351496</v>
      </c>
      <c r="K74" s="14">
        <f t="shared" si="36"/>
        <v>-4.3604651162789934E-3</v>
      </c>
      <c r="L74" s="15">
        <f t="shared" si="37"/>
        <v>-6.2499999999999924E-2</v>
      </c>
      <c r="M74" s="16">
        <f t="shared" si="38"/>
        <v>-0.10828025477707003</v>
      </c>
      <c r="N74" s="14">
        <f t="shared" si="39"/>
        <v>-4.3699996711182671E-3</v>
      </c>
      <c r="O74" s="15">
        <f t="shared" si="40"/>
        <v>-6.4538521137571053E-2</v>
      </c>
      <c r="P74" s="16">
        <f t="shared" si="41"/>
        <v>-0.11460338273900374</v>
      </c>
      <c r="Q74" s="14">
        <f t="shared" si="30"/>
        <v>24.837856882194529</v>
      </c>
      <c r="R74" s="15">
        <f t="shared" si="31"/>
        <v>13.287877815881902</v>
      </c>
      <c r="S74" s="16">
        <f t="shared" si="32"/>
        <v>10.433527395225923</v>
      </c>
      <c r="T74" s="14">
        <f t="shared" si="33"/>
        <v>0.73379923761118182</v>
      </c>
      <c r="U74" s="15">
        <f t="shared" si="34"/>
        <v>0.18080000000000002</v>
      </c>
      <c r="V74" s="16">
        <f t="shared" si="35"/>
        <v>8.0578512396694182E-2</v>
      </c>
    </row>
    <row r="75" spans="1:22" x14ac:dyDescent="0.25">
      <c r="A75" s="2">
        <v>42513</v>
      </c>
      <c r="B75" s="14">
        <f t="shared" si="25"/>
        <v>6.9220000000000004E-2</v>
      </c>
      <c r="C75" s="15">
        <f t="shared" si="25"/>
        <v>0.38</v>
      </c>
      <c r="D75" s="16">
        <f t="shared" si="25"/>
        <v>55.7</v>
      </c>
      <c r="E75" s="14">
        <f t="shared" si="26"/>
        <v>57961070000</v>
      </c>
      <c r="F75" s="15">
        <f t="shared" si="26"/>
        <v>1450000</v>
      </c>
      <c r="G75" s="16">
        <f t="shared" si="26"/>
        <v>12800</v>
      </c>
      <c r="H75" s="14">
        <f t="shared" si="27"/>
        <v>-2.6704654407749389</v>
      </c>
      <c r="I75" s="15">
        <f t="shared" si="28"/>
        <v>-0.96758402626170559</v>
      </c>
      <c r="J75" s="16">
        <f t="shared" si="29"/>
        <v>4.0199801469332384</v>
      </c>
      <c r="K75" s="14">
        <f t="shared" si="36"/>
        <v>1.0510948905109466E-2</v>
      </c>
      <c r="L75" s="15">
        <f t="shared" si="37"/>
        <v>-2.5641025641025664E-2</v>
      </c>
      <c r="M75" s="16">
        <f t="shared" si="38"/>
        <v>-5.357142857142806E-3</v>
      </c>
      <c r="N75" s="14">
        <f t="shared" si="39"/>
        <v>1.0456092939018497E-2</v>
      </c>
      <c r="O75" s="15">
        <f t="shared" si="40"/>
        <v>-2.5975486403260677E-2</v>
      </c>
      <c r="P75" s="16">
        <f t="shared" si="41"/>
        <v>-5.3715438019108766E-3</v>
      </c>
      <c r="Q75" s="14">
        <f t="shared" si="30"/>
        <v>24.78303741523608</v>
      </c>
      <c r="R75" s="15">
        <f t="shared" si="31"/>
        <v>14.187074114396758</v>
      </c>
      <c r="S75" s="16">
        <f t="shared" si="32"/>
        <v>9.4572004499077078</v>
      </c>
      <c r="T75" s="14">
        <f t="shared" si="33"/>
        <v>0.74904701397712836</v>
      </c>
      <c r="U75" s="15">
        <f t="shared" si="34"/>
        <v>0.17546666666666669</v>
      </c>
      <c r="V75" s="16">
        <f t="shared" si="35"/>
        <v>7.4380165289256228E-2</v>
      </c>
    </row>
    <row r="76" spans="1:22" x14ac:dyDescent="0.25">
      <c r="A76" s="2">
        <v>42520</v>
      </c>
      <c r="B76" s="14">
        <f t="shared" si="25"/>
        <v>6.8400000000000002E-2</v>
      </c>
      <c r="C76" s="15">
        <f t="shared" si="25"/>
        <v>0.36099999999999999</v>
      </c>
      <c r="D76" s="16">
        <f t="shared" si="25"/>
        <v>55</v>
      </c>
      <c r="E76" s="14">
        <f t="shared" si="26"/>
        <v>53704720000</v>
      </c>
      <c r="F76" s="15">
        <f t="shared" si="26"/>
        <v>220000</v>
      </c>
      <c r="G76" s="16">
        <f t="shared" si="26"/>
        <v>3790</v>
      </c>
      <c r="H76" s="14">
        <f t="shared" si="27"/>
        <v>-2.6823824543536321</v>
      </c>
      <c r="I76" s="15">
        <f t="shared" si="28"/>
        <v>-1.0188773206492561</v>
      </c>
      <c r="J76" s="16">
        <f t="shared" si="29"/>
        <v>4.0073331852324712</v>
      </c>
      <c r="K76" s="14">
        <f t="shared" si="36"/>
        <v>-1.1846287200231165E-2</v>
      </c>
      <c r="L76" s="15">
        <f t="shared" si="37"/>
        <v>-5.0000000000000044E-2</v>
      </c>
      <c r="M76" s="16">
        <f t="shared" si="38"/>
        <v>-1.2567324955116747E-2</v>
      </c>
      <c r="N76" s="14">
        <f t="shared" si="39"/>
        <v>-1.1917013578693446E-2</v>
      </c>
      <c r="O76" s="15">
        <f t="shared" si="40"/>
        <v>-5.1293294387550578E-2</v>
      </c>
      <c r="P76" s="16">
        <f t="shared" si="41"/>
        <v>-1.2646961700767421E-2</v>
      </c>
      <c r="Q76" s="14">
        <f t="shared" si="30"/>
        <v>24.706766730315575</v>
      </c>
      <c r="R76" s="15">
        <f t="shared" si="31"/>
        <v>12.301382825334498</v>
      </c>
      <c r="S76" s="16">
        <f t="shared" si="32"/>
        <v>8.2401212980764722</v>
      </c>
      <c r="T76" s="14">
        <f t="shared" si="33"/>
        <v>0.73168149089368917</v>
      </c>
      <c r="U76" s="15">
        <f t="shared" si="34"/>
        <v>0.16533333333333333</v>
      </c>
      <c r="V76" s="16">
        <f t="shared" si="35"/>
        <v>5.99173553719008E-2</v>
      </c>
    </row>
    <row r="77" spans="1:22" x14ac:dyDescent="0.25">
      <c r="A77" s="2">
        <v>42527</v>
      </c>
      <c r="B77" s="14">
        <f t="shared" si="25"/>
        <v>7.2800000000000004E-2</v>
      </c>
      <c r="C77" s="15">
        <f t="shared" si="25"/>
        <v>0.40200000000000002</v>
      </c>
      <c r="D77" s="16">
        <f t="shared" si="25"/>
        <v>59.5</v>
      </c>
      <c r="E77" s="14">
        <f t="shared" si="26"/>
        <v>93517030000</v>
      </c>
      <c r="F77" s="15">
        <f t="shared" si="26"/>
        <v>1140000</v>
      </c>
      <c r="G77" s="16">
        <f t="shared" si="26"/>
        <v>21890</v>
      </c>
      <c r="H77" s="14">
        <f t="shared" si="27"/>
        <v>-2.6200393237794968</v>
      </c>
      <c r="I77" s="15">
        <f t="shared" si="28"/>
        <v>-0.91130319036311591</v>
      </c>
      <c r="J77" s="16">
        <f t="shared" si="29"/>
        <v>4.0859763125515842</v>
      </c>
      <c r="K77" s="14">
        <f t="shared" si="36"/>
        <v>6.4327485380116969E-2</v>
      </c>
      <c r="L77" s="15">
        <f t="shared" si="37"/>
        <v>0.11357340720221618</v>
      </c>
      <c r="M77" s="16">
        <f t="shared" si="38"/>
        <v>8.1818181818181818E-2</v>
      </c>
      <c r="N77" s="14">
        <f t="shared" si="39"/>
        <v>6.2343130574135555E-2</v>
      </c>
      <c r="O77" s="15">
        <f t="shared" si="40"/>
        <v>0.10757413028614016</v>
      </c>
      <c r="P77" s="16">
        <f t="shared" si="41"/>
        <v>7.8643127319113132E-2</v>
      </c>
      <c r="Q77" s="14">
        <f t="shared" si="30"/>
        <v>25.261409395693185</v>
      </c>
      <c r="R77" s="15">
        <f t="shared" si="31"/>
        <v>13.946538820370678</v>
      </c>
      <c r="S77" s="16">
        <f t="shared" si="32"/>
        <v>9.9937851905169079</v>
      </c>
      <c r="T77" s="14">
        <f t="shared" si="33"/>
        <v>0.82486234646336298</v>
      </c>
      <c r="U77" s="15">
        <f t="shared" si="34"/>
        <v>0.18720000000000001</v>
      </c>
      <c r="V77" s="16">
        <f t="shared" si="35"/>
        <v>0.15289256198347104</v>
      </c>
    </row>
    <row r="78" spans="1:22" x14ac:dyDescent="0.25">
      <c r="A78" s="2">
        <v>42534</v>
      </c>
      <c r="B78" s="14">
        <f t="shared" si="25"/>
        <v>6.9000000000000006E-2</v>
      </c>
      <c r="C78" s="15">
        <f t="shared" si="25"/>
        <v>0.39700000000000002</v>
      </c>
      <c r="D78" s="16">
        <f t="shared" si="25"/>
        <v>56.3</v>
      </c>
      <c r="E78" s="14">
        <f t="shared" si="26"/>
        <v>77345890000</v>
      </c>
      <c r="F78" s="15">
        <f t="shared" si="26"/>
        <v>1150000</v>
      </c>
      <c r="G78" s="16">
        <f t="shared" si="26"/>
        <v>7680</v>
      </c>
      <c r="H78" s="14">
        <f t="shared" si="27"/>
        <v>-2.6736487743848776</v>
      </c>
      <c r="I78" s="15">
        <f t="shared" si="28"/>
        <v>-0.92381899829494663</v>
      </c>
      <c r="J78" s="16">
        <f t="shared" si="29"/>
        <v>4.0306945351456447</v>
      </c>
      <c r="K78" s="14">
        <f t="shared" si="36"/>
        <v>-5.2197802197802165E-2</v>
      </c>
      <c r="L78" s="15">
        <f t="shared" si="37"/>
        <v>-1.2437810945273643E-2</v>
      </c>
      <c r="M78" s="16">
        <f t="shared" si="38"/>
        <v>-5.3781512605042062E-2</v>
      </c>
      <c r="N78" s="14">
        <f t="shared" si="39"/>
        <v>-5.3609450605380825E-2</v>
      </c>
      <c r="O78" s="15">
        <f t="shared" si="40"/>
        <v>-1.2515807931830646E-2</v>
      </c>
      <c r="P78" s="16">
        <f t="shared" si="41"/>
        <v>-5.5281777405939411E-2</v>
      </c>
      <c r="Q78" s="14">
        <f t="shared" si="30"/>
        <v>25.071553277453575</v>
      </c>
      <c r="R78" s="15">
        <f t="shared" si="31"/>
        <v>13.955272500339433</v>
      </c>
      <c r="S78" s="16">
        <f t="shared" si="32"/>
        <v>8.9463748261417173</v>
      </c>
      <c r="T78" s="14">
        <f t="shared" si="33"/>
        <v>0.74438797119864475</v>
      </c>
      <c r="U78" s="15">
        <f t="shared" si="34"/>
        <v>0.18453333333333335</v>
      </c>
      <c r="V78" s="16">
        <f t="shared" si="35"/>
        <v>8.6776859504132151E-2</v>
      </c>
    </row>
    <row r="79" spans="1:22" x14ac:dyDescent="0.25">
      <c r="A79" s="2">
        <v>42541</v>
      </c>
      <c r="B79" s="14">
        <f t="shared" si="25"/>
        <v>6.8779999999999994E-2</v>
      </c>
      <c r="C79" s="15">
        <f t="shared" si="25"/>
        <v>0.36</v>
      </c>
      <c r="D79" s="16">
        <f t="shared" si="25"/>
        <v>55.9</v>
      </c>
      <c r="E79" s="14">
        <f t="shared" si="26"/>
        <v>42894940000</v>
      </c>
      <c r="F79" s="15">
        <f t="shared" si="26"/>
        <v>1260000</v>
      </c>
      <c r="G79" s="16">
        <f t="shared" si="26"/>
        <v>3880</v>
      </c>
      <c r="H79" s="14">
        <f t="shared" si="27"/>
        <v>-2.6768422739780169</v>
      </c>
      <c r="I79" s="15">
        <f t="shared" si="28"/>
        <v>-1.0216512475319814</v>
      </c>
      <c r="J79" s="16">
        <f t="shared" si="29"/>
        <v>4.0235643801610532</v>
      </c>
      <c r="K79" s="14">
        <f t="shared" si="36"/>
        <v>-3.1884057971016209E-3</v>
      </c>
      <c r="L79" s="15">
        <f t="shared" si="37"/>
        <v>-9.319899244332501E-2</v>
      </c>
      <c r="M79" s="16">
        <f t="shared" si="38"/>
        <v>-7.1047957371225328E-3</v>
      </c>
      <c r="N79" s="14">
        <f t="shared" si="39"/>
        <v>-3.1934995931394532E-3</v>
      </c>
      <c r="O79" s="15">
        <f t="shared" si="40"/>
        <v>-9.7832249237034763E-2</v>
      </c>
      <c r="P79" s="16">
        <f t="shared" si="41"/>
        <v>-7.1301549845911912E-3</v>
      </c>
      <c r="Q79" s="14">
        <f t="shared" si="30"/>
        <v>24.482019707205936</v>
      </c>
      <c r="R79" s="15">
        <f t="shared" si="31"/>
        <v>14.046622278927661</v>
      </c>
      <c r="S79" s="16">
        <f t="shared" si="32"/>
        <v>8.2635904326173186</v>
      </c>
      <c r="T79" s="14">
        <f t="shared" si="33"/>
        <v>0.7397289284201608</v>
      </c>
      <c r="U79" s="15">
        <f t="shared" si="34"/>
        <v>0.1648</v>
      </c>
      <c r="V79" s="16">
        <f t="shared" si="35"/>
        <v>7.8512396694214823E-2</v>
      </c>
    </row>
    <row r="80" spans="1:22" x14ac:dyDescent="0.25">
      <c r="A80" s="2">
        <v>42548</v>
      </c>
      <c r="B80" s="14">
        <f t="shared" si="25"/>
        <v>6.7349999999999993E-2</v>
      </c>
      <c r="C80" s="15">
        <f t="shared" si="25"/>
        <v>0.39700000000000002</v>
      </c>
      <c r="D80" s="16">
        <f t="shared" si="25"/>
        <v>54.7</v>
      </c>
      <c r="E80" s="14">
        <f t="shared" si="26"/>
        <v>43610530000</v>
      </c>
      <c r="F80" s="15">
        <f t="shared" si="26"/>
        <v>500000</v>
      </c>
      <c r="G80" s="16">
        <f t="shared" si="26"/>
        <v>4840</v>
      </c>
      <c r="H80" s="14">
        <f t="shared" si="27"/>
        <v>-2.697852376125764</v>
      </c>
      <c r="I80" s="15">
        <f t="shared" si="28"/>
        <v>-0.92381899829494663</v>
      </c>
      <c r="J80" s="16">
        <f t="shared" si="29"/>
        <v>4.0018637094279352</v>
      </c>
      <c r="K80" s="14">
        <f t="shared" si="36"/>
        <v>-2.0790927595231184E-2</v>
      </c>
      <c r="L80" s="15">
        <f t="shared" si="37"/>
        <v>0.10277777777777787</v>
      </c>
      <c r="M80" s="16">
        <f t="shared" si="38"/>
        <v>-2.1466905187835346E-2</v>
      </c>
      <c r="N80" s="14">
        <f t="shared" si="39"/>
        <v>-2.101010214774714E-2</v>
      </c>
      <c r="O80" s="15">
        <f t="shared" si="40"/>
        <v>9.7832249237034805E-2</v>
      </c>
      <c r="P80" s="16">
        <f t="shared" si="41"/>
        <v>-2.170067073311787E-2</v>
      </c>
      <c r="Q80" s="14">
        <f t="shared" si="30"/>
        <v>24.498564471903116</v>
      </c>
      <c r="R80" s="15">
        <f t="shared" si="31"/>
        <v>13.122363377404328</v>
      </c>
      <c r="S80" s="16">
        <f t="shared" si="32"/>
        <v>8.4846699997106771</v>
      </c>
      <c r="T80" s="14">
        <f t="shared" si="33"/>
        <v>0.70944515036001676</v>
      </c>
      <c r="U80" s="15">
        <f t="shared" si="34"/>
        <v>0.18453333333333335</v>
      </c>
      <c r="V80" s="16">
        <f t="shared" si="35"/>
        <v>5.3719008264462839E-2</v>
      </c>
    </row>
    <row r="81" spans="1:22" x14ac:dyDescent="0.25">
      <c r="A81" s="2">
        <v>42555</v>
      </c>
      <c r="B81" s="14">
        <f t="shared" si="25"/>
        <v>6.8190000000000001E-2</v>
      </c>
      <c r="C81" s="15">
        <f t="shared" si="25"/>
        <v>0.38100000000000001</v>
      </c>
      <c r="D81" s="16">
        <f t="shared" si="25"/>
        <v>54.7</v>
      </c>
      <c r="E81" s="14">
        <f t="shared" si="26"/>
        <v>35740150000</v>
      </c>
      <c r="F81" s="15">
        <f t="shared" si="26"/>
        <v>1010000</v>
      </c>
      <c r="G81" s="16">
        <f t="shared" si="26"/>
        <v>8130</v>
      </c>
      <c r="H81" s="14">
        <f t="shared" si="27"/>
        <v>-2.6854573524495757</v>
      </c>
      <c r="I81" s="15">
        <f t="shared" si="28"/>
        <v>-0.96495590385543606</v>
      </c>
      <c r="J81" s="16">
        <f t="shared" si="29"/>
        <v>4.0018637094279352</v>
      </c>
      <c r="K81" s="14">
        <f t="shared" si="36"/>
        <v>1.247216035634755E-2</v>
      </c>
      <c r="L81" s="15">
        <f t="shared" si="37"/>
        <v>-4.0302267002518925E-2</v>
      </c>
      <c r="M81" s="16">
        <f t="shared" si="38"/>
        <v>0</v>
      </c>
      <c r="N81" s="14">
        <f t="shared" si="39"/>
        <v>1.2395023676188669E-2</v>
      </c>
      <c r="O81" s="15">
        <f t="shared" si="40"/>
        <v>-4.113690556048949E-2</v>
      </c>
      <c r="P81" s="16">
        <f t="shared" si="41"/>
        <v>0</v>
      </c>
      <c r="Q81" s="14">
        <f t="shared" si="30"/>
        <v>24.299540543647062</v>
      </c>
      <c r="R81" s="15">
        <f t="shared" si="31"/>
        <v>13.825460888817442</v>
      </c>
      <c r="S81" s="16">
        <f t="shared" si="32"/>
        <v>9.0033162025418569</v>
      </c>
      <c r="T81" s="14">
        <f t="shared" si="33"/>
        <v>0.72723422278695471</v>
      </c>
      <c r="U81" s="15">
        <f t="shared" si="34"/>
        <v>0.17600000000000002</v>
      </c>
      <c r="V81" s="16">
        <f t="shared" si="35"/>
        <v>5.3719008264462839E-2</v>
      </c>
    </row>
    <row r="82" spans="1:22" x14ac:dyDescent="0.25">
      <c r="A82" s="2">
        <v>42562</v>
      </c>
      <c r="B82" s="14">
        <f t="shared" si="25"/>
        <v>6.8320000000000006E-2</v>
      </c>
      <c r="C82" s="15">
        <f t="shared" si="25"/>
        <v>0.38</v>
      </c>
      <c r="D82" s="16">
        <f t="shared" si="25"/>
        <v>56</v>
      </c>
      <c r="E82" s="14">
        <f t="shared" si="26"/>
        <v>40954020000</v>
      </c>
      <c r="F82" s="15">
        <f t="shared" si="26"/>
        <v>1260000</v>
      </c>
      <c r="G82" s="16">
        <f t="shared" si="26"/>
        <v>800</v>
      </c>
      <c r="H82" s="14">
        <f t="shared" si="27"/>
        <v>-2.6835527295018227</v>
      </c>
      <c r="I82" s="15">
        <f t="shared" si="28"/>
        <v>-0.96758402626170559</v>
      </c>
      <c r="J82" s="16">
        <f t="shared" si="29"/>
        <v>4.0253516907351496</v>
      </c>
      <c r="K82" s="14">
        <f t="shared" si="36"/>
        <v>1.9064378941194473E-3</v>
      </c>
      <c r="L82" s="15">
        <f t="shared" si="37"/>
        <v>-2.6246719160105008E-3</v>
      </c>
      <c r="M82" s="16">
        <f t="shared" si="38"/>
        <v>2.3765996343692818E-2</v>
      </c>
      <c r="N82" s="14">
        <f t="shared" si="39"/>
        <v>1.9046229477528952E-3</v>
      </c>
      <c r="O82" s="15">
        <f t="shared" si="40"/>
        <v>-2.6281224062694691E-3</v>
      </c>
      <c r="P82" s="16">
        <f t="shared" si="41"/>
        <v>2.3487981307213759E-2</v>
      </c>
      <c r="Q82" s="14">
        <f t="shared" si="30"/>
        <v>24.435715810925448</v>
      </c>
      <c r="R82" s="15">
        <f t="shared" si="31"/>
        <v>14.046622278927661</v>
      </c>
      <c r="S82" s="16">
        <f t="shared" si="32"/>
        <v>6.6846117276679271</v>
      </c>
      <c r="T82" s="14">
        <f t="shared" si="33"/>
        <v>0.72998729351969516</v>
      </c>
      <c r="U82" s="15">
        <f t="shared" si="34"/>
        <v>0.17546666666666669</v>
      </c>
      <c r="V82" s="16">
        <f t="shared" si="35"/>
        <v>8.0578512396694182E-2</v>
      </c>
    </row>
    <row r="83" spans="1:22" x14ac:dyDescent="0.25">
      <c r="A83" s="2">
        <v>42569</v>
      </c>
      <c r="B83" s="14">
        <f t="shared" ref="B83:D102" si="42">VLOOKUP(_xlfn.CONCAT(B$2,$A83),Тикеры1,4,FALSE)</f>
        <v>6.7110000000000003E-2</v>
      </c>
      <c r="C83" s="15">
        <f t="shared" si="42"/>
        <v>0.433</v>
      </c>
      <c r="D83" s="16">
        <f t="shared" si="42"/>
        <v>55</v>
      </c>
      <c r="E83" s="14">
        <f t="shared" ref="E83:G102" si="43">VLOOKUP(_xlfn.CONCAT(E$2,$A83),Тикеры1,5,FALSE)</f>
        <v>40842460000</v>
      </c>
      <c r="F83" s="15">
        <f t="shared" si="43"/>
        <v>6730000</v>
      </c>
      <c r="G83" s="16">
        <f t="shared" si="43"/>
        <v>4100</v>
      </c>
      <c r="H83" s="14">
        <f t="shared" si="27"/>
        <v>-2.7014222148119891</v>
      </c>
      <c r="I83" s="15">
        <f t="shared" si="28"/>
        <v>-0.83701755097964725</v>
      </c>
      <c r="J83" s="16">
        <f t="shared" si="29"/>
        <v>4.0073331852324712</v>
      </c>
      <c r="K83" s="14">
        <f t="shared" si="36"/>
        <v>-1.771077283372369E-2</v>
      </c>
      <c r="L83" s="15">
        <f t="shared" si="37"/>
        <v>0.13947368421052631</v>
      </c>
      <c r="M83" s="16">
        <f t="shared" si="38"/>
        <v>-1.7857142857142856E-2</v>
      </c>
      <c r="N83" s="14">
        <f t="shared" si="39"/>
        <v>-1.7869485310166525E-2</v>
      </c>
      <c r="O83" s="15">
        <f t="shared" si="40"/>
        <v>0.13056647528205828</v>
      </c>
      <c r="P83" s="16">
        <f t="shared" si="41"/>
        <v>-1.8018505502678365E-2</v>
      </c>
      <c r="Q83" s="14">
        <f t="shared" si="30"/>
        <v>24.432988063492481</v>
      </c>
      <c r="R83" s="15">
        <f t="shared" si="31"/>
        <v>15.722085701620911</v>
      </c>
      <c r="S83" s="16">
        <f t="shared" si="32"/>
        <v>8.3187422526923989</v>
      </c>
      <c r="T83" s="14">
        <f t="shared" si="33"/>
        <v>0.70436255823803473</v>
      </c>
      <c r="U83" s="15">
        <f t="shared" si="34"/>
        <v>0.20373333333333335</v>
      </c>
      <c r="V83" s="16">
        <f t="shared" si="35"/>
        <v>5.99173553719008E-2</v>
      </c>
    </row>
    <row r="84" spans="1:22" x14ac:dyDescent="0.25">
      <c r="A84" s="2">
        <v>42576</v>
      </c>
      <c r="B84" s="14">
        <f t="shared" si="42"/>
        <v>6.7409999999999998E-2</v>
      </c>
      <c r="C84" s="15">
        <f t="shared" si="42"/>
        <v>0.45100000000000001</v>
      </c>
      <c r="D84" s="16">
        <f t="shared" si="42"/>
        <v>57.5</v>
      </c>
      <c r="E84" s="14">
        <f t="shared" si="43"/>
        <v>28369770000</v>
      </c>
      <c r="F84" s="15">
        <f t="shared" si="43"/>
        <v>6640000</v>
      </c>
      <c r="G84" s="16">
        <f t="shared" si="43"/>
        <v>6430</v>
      </c>
      <c r="H84" s="14">
        <f t="shared" si="27"/>
        <v>-2.6969619041167894</v>
      </c>
      <c r="I84" s="15">
        <f t="shared" si="28"/>
        <v>-0.79628793947945864</v>
      </c>
      <c r="J84" s="16">
        <f t="shared" si="29"/>
        <v>4.0517849478033048</v>
      </c>
      <c r="K84" s="14">
        <f t="shared" si="36"/>
        <v>4.4702726866338053E-3</v>
      </c>
      <c r="L84" s="15">
        <f t="shared" si="37"/>
        <v>4.1570438799076251E-2</v>
      </c>
      <c r="M84" s="16">
        <f t="shared" si="38"/>
        <v>4.5454545454545456E-2</v>
      </c>
      <c r="N84" s="14">
        <f t="shared" si="39"/>
        <v>4.4603106951995909E-3</v>
      </c>
      <c r="O84" s="15">
        <f t="shared" si="40"/>
        <v>4.0729611500188577E-2</v>
      </c>
      <c r="P84" s="16">
        <f t="shared" si="41"/>
        <v>4.4451762570833796E-2</v>
      </c>
      <c r="Q84" s="14">
        <f t="shared" si="30"/>
        <v>24.068589978578864</v>
      </c>
      <c r="R84" s="15">
        <f t="shared" si="31"/>
        <v>15.708622521452616</v>
      </c>
      <c r="S84" s="16">
        <f t="shared" si="32"/>
        <v>8.7687298172316659</v>
      </c>
      <c r="T84" s="14">
        <f t="shared" si="33"/>
        <v>0.71071579839051235</v>
      </c>
      <c r="U84" s="15">
        <f t="shared" si="34"/>
        <v>0.21333333333333335</v>
      </c>
      <c r="V84" s="16">
        <f t="shared" si="35"/>
        <v>0.11157024793388427</v>
      </c>
    </row>
    <row r="85" spans="1:22" x14ac:dyDescent="0.25">
      <c r="A85" s="2">
        <v>42583</v>
      </c>
      <c r="B85" s="14">
        <f t="shared" si="42"/>
        <v>6.762E-2</v>
      </c>
      <c r="C85" s="15">
        <f t="shared" si="42"/>
        <v>0.47199999999999998</v>
      </c>
      <c r="D85" s="16">
        <f t="shared" si="42"/>
        <v>58</v>
      </c>
      <c r="E85" s="14">
        <f t="shared" si="43"/>
        <v>42835100000</v>
      </c>
      <c r="F85" s="15">
        <f t="shared" si="43"/>
        <v>1860000</v>
      </c>
      <c r="G85" s="16">
        <f t="shared" si="43"/>
        <v>3440</v>
      </c>
      <c r="H85" s="14">
        <f t="shared" si="27"/>
        <v>-2.6938514817023971</v>
      </c>
      <c r="I85" s="15">
        <f t="shared" si="28"/>
        <v>-0.7507762933965817</v>
      </c>
      <c r="J85" s="16">
        <f t="shared" si="29"/>
        <v>4.0604430105464191</v>
      </c>
      <c r="K85" s="14">
        <f t="shared" si="36"/>
        <v>3.1152647975078158E-3</v>
      </c>
      <c r="L85" s="15">
        <f t="shared" si="37"/>
        <v>4.6563192904656235E-2</v>
      </c>
      <c r="M85" s="16">
        <f t="shared" si="38"/>
        <v>8.6956521739130436E-3</v>
      </c>
      <c r="N85" s="14">
        <f t="shared" si="39"/>
        <v>3.1104224143925518E-3</v>
      </c>
      <c r="O85" s="15">
        <f t="shared" si="40"/>
        <v>4.5511646082876875E-2</v>
      </c>
      <c r="P85" s="16">
        <f t="shared" si="41"/>
        <v>8.6580627431145311E-3</v>
      </c>
      <c r="Q85" s="14">
        <f t="shared" si="30"/>
        <v>24.480623696899205</v>
      </c>
      <c r="R85" s="15">
        <f t="shared" si="31"/>
        <v>14.436087045689384</v>
      </c>
      <c r="S85" s="16">
        <f t="shared" si="32"/>
        <v>8.1432267503674449</v>
      </c>
      <c r="T85" s="14">
        <f t="shared" si="33"/>
        <v>0.71516306649724692</v>
      </c>
      <c r="U85" s="15">
        <f t="shared" si="34"/>
        <v>0.22453333333333333</v>
      </c>
      <c r="V85" s="16">
        <f t="shared" si="35"/>
        <v>0.12190082644628096</v>
      </c>
    </row>
    <row r="86" spans="1:22" x14ac:dyDescent="0.25">
      <c r="A86" s="2">
        <v>42590</v>
      </c>
      <c r="B86" s="14">
        <f t="shared" si="42"/>
        <v>6.8000000000000005E-2</v>
      </c>
      <c r="C86" s="15">
        <f t="shared" si="42"/>
        <v>0.49399999999999999</v>
      </c>
      <c r="D86" s="16">
        <f t="shared" si="42"/>
        <v>58.1</v>
      </c>
      <c r="E86" s="14">
        <f t="shared" si="43"/>
        <v>29235730000</v>
      </c>
      <c r="F86" s="15">
        <f t="shared" si="43"/>
        <v>2640000</v>
      </c>
      <c r="G86" s="16">
        <f t="shared" si="43"/>
        <v>13980</v>
      </c>
      <c r="H86" s="14">
        <f t="shared" si="27"/>
        <v>-2.6882475738060303</v>
      </c>
      <c r="I86" s="15">
        <f t="shared" si="28"/>
        <v>-0.70521976179421453</v>
      </c>
      <c r="J86" s="16">
        <f t="shared" si="29"/>
        <v>4.0621656638578658</v>
      </c>
      <c r="K86" s="14">
        <f t="shared" si="36"/>
        <v>5.61963916001191E-3</v>
      </c>
      <c r="L86" s="15">
        <f t="shared" si="37"/>
        <v>4.6610169491525466E-2</v>
      </c>
      <c r="M86" s="16">
        <f t="shared" si="38"/>
        <v>1.7241379310345072E-3</v>
      </c>
      <c r="N86" s="14">
        <f t="shared" si="39"/>
        <v>5.6039078963667811E-3</v>
      </c>
      <c r="O86" s="15">
        <f t="shared" si="40"/>
        <v>4.5556531602367223E-2</v>
      </c>
      <c r="P86" s="16">
        <f t="shared" si="41"/>
        <v>1.722653311446156E-3</v>
      </c>
      <c r="Q86" s="14">
        <f t="shared" si="30"/>
        <v>24.09865742833242</v>
      </c>
      <c r="R86" s="15">
        <f t="shared" si="31"/>
        <v>14.7862894751225</v>
      </c>
      <c r="S86" s="16">
        <f t="shared" si="32"/>
        <v>9.5453830157878006</v>
      </c>
      <c r="T86" s="14">
        <f t="shared" si="33"/>
        <v>0.72321050402371878</v>
      </c>
      <c r="U86" s="15">
        <f t="shared" si="34"/>
        <v>0.23626666666666668</v>
      </c>
      <c r="V86" s="16">
        <f t="shared" si="35"/>
        <v>0.12396694214876033</v>
      </c>
    </row>
    <row r="87" spans="1:22" x14ac:dyDescent="0.25">
      <c r="A87" s="2">
        <v>42597</v>
      </c>
      <c r="B87" s="14">
        <f t="shared" si="42"/>
        <v>6.7000000000000004E-2</v>
      </c>
      <c r="C87" s="15">
        <f t="shared" si="42"/>
        <v>0.51</v>
      </c>
      <c r="D87" s="16">
        <f t="shared" si="42"/>
        <v>58.6</v>
      </c>
      <c r="E87" s="14">
        <f t="shared" si="43"/>
        <v>86995120000</v>
      </c>
      <c r="F87" s="15">
        <f t="shared" si="43"/>
        <v>2350000</v>
      </c>
      <c r="G87" s="16">
        <f t="shared" si="43"/>
        <v>7000</v>
      </c>
      <c r="H87" s="14">
        <f t="shared" si="27"/>
        <v>-2.7030626595911711</v>
      </c>
      <c r="I87" s="15">
        <f t="shared" si="28"/>
        <v>-0.67334455326376563</v>
      </c>
      <c r="J87" s="16">
        <f t="shared" si="29"/>
        <v>4.0707346965829672</v>
      </c>
      <c r="K87" s="14">
        <f t="shared" si="36"/>
        <v>-1.4705882352941188E-2</v>
      </c>
      <c r="L87" s="15">
        <f t="shared" si="37"/>
        <v>3.2388663967611364E-2</v>
      </c>
      <c r="M87" s="16">
        <f t="shared" si="38"/>
        <v>8.6058519793459545E-3</v>
      </c>
      <c r="N87" s="14">
        <f t="shared" si="39"/>
        <v>-1.4815085785140699E-2</v>
      </c>
      <c r="O87" s="15">
        <f t="shared" si="40"/>
        <v>3.1875208530449034E-2</v>
      </c>
      <c r="P87" s="16">
        <f t="shared" si="41"/>
        <v>8.5690327251013668E-3</v>
      </c>
      <c r="Q87" s="14">
        <f t="shared" si="30"/>
        <v>25.189117862073758</v>
      </c>
      <c r="R87" s="15">
        <f t="shared" si="31"/>
        <v>14.669925886120343</v>
      </c>
      <c r="S87" s="16">
        <f t="shared" si="32"/>
        <v>8.8536654280374503</v>
      </c>
      <c r="T87" s="14">
        <f t="shared" si="33"/>
        <v>0.70203303684879292</v>
      </c>
      <c r="U87" s="15">
        <f t="shared" si="34"/>
        <v>0.24480000000000002</v>
      </c>
      <c r="V87" s="16">
        <f t="shared" si="35"/>
        <v>0.13429752066115702</v>
      </c>
    </row>
    <row r="88" spans="1:22" x14ac:dyDescent="0.25">
      <c r="A88" s="2">
        <v>42604</v>
      </c>
      <c r="B88" s="14">
        <f t="shared" si="42"/>
        <v>6.7100000000000007E-2</v>
      </c>
      <c r="C88" s="15">
        <f t="shared" si="42"/>
        <v>0.98199999999999998</v>
      </c>
      <c r="D88" s="16">
        <f t="shared" si="42"/>
        <v>58</v>
      </c>
      <c r="E88" s="14">
        <f t="shared" si="43"/>
        <v>34134010000</v>
      </c>
      <c r="F88" s="15">
        <f t="shared" si="43"/>
        <v>16650000</v>
      </c>
      <c r="G88" s="16">
        <f t="shared" si="43"/>
        <v>4260</v>
      </c>
      <c r="H88" s="14">
        <f t="shared" si="27"/>
        <v>-2.7015712350045007</v>
      </c>
      <c r="I88" s="15">
        <f t="shared" si="28"/>
        <v>-1.816397062767118E-2</v>
      </c>
      <c r="J88" s="16">
        <f t="shared" si="29"/>
        <v>4.0604430105464191</v>
      </c>
      <c r="K88" s="14">
        <f t="shared" si="36"/>
        <v>1.4925373134328786E-3</v>
      </c>
      <c r="L88" s="15">
        <f t="shared" si="37"/>
        <v>0.9254901960784313</v>
      </c>
      <c r="M88" s="16">
        <f t="shared" si="38"/>
        <v>-1.0238907849829375E-2</v>
      </c>
      <c r="N88" s="14">
        <f t="shared" si="39"/>
        <v>1.4914245866701199E-3</v>
      </c>
      <c r="O88" s="15">
        <f t="shared" si="40"/>
        <v>0.65518058263609447</v>
      </c>
      <c r="P88" s="16">
        <f t="shared" si="41"/>
        <v>-1.0291686036547636E-2</v>
      </c>
      <c r="Q88" s="14">
        <f t="shared" si="30"/>
        <v>24.253560084905963</v>
      </c>
      <c r="R88" s="15">
        <f t="shared" si="31"/>
        <v>16.627920774390727</v>
      </c>
      <c r="S88" s="16">
        <f t="shared" si="32"/>
        <v>8.3570244392634159</v>
      </c>
      <c r="T88" s="14">
        <f t="shared" si="33"/>
        <v>0.70415078356628558</v>
      </c>
      <c r="U88" s="15">
        <f t="shared" si="34"/>
        <v>0.49653333333333333</v>
      </c>
      <c r="V88" s="16">
        <f t="shared" si="35"/>
        <v>0.12190082644628096</v>
      </c>
    </row>
    <row r="89" spans="1:22" x14ac:dyDescent="0.25">
      <c r="A89" s="2">
        <v>42611</v>
      </c>
      <c r="B89" s="14">
        <f t="shared" si="42"/>
        <v>7.3749999999999996E-2</v>
      </c>
      <c r="C89" s="15">
        <f t="shared" si="42"/>
        <v>1.2509999999999999</v>
      </c>
      <c r="D89" s="16">
        <f t="shared" si="42"/>
        <v>56</v>
      </c>
      <c r="E89" s="14">
        <f t="shared" si="43"/>
        <v>109842700000</v>
      </c>
      <c r="F89" s="15">
        <f t="shared" si="43"/>
        <v>9550000</v>
      </c>
      <c r="G89" s="16">
        <f t="shared" si="43"/>
        <v>25440</v>
      </c>
      <c r="H89" s="14">
        <f t="shared" si="27"/>
        <v>-2.6070742837622078</v>
      </c>
      <c r="I89" s="15">
        <f t="shared" si="28"/>
        <v>0.22394323148477399</v>
      </c>
      <c r="J89" s="16">
        <f t="shared" si="29"/>
        <v>4.0253516907351496</v>
      </c>
      <c r="K89" s="14">
        <f t="shared" si="36"/>
        <v>9.910581222056615E-2</v>
      </c>
      <c r="L89" s="15">
        <f t="shared" si="37"/>
        <v>0.27393075356415469</v>
      </c>
      <c r="M89" s="16">
        <f t="shared" si="38"/>
        <v>-3.4482758620689655E-2</v>
      </c>
      <c r="N89" s="14">
        <f t="shared" si="39"/>
        <v>9.4496951242292931E-2</v>
      </c>
      <c r="O89" s="15">
        <f t="shared" si="40"/>
        <v>0.24210720211244513</v>
      </c>
      <c r="P89" s="16">
        <f t="shared" si="41"/>
        <v>-3.5091319811270061E-2</v>
      </c>
      <c r="Q89" s="14">
        <f t="shared" si="30"/>
        <v>25.422315179313046</v>
      </c>
      <c r="R89" s="15">
        <f t="shared" si="31"/>
        <v>16.072051712456911</v>
      </c>
      <c r="S89" s="16">
        <f t="shared" si="32"/>
        <v>10.144078017454058</v>
      </c>
      <c r="T89" s="14">
        <f t="shared" si="33"/>
        <v>0.8449809402795424</v>
      </c>
      <c r="U89" s="15">
        <f t="shared" si="34"/>
        <v>0.64</v>
      </c>
      <c r="V89" s="16">
        <f t="shared" si="35"/>
        <v>8.0578512396694182E-2</v>
      </c>
    </row>
    <row r="90" spans="1:22" x14ac:dyDescent="0.25">
      <c r="A90" s="2">
        <v>42618</v>
      </c>
      <c r="B90" s="14">
        <f t="shared" si="42"/>
        <v>7.6749999999999999E-2</v>
      </c>
      <c r="C90" s="15">
        <f t="shared" si="42"/>
        <v>1.48</v>
      </c>
      <c r="D90" s="16">
        <f t="shared" si="42"/>
        <v>61.5</v>
      </c>
      <c r="E90" s="14">
        <f t="shared" si="43"/>
        <v>99205460000</v>
      </c>
      <c r="F90" s="15">
        <f t="shared" si="43"/>
        <v>4590000</v>
      </c>
      <c r="G90" s="16">
        <f t="shared" si="43"/>
        <v>146870</v>
      </c>
      <c r="H90" s="14">
        <f t="shared" si="27"/>
        <v>-2.5672018925148303</v>
      </c>
      <c r="I90" s="15">
        <f t="shared" si="28"/>
        <v>0.39204208777602367</v>
      </c>
      <c r="J90" s="16">
        <f t="shared" si="29"/>
        <v>4.1190371748124726</v>
      </c>
      <c r="K90" s="14">
        <f t="shared" si="36"/>
        <v>4.0677966101694954E-2</v>
      </c>
      <c r="L90" s="15">
        <f t="shared" si="37"/>
        <v>0.18305355715427668</v>
      </c>
      <c r="M90" s="16">
        <f t="shared" si="38"/>
        <v>9.8214285714285712E-2</v>
      </c>
      <c r="N90" s="14">
        <f t="shared" si="39"/>
        <v>3.9872391247377355E-2</v>
      </c>
      <c r="O90" s="15">
        <f t="shared" si="40"/>
        <v>0.16809885629124965</v>
      </c>
      <c r="P90" s="16">
        <f t="shared" si="41"/>
        <v>9.3685484077323036E-2</v>
      </c>
      <c r="Q90" s="14">
        <f t="shared" si="30"/>
        <v>25.320458890045156</v>
      </c>
      <c r="R90" s="15">
        <f t="shared" si="31"/>
        <v>15.339390582036728</v>
      </c>
      <c r="S90" s="16">
        <f t="shared" si="32"/>
        <v>11.897303120747909</v>
      </c>
      <c r="T90" s="14">
        <f t="shared" si="33"/>
        <v>0.90851334180432008</v>
      </c>
      <c r="U90" s="15">
        <f t="shared" si="34"/>
        <v>0.76213333333333333</v>
      </c>
      <c r="V90" s="16">
        <f t="shared" si="35"/>
        <v>0.19421487603305781</v>
      </c>
    </row>
    <row r="91" spans="1:22" x14ac:dyDescent="0.25">
      <c r="A91" s="2">
        <v>42625</v>
      </c>
      <c r="B91" s="14">
        <f t="shared" si="42"/>
        <v>7.4999999999999997E-2</v>
      </c>
      <c r="C91" s="15">
        <f t="shared" si="42"/>
        <v>1.77</v>
      </c>
      <c r="D91" s="16">
        <f t="shared" si="42"/>
        <v>62</v>
      </c>
      <c r="E91" s="14">
        <f t="shared" si="43"/>
        <v>81688180000</v>
      </c>
      <c r="F91" s="15">
        <f t="shared" si="43"/>
        <v>8190000</v>
      </c>
      <c r="G91" s="16">
        <f t="shared" si="43"/>
        <v>18870</v>
      </c>
      <c r="H91" s="14">
        <f t="shared" si="27"/>
        <v>-2.5902671654458267</v>
      </c>
      <c r="I91" s="15">
        <f t="shared" si="28"/>
        <v>0.5709795465857378</v>
      </c>
      <c r="J91" s="16">
        <f t="shared" si="29"/>
        <v>4.1271343850450917</v>
      </c>
      <c r="K91" s="14">
        <f t="shared" si="36"/>
        <v>-2.2801302931596112E-2</v>
      </c>
      <c r="L91" s="15">
        <f t="shared" si="37"/>
        <v>0.19594594594594597</v>
      </c>
      <c r="M91" s="16">
        <f t="shared" si="38"/>
        <v>8.130081300813009E-3</v>
      </c>
      <c r="N91" s="14">
        <f t="shared" si="39"/>
        <v>-2.3065272930996104E-2</v>
      </c>
      <c r="O91" s="15">
        <f t="shared" si="40"/>
        <v>0.17893745880971418</v>
      </c>
      <c r="P91" s="16">
        <f t="shared" si="41"/>
        <v>8.0972102326193028E-3</v>
      </c>
      <c r="Q91" s="14">
        <f t="shared" si="30"/>
        <v>25.126175152703244</v>
      </c>
      <c r="R91" s="15">
        <f t="shared" si="31"/>
        <v>15.918424455829252</v>
      </c>
      <c r="S91" s="16">
        <f t="shared" si="32"/>
        <v>9.8453286383625951</v>
      </c>
      <c r="T91" s="14">
        <f t="shared" si="33"/>
        <v>0.87145277424819978</v>
      </c>
      <c r="U91" s="15">
        <f t="shared" si="34"/>
        <v>0.91680000000000006</v>
      </c>
      <c r="V91" s="16">
        <f t="shared" si="35"/>
        <v>0.20454545454545453</v>
      </c>
    </row>
    <row r="92" spans="1:22" x14ac:dyDescent="0.25">
      <c r="A92" s="2">
        <v>42632</v>
      </c>
      <c r="B92" s="14">
        <f t="shared" si="42"/>
        <v>7.5289999999999996E-2</v>
      </c>
      <c r="C92" s="15">
        <f t="shared" si="42"/>
        <v>1.9259999999999999</v>
      </c>
      <c r="D92" s="16">
        <f t="shared" si="42"/>
        <v>65.2</v>
      </c>
      <c r="E92" s="14">
        <f t="shared" si="43"/>
        <v>47971770000</v>
      </c>
      <c r="F92" s="15">
        <f t="shared" si="43"/>
        <v>7580000</v>
      </c>
      <c r="G92" s="16">
        <f t="shared" si="43"/>
        <v>48520</v>
      </c>
      <c r="H92" s="14">
        <f t="shared" si="27"/>
        <v>-2.586407955120106</v>
      </c>
      <c r="I92" s="15">
        <f t="shared" si="28"/>
        <v>0.65544531337593381</v>
      </c>
      <c r="J92" s="16">
        <f t="shared" si="29"/>
        <v>4.1774594689326072</v>
      </c>
      <c r="K92" s="14">
        <f t="shared" si="36"/>
        <v>3.866666666666648E-3</v>
      </c>
      <c r="L92" s="15">
        <f t="shared" si="37"/>
        <v>8.813559322033894E-2</v>
      </c>
      <c r="M92" s="16">
        <f t="shared" si="38"/>
        <v>5.16129032258065E-2</v>
      </c>
      <c r="N92" s="14">
        <f t="shared" si="39"/>
        <v>3.8592103257204984E-3</v>
      </c>
      <c r="O92" s="15">
        <f t="shared" si="40"/>
        <v>8.446576679019599E-2</v>
      </c>
      <c r="P92" s="16">
        <f t="shared" si="41"/>
        <v>5.0325083887515838E-2</v>
      </c>
      <c r="Q92" s="14">
        <f t="shared" si="30"/>
        <v>24.593878549840955</v>
      </c>
      <c r="R92" s="15">
        <f t="shared" si="31"/>
        <v>15.841023757618554</v>
      </c>
      <c r="S92" s="16">
        <f t="shared" si="32"/>
        <v>10.789731363057987</v>
      </c>
      <c r="T92" s="14">
        <f t="shared" si="33"/>
        <v>0.87759423972892825</v>
      </c>
      <c r="U92" s="15">
        <f t="shared" si="34"/>
        <v>1</v>
      </c>
      <c r="V92" s="16">
        <f t="shared" si="35"/>
        <v>0.27066115702479343</v>
      </c>
    </row>
    <row r="93" spans="1:22" x14ac:dyDescent="0.25">
      <c r="A93" s="2">
        <v>42639</v>
      </c>
      <c r="B93" s="14">
        <f t="shared" si="42"/>
        <v>7.2099999999999997E-2</v>
      </c>
      <c r="C93" s="15">
        <f t="shared" si="42"/>
        <v>1.85</v>
      </c>
      <c r="D93" s="16">
        <f t="shared" si="42"/>
        <v>62.5</v>
      </c>
      <c r="E93" s="14">
        <f t="shared" si="43"/>
        <v>53778600000</v>
      </c>
      <c r="F93" s="15">
        <f t="shared" si="43"/>
        <v>2660000</v>
      </c>
      <c r="G93" s="16">
        <f t="shared" si="43"/>
        <v>30570</v>
      </c>
      <c r="H93" s="14">
        <f t="shared" si="27"/>
        <v>-2.6297012346912338</v>
      </c>
      <c r="I93" s="15">
        <f t="shared" si="28"/>
        <v>0.61518563909023349</v>
      </c>
      <c r="J93" s="16">
        <f t="shared" si="29"/>
        <v>4.1351665567423561</v>
      </c>
      <c r="K93" s="14">
        <f t="shared" si="36"/>
        <v>-4.2369504582281822E-2</v>
      </c>
      <c r="L93" s="15">
        <f t="shared" si="37"/>
        <v>-3.9460020768431907E-2</v>
      </c>
      <c r="M93" s="16">
        <f t="shared" si="38"/>
        <v>-4.1411042944785315E-2</v>
      </c>
      <c r="N93" s="14">
        <f t="shared" si="39"/>
        <v>-4.3293279571127524E-2</v>
      </c>
      <c r="O93" s="15">
        <f t="shared" si="40"/>
        <v>-4.0259674285700292E-2</v>
      </c>
      <c r="P93" s="16">
        <f t="shared" si="41"/>
        <v>-4.2292912190251553E-2</v>
      </c>
      <c r="Q93" s="14">
        <f t="shared" si="30"/>
        <v>24.708141455466141</v>
      </c>
      <c r="R93" s="15">
        <f t="shared" si="31"/>
        <v>14.793836680757881</v>
      </c>
      <c r="S93" s="16">
        <f t="shared" si="32"/>
        <v>10.32777441488488</v>
      </c>
      <c r="T93" s="14">
        <f t="shared" si="33"/>
        <v>0.81003811944091475</v>
      </c>
      <c r="U93" s="15">
        <f t="shared" si="34"/>
        <v>0.9594666666666668</v>
      </c>
      <c r="V93" s="16">
        <f t="shared" si="35"/>
        <v>0.21487603305785122</v>
      </c>
    </row>
    <row r="94" spans="1:22" x14ac:dyDescent="0.25">
      <c r="A94" s="2">
        <v>42646</v>
      </c>
      <c r="B94" s="14">
        <f t="shared" si="42"/>
        <v>7.0180000000000006E-2</v>
      </c>
      <c r="C94" s="15">
        <f t="shared" si="42"/>
        <v>1.84</v>
      </c>
      <c r="D94" s="16">
        <f t="shared" si="42"/>
        <v>64.400000000000006</v>
      </c>
      <c r="E94" s="14">
        <f t="shared" si="43"/>
        <v>33757390000</v>
      </c>
      <c r="F94" s="15">
        <f t="shared" si="43"/>
        <v>470000</v>
      </c>
      <c r="G94" s="16">
        <f t="shared" si="43"/>
        <v>19300</v>
      </c>
      <c r="H94" s="14">
        <f t="shared" si="27"/>
        <v>-2.6566919088270677</v>
      </c>
      <c r="I94" s="15">
        <f t="shared" si="28"/>
        <v>0.60976557162089429</v>
      </c>
      <c r="J94" s="16">
        <f t="shared" si="29"/>
        <v>4.165113633110308</v>
      </c>
      <c r="K94" s="14">
        <f t="shared" si="36"/>
        <v>-2.6629680998612917E-2</v>
      </c>
      <c r="L94" s="15">
        <f t="shared" si="37"/>
        <v>-5.40540540540541E-3</v>
      </c>
      <c r="M94" s="16">
        <f t="shared" si="38"/>
        <v>3.040000000000009E-2</v>
      </c>
      <c r="N94" s="14">
        <f t="shared" si="39"/>
        <v>-2.6990674135834256E-2</v>
      </c>
      <c r="O94" s="15">
        <f t="shared" si="40"/>
        <v>-5.4200674693392556E-3</v>
      </c>
      <c r="P94" s="16">
        <f t="shared" si="41"/>
        <v>2.9947076367952099E-2</v>
      </c>
      <c r="Q94" s="14">
        <f t="shared" si="30"/>
        <v>24.242465193259022</v>
      </c>
      <c r="R94" s="15">
        <f t="shared" si="31"/>
        <v>13.060487973686241</v>
      </c>
      <c r="S94" s="16">
        <f t="shared" si="32"/>
        <v>9.8678603748929774</v>
      </c>
      <c r="T94" s="14">
        <f t="shared" si="33"/>
        <v>0.76937738246505727</v>
      </c>
      <c r="U94" s="15">
        <f t="shared" si="34"/>
        <v>0.95413333333333339</v>
      </c>
      <c r="V94" s="16">
        <f t="shared" si="35"/>
        <v>0.25413223140495877</v>
      </c>
    </row>
    <row r="95" spans="1:22" x14ac:dyDescent="0.25">
      <c r="A95" s="2">
        <v>42653</v>
      </c>
      <c r="B95" s="14">
        <f t="shared" si="42"/>
        <v>6.7799999999999999E-2</v>
      </c>
      <c r="C95" s="15">
        <f t="shared" si="42"/>
        <v>1.6850000000000001</v>
      </c>
      <c r="D95" s="16">
        <f t="shared" si="42"/>
        <v>62</v>
      </c>
      <c r="E95" s="14">
        <f t="shared" si="43"/>
        <v>50447410000</v>
      </c>
      <c r="F95" s="15">
        <f t="shared" si="43"/>
        <v>6640000</v>
      </c>
      <c r="G95" s="16">
        <f t="shared" si="43"/>
        <v>4520</v>
      </c>
      <c r="H95" s="14">
        <f t="shared" si="27"/>
        <v>-2.6911930840357874</v>
      </c>
      <c r="I95" s="15">
        <f t="shared" si="28"/>
        <v>0.52176556380432504</v>
      </c>
      <c r="J95" s="16">
        <f t="shared" si="29"/>
        <v>4.1271343850450917</v>
      </c>
      <c r="K95" s="14">
        <f t="shared" si="36"/>
        <v>-3.3912795668281662E-2</v>
      </c>
      <c r="L95" s="15">
        <f t="shared" si="37"/>
        <v>-8.4239130434782622E-2</v>
      </c>
      <c r="M95" s="16">
        <f t="shared" si="38"/>
        <v>-3.7267080745341699E-2</v>
      </c>
      <c r="N95" s="14">
        <f t="shared" si="39"/>
        <v>-3.4501175208719259E-2</v>
      </c>
      <c r="O95" s="15">
        <f t="shared" si="40"/>
        <v>-8.8000007816569192E-2</v>
      </c>
      <c r="P95" s="16">
        <f t="shared" si="41"/>
        <v>-3.797924806521645E-2</v>
      </c>
      <c r="Q95" s="14">
        <f t="shared" si="30"/>
        <v>24.644197244469815</v>
      </c>
      <c r="R95" s="15">
        <f t="shared" si="31"/>
        <v>15.708622521452616</v>
      </c>
      <c r="S95" s="16">
        <f t="shared" si="32"/>
        <v>8.4162672728262766</v>
      </c>
      <c r="T95" s="14">
        <f t="shared" si="33"/>
        <v>0.71897501058873359</v>
      </c>
      <c r="U95" s="15">
        <f t="shared" si="34"/>
        <v>0.87146666666666672</v>
      </c>
      <c r="V95" s="16">
        <f t="shared" si="35"/>
        <v>0.20454545454545453</v>
      </c>
    </row>
    <row r="96" spans="1:22" x14ac:dyDescent="0.25">
      <c r="A96" s="2">
        <v>42660</v>
      </c>
      <c r="B96" s="14">
        <f t="shared" si="42"/>
        <v>6.7530000000000007E-2</v>
      </c>
      <c r="C96" s="15">
        <f t="shared" si="42"/>
        <v>1.65</v>
      </c>
      <c r="D96" s="16">
        <f t="shared" si="42"/>
        <v>66.3</v>
      </c>
      <c r="E96" s="14">
        <f t="shared" si="43"/>
        <v>29714500000</v>
      </c>
      <c r="F96" s="15">
        <f t="shared" si="43"/>
        <v>1510000</v>
      </c>
      <c r="G96" s="16">
        <f t="shared" si="43"/>
        <v>15800</v>
      </c>
      <c r="H96" s="14">
        <f t="shared" si="27"/>
        <v>-2.6951833353953862</v>
      </c>
      <c r="I96" s="15">
        <f t="shared" si="28"/>
        <v>0.50077528791248915</v>
      </c>
      <c r="J96" s="16">
        <f t="shared" si="29"/>
        <v>4.1941898971918166</v>
      </c>
      <c r="K96" s="14">
        <f t="shared" si="36"/>
        <v>-3.9823008849556411E-3</v>
      </c>
      <c r="L96" s="15">
        <f t="shared" si="37"/>
        <v>-2.0771513353115809E-2</v>
      </c>
      <c r="M96" s="16">
        <f t="shared" si="38"/>
        <v>6.9354838709677374E-2</v>
      </c>
      <c r="N96" s="14">
        <f t="shared" si="39"/>
        <v>-3.9902513595992256E-3</v>
      </c>
      <c r="O96" s="15">
        <f t="shared" si="40"/>
        <v>-2.0990275891835858E-2</v>
      </c>
      <c r="P96" s="16">
        <f t="shared" si="41"/>
        <v>6.7055512146725255E-2</v>
      </c>
      <c r="Q96" s="14">
        <f t="shared" si="30"/>
        <v>24.114900979104874</v>
      </c>
      <c r="R96" s="15">
        <f t="shared" si="31"/>
        <v>14.227620208791107</v>
      </c>
      <c r="S96" s="16">
        <f t="shared" si="32"/>
        <v>9.6677652190150578</v>
      </c>
      <c r="T96" s="14">
        <f t="shared" si="33"/>
        <v>0.71325709445150376</v>
      </c>
      <c r="U96" s="15">
        <f t="shared" si="34"/>
        <v>0.8528</v>
      </c>
      <c r="V96" s="16">
        <f t="shared" si="35"/>
        <v>0.29338842975206603</v>
      </c>
    </row>
    <row r="97" spans="1:22" x14ac:dyDescent="0.25">
      <c r="A97" s="2">
        <v>42667</v>
      </c>
      <c r="B97" s="14">
        <f t="shared" si="42"/>
        <v>6.8220000000000003E-2</v>
      </c>
      <c r="C97" s="15">
        <f t="shared" si="42"/>
        <v>1.9</v>
      </c>
      <c r="D97" s="16">
        <f t="shared" si="42"/>
        <v>64.2</v>
      </c>
      <c r="E97" s="14">
        <f t="shared" si="43"/>
        <v>39003290000</v>
      </c>
      <c r="F97" s="15">
        <f t="shared" si="43"/>
        <v>7220000</v>
      </c>
      <c r="G97" s="16">
        <f t="shared" si="43"/>
        <v>10360</v>
      </c>
      <c r="H97" s="14">
        <f t="shared" si="27"/>
        <v>-2.6850175019916374</v>
      </c>
      <c r="I97" s="15">
        <f t="shared" si="28"/>
        <v>0.64185388617239469</v>
      </c>
      <c r="J97" s="16">
        <f t="shared" si="29"/>
        <v>4.1620032106959153</v>
      </c>
      <c r="K97" s="14">
        <f t="shared" si="36"/>
        <v>1.0217681030652985E-2</v>
      </c>
      <c r="L97" s="15">
        <f t="shared" si="37"/>
        <v>0.15151515151515152</v>
      </c>
      <c r="M97" s="16">
        <f t="shared" si="38"/>
        <v>-3.1674208144796295E-2</v>
      </c>
      <c r="N97" s="14">
        <f t="shared" si="39"/>
        <v>1.0165833403748967E-2</v>
      </c>
      <c r="O97" s="15">
        <f t="shared" si="40"/>
        <v>0.1410785982599056</v>
      </c>
      <c r="P97" s="16">
        <f t="shared" si="41"/>
        <v>-3.2186686495901215E-2</v>
      </c>
      <c r="Q97" s="14">
        <f t="shared" si="30"/>
        <v>24.386911838492399</v>
      </c>
      <c r="R97" s="15">
        <f t="shared" si="31"/>
        <v>15.79236551086901</v>
      </c>
      <c r="S97" s="16">
        <f t="shared" si="32"/>
        <v>9.2457075158134732</v>
      </c>
      <c r="T97" s="14">
        <f t="shared" si="33"/>
        <v>0.72786954680220251</v>
      </c>
      <c r="U97" s="15">
        <f t="shared" si="34"/>
        <v>0.98613333333333331</v>
      </c>
      <c r="V97" s="16">
        <f t="shared" si="35"/>
        <v>0.25000000000000006</v>
      </c>
    </row>
    <row r="98" spans="1:22" x14ac:dyDescent="0.25">
      <c r="A98" s="2">
        <v>42674</v>
      </c>
      <c r="B98" s="14">
        <f t="shared" si="42"/>
        <v>6.7540000000000003E-2</v>
      </c>
      <c r="C98" s="15">
        <f t="shared" si="42"/>
        <v>1.7509999999999999</v>
      </c>
      <c r="D98" s="16">
        <f t="shared" si="42"/>
        <v>63.6</v>
      </c>
      <c r="E98" s="14">
        <f t="shared" si="43"/>
        <v>23269770000</v>
      </c>
      <c r="F98" s="15">
        <f t="shared" si="43"/>
        <v>3410000</v>
      </c>
      <c r="G98" s="16">
        <f t="shared" si="43"/>
        <v>1180</v>
      </c>
      <c r="H98" s="14">
        <f t="shared" si="27"/>
        <v>-2.6950352640247153</v>
      </c>
      <c r="I98" s="15">
        <f t="shared" si="28"/>
        <v>0.56018705330371477</v>
      </c>
      <c r="J98" s="16">
        <f t="shared" si="29"/>
        <v>4.1526134703460764</v>
      </c>
      <c r="K98" s="14">
        <f t="shared" si="36"/>
        <v>-9.967751392553504E-3</v>
      </c>
      <c r="L98" s="15">
        <f t="shared" si="37"/>
        <v>-7.8421052631578961E-2</v>
      </c>
      <c r="M98" s="16">
        <f t="shared" si="38"/>
        <v>-9.3457943925233863E-3</v>
      </c>
      <c r="N98" s="14">
        <f t="shared" si="39"/>
        <v>-1.0017762033077988E-2</v>
      </c>
      <c r="O98" s="15">
        <f t="shared" si="40"/>
        <v>-8.166683286867997E-2</v>
      </c>
      <c r="P98" s="16">
        <f t="shared" si="41"/>
        <v>-9.3897403498390316E-3</v>
      </c>
      <c r="Q98" s="14">
        <f t="shared" si="30"/>
        <v>23.870420930240986</v>
      </c>
      <c r="R98" s="15">
        <f t="shared" si="31"/>
        <v>15.0422228492597</v>
      </c>
      <c r="S98" s="16">
        <f t="shared" si="32"/>
        <v>7.0732697174597101</v>
      </c>
      <c r="T98" s="14">
        <f t="shared" si="33"/>
        <v>0.71346886912325291</v>
      </c>
      <c r="U98" s="15">
        <f t="shared" si="34"/>
        <v>0.90666666666666662</v>
      </c>
      <c r="V98" s="16">
        <f t="shared" si="35"/>
        <v>0.23760330578512398</v>
      </c>
    </row>
    <row r="99" spans="1:22" x14ac:dyDescent="0.25">
      <c r="A99" s="2">
        <v>42681</v>
      </c>
      <c r="B99" s="14">
        <f t="shared" si="42"/>
        <v>6.8210000000000007E-2</v>
      </c>
      <c r="C99" s="15">
        <f t="shared" si="42"/>
        <v>1.399</v>
      </c>
      <c r="D99" s="16">
        <f t="shared" si="42"/>
        <v>68.5</v>
      </c>
      <c r="E99" s="14">
        <f t="shared" si="43"/>
        <v>62906770000</v>
      </c>
      <c r="F99" s="15">
        <f t="shared" si="43"/>
        <v>8200000</v>
      </c>
      <c r="G99" s="16">
        <f t="shared" si="43"/>
        <v>48950</v>
      </c>
      <c r="H99" s="14">
        <f t="shared" si="27"/>
        <v>-2.6851640973155089</v>
      </c>
      <c r="I99" s="15">
        <f t="shared" si="28"/>
        <v>0.33575769568334413</v>
      </c>
      <c r="J99" s="16">
        <f t="shared" si="29"/>
        <v>4.2268337452681797</v>
      </c>
      <c r="K99" s="14">
        <f t="shared" si="36"/>
        <v>9.920047379330825E-3</v>
      </c>
      <c r="L99" s="15">
        <f t="shared" si="37"/>
        <v>-0.20102798400913757</v>
      </c>
      <c r="M99" s="16">
        <f t="shared" si="38"/>
        <v>7.7044025157232673E-2</v>
      </c>
      <c r="N99" s="14">
        <f t="shared" si="39"/>
        <v>9.8711667092063905E-3</v>
      </c>
      <c r="O99" s="15">
        <f t="shared" si="40"/>
        <v>-0.22442935762037058</v>
      </c>
      <c r="P99" s="16">
        <f t="shared" si="41"/>
        <v>7.4220274922103077E-2</v>
      </c>
      <c r="Q99" s="14">
        <f t="shared" si="30"/>
        <v>24.86491962602156</v>
      </c>
      <c r="R99" s="15">
        <f t="shared" si="31"/>
        <v>15.919644712234481</v>
      </c>
      <c r="S99" s="16">
        <f t="shared" si="32"/>
        <v>10.798554647958657</v>
      </c>
      <c r="T99" s="14">
        <f t="shared" si="33"/>
        <v>0.72765777213045335</v>
      </c>
      <c r="U99" s="15">
        <f t="shared" si="34"/>
        <v>0.71893333333333342</v>
      </c>
      <c r="V99" s="16">
        <f t="shared" si="35"/>
        <v>0.33884297520661155</v>
      </c>
    </row>
    <row r="100" spans="1:22" x14ac:dyDescent="0.25">
      <c r="A100" s="2">
        <v>42688</v>
      </c>
      <c r="B100" s="14">
        <f t="shared" si="42"/>
        <v>6.7750000000000005E-2</v>
      </c>
      <c r="C100" s="15">
        <f t="shared" si="42"/>
        <v>1.7949999999999999</v>
      </c>
      <c r="D100" s="16">
        <f t="shared" si="42"/>
        <v>78.3</v>
      </c>
      <c r="E100" s="14">
        <f t="shared" si="43"/>
        <v>50770320000</v>
      </c>
      <c r="F100" s="15">
        <f t="shared" si="43"/>
        <v>7180000</v>
      </c>
      <c r="G100" s="16">
        <f t="shared" si="43"/>
        <v>78610</v>
      </c>
      <c r="H100" s="14">
        <f t="shared" si="27"/>
        <v>-2.6919308192223266</v>
      </c>
      <c r="I100" s="15">
        <f t="shared" si="28"/>
        <v>0.58500502194024218</v>
      </c>
      <c r="J100" s="16">
        <f t="shared" si="29"/>
        <v>4.3605476029967578</v>
      </c>
      <c r="K100" s="14">
        <f t="shared" si="36"/>
        <v>-6.7438791965987689E-3</v>
      </c>
      <c r="L100" s="15">
        <f t="shared" si="37"/>
        <v>0.28305932809149387</v>
      </c>
      <c r="M100" s="16">
        <f t="shared" si="38"/>
        <v>0.14306569343065689</v>
      </c>
      <c r="N100" s="14">
        <f t="shared" si="39"/>
        <v>-6.7667219068177457E-3</v>
      </c>
      <c r="O100" s="15">
        <f t="shared" si="40"/>
        <v>0.24924732625689808</v>
      </c>
      <c r="P100" s="16">
        <f t="shared" si="41"/>
        <v>0.13371385772857777</v>
      </c>
      <c r="Q100" s="14">
        <f t="shared" si="30"/>
        <v>24.650577768820654</v>
      </c>
      <c r="R100" s="15">
        <f t="shared" si="31"/>
        <v>15.786809941024407</v>
      </c>
      <c r="S100" s="16">
        <f t="shared" si="32"/>
        <v>11.272254196787802</v>
      </c>
      <c r="T100" s="14">
        <f t="shared" si="33"/>
        <v>0.71791613722998737</v>
      </c>
      <c r="U100" s="15">
        <f t="shared" si="34"/>
        <v>0.93013333333333337</v>
      </c>
      <c r="V100" s="16">
        <f t="shared" si="35"/>
        <v>0.54132231404958675</v>
      </c>
    </row>
    <row r="101" spans="1:22" x14ac:dyDescent="0.25">
      <c r="A101" s="2">
        <v>42695</v>
      </c>
      <c r="B101" s="14">
        <f t="shared" si="42"/>
        <v>6.8500000000000005E-2</v>
      </c>
      <c r="C101" s="15">
        <f t="shared" si="42"/>
        <v>1.659</v>
      </c>
      <c r="D101" s="16">
        <f t="shared" si="42"/>
        <v>79</v>
      </c>
      <c r="E101" s="14">
        <f t="shared" si="43"/>
        <v>65429680000</v>
      </c>
      <c r="F101" s="15">
        <f t="shared" si="43"/>
        <v>4070000</v>
      </c>
      <c r="G101" s="16">
        <f t="shared" si="43"/>
        <v>43910</v>
      </c>
      <c r="H101" s="14">
        <f t="shared" si="27"/>
        <v>-2.6809215337139576</v>
      </c>
      <c r="I101" s="15">
        <f t="shared" si="28"/>
        <v>0.50621501120830747</v>
      </c>
      <c r="J101" s="16">
        <f t="shared" si="29"/>
        <v>4.3694478524670215</v>
      </c>
      <c r="K101" s="14">
        <f t="shared" si="36"/>
        <v>1.1070110701107021E-2</v>
      </c>
      <c r="L101" s="15">
        <f t="shared" si="37"/>
        <v>-7.5766016713091869E-2</v>
      </c>
      <c r="M101" s="16">
        <f t="shared" si="38"/>
        <v>8.9399744572158726E-3</v>
      </c>
      <c r="N101" s="14">
        <f t="shared" si="39"/>
        <v>1.1009285508369396E-2</v>
      </c>
      <c r="O101" s="15">
        <f t="shared" si="40"/>
        <v>-7.8790010731934743E-2</v>
      </c>
      <c r="P101" s="16">
        <f t="shared" si="41"/>
        <v>8.9002494702640784E-3</v>
      </c>
      <c r="Q101" s="14">
        <f t="shared" si="30"/>
        <v>24.90424181509319</v>
      </c>
      <c r="R101" s="15">
        <f t="shared" si="31"/>
        <v>15.219153557418778</v>
      </c>
      <c r="S101" s="16">
        <f t="shared" si="32"/>
        <v>10.689897363555763</v>
      </c>
      <c r="T101" s="14">
        <f t="shared" si="33"/>
        <v>0.73379923761118182</v>
      </c>
      <c r="U101" s="15">
        <f t="shared" si="34"/>
        <v>0.85760000000000003</v>
      </c>
      <c r="V101" s="16">
        <f t="shared" si="35"/>
        <v>0.55578512396694213</v>
      </c>
    </row>
    <row r="102" spans="1:22" x14ac:dyDescent="0.25">
      <c r="A102" s="2">
        <v>42702</v>
      </c>
      <c r="B102" s="14">
        <f t="shared" si="42"/>
        <v>6.8349999999999994E-2</v>
      </c>
      <c r="C102" s="15">
        <f t="shared" si="42"/>
        <v>1.6990000000000001</v>
      </c>
      <c r="D102" s="16">
        <f t="shared" si="42"/>
        <v>76</v>
      </c>
      <c r="E102" s="14">
        <f t="shared" si="43"/>
        <v>91325500000</v>
      </c>
      <c r="F102" s="15">
        <f t="shared" si="43"/>
        <v>4020000</v>
      </c>
      <c r="G102" s="16">
        <f t="shared" si="43"/>
        <v>111310</v>
      </c>
      <c r="H102" s="14">
        <f t="shared" si="27"/>
        <v>-2.6831137158121785</v>
      </c>
      <c r="I102" s="15">
        <f t="shared" si="28"/>
        <v>0.53003984268979498</v>
      </c>
      <c r="J102" s="16">
        <f t="shared" si="29"/>
        <v>4.3307333402863311</v>
      </c>
      <c r="K102" s="14">
        <f t="shared" si="36"/>
        <v>-2.1897810218979739E-3</v>
      </c>
      <c r="L102" s="15">
        <f t="shared" si="37"/>
        <v>2.4110910186859576E-2</v>
      </c>
      <c r="M102" s="16">
        <f t="shared" si="38"/>
        <v>-3.7974683544303799E-2</v>
      </c>
      <c r="N102" s="14">
        <f t="shared" si="39"/>
        <v>-2.1921820982211586E-3</v>
      </c>
      <c r="O102" s="15">
        <f t="shared" si="40"/>
        <v>2.3824831481487493E-2</v>
      </c>
      <c r="P102" s="16">
        <f t="shared" si="41"/>
        <v>-3.8714512180690393E-2</v>
      </c>
      <c r="Q102" s="14">
        <f t="shared" si="30"/>
        <v>25.237695884564864</v>
      </c>
      <c r="R102" s="15">
        <f t="shared" si="31"/>
        <v>15.206792460595203</v>
      </c>
      <c r="S102" s="16">
        <f t="shared" si="32"/>
        <v>11.620074380487271</v>
      </c>
      <c r="T102" s="14">
        <f t="shared" si="33"/>
        <v>0.73062261753494262</v>
      </c>
      <c r="U102" s="15">
        <f t="shared" si="34"/>
        <v>0.87893333333333346</v>
      </c>
      <c r="V102" s="16">
        <f t="shared" si="35"/>
        <v>0.49380165289256195</v>
      </c>
    </row>
    <row r="103" spans="1:22" x14ac:dyDescent="0.25">
      <c r="A103" s="2">
        <v>42709</v>
      </c>
      <c r="B103" s="14">
        <f t="shared" ref="B103:D122" si="44">VLOOKUP(_xlfn.CONCAT(B$2,$A103),Тикеры1,4,FALSE)</f>
        <v>7.5230000000000005E-2</v>
      </c>
      <c r="C103" s="15">
        <f t="shared" si="44"/>
        <v>1.55</v>
      </c>
      <c r="D103" s="16">
        <f t="shared" si="44"/>
        <v>70.400000000000006</v>
      </c>
      <c r="E103" s="14">
        <f t="shared" ref="E103:G122" si="45">VLOOKUP(_xlfn.CONCAT(E$2,$A103),Тикеры1,5,FALSE)</f>
        <v>162080750000</v>
      </c>
      <c r="F103" s="15">
        <f t="shared" si="45"/>
        <v>3710000</v>
      </c>
      <c r="G103" s="16">
        <f t="shared" si="45"/>
        <v>36170</v>
      </c>
      <c r="H103" s="14">
        <f t="shared" si="27"/>
        <v>-2.5872051914100069</v>
      </c>
      <c r="I103" s="15">
        <f t="shared" si="28"/>
        <v>0.43825493093115531</v>
      </c>
      <c r="J103" s="16">
        <f t="shared" si="29"/>
        <v>4.2541932631639972</v>
      </c>
      <c r="K103" s="14">
        <f t="shared" si="36"/>
        <v>0.1006583760058524</v>
      </c>
      <c r="L103" s="15">
        <f t="shared" si="37"/>
        <v>-8.7698646262507368E-2</v>
      </c>
      <c r="M103" s="16">
        <f t="shared" si="38"/>
        <v>-7.3684210526315713E-2</v>
      </c>
      <c r="N103" s="14">
        <f t="shared" si="39"/>
        <v>9.5908524402171749E-2</v>
      </c>
      <c r="O103" s="15">
        <f t="shared" si="40"/>
        <v>-9.1784911758639703E-2</v>
      </c>
      <c r="P103" s="16">
        <f t="shared" si="41"/>
        <v>-7.6540077122334252E-2</v>
      </c>
      <c r="Q103" s="14">
        <f t="shared" si="30"/>
        <v>25.811360504780598</v>
      </c>
      <c r="R103" s="15">
        <f t="shared" si="31"/>
        <v>15.126542434583618</v>
      </c>
      <c r="S103" s="16">
        <f t="shared" si="32"/>
        <v>10.495985324946144</v>
      </c>
      <c r="T103" s="14">
        <f t="shared" si="33"/>
        <v>0.87632359169843288</v>
      </c>
      <c r="U103" s="15">
        <f t="shared" si="34"/>
        <v>0.79946666666666677</v>
      </c>
      <c r="V103" s="16">
        <f t="shared" si="35"/>
        <v>0.37809917355371908</v>
      </c>
    </row>
    <row r="104" spans="1:22" x14ac:dyDescent="0.25">
      <c r="A104" s="2">
        <v>42716</v>
      </c>
      <c r="B104" s="14">
        <f t="shared" si="44"/>
        <v>7.3700000000000002E-2</v>
      </c>
      <c r="C104" s="15">
        <f t="shared" si="44"/>
        <v>1.63</v>
      </c>
      <c r="D104" s="16">
        <f t="shared" si="44"/>
        <v>70.3</v>
      </c>
      <c r="E104" s="14">
        <f t="shared" si="45"/>
        <v>169627420000</v>
      </c>
      <c r="F104" s="15">
        <f t="shared" si="45"/>
        <v>3750000</v>
      </c>
      <c r="G104" s="16">
        <f t="shared" si="45"/>
        <v>8750</v>
      </c>
      <c r="H104" s="14">
        <f t="shared" si="27"/>
        <v>-2.6077524797868463</v>
      </c>
      <c r="I104" s="15">
        <f t="shared" si="28"/>
        <v>0.48858001481867092</v>
      </c>
      <c r="J104" s="16">
        <f t="shared" si="29"/>
        <v>4.2527717988166192</v>
      </c>
      <c r="K104" s="14">
        <f t="shared" si="36"/>
        <v>-2.0337631264123402E-2</v>
      </c>
      <c r="L104" s="15">
        <f t="shared" si="37"/>
        <v>5.1612903225806354E-2</v>
      </c>
      <c r="M104" s="16">
        <f t="shared" si="38"/>
        <v>-1.4204545454546665E-3</v>
      </c>
      <c r="N104" s="14">
        <f t="shared" si="39"/>
        <v>-2.0547288376839279E-2</v>
      </c>
      <c r="O104" s="15">
        <f t="shared" si="40"/>
        <v>5.032508388751563E-2</v>
      </c>
      <c r="P104" s="16">
        <f t="shared" si="41"/>
        <v>-1.4214643473776478E-3</v>
      </c>
      <c r="Q104" s="14">
        <f t="shared" si="30"/>
        <v>25.856870221764598</v>
      </c>
      <c r="R104" s="15">
        <f t="shared" si="31"/>
        <v>15.137266397946593</v>
      </c>
      <c r="S104" s="16">
        <f t="shared" si="32"/>
        <v>9.0768089793516609</v>
      </c>
      <c r="T104" s="14">
        <f t="shared" si="33"/>
        <v>0.8439220669207963</v>
      </c>
      <c r="U104" s="15">
        <f t="shared" si="34"/>
        <v>0.84213333333333329</v>
      </c>
      <c r="V104" s="16">
        <f t="shared" si="35"/>
        <v>0.37603305785123958</v>
      </c>
    </row>
    <row r="105" spans="1:22" x14ac:dyDescent="0.25">
      <c r="A105" s="2">
        <v>42723</v>
      </c>
      <c r="B105" s="14">
        <f t="shared" si="44"/>
        <v>7.2040000000000007E-2</v>
      </c>
      <c r="C105" s="15">
        <f t="shared" si="44"/>
        <v>1.4630000000000001</v>
      </c>
      <c r="D105" s="16">
        <f t="shared" si="44"/>
        <v>68.099999999999994</v>
      </c>
      <c r="E105" s="14">
        <f t="shared" si="45"/>
        <v>58939640000</v>
      </c>
      <c r="F105" s="15">
        <f t="shared" si="45"/>
        <v>2680000</v>
      </c>
      <c r="G105" s="16">
        <f t="shared" si="45"/>
        <v>5120</v>
      </c>
      <c r="H105" s="14">
        <f t="shared" si="27"/>
        <v>-2.6305337586743818</v>
      </c>
      <c r="I105" s="15">
        <f t="shared" si="28"/>
        <v>0.38048912203798729</v>
      </c>
      <c r="J105" s="16">
        <f t="shared" si="29"/>
        <v>4.220977213155467</v>
      </c>
      <c r="K105" s="14">
        <f t="shared" si="36"/>
        <v>-2.2523744911804543E-2</v>
      </c>
      <c r="L105" s="15">
        <f t="shared" si="37"/>
        <v>-0.10245398773006124</v>
      </c>
      <c r="M105" s="16">
        <f t="shared" si="38"/>
        <v>-3.1294452347083966E-2</v>
      </c>
      <c r="N105" s="14">
        <f t="shared" si="39"/>
        <v>-2.2781278887535509E-2</v>
      </c>
      <c r="O105" s="15">
        <f t="shared" si="40"/>
        <v>-0.10809089278068354</v>
      </c>
      <c r="P105" s="16">
        <f t="shared" si="41"/>
        <v>-3.1794585661152557E-2</v>
      </c>
      <c r="Q105" s="14">
        <f t="shared" si="30"/>
        <v>24.799779706330963</v>
      </c>
      <c r="R105" s="15">
        <f t="shared" si="31"/>
        <v>14.801327352487039</v>
      </c>
      <c r="S105" s="16">
        <f t="shared" si="32"/>
        <v>8.5409097180335536</v>
      </c>
      <c r="T105" s="14">
        <f t="shared" si="33"/>
        <v>0.80876747141041938</v>
      </c>
      <c r="U105" s="15">
        <f t="shared" si="34"/>
        <v>0.75306666666666677</v>
      </c>
      <c r="V105" s="16">
        <f t="shared" si="35"/>
        <v>0.33057851239669406</v>
      </c>
    </row>
    <row r="106" spans="1:22" x14ac:dyDescent="0.25">
      <c r="A106" s="2">
        <v>42730</v>
      </c>
      <c r="B106" s="14">
        <f t="shared" si="44"/>
        <v>7.3999999999999996E-2</v>
      </c>
      <c r="C106" s="15">
        <f t="shared" si="44"/>
        <v>1.55</v>
      </c>
      <c r="D106" s="16">
        <f t="shared" si="44"/>
        <v>70.5</v>
      </c>
      <c r="E106" s="14">
        <f t="shared" si="45"/>
        <v>109863020000</v>
      </c>
      <c r="F106" s="15">
        <f t="shared" si="45"/>
        <v>1810000</v>
      </c>
      <c r="G106" s="16">
        <f t="shared" si="45"/>
        <v>11920</v>
      </c>
      <c r="H106" s="14">
        <f t="shared" si="27"/>
        <v>-2.6036901857779675</v>
      </c>
      <c r="I106" s="15">
        <f t="shared" si="28"/>
        <v>0.43825493093115531</v>
      </c>
      <c r="J106" s="16">
        <f t="shared" si="29"/>
        <v>4.255612709818223</v>
      </c>
      <c r="K106" s="14">
        <f t="shared" si="36"/>
        <v>2.7207107162687247E-2</v>
      </c>
      <c r="L106" s="15">
        <f t="shared" si="37"/>
        <v>5.9466848940533126E-2</v>
      </c>
      <c r="M106" s="16">
        <f t="shared" si="38"/>
        <v>3.5242290748898765E-2</v>
      </c>
      <c r="N106" s="14">
        <f t="shared" si="39"/>
        <v>2.6843572896414186E-2</v>
      </c>
      <c r="O106" s="15">
        <f t="shared" si="40"/>
        <v>5.7765808893168062E-2</v>
      </c>
      <c r="P106" s="16">
        <f t="shared" si="41"/>
        <v>3.4635496662756338E-2</v>
      </c>
      <c r="Q106" s="14">
        <f t="shared" si="30"/>
        <v>25.422500154015186</v>
      </c>
      <c r="R106" s="15">
        <f t="shared" si="31"/>
        <v>14.408837403242009</v>
      </c>
      <c r="S106" s="16">
        <f t="shared" si="32"/>
        <v>9.3859729406193413</v>
      </c>
      <c r="T106" s="14">
        <f t="shared" si="33"/>
        <v>0.85027530707327392</v>
      </c>
      <c r="U106" s="15">
        <f t="shared" si="34"/>
        <v>0.79946666666666677</v>
      </c>
      <c r="V106" s="16">
        <f t="shared" si="35"/>
        <v>0.3801652892561983</v>
      </c>
    </row>
    <row r="107" spans="1:22" x14ac:dyDescent="0.25">
      <c r="A107" s="2">
        <v>42737</v>
      </c>
      <c r="B107" s="14">
        <f t="shared" si="44"/>
        <v>7.0970000000000005E-2</v>
      </c>
      <c r="C107" s="15">
        <f t="shared" si="44"/>
        <v>1.7</v>
      </c>
      <c r="D107" s="16">
        <f t="shared" si="44"/>
        <v>77</v>
      </c>
      <c r="E107" s="14">
        <f t="shared" si="45"/>
        <v>57371650000</v>
      </c>
      <c r="F107" s="15">
        <f t="shared" si="45"/>
        <v>580000</v>
      </c>
      <c r="G107" s="16">
        <f t="shared" si="45"/>
        <v>12260</v>
      </c>
      <c r="H107" s="14">
        <f t="shared" si="27"/>
        <v>-2.6454980264452455</v>
      </c>
      <c r="I107" s="15">
        <f t="shared" si="28"/>
        <v>0.53062825106217038</v>
      </c>
      <c r="J107" s="16">
        <f t="shared" si="29"/>
        <v>4.3438054218536841</v>
      </c>
      <c r="K107" s="14">
        <f t="shared" si="36"/>
        <v>-4.0945945945945826E-2</v>
      </c>
      <c r="L107" s="15">
        <f t="shared" si="37"/>
        <v>9.6774193548387039E-2</v>
      </c>
      <c r="M107" s="16">
        <f t="shared" si="38"/>
        <v>9.2198581560283682E-2</v>
      </c>
      <c r="N107" s="14">
        <f t="shared" si="39"/>
        <v>-4.1807840667278058E-2</v>
      </c>
      <c r="O107" s="15">
        <f t="shared" si="40"/>
        <v>9.2373320131015069E-2</v>
      </c>
      <c r="P107" s="16">
        <f t="shared" si="41"/>
        <v>8.8192712035460905E-2</v>
      </c>
      <c r="Q107" s="14">
        <f t="shared" si="30"/>
        <v>24.772816115822923</v>
      </c>
      <c r="R107" s="15">
        <f t="shared" si="31"/>
        <v>13.270783382522602</v>
      </c>
      <c r="S107" s="16">
        <f t="shared" si="32"/>
        <v>9.4140972094902029</v>
      </c>
      <c r="T107" s="14">
        <f t="shared" si="33"/>
        <v>0.78610758153324867</v>
      </c>
      <c r="U107" s="15">
        <f t="shared" si="34"/>
        <v>0.87946666666666673</v>
      </c>
      <c r="V107" s="16">
        <f t="shared" si="35"/>
        <v>0.51446280991735538</v>
      </c>
    </row>
    <row r="108" spans="1:22" x14ac:dyDescent="0.25">
      <c r="A108" s="2">
        <v>42744</v>
      </c>
      <c r="B108" s="14">
        <f t="shared" si="44"/>
        <v>6.9250000000000006E-2</v>
      </c>
      <c r="C108" s="15">
        <f t="shared" si="44"/>
        <v>1.62</v>
      </c>
      <c r="D108" s="16">
        <f t="shared" si="44"/>
        <v>72.8</v>
      </c>
      <c r="E108" s="14">
        <f t="shared" si="45"/>
        <v>72056250000</v>
      </c>
      <c r="F108" s="15">
        <f t="shared" si="45"/>
        <v>780000</v>
      </c>
      <c r="G108" s="16">
        <f t="shared" si="45"/>
        <v>37280</v>
      </c>
      <c r="H108" s="14">
        <f t="shared" si="27"/>
        <v>-2.6700321339146891</v>
      </c>
      <c r="I108" s="15">
        <f t="shared" si="28"/>
        <v>0.48242614924429278</v>
      </c>
      <c r="J108" s="16">
        <f t="shared" si="29"/>
        <v>4.28771595520264</v>
      </c>
      <c r="K108" s="14">
        <f t="shared" si="36"/>
        <v>-2.4235592503874866E-2</v>
      </c>
      <c r="L108" s="15">
        <f t="shared" si="37"/>
        <v>-4.7058823529411674E-2</v>
      </c>
      <c r="M108" s="16">
        <f t="shared" si="38"/>
        <v>-5.4545454545454584E-2</v>
      </c>
      <c r="N108" s="14">
        <f t="shared" si="39"/>
        <v>-2.4534107469443647E-2</v>
      </c>
      <c r="O108" s="15">
        <f t="shared" si="40"/>
        <v>-4.8202101817877631E-2</v>
      </c>
      <c r="P108" s="16">
        <f t="shared" si="41"/>
        <v>-5.6089466651043585E-2</v>
      </c>
      <c r="Q108" s="14">
        <f t="shared" si="30"/>
        <v>25.000712900945537</v>
      </c>
      <c r="R108" s="15">
        <f t="shared" si="31"/>
        <v>13.567049198665774</v>
      </c>
      <c r="S108" s="16">
        <f t="shared" si="32"/>
        <v>10.526212268799528</v>
      </c>
      <c r="T108" s="14">
        <f t="shared" si="33"/>
        <v>0.74968233799237616</v>
      </c>
      <c r="U108" s="15">
        <f t="shared" si="34"/>
        <v>0.8368000000000001</v>
      </c>
      <c r="V108" s="16">
        <f t="shared" si="35"/>
        <v>0.42768595041322305</v>
      </c>
    </row>
    <row r="109" spans="1:22" x14ac:dyDescent="0.25">
      <c r="A109" s="2">
        <v>42751</v>
      </c>
      <c r="B109" s="14">
        <f t="shared" si="44"/>
        <v>6.8430000000000005E-2</v>
      </c>
      <c r="C109" s="15">
        <f t="shared" si="44"/>
        <v>1.53</v>
      </c>
      <c r="D109" s="16">
        <f t="shared" si="44"/>
        <v>74</v>
      </c>
      <c r="E109" s="14">
        <f t="shared" si="45"/>
        <v>56858390000</v>
      </c>
      <c r="F109" s="15">
        <f t="shared" si="45"/>
        <v>3520000</v>
      </c>
      <c r="G109" s="16">
        <f t="shared" si="45"/>
        <v>39840</v>
      </c>
      <c r="H109" s="14">
        <f t="shared" si="27"/>
        <v>-2.6819439540177306</v>
      </c>
      <c r="I109" s="15">
        <f t="shared" si="28"/>
        <v>0.42526773540434409</v>
      </c>
      <c r="J109" s="16">
        <f t="shared" si="29"/>
        <v>4.3040650932041702</v>
      </c>
      <c r="K109" s="14">
        <f t="shared" si="36"/>
        <v>-1.1841155234657057E-2</v>
      </c>
      <c r="L109" s="15">
        <f t="shared" si="37"/>
        <v>-5.5555555555555601E-2</v>
      </c>
      <c r="M109" s="16">
        <f t="shared" si="38"/>
        <v>1.6483516483516522E-2</v>
      </c>
      <c r="N109" s="14">
        <f t="shared" si="39"/>
        <v>-1.1911820103041496E-2</v>
      </c>
      <c r="O109" s="15">
        <f t="shared" si="40"/>
        <v>-5.7158413839948637E-2</v>
      </c>
      <c r="P109" s="16">
        <f t="shared" si="41"/>
        <v>1.6349138001529411E-2</v>
      </c>
      <c r="Q109" s="14">
        <f t="shared" si="30"/>
        <v>24.763829627608342</v>
      </c>
      <c r="R109" s="15">
        <f t="shared" si="31"/>
        <v>15.073971547574279</v>
      </c>
      <c r="S109" s="16">
        <f t="shared" si="32"/>
        <v>10.592626711698534</v>
      </c>
      <c r="T109" s="14">
        <f t="shared" si="33"/>
        <v>0.73231681490893696</v>
      </c>
      <c r="U109" s="15">
        <f t="shared" si="34"/>
        <v>0.78880000000000006</v>
      </c>
      <c r="V109" s="16">
        <f t="shared" si="35"/>
        <v>0.4524793388429752</v>
      </c>
    </row>
    <row r="110" spans="1:22" x14ac:dyDescent="0.25">
      <c r="A110" s="2">
        <v>42758</v>
      </c>
      <c r="B110" s="14">
        <f t="shared" si="44"/>
        <v>6.9699999999999998E-2</v>
      </c>
      <c r="C110" s="15">
        <f t="shared" si="44"/>
        <v>1.52</v>
      </c>
      <c r="D110" s="16">
        <f t="shared" si="44"/>
        <v>76.400000000000006</v>
      </c>
      <c r="E110" s="14">
        <f t="shared" si="45"/>
        <v>88917300000</v>
      </c>
      <c r="F110" s="15">
        <f t="shared" si="45"/>
        <v>810000</v>
      </c>
      <c r="G110" s="16">
        <f t="shared" si="45"/>
        <v>2320</v>
      </c>
      <c r="H110" s="14">
        <f t="shared" si="27"/>
        <v>-2.663554961215659</v>
      </c>
      <c r="I110" s="15">
        <f t="shared" si="28"/>
        <v>0.41871033485818504</v>
      </c>
      <c r="J110" s="16">
        <f t="shared" si="29"/>
        <v>4.3359826961724748</v>
      </c>
      <c r="K110" s="14">
        <f t="shared" si="36"/>
        <v>1.8559111500803641E-2</v>
      </c>
      <c r="L110" s="15">
        <f t="shared" si="37"/>
        <v>-6.5359477124183061E-3</v>
      </c>
      <c r="M110" s="16">
        <f t="shared" si="38"/>
        <v>3.2432432432432511E-2</v>
      </c>
      <c r="N110" s="14">
        <f t="shared" si="39"/>
        <v>1.8388992802071798E-2</v>
      </c>
      <c r="O110" s="15">
        <f t="shared" si="40"/>
        <v>-6.5574005461590517E-3</v>
      </c>
      <c r="P110" s="16">
        <f t="shared" si="41"/>
        <v>3.1917602968305162E-2</v>
      </c>
      <c r="Q110" s="14">
        <f t="shared" si="30"/>
        <v>25.21097256120893</v>
      </c>
      <c r="R110" s="15">
        <f t="shared" si="31"/>
        <v>13.604789526648622</v>
      </c>
      <c r="S110" s="16">
        <f t="shared" si="32"/>
        <v>7.7493224646603558</v>
      </c>
      <c r="T110" s="14">
        <f t="shared" si="33"/>
        <v>0.75921219822109265</v>
      </c>
      <c r="U110" s="15">
        <f t="shared" si="34"/>
        <v>0.78346666666666676</v>
      </c>
      <c r="V110" s="16">
        <f t="shared" si="35"/>
        <v>0.50206611570247939</v>
      </c>
    </row>
    <row r="111" spans="1:22" x14ac:dyDescent="0.25">
      <c r="A111" s="2">
        <v>42765</v>
      </c>
      <c r="B111" s="14">
        <f t="shared" si="44"/>
        <v>6.9290000000000004E-2</v>
      </c>
      <c r="C111" s="15">
        <f t="shared" si="44"/>
        <v>1.3</v>
      </c>
      <c r="D111" s="16">
        <f t="shared" si="44"/>
        <v>78.5</v>
      </c>
      <c r="E111" s="14">
        <f t="shared" si="45"/>
        <v>46721840000</v>
      </c>
      <c r="F111" s="15">
        <f t="shared" si="45"/>
        <v>2460000</v>
      </c>
      <c r="G111" s="16">
        <f t="shared" si="45"/>
        <v>5650</v>
      </c>
      <c r="H111" s="14">
        <f t="shared" si="27"/>
        <v>-2.6694546833428472</v>
      </c>
      <c r="I111" s="15">
        <f t="shared" si="28"/>
        <v>0.26236426446749106</v>
      </c>
      <c r="J111" s="16">
        <f t="shared" si="29"/>
        <v>4.3630986247883632</v>
      </c>
      <c r="K111" s="14">
        <f t="shared" si="36"/>
        <v>-5.8823529411763803E-3</v>
      </c>
      <c r="L111" s="15">
        <f t="shared" si="37"/>
        <v>-0.14473684210526314</v>
      </c>
      <c r="M111" s="16">
        <f t="shared" si="38"/>
        <v>2.7486910994764323E-2</v>
      </c>
      <c r="N111" s="14">
        <f t="shared" si="39"/>
        <v>-5.8997221271881598E-3</v>
      </c>
      <c r="O111" s="15">
        <f t="shared" si="40"/>
        <v>-0.15634607039069398</v>
      </c>
      <c r="P111" s="16">
        <f t="shared" si="41"/>
        <v>2.7115928615887956E-2</v>
      </c>
      <c r="Q111" s="14">
        <f t="shared" si="30"/>
        <v>24.567477558252513</v>
      </c>
      <c r="R111" s="15">
        <f t="shared" si="31"/>
        <v>14.715671907908545</v>
      </c>
      <c r="S111" s="16">
        <f t="shared" si="32"/>
        <v>8.6394108241404872</v>
      </c>
      <c r="T111" s="14">
        <f t="shared" si="33"/>
        <v>0.75052943667937322</v>
      </c>
      <c r="U111" s="15">
        <f t="shared" si="34"/>
        <v>0.66613333333333336</v>
      </c>
      <c r="V111" s="16">
        <f t="shared" si="35"/>
        <v>0.54545454545454541</v>
      </c>
    </row>
    <row r="112" spans="1:22" x14ac:dyDescent="0.25">
      <c r="A112" s="2">
        <v>42772</v>
      </c>
      <c r="B112" s="14">
        <f t="shared" si="44"/>
        <v>6.8430000000000005E-2</v>
      </c>
      <c r="C112" s="15">
        <f t="shared" si="44"/>
        <v>1.23</v>
      </c>
      <c r="D112" s="16">
        <f t="shared" si="44"/>
        <v>76.099999999999994</v>
      </c>
      <c r="E112" s="14">
        <f t="shared" si="45"/>
        <v>25647880000</v>
      </c>
      <c r="F112" s="15">
        <f t="shared" si="45"/>
        <v>7000000</v>
      </c>
      <c r="G112" s="16">
        <f t="shared" si="45"/>
        <v>9340</v>
      </c>
      <c r="H112" s="14">
        <f t="shared" si="27"/>
        <v>-2.6819439540177306</v>
      </c>
      <c r="I112" s="15">
        <f t="shared" si="28"/>
        <v>0.20701416938432612</v>
      </c>
      <c r="J112" s="16">
        <f t="shared" si="29"/>
        <v>4.3320482648676402</v>
      </c>
      <c r="K112" s="14">
        <f t="shared" si="36"/>
        <v>-1.2411603405974882E-2</v>
      </c>
      <c r="L112" s="15">
        <f t="shared" si="37"/>
        <v>-5.3846153846153891E-2</v>
      </c>
      <c r="M112" s="16">
        <f t="shared" si="38"/>
        <v>-3.0573248407643385E-2</v>
      </c>
      <c r="N112" s="14">
        <f t="shared" si="39"/>
        <v>-1.248927067488358E-2</v>
      </c>
      <c r="O112" s="15">
        <f t="shared" si="40"/>
        <v>-5.5350095083164956E-2</v>
      </c>
      <c r="P112" s="16">
        <f t="shared" si="41"/>
        <v>-3.1050359920722703E-2</v>
      </c>
      <c r="Q112" s="14">
        <f t="shared" si="30"/>
        <v>23.967726754075276</v>
      </c>
      <c r="R112" s="15">
        <f t="shared" si="31"/>
        <v>15.761420707019587</v>
      </c>
      <c r="S112" s="16">
        <f t="shared" si="32"/>
        <v>9.1420615312228879</v>
      </c>
      <c r="T112" s="14">
        <f t="shared" si="33"/>
        <v>0.73231681490893696</v>
      </c>
      <c r="U112" s="15">
        <f t="shared" si="34"/>
        <v>0.62880000000000003</v>
      </c>
      <c r="V112" s="16">
        <f t="shared" si="35"/>
        <v>0.49586776859504117</v>
      </c>
    </row>
    <row r="113" spans="1:22" x14ac:dyDescent="0.25">
      <c r="A113" s="2">
        <v>42779</v>
      </c>
      <c r="B113" s="14">
        <f t="shared" si="44"/>
        <v>6.7930000000000004E-2</v>
      </c>
      <c r="C113" s="15">
        <f t="shared" si="44"/>
        <v>1.105</v>
      </c>
      <c r="D113" s="16">
        <f t="shared" si="44"/>
        <v>74.5</v>
      </c>
      <c r="E113" s="14">
        <f t="shared" si="45"/>
        <v>41246850000</v>
      </c>
      <c r="F113" s="15">
        <f t="shared" si="45"/>
        <v>1630000</v>
      </c>
      <c r="G113" s="16">
        <f t="shared" si="45"/>
        <v>7980</v>
      </c>
      <c r="H113" s="14">
        <f t="shared" si="27"/>
        <v>-2.6892775157789264</v>
      </c>
      <c r="I113" s="15">
        <f t="shared" si="28"/>
        <v>9.9845334969716121E-2</v>
      </c>
      <c r="J113" s="16">
        <f t="shared" si="29"/>
        <v>4.3107991253855138</v>
      </c>
      <c r="K113" s="14">
        <f t="shared" si="36"/>
        <v>-7.3067368113400614E-3</v>
      </c>
      <c r="L113" s="15">
        <f t="shared" si="37"/>
        <v>-0.1016260162601626</v>
      </c>
      <c r="M113" s="16">
        <f t="shared" si="38"/>
        <v>-2.1024967148488758E-2</v>
      </c>
      <c r="N113" s="14">
        <f t="shared" si="39"/>
        <v>-7.3335617611958231E-3</v>
      </c>
      <c r="O113" s="15">
        <f t="shared" si="40"/>
        <v>-0.10716883441461005</v>
      </c>
      <c r="P113" s="16">
        <f t="shared" si="41"/>
        <v>-2.1249139482126273E-2</v>
      </c>
      <c r="Q113" s="14">
        <f t="shared" si="30"/>
        <v>24.442840583174888</v>
      </c>
      <c r="R113" s="15">
        <f t="shared" si="31"/>
        <v>14.304090572782945</v>
      </c>
      <c r="S113" s="16">
        <f t="shared" si="32"/>
        <v>8.984693690443855</v>
      </c>
      <c r="T113" s="14">
        <f t="shared" si="33"/>
        <v>0.72172808132147404</v>
      </c>
      <c r="U113" s="15">
        <f t="shared" si="34"/>
        <v>0.56213333333333337</v>
      </c>
      <c r="V113" s="16">
        <f t="shared" si="35"/>
        <v>0.46280991735537186</v>
      </c>
    </row>
    <row r="114" spans="1:22" x14ac:dyDescent="0.25">
      <c r="A114" s="2">
        <v>42786</v>
      </c>
      <c r="B114" s="14">
        <f t="shared" si="44"/>
        <v>6.7150000000000001E-2</v>
      </c>
      <c r="C114" s="15">
        <f t="shared" si="44"/>
        <v>0.84499999999999997</v>
      </c>
      <c r="D114" s="16">
        <f t="shared" si="44"/>
        <v>72.3</v>
      </c>
      <c r="E114" s="14">
        <f t="shared" si="45"/>
        <v>19592870000</v>
      </c>
      <c r="F114" s="15">
        <f t="shared" si="45"/>
        <v>5630000</v>
      </c>
      <c r="G114" s="16">
        <f t="shared" si="45"/>
        <v>3630</v>
      </c>
      <c r="H114" s="14">
        <f t="shared" si="27"/>
        <v>-2.7008263560128905</v>
      </c>
      <c r="I114" s="15">
        <f t="shared" si="28"/>
        <v>-0.16841865162496325</v>
      </c>
      <c r="J114" s="16">
        <f t="shared" si="29"/>
        <v>4.2808241291647189</v>
      </c>
      <c r="K114" s="14">
        <f t="shared" si="36"/>
        <v>-1.1482408361548695E-2</v>
      </c>
      <c r="L114" s="15">
        <f t="shared" si="37"/>
        <v>-0.23529411764705885</v>
      </c>
      <c r="M114" s="16">
        <f t="shared" si="38"/>
        <v>-2.9530201342281917E-2</v>
      </c>
      <c r="N114" s="14">
        <f t="shared" si="39"/>
        <v>-1.1548840233964007E-2</v>
      </c>
      <c r="O114" s="15">
        <f t="shared" si="40"/>
        <v>-0.26826398659467943</v>
      </c>
      <c r="P114" s="16">
        <f t="shared" si="41"/>
        <v>-2.9974996220794855E-2</v>
      </c>
      <c r="Q114" s="14">
        <f t="shared" si="30"/>
        <v>23.698431561490317</v>
      </c>
      <c r="R114" s="15">
        <f t="shared" si="31"/>
        <v>15.543620000115872</v>
      </c>
      <c r="S114" s="16">
        <f t="shared" si="32"/>
        <v>8.1969879272588972</v>
      </c>
      <c r="T114" s="14">
        <f t="shared" si="33"/>
        <v>0.70520965692503179</v>
      </c>
      <c r="U114" s="15">
        <f t="shared" si="34"/>
        <v>0.4234666666666666</v>
      </c>
      <c r="V114" s="16">
        <f t="shared" si="35"/>
        <v>0.41735537190082639</v>
      </c>
    </row>
    <row r="115" spans="1:22" x14ac:dyDescent="0.25">
      <c r="A115" s="2">
        <v>42793</v>
      </c>
      <c r="B115" s="14">
        <f t="shared" si="44"/>
        <v>6.6000000000000003E-2</v>
      </c>
      <c r="C115" s="15">
        <f t="shared" si="44"/>
        <v>0.75</v>
      </c>
      <c r="D115" s="16">
        <f t="shared" si="44"/>
        <v>70.3</v>
      </c>
      <c r="E115" s="14">
        <f t="shared" si="45"/>
        <v>64799430000</v>
      </c>
      <c r="F115" s="15">
        <f t="shared" si="45"/>
        <v>3210000</v>
      </c>
      <c r="G115" s="16">
        <f t="shared" si="45"/>
        <v>11220</v>
      </c>
      <c r="H115" s="14">
        <f t="shared" si="27"/>
        <v>-2.7181005369557116</v>
      </c>
      <c r="I115" s="15">
        <f t="shared" si="28"/>
        <v>-0.2876820724517809</v>
      </c>
      <c r="J115" s="16">
        <f t="shared" si="29"/>
        <v>4.2527717988166192</v>
      </c>
      <c r="K115" s="14">
        <f t="shared" si="36"/>
        <v>-1.7125837676842861E-2</v>
      </c>
      <c r="L115" s="15">
        <f t="shared" si="37"/>
        <v>-0.11242603550295856</v>
      </c>
      <c r="M115" s="16">
        <f t="shared" si="38"/>
        <v>-2.7662517289073308E-2</v>
      </c>
      <c r="N115" s="14">
        <f t="shared" si="39"/>
        <v>-1.7274180942820981E-2</v>
      </c>
      <c r="O115" s="15">
        <f t="shared" si="40"/>
        <v>-0.11926342082681775</v>
      </c>
      <c r="P115" s="16">
        <f t="shared" si="41"/>
        <v>-2.8052330348099796E-2</v>
      </c>
      <c r="Q115" s="14">
        <f t="shared" si="30"/>
        <v>24.894562643969657</v>
      </c>
      <c r="R115" s="15">
        <f t="shared" si="31"/>
        <v>14.981781495106199</v>
      </c>
      <c r="S115" s="16">
        <f t="shared" si="32"/>
        <v>9.3254531790766872</v>
      </c>
      <c r="T115" s="14">
        <f t="shared" si="33"/>
        <v>0.68085556967386707</v>
      </c>
      <c r="U115" s="15">
        <f t="shared" si="34"/>
        <v>0.37279999999999996</v>
      </c>
      <c r="V115" s="16">
        <f t="shared" si="35"/>
        <v>0.37603305785123958</v>
      </c>
    </row>
    <row r="116" spans="1:22" x14ac:dyDescent="0.25">
      <c r="A116" s="2">
        <v>42800</v>
      </c>
      <c r="B116" s="14">
        <f t="shared" si="44"/>
        <v>6.5049999999999997E-2</v>
      </c>
      <c r="C116" s="15">
        <f t="shared" si="44"/>
        <v>0.63</v>
      </c>
      <c r="D116" s="16">
        <f t="shared" si="44"/>
        <v>70.5</v>
      </c>
      <c r="E116" s="14">
        <f t="shared" si="45"/>
        <v>102252170000</v>
      </c>
      <c r="F116" s="15">
        <f t="shared" si="45"/>
        <v>2010000</v>
      </c>
      <c r="G116" s="16">
        <f t="shared" si="45"/>
        <v>4250</v>
      </c>
      <c r="H116" s="14">
        <f t="shared" si="27"/>
        <v>-2.7325990740236228</v>
      </c>
      <c r="I116" s="15">
        <f t="shared" si="28"/>
        <v>-0.46203545959655867</v>
      </c>
      <c r="J116" s="16">
        <f t="shared" si="29"/>
        <v>4.255612709818223</v>
      </c>
      <c r="K116" s="14">
        <f t="shared" si="36"/>
        <v>-1.439393939393949E-2</v>
      </c>
      <c r="L116" s="15">
        <f t="shared" si="37"/>
        <v>-0.16</v>
      </c>
      <c r="M116" s="16">
        <f t="shared" si="38"/>
        <v>2.8449502133713065E-3</v>
      </c>
      <c r="N116" s="14">
        <f t="shared" si="39"/>
        <v>-1.4498537067911385E-2</v>
      </c>
      <c r="O116" s="15">
        <f t="shared" si="40"/>
        <v>-0.1743533871447778</v>
      </c>
      <c r="P116" s="16">
        <f t="shared" si="41"/>
        <v>2.8409110016038709E-3</v>
      </c>
      <c r="Q116" s="14">
        <f t="shared" si="30"/>
        <v>25.350707854138015</v>
      </c>
      <c r="R116" s="15">
        <f t="shared" si="31"/>
        <v>14.513645280035259</v>
      </c>
      <c r="S116" s="16">
        <f t="shared" si="32"/>
        <v>8.3546742619184631</v>
      </c>
      <c r="T116" s="14">
        <f t="shared" si="33"/>
        <v>0.66073697585768731</v>
      </c>
      <c r="U116" s="15">
        <f t="shared" si="34"/>
        <v>0.30879999999999996</v>
      </c>
      <c r="V116" s="16">
        <f t="shared" si="35"/>
        <v>0.3801652892561983</v>
      </c>
    </row>
    <row r="117" spans="1:22" x14ac:dyDescent="0.25">
      <c r="A117" s="2">
        <v>42807</v>
      </c>
      <c r="B117" s="14">
        <f t="shared" si="44"/>
        <v>6.6250000000000003E-2</v>
      </c>
      <c r="C117" s="15">
        <f t="shared" si="44"/>
        <v>0.56000000000000005</v>
      </c>
      <c r="D117" s="16">
        <f t="shared" si="44"/>
        <v>70.8</v>
      </c>
      <c r="E117" s="14">
        <f t="shared" si="45"/>
        <v>53617380000</v>
      </c>
      <c r="F117" s="15">
        <f t="shared" si="45"/>
        <v>5470000</v>
      </c>
      <c r="G117" s="16">
        <f t="shared" si="45"/>
        <v>2940</v>
      </c>
      <c r="H117" s="14">
        <f t="shared" si="27"/>
        <v>-2.7143198141158056</v>
      </c>
      <c r="I117" s="15">
        <f t="shared" si="28"/>
        <v>-0.57981849525294205</v>
      </c>
      <c r="J117" s="16">
        <f t="shared" si="29"/>
        <v>4.2598590006996737</v>
      </c>
      <c r="K117" s="14">
        <f t="shared" si="36"/>
        <v>1.8447348193697258E-2</v>
      </c>
      <c r="L117" s="15">
        <f t="shared" si="37"/>
        <v>-0.11111111111111104</v>
      </c>
      <c r="M117" s="16">
        <f t="shared" si="38"/>
        <v>4.2553191489361295E-3</v>
      </c>
      <c r="N117" s="14">
        <f t="shared" si="39"/>
        <v>1.8279259907817459E-2</v>
      </c>
      <c r="O117" s="15">
        <f t="shared" si="40"/>
        <v>-0.11778303565638339</v>
      </c>
      <c r="P117" s="16">
        <f t="shared" si="41"/>
        <v>4.246290881451004E-3</v>
      </c>
      <c r="Q117" s="14">
        <f t="shared" si="30"/>
        <v>24.705139106195631</v>
      </c>
      <c r="R117" s="15">
        <f t="shared" si="31"/>
        <v>15.514789174398164</v>
      </c>
      <c r="S117" s="16">
        <f t="shared" si="32"/>
        <v>7.9861648603327273</v>
      </c>
      <c r="T117" s="14">
        <f t="shared" si="33"/>
        <v>0.68614993646759848</v>
      </c>
      <c r="U117" s="15">
        <f t="shared" si="34"/>
        <v>0.27146666666666669</v>
      </c>
      <c r="V117" s="16">
        <f t="shared" si="35"/>
        <v>0.3863636363636363</v>
      </c>
    </row>
    <row r="118" spans="1:22" x14ac:dyDescent="0.25">
      <c r="A118" s="2">
        <v>42814</v>
      </c>
      <c r="B118" s="14">
        <f t="shared" si="44"/>
        <v>6.6400000000000001E-2</v>
      </c>
      <c r="C118" s="15">
        <f t="shared" si="44"/>
        <v>0.40500000000000003</v>
      </c>
      <c r="D118" s="16">
        <f t="shared" si="44"/>
        <v>72</v>
      </c>
      <c r="E118" s="14">
        <f t="shared" si="45"/>
        <v>42719630000</v>
      </c>
      <c r="F118" s="15">
        <f t="shared" si="45"/>
        <v>148280000</v>
      </c>
      <c r="G118" s="16">
        <f t="shared" si="45"/>
        <v>1960</v>
      </c>
      <c r="H118" s="14">
        <f t="shared" si="27"/>
        <v>-2.7120582224997487</v>
      </c>
      <c r="I118" s="15">
        <f t="shared" si="28"/>
        <v>-0.90386821187559785</v>
      </c>
      <c r="J118" s="16">
        <f t="shared" si="29"/>
        <v>4.2766661190160553</v>
      </c>
      <c r="K118" s="14">
        <f t="shared" si="36"/>
        <v>2.2641509433961866E-3</v>
      </c>
      <c r="L118" s="15">
        <f t="shared" si="37"/>
        <v>-0.2767857142857143</v>
      </c>
      <c r="M118" s="16">
        <f t="shared" si="38"/>
        <v>1.6949152542372923E-2</v>
      </c>
      <c r="N118" s="14">
        <f t="shared" si="39"/>
        <v>2.2615916160566218E-3</v>
      </c>
      <c r="O118" s="15">
        <f t="shared" si="40"/>
        <v>-0.3240497166226558</v>
      </c>
      <c r="P118" s="16">
        <f t="shared" si="41"/>
        <v>1.6807118316381191E-2</v>
      </c>
      <c r="Q118" s="14">
        <f t="shared" si="30"/>
        <v>24.477924370512156</v>
      </c>
      <c r="R118" s="15">
        <f t="shared" si="31"/>
        <v>18.814612936246807</v>
      </c>
      <c r="S118" s="16">
        <f t="shared" si="32"/>
        <v>7.5806997522245627</v>
      </c>
      <c r="T118" s="14">
        <f t="shared" si="33"/>
        <v>0.68932655654383734</v>
      </c>
      <c r="U118" s="15">
        <f t="shared" si="34"/>
        <v>0.18880000000000002</v>
      </c>
      <c r="V118" s="16">
        <f t="shared" si="35"/>
        <v>0.41115702479338839</v>
      </c>
    </row>
    <row r="119" spans="1:22" x14ac:dyDescent="0.25">
      <c r="A119" s="2">
        <v>42821</v>
      </c>
      <c r="B119" s="14">
        <f t="shared" si="44"/>
        <v>6.6250000000000003E-2</v>
      </c>
      <c r="C119" s="15">
        <f t="shared" si="44"/>
        <v>0.24</v>
      </c>
      <c r="D119" s="16">
        <f t="shared" si="44"/>
        <v>69.7</v>
      </c>
      <c r="E119" s="14">
        <f t="shared" si="45"/>
        <v>31619130000</v>
      </c>
      <c r="F119" s="15">
        <f t="shared" si="45"/>
        <v>168350000</v>
      </c>
      <c r="G119" s="16">
        <f t="shared" si="45"/>
        <v>2570</v>
      </c>
      <c r="H119" s="14">
        <f t="shared" si="27"/>
        <v>-2.7143198141158056</v>
      </c>
      <c r="I119" s="15">
        <f t="shared" si="28"/>
        <v>-1.4271163556401458</v>
      </c>
      <c r="J119" s="16">
        <f t="shared" si="29"/>
        <v>4.2442003177664782</v>
      </c>
      <c r="K119" s="14">
        <f t="shared" si="36"/>
        <v>-2.2590361445782733E-3</v>
      </c>
      <c r="L119" s="15">
        <f t="shared" si="37"/>
        <v>-0.4074074074074075</v>
      </c>
      <c r="M119" s="16">
        <f t="shared" si="38"/>
        <v>-3.1944444444444407E-2</v>
      </c>
      <c r="N119" s="14">
        <f t="shared" si="39"/>
        <v>-2.2615916160564947E-3</v>
      </c>
      <c r="O119" s="15">
        <f t="shared" si="40"/>
        <v>-0.52324814376454787</v>
      </c>
      <c r="P119" s="16">
        <f t="shared" si="41"/>
        <v>-3.2465801249577111E-2</v>
      </c>
      <c r="Q119" s="14">
        <f t="shared" si="30"/>
        <v>24.177028154117714</v>
      </c>
      <c r="R119" s="15">
        <f t="shared" si="31"/>
        <v>18.941555703571357</v>
      </c>
      <c r="S119" s="16">
        <f t="shared" si="32"/>
        <v>7.8516611778892651</v>
      </c>
      <c r="T119" s="14">
        <f t="shared" si="33"/>
        <v>0.68614993646759848</v>
      </c>
      <c r="U119" s="15">
        <f t="shared" si="34"/>
        <v>0.1008</v>
      </c>
      <c r="V119" s="16">
        <f t="shared" si="35"/>
        <v>0.3636363636363637</v>
      </c>
    </row>
    <row r="120" spans="1:22" x14ac:dyDescent="0.25">
      <c r="A120" s="2">
        <v>42828</v>
      </c>
      <c r="B120" s="14">
        <f t="shared" si="44"/>
        <v>6.5589999999999996E-2</v>
      </c>
      <c r="C120" s="15">
        <f t="shared" si="44"/>
        <v>0.28000000000000003</v>
      </c>
      <c r="D120" s="16">
        <f t="shared" si="44"/>
        <v>69.3</v>
      </c>
      <c r="E120" s="14">
        <f t="shared" si="45"/>
        <v>42682690000</v>
      </c>
      <c r="F120" s="15">
        <f t="shared" si="45"/>
        <v>447920000</v>
      </c>
      <c r="G120" s="16">
        <f t="shared" si="45"/>
        <v>2080</v>
      </c>
      <c r="H120" s="14">
        <f t="shared" si="27"/>
        <v>-2.7243320336764931</v>
      </c>
      <c r="I120" s="15">
        <f t="shared" si="28"/>
        <v>-1.2729656758128873</v>
      </c>
      <c r="J120" s="16">
        <f t="shared" si="29"/>
        <v>4.2384449061958573</v>
      </c>
      <c r="K120" s="14">
        <f t="shared" si="36"/>
        <v>-9.9622641509435131E-3</v>
      </c>
      <c r="L120" s="15">
        <f t="shared" si="37"/>
        <v>0.16666666666666682</v>
      </c>
      <c r="M120" s="16">
        <f t="shared" si="38"/>
        <v>-5.7388809182210279E-3</v>
      </c>
      <c r="N120" s="14">
        <f t="shared" si="39"/>
        <v>-1.0012219560687548E-2</v>
      </c>
      <c r="O120" s="15">
        <f t="shared" si="40"/>
        <v>0.15415067982725836</v>
      </c>
      <c r="P120" s="16">
        <f t="shared" si="41"/>
        <v>-5.7554115706207627E-3</v>
      </c>
      <c r="Q120" s="14">
        <f t="shared" si="30"/>
        <v>24.477059288572843</v>
      </c>
      <c r="R120" s="15">
        <f t="shared" si="31"/>
        <v>19.920125203004911</v>
      </c>
      <c r="S120" s="16">
        <f t="shared" si="32"/>
        <v>7.6401231726953638</v>
      </c>
      <c r="T120" s="14">
        <f t="shared" si="33"/>
        <v>0.6721728081321473</v>
      </c>
      <c r="U120" s="15">
        <f t="shared" si="34"/>
        <v>0.12213333333333336</v>
      </c>
      <c r="V120" s="16">
        <f t="shared" si="35"/>
        <v>0.35537190082644621</v>
      </c>
    </row>
    <row r="121" spans="1:22" x14ac:dyDescent="0.25">
      <c r="A121" s="2">
        <v>42835</v>
      </c>
      <c r="B121" s="14">
        <f t="shared" si="44"/>
        <v>6.4089999999999994E-2</v>
      </c>
      <c r="C121" s="15">
        <f t="shared" si="44"/>
        <v>0.315</v>
      </c>
      <c r="D121" s="16">
        <f t="shared" si="44"/>
        <v>64.900000000000006</v>
      </c>
      <c r="E121" s="14">
        <f t="shared" si="45"/>
        <v>72624110000</v>
      </c>
      <c r="F121" s="15">
        <f t="shared" si="45"/>
        <v>171520000</v>
      </c>
      <c r="G121" s="16">
        <f t="shared" si="45"/>
        <v>4900</v>
      </c>
      <c r="H121" s="14">
        <f t="shared" si="27"/>
        <v>-2.7474669334660016</v>
      </c>
      <c r="I121" s="15">
        <f t="shared" si="28"/>
        <v>-1.155182640156504</v>
      </c>
      <c r="J121" s="16">
        <f t="shared" si="29"/>
        <v>4.1728476237100445</v>
      </c>
      <c r="K121" s="14">
        <f t="shared" si="36"/>
        <v>-2.286933983839002E-2</v>
      </c>
      <c r="L121" s="15">
        <f t="shared" si="37"/>
        <v>0.1249999999999999</v>
      </c>
      <c r="M121" s="16">
        <f t="shared" si="38"/>
        <v>-6.3492063492063378E-2</v>
      </c>
      <c r="N121" s="14">
        <f t="shared" si="39"/>
        <v>-2.3134899789508664E-2</v>
      </c>
      <c r="O121" s="15">
        <f t="shared" si="40"/>
        <v>0.11778303565638346</v>
      </c>
      <c r="P121" s="16">
        <f t="shared" si="41"/>
        <v>-6.5597282485813119E-2</v>
      </c>
      <c r="Q121" s="14">
        <f t="shared" si="30"/>
        <v>25.008562797310177</v>
      </c>
      <c r="R121" s="15">
        <f t="shared" si="31"/>
        <v>18.960210435846712</v>
      </c>
      <c r="S121" s="16">
        <f t="shared" si="32"/>
        <v>8.4969904840987187</v>
      </c>
      <c r="T121" s="14">
        <f t="shared" si="33"/>
        <v>0.64040660736975841</v>
      </c>
      <c r="U121" s="15">
        <f t="shared" si="34"/>
        <v>0.14080000000000001</v>
      </c>
      <c r="V121" s="16">
        <f t="shared" si="35"/>
        <v>0.26446280991735549</v>
      </c>
    </row>
    <row r="122" spans="1:22" x14ac:dyDescent="0.25">
      <c r="A122" s="2">
        <v>42842</v>
      </c>
      <c r="B122" s="14">
        <f t="shared" si="44"/>
        <v>6.5000000000000002E-2</v>
      </c>
      <c r="C122" s="15">
        <f t="shared" si="44"/>
        <v>0.28000000000000003</v>
      </c>
      <c r="D122" s="16">
        <f t="shared" si="44"/>
        <v>62.6</v>
      </c>
      <c r="E122" s="14">
        <f t="shared" si="45"/>
        <v>40522320000</v>
      </c>
      <c r="F122" s="15">
        <f t="shared" si="45"/>
        <v>49680000</v>
      </c>
      <c r="G122" s="16">
        <f t="shared" si="45"/>
        <v>2050</v>
      </c>
      <c r="H122" s="14">
        <f t="shared" si="27"/>
        <v>-2.7333680090865</v>
      </c>
      <c r="I122" s="15">
        <f t="shared" si="28"/>
        <v>-1.2729656758128873</v>
      </c>
      <c r="J122" s="16">
        <f t="shared" si="29"/>
        <v>4.1367652781060524</v>
      </c>
      <c r="K122" s="14">
        <f t="shared" si="36"/>
        <v>1.4198782961460573E-2</v>
      </c>
      <c r="L122" s="15">
        <f t="shared" si="37"/>
        <v>-0.11111111111111104</v>
      </c>
      <c r="M122" s="16">
        <f t="shared" si="38"/>
        <v>-3.5439137134052452E-2</v>
      </c>
      <c r="N122" s="14">
        <f t="shared" si="39"/>
        <v>1.4098924379501675E-2</v>
      </c>
      <c r="O122" s="15">
        <f t="shared" si="40"/>
        <v>-0.11778303565638339</v>
      </c>
      <c r="P122" s="16">
        <f t="shared" si="41"/>
        <v>-3.6082345603991525E-2</v>
      </c>
      <c r="Q122" s="14">
        <f t="shared" si="30"/>
        <v>24.425118770364058</v>
      </c>
      <c r="R122" s="15">
        <f t="shared" si="31"/>
        <v>17.721112995589497</v>
      </c>
      <c r="S122" s="16">
        <f t="shared" si="32"/>
        <v>7.6255950721324535</v>
      </c>
      <c r="T122" s="14">
        <f t="shared" si="33"/>
        <v>0.6596781024989411</v>
      </c>
      <c r="U122" s="15">
        <f t="shared" si="34"/>
        <v>0.12213333333333336</v>
      </c>
      <c r="V122" s="16">
        <f t="shared" si="35"/>
        <v>0.21694214876033058</v>
      </c>
    </row>
    <row r="123" spans="1:22" x14ac:dyDescent="0.25">
      <c r="A123" s="2">
        <v>42849</v>
      </c>
      <c r="B123" s="14">
        <f t="shared" ref="B123:D142" si="46">VLOOKUP(_xlfn.CONCAT(B$2,$A123),Тикеры1,4,FALSE)</f>
        <v>6.6710000000000005E-2</v>
      </c>
      <c r="C123" s="15">
        <f t="shared" si="46"/>
        <v>0.3</v>
      </c>
      <c r="D123" s="16">
        <f t="shared" si="46"/>
        <v>62.1</v>
      </c>
      <c r="E123" s="14">
        <f t="shared" ref="E123:G142" si="47">VLOOKUP(_xlfn.CONCAT(E$2,$A123),Тикеры1,5,FALSE)</f>
        <v>52081100000</v>
      </c>
      <c r="F123" s="15">
        <f t="shared" si="47"/>
        <v>49630000</v>
      </c>
      <c r="G123" s="16">
        <f t="shared" si="47"/>
        <v>14500</v>
      </c>
      <c r="H123" s="14">
        <f t="shared" si="27"/>
        <v>-2.7074004122607129</v>
      </c>
      <c r="I123" s="15">
        <f t="shared" si="28"/>
        <v>-1.2039728043259361</v>
      </c>
      <c r="J123" s="16">
        <f t="shared" si="29"/>
        <v>4.1287459889394329</v>
      </c>
      <c r="K123" s="14">
        <f t="shared" si="36"/>
        <v>2.6307692307692355E-2</v>
      </c>
      <c r="L123" s="15">
        <f t="shared" si="37"/>
        <v>7.1428571428571286E-2</v>
      </c>
      <c r="M123" s="16">
        <f t="shared" si="38"/>
        <v>-7.9872204472843447E-3</v>
      </c>
      <c r="N123" s="14">
        <f t="shared" si="39"/>
        <v>2.5967596825786993E-2</v>
      </c>
      <c r="O123" s="15">
        <f t="shared" si="40"/>
        <v>6.8992871486951421E-2</v>
      </c>
      <c r="P123" s="16">
        <f t="shared" si="41"/>
        <v>-8.0192891666198106E-3</v>
      </c>
      <c r="Q123" s="14">
        <f t="shared" si="30"/>
        <v>24.676067955975437</v>
      </c>
      <c r="R123" s="15">
        <f t="shared" si="31"/>
        <v>17.720106047563622</v>
      </c>
      <c r="S123" s="16">
        <f t="shared" si="32"/>
        <v>9.581903928408666</v>
      </c>
      <c r="T123" s="14">
        <f t="shared" si="33"/>
        <v>0.69589157136806445</v>
      </c>
      <c r="U123" s="15">
        <f t="shared" si="34"/>
        <v>0.1328</v>
      </c>
      <c r="V123" s="16">
        <f t="shared" si="35"/>
        <v>0.20661157024793389</v>
      </c>
    </row>
    <row r="124" spans="1:22" x14ac:dyDescent="0.25">
      <c r="A124" s="2">
        <v>42856</v>
      </c>
      <c r="B124" s="14">
        <f t="shared" si="46"/>
        <v>6.5729999999999997E-2</v>
      </c>
      <c r="C124" s="15">
        <f t="shared" si="46"/>
        <v>0.255</v>
      </c>
      <c r="D124" s="16">
        <f t="shared" si="46"/>
        <v>56.3</v>
      </c>
      <c r="E124" s="14">
        <f t="shared" si="47"/>
        <v>37739870000</v>
      </c>
      <c r="F124" s="15">
        <f t="shared" si="47"/>
        <v>51590000</v>
      </c>
      <c r="G124" s="16">
        <f t="shared" si="47"/>
        <v>32510</v>
      </c>
      <c r="H124" s="14">
        <f t="shared" si="27"/>
        <v>-2.7221998367066522</v>
      </c>
      <c r="I124" s="15">
        <f t="shared" si="28"/>
        <v>-1.3664917338237108</v>
      </c>
      <c r="J124" s="16">
        <f t="shared" si="29"/>
        <v>4.0306945351456447</v>
      </c>
      <c r="K124" s="14">
        <f t="shared" si="36"/>
        <v>-1.4690451206715763E-2</v>
      </c>
      <c r="L124" s="15">
        <f t="shared" si="37"/>
        <v>-0.14999999999999997</v>
      </c>
      <c r="M124" s="16">
        <f t="shared" si="38"/>
        <v>-9.3397745571658683E-2</v>
      </c>
      <c r="N124" s="14">
        <f t="shared" si="39"/>
        <v>-1.479942444593932E-2</v>
      </c>
      <c r="O124" s="15">
        <f t="shared" si="40"/>
        <v>-0.1625189294977748</v>
      </c>
      <c r="P124" s="16">
        <f t="shared" si="41"/>
        <v>-9.8051453793788476E-2</v>
      </c>
      <c r="Q124" s="14">
        <f t="shared" si="30"/>
        <v>24.35398293225979</v>
      </c>
      <c r="R124" s="15">
        <f t="shared" si="31"/>
        <v>17.758838413220833</v>
      </c>
      <c r="S124" s="16">
        <f t="shared" si="32"/>
        <v>10.389303013297951</v>
      </c>
      <c r="T124" s="14">
        <f t="shared" si="33"/>
        <v>0.67513765353663691</v>
      </c>
      <c r="U124" s="15">
        <f t="shared" si="34"/>
        <v>0.10880000000000001</v>
      </c>
      <c r="V124" s="16">
        <f t="shared" si="35"/>
        <v>8.6776859504132151E-2</v>
      </c>
    </row>
    <row r="125" spans="1:22" x14ac:dyDescent="0.25">
      <c r="A125" s="2">
        <v>42863</v>
      </c>
      <c r="B125" s="14">
        <f t="shared" si="46"/>
        <v>6.5670000000000006E-2</v>
      </c>
      <c r="C125" s="15">
        <f t="shared" si="46"/>
        <v>0.27</v>
      </c>
      <c r="D125" s="16">
        <f t="shared" si="46"/>
        <v>56.6</v>
      </c>
      <c r="E125" s="14">
        <f t="shared" si="47"/>
        <v>15704980000</v>
      </c>
      <c r="F125" s="15">
        <f t="shared" si="47"/>
        <v>16070000</v>
      </c>
      <c r="G125" s="16">
        <f t="shared" si="47"/>
        <v>1030</v>
      </c>
      <c r="H125" s="14">
        <f t="shared" si="27"/>
        <v>-2.7231130787792557</v>
      </c>
      <c r="I125" s="15">
        <f t="shared" si="28"/>
        <v>-1.3093333199837622</v>
      </c>
      <c r="J125" s="16">
        <f t="shared" si="29"/>
        <v>4.0360089852091372</v>
      </c>
      <c r="K125" s="14">
        <f t="shared" si="36"/>
        <v>-9.1282519397521103E-4</v>
      </c>
      <c r="L125" s="15">
        <f t="shared" si="37"/>
        <v>5.8823529411764754E-2</v>
      </c>
      <c r="M125" s="16">
        <f t="shared" si="38"/>
        <v>5.328596802841994E-3</v>
      </c>
      <c r="N125" s="14">
        <f t="shared" si="39"/>
        <v>-9.1324207260340363E-4</v>
      </c>
      <c r="O125" s="15">
        <f t="shared" si="40"/>
        <v>5.7158413839948623E-2</v>
      </c>
      <c r="P125" s="16">
        <f t="shared" si="41"/>
        <v>5.3144500634926669E-3</v>
      </c>
      <c r="Q125" s="14">
        <f t="shared" si="30"/>
        <v>23.477243696456426</v>
      </c>
      <c r="R125" s="15">
        <f t="shared" si="31"/>
        <v>16.592464737713694</v>
      </c>
      <c r="S125" s="16">
        <f t="shared" si="32"/>
        <v>6.9373140812236818</v>
      </c>
      <c r="T125" s="14">
        <f t="shared" si="33"/>
        <v>0.67386700550614154</v>
      </c>
      <c r="U125" s="15">
        <f t="shared" si="34"/>
        <v>0.11680000000000001</v>
      </c>
      <c r="V125" s="16">
        <f t="shared" si="35"/>
        <v>9.2975206611570257E-2</v>
      </c>
    </row>
    <row r="126" spans="1:22" x14ac:dyDescent="0.25">
      <c r="A126" s="2">
        <v>42870</v>
      </c>
      <c r="B126" s="14">
        <f t="shared" si="46"/>
        <v>6.6390000000000005E-2</v>
      </c>
      <c r="C126" s="15">
        <f t="shared" si="46"/>
        <v>0.19500000000000001</v>
      </c>
      <c r="D126" s="16">
        <f t="shared" si="46"/>
        <v>55.2</v>
      </c>
      <c r="E126" s="14">
        <f t="shared" si="47"/>
        <v>60239300000</v>
      </c>
      <c r="F126" s="15">
        <f t="shared" si="47"/>
        <v>130680000</v>
      </c>
      <c r="G126" s="16">
        <f t="shared" si="47"/>
        <v>7750</v>
      </c>
      <c r="H126" s="14">
        <f t="shared" si="27"/>
        <v>-2.7122088362510688</v>
      </c>
      <c r="I126" s="15">
        <f t="shared" si="28"/>
        <v>-1.6347557204183902</v>
      </c>
      <c r="J126" s="16">
        <f t="shared" si="29"/>
        <v>4.01096295328305</v>
      </c>
      <c r="K126" s="14">
        <f t="shared" si="36"/>
        <v>1.0963910461397873E-2</v>
      </c>
      <c r="L126" s="15">
        <f t="shared" si="37"/>
        <v>-0.27777777777777779</v>
      </c>
      <c r="M126" s="16">
        <f t="shared" si="38"/>
        <v>-2.4734982332155452E-2</v>
      </c>
      <c r="N126" s="14">
        <f t="shared" si="39"/>
        <v>1.0904242528186706E-2</v>
      </c>
      <c r="O126" s="15">
        <f t="shared" si="40"/>
        <v>-0.325422400434628</v>
      </c>
      <c r="P126" s="16">
        <f t="shared" si="41"/>
        <v>-2.5046031926087575E-2</v>
      </c>
      <c r="Q126" s="14">
        <f t="shared" si="30"/>
        <v>24.821590800184612</v>
      </c>
      <c r="R126" s="15">
        <f t="shared" si="31"/>
        <v>18.688262144697145</v>
      </c>
      <c r="S126" s="16">
        <f t="shared" si="32"/>
        <v>8.9554481223473932</v>
      </c>
      <c r="T126" s="14">
        <f t="shared" si="33"/>
        <v>0.68911478187208819</v>
      </c>
      <c r="U126" s="15">
        <f t="shared" si="34"/>
        <v>7.6800000000000007E-2</v>
      </c>
      <c r="V126" s="16">
        <f t="shared" si="35"/>
        <v>6.4049586776859541E-2</v>
      </c>
    </row>
    <row r="127" spans="1:22" x14ac:dyDescent="0.25">
      <c r="A127" s="2">
        <v>42877</v>
      </c>
      <c r="B127" s="14">
        <f t="shared" si="46"/>
        <v>6.6369999999999998E-2</v>
      </c>
      <c r="C127" s="15">
        <f t="shared" si="46"/>
        <v>0.22</v>
      </c>
      <c r="D127" s="16">
        <f t="shared" si="46"/>
        <v>54.5</v>
      </c>
      <c r="E127" s="14">
        <f t="shared" si="47"/>
        <v>40792930000</v>
      </c>
      <c r="F127" s="15">
        <f t="shared" si="47"/>
        <v>119060000</v>
      </c>
      <c r="G127" s="16">
        <f t="shared" si="47"/>
        <v>11100</v>
      </c>
      <c r="H127" s="14">
        <f t="shared" si="27"/>
        <v>-2.7125101318243034</v>
      </c>
      <c r="I127" s="15">
        <f t="shared" si="28"/>
        <v>-1.5141277326297755</v>
      </c>
      <c r="J127" s="16">
        <f t="shared" si="29"/>
        <v>3.9982007016691985</v>
      </c>
      <c r="K127" s="14">
        <f t="shared" si="36"/>
        <v>-3.012501882814599E-4</v>
      </c>
      <c r="L127" s="15">
        <f t="shared" si="37"/>
        <v>0.12820512820512817</v>
      </c>
      <c r="M127" s="16">
        <f t="shared" si="38"/>
        <v>-1.2681159420289906E-2</v>
      </c>
      <c r="N127" s="14">
        <f t="shared" si="39"/>
        <v>-3.012955732344369E-4</v>
      </c>
      <c r="O127" s="15">
        <f t="shared" si="40"/>
        <v>0.12062798778861472</v>
      </c>
      <c r="P127" s="16">
        <f t="shared" si="41"/>
        <v>-1.2762251613851293E-2</v>
      </c>
      <c r="Q127" s="14">
        <f t="shared" si="30"/>
        <v>24.43177461902734</v>
      </c>
      <c r="R127" s="15">
        <f t="shared" si="31"/>
        <v>18.59513812568952</v>
      </c>
      <c r="S127" s="16">
        <f t="shared" si="32"/>
        <v>9.3147003873004248</v>
      </c>
      <c r="T127" s="14">
        <f t="shared" si="33"/>
        <v>0.68869123252858955</v>
      </c>
      <c r="U127" s="15">
        <f t="shared" si="34"/>
        <v>9.0133333333333343E-2</v>
      </c>
      <c r="V127" s="16">
        <f t="shared" si="35"/>
        <v>4.9586776859504106E-2</v>
      </c>
    </row>
    <row r="128" spans="1:22" x14ac:dyDescent="0.25">
      <c r="A128" s="2">
        <v>42884</v>
      </c>
      <c r="B128" s="14">
        <f t="shared" si="46"/>
        <v>6.5199999999999994E-2</v>
      </c>
      <c r="C128" s="15">
        <f t="shared" si="46"/>
        <v>0.2</v>
      </c>
      <c r="D128" s="16">
        <f t="shared" si="46"/>
        <v>57.8</v>
      </c>
      <c r="E128" s="14">
        <f t="shared" si="47"/>
        <v>34069750000</v>
      </c>
      <c r="F128" s="15">
        <f t="shared" si="47"/>
        <v>50980000</v>
      </c>
      <c r="G128" s="16">
        <f t="shared" si="47"/>
        <v>6760</v>
      </c>
      <c r="H128" s="14">
        <f t="shared" si="27"/>
        <v>-2.73029581004953</v>
      </c>
      <c r="I128" s="15">
        <f t="shared" si="28"/>
        <v>-1.6094379124341003</v>
      </c>
      <c r="J128" s="16">
        <f t="shared" si="29"/>
        <v>4.0569887756783318</v>
      </c>
      <c r="K128" s="14">
        <f t="shared" si="36"/>
        <v>-1.762844658731361E-2</v>
      </c>
      <c r="L128" s="15">
        <f t="shared" si="37"/>
        <v>-9.090909090909087E-2</v>
      </c>
      <c r="M128" s="16">
        <f t="shared" si="38"/>
        <v>6.0550458715596278E-2</v>
      </c>
      <c r="N128" s="14">
        <f t="shared" si="39"/>
        <v>-1.7785678225226448E-2</v>
      </c>
      <c r="O128" s="15">
        <f t="shared" si="40"/>
        <v>-9.5310179804324768E-2</v>
      </c>
      <c r="P128" s="16">
        <f t="shared" si="41"/>
        <v>5.8788074009133343E-2</v>
      </c>
      <c r="Q128" s="14">
        <f t="shared" si="30"/>
        <v>24.251675730758492</v>
      </c>
      <c r="R128" s="15">
        <f t="shared" si="31"/>
        <v>17.746943956912244</v>
      </c>
      <c r="S128" s="16">
        <f t="shared" si="32"/>
        <v>8.8187781690370102</v>
      </c>
      <c r="T128" s="14">
        <f t="shared" si="33"/>
        <v>0.66391359593392618</v>
      </c>
      <c r="U128" s="15">
        <f t="shared" si="34"/>
        <v>7.9466666666666672E-2</v>
      </c>
      <c r="V128" s="16">
        <f t="shared" si="35"/>
        <v>0.11776859504132223</v>
      </c>
    </row>
    <row r="129" spans="1:22" x14ac:dyDescent="0.25">
      <c r="A129" s="2">
        <v>42891</v>
      </c>
      <c r="B129" s="14">
        <f t="shared" si="46"/>
        <v>6.5250000000000002E-2</v>
      </c>
      <c r="C129" s="15">
        <f t="shared" si="46"/>
        <v>0.21</v>
      </c>
      <c r="D129" s="16">
        <f t="shared" si="46"/>
        <v>59</v>
      </c>
      <c r="E129" s="14">
        <f t="shared" si="47"/>
        <v>30107520000</v>
      </c>
      <c r="F129" s="15">
        <f t="shared" si="47"/>
        <v>37940000</v>
      </c>
      <c r="G129" s="16">
        <f t="shared" si="47"/>
        <v>2830</v>
      </c>
      <c r="H129" s="14">
        <f t="shared" si="27"/>
        <v>-2.7295292327793343</v>
      </c>
      <c r="I129" s="15">
        <f t="shared" si="28"/>
        <v>-1.5606477482646683</v>
      </c>
      <c r="J129" s="16">
        <f t="shared" si="29"/>
        <v>4.0775374439057197</v>
      </c>
      <c r="K129" s="14">
        <f t="shared" si="36"/>
        <v>7.6687116564430028E-4</v>
      </c>
      <c r="L129" s="15">
        <f t="shared" si="37"/>
        <v>4.9999999999999906E-2</v>
      </c>
      <c r="M129" s="16">
        <f t="shared" si="38"/>
        <v>2.0761245674740535E-2</v>
      </c>
      <c r="N129" s="14">
        <f t="shared" si="39"/>
        <v>7.6657727019568424E-4</v>
      </c>
      <c r="O129" s="15">
        <f t="shared" si="40"/>
        <v>4.8790164169431834E-2</v>
      </c>
      <c r="P129" s="16">
        <f t="shared" si="41"/>
        <v>2.054866822738776E-2</v>
      </c>
      <c r="Q129" s="14">
        <f t="shared" si="30"/>
        <v>24.128040811384995</v>
      </c>
      <c r="R129" s="15">
        <f t="shared" si="31"/>
        <v>17.451516522471142</v>
      </c>
      <c r="S129" s="16">
        <f t="shared" si="32"/>
        <v>7.9480319906372836</v>
      </c>
      <c r="T129" s="14">
        <f t="shared" si="33"/>
        <v>0.66497246929267262</v>
      </c>
      <c r="U129" s="15">
        <f t="shared" si="34"/>
        <v>8.48E-2</v>
      </c>
      <c r="V129" s="16">
        <f t="shared" si="35"/>
        <v>0.14256198347107435</v>
      </c>
    </row>
    <row r="130" spans="1:22" x14ac:dyDescent="0.25">
      <c r="A130" s="2">
        <v>42898</v>
      </c>
      <c r="B130" s="14">
        <f t="shared" si="46"/>
        <v>6.3899999999999998E-2</v>
      </c>
      <c r="C130" s="15">
        <f t="shared" si="46"/>
        <v>0.22</v>
      </c>
      <c r="D130" s="16">
        <f t="shared" si="46"/>
        <v>59</v>
      </c>
      <c r="E130" s="14">
        <f t="shared" si="47"/>
        <v>87138390000</v>
      </c>
      <c r="F130" s="15">
        <f t="shared" si="47"/>
        <v>41090000</v>
      </c>
      <c r="G130" s="16">
        <f t="shared" si="47"/>
        <v>13400</v>
      </c>
      <c r="H130" s="14">
        <f t="shared" si="27"/>
        <v>-2.7504359175986481</v>
      </c>
      <c r="I130" s="15">
        <f t="shared" si="28"/>
        <v>-1.5141277326297755</v>
      </c>
      <c r="J130" s="16">
        <f t="shared" si="29"/>
        <v>4.0775374439057197</v>
      </c>
      <c r="K130" s="14">
        <f t="shared" si="36"/>
        <v>-2.0689655172413852E-2</v>
      </c>
      <c r="L130" s="15">
        <f t="shared" si="37"/>
        <v>4.7619047619047665E-2</v>
      </c>
      <c r="M130" s="16">
        <f t="shared" si="38"/>
        <v>0</v>
      </c>
      <c r="N130" s="14">
        <f t="shared" si="39"/>
        <v>-2.0906684819313712E-2</v>
      </c>
      <c r="O130" s="15">
        <f t="shared" si="40"/>
        <v>4.6520015634892907E-2</v>
      </c>
      <c r="P130" s="16">
        <f t="shared" si="41"/>
        <v>0</v>
      </c>
      <c r="Q130" s="14">
        <f t="shared" si="30"/>
        <v>25.190763381449415</v>
      </c>
      <c r="R130" s="15">
        <f t="shared" si="31"/>
        <v>17.531275340859594</v>
      </c>
      <c r="S130" s="16">
        <f t="shared" si="32"/>
        <v>9.503009985939002</v>
      </c>
      <c r="T130" s="14">
        <f t="shared" si="33"/>
        <v>0.63638288860652259</v>
      </c>
      <c r="U130" s="15">
        <f t="shared" si="34"/>
        <v>9.0133333333333343E-2</v>
      </c>
      <c r="V130" s="16">
        <f t="shared" si="35"/>
        <v>0.14256198347107435</v>
      </c>
    </row>
    <row r="131" spans="1:22" x14ac:dyDescent="0.25">
      <c r="A131" s="2">
        <v>42905</v>
      </c>
      <c r="B131" s="14">
        <f t="shared" si="46"/>
        <v>6.4000000000000001E-2</v>
      </c>
      <c r="C131" s="15">
        <f t="shared" si="46"/>
        <v>0.22</v>
      </c>
      <c r="D131" s="16">
        <f t="shared" si="46"/>
        <v>60.8</v>
      </c>
      <c r="E131" s="14">
        <f t="shared" si="47"/>
        <v>68523590000</v>
      </c>
      <c r="F131" s="15">
        <f t="shared" si="47"/>
        <v>10360000</v>
      </c>
      <c r="G131" s="16">
        <f t="shared" si="47"/>
        <v>16590</v>
      </c>
      <c r="H131" s="14">
        <f t="shared" si="27"/>
        <v>-2.7488721956224653</v>
      </c>
      <c r="I131" s="15">
        <f t="shared" si="28"/>
        <v>-1.5141277326297755</v>
      </c>
      <c r="J131" s="16">
        <f t="shared" si="29"/>
        <v>4.1075897889721213</v>
      </c>
      <c r="K131" s="14">
        <f t="shared" si="36"/>
        <v>1.5649452269171028E-3</v>
      </c>
      <c r="L131" s="15">
        <f t="shared" si="37"/>
        <v>0</v>
      </c>
      <c r="M131" s="16">
        <f t="shared" si="38"/>
        <v>3.0508474576271139E-2</v>
      </c>
      <c r="N131" s="14">
        <f t="shared" si="39"/>
        <v>1.5637219761827589E-3</v>
      </c>
      <c r="O131" s="15">
        <f t="shared" si="40"/>
        <v>0</v>
      </c>
      <c r="P131" s="16">
        <f t="shared" si="41"/>
        <v>3.0052345066401837E-2</v>
      </c>
      <c r="Q131" s="14">
        <f t="shared" si="30"/>
        <v>24.950443902491603</v>
      </c>
      <c r="R131" s="15">
        <f t="shared" si="31"/>
        <v>16.153462794795612</v>
      </c>
      <c r="S131" s="16">
        <f t="shared" si="32"/>
        <v>9.71655538318449</v>
      </c>
      <c r="T131" s="14">
        <f t="shared" si="33"/>
        <v>0.63850063532401524</v>
      </c>
      <c r="U131" s="15">
        <f t="shared" si="34"/>
        <v>9.0133333333333343E-2</v>
      </c>
      <c r="V131" s="16">
        <f t="shared" si="35"/>
        <v>0.17975206611570241</v>
      </c>
    </row>
    <row r="132" spans="1:22" x14ac:dyDescent="0.25">
      <c r="A132" s="2">
        <v>42912</v>
      </c>
      <c r="B132" s="14">
        <f t="shared" si="46"/>
        <v>6.4000000000000001E-2</v>
      </c>
      <c r="C132" s="15">
        <f t="shared" si="46"/>
        <v>0.22500000000000001</v>
      </c>
      <c r="D132" s="16">
        <f t="shared" si="46"/>
        <v>65.7</v>
      </c>
      <c r="E132" s="14">
        <f t="shared" si="47"/>
        <v>46375200000</v>
      </c>
      <c r="F132" s="15">
        <f t="shared" si="47"/>
        <v>24700000</v>
      </c>
      <c r="G132" s="16">
        <f t="shared" si="47"/>
        <v>23510</v>
      </c>
      <c r="H132" s="14">
        <f t="shared" ref="H132:H195" si="48">LN(B132)</f>
        <v>-2.7488721956224653</v>
      </c>
      <c r="I132" s="15">
        <f t="shared" ref="I132:I195" si="49">LN(C132)</f>
        <v>-1.4916548767777169</v>
      </c>
      <c r="J132" s="16">
        <f t="shared" ref="J132:J195" si="50">LN(D132)</f>
        <v>4.1850989254905651</v>
      </c>
      <c r="K132" s="14">
        <f t="shared" si="36"/>
        <v>0</v>
      </c>
      <c r="L132" s="15">
        <f t="shared" si="37"/>
        <v>2.2727272727272749E-2</v>
      </c>
      <c r="M132" s="16">
        <f t="shared" si="38"/>
        <v>8.0592105263157993E-2</v>
      </c>
      <c r="N132" s="14">
        <f t="shared" si="39"/>
        <v>0</v>
      </c>
      <c r="O132" s="15">
        <f t="shared" si="40"/>
        <v>2.2472855852058576E-2</v>
      </c>
      <c r="P132" s="16">
        <f t="shared" si="41"/>
        <v>7.7509136518443572E-2</v>
      </c>
      <c r="Q132" s="14">
        <f t="shared" ref="Q132:Q195" si="51">LN(E132)</f>
        <v>24.560030670533173</v>
      </c>
      <c r="R132" s="15">
        <f t="shared" ref="R132:R195" si="52">LN(F132)</f>
        <v>17.022313801598205</v>
      </c>
      <c r="S132" s="16">
        <f t="shared" ref="S132:S195" si="53">LN(G132)</f>
        <v>10.065181141534115</v>
      </c>
      <c r="T132" s="14">
        <f t="shared" ref="T132:T195" si="54">(B132-MIN(B$3:B$263))/(MAX(B$3:B$263)-MIN(B$3:B$263))</f>
        <v>0.63850063532401524</v>
      </c>
      <c r="U132" s="15">
        <f t="shared" ref="U132:U195" si="55">(C132-MIN(C$3:C$263))/(MAX(C$3:C$263)-MIN(C$3:C$263))</f>
        <v>9.2800000000000007E-2</v>
      </c>
      <c r="V132" s="16">
        <f t="shared" ref="V132:V195" si="56">(D132-MIN(D$3:D$263))/(MAX(D$3:D$263)-MIN(D$3:D$263))</f>
        <v>0.28099173553719015</v>
      </c>
    </row>
    <row r="133" spans="1:22" x14ac:dyDescent="0.25">
      <c r="A133" s="2">
        <v>42919</v>
      </c>
      <c r="B133" s="14">
        <f t="shared" si="46"/>
        <v>6.368E-2</v>
      </c>
      <c r="C133" s="15">
        <f t="shared" si="46"/>
        <v>0.315</v>
      </c>
      <c r="D133" s="16">
        <f t="shared" si="46"/>
        <v>65.400000000000006</v>
      </c>
      <c r="E133" s="14">
        <f t="shared" si="47"/>
        <v>29710150000</v>
      </c>
      <c r="F133" s="15">
        <f t="shared" si="47"/>
        <v>144140000</v>
      </c>
      <c r="G133" s="16">
        <f t="shared" si="47"/>
        <v>3840</v>
      </c>
      <c r="H133" s="14">
        <f t="shared" si="48"/>
        <v>-2.7538847374460094</v>
      </c>
      <c r="I133" s="15">
        <f t="shared" si="49"/>
        <v>-1.155182640156504</v>
      </c>
      <c r="J133" s="16">
        <f t="shared" si="50"/>
        <v>4.180522258463153</v>
      </c>
      <c r="K133" s="14">
        <f t="shared" ref="K133:K196" si="57">(B133-B132)/B132</f>
        <v>-5.0000000000000131E-3</v>
      </c>
      <c r="L133" s="15">
        <f t="shared" ref="L133:L196" si="58">(C133-C132)/C132</f>
        <v>0.39999999999999997</v>
      </c>
      <c r="M133" s="16">
        <f t="shared" ref="M133:M196" si="59">(D133-D132)/D132</f>
        <v>-4.5662100456620568E-3</v>
      </c>
      <c r="N133" s="14">
        <f t="shared" ref="N133:N196" si="60">LN(B133/B132)</f>
        <v>-5.0125418235442863E-3</v>
      </c>
      <c r="O133" s="15">
        <f t="shared" ref="O133:O196" si="61">LN(C133/C132)</f>
        <v>0.33647223662121289</v>
      </c>
      <c r="P133" s="16">
        <f t="shared" ref="P133:P196" si="62">LN(D133/D132)</f>
        <v>-4.5766670274117547E-3</v>
      </c>
      <c r="Q133" s="14">
        <f t="shared" si="51"/>
        <v>24.114754575213297</v>
      </c>
      <c r="R133" s="15">
        <f t="shared" si="52"/>
        <v>18.78629560746057</v>
      </c>
      <c r="S133" s="16">
        <f t="shared" si="53"/>
        <v>8.2532276455817719</v>
      </c>
      <c r="T133" s="14">
        <f t="shared" si="54"/>
        <v>0.63172384582803898</v>
      </c>
      <c r="U133" s="15">
        <f t="shared" si="55"/>
        <v>0.14080000000000001</v>
      </c>
      <c r="V133" s="16">
        <f t="shared" si="56"/>
        <v>0.27479338842975215</v>
      </c>
    </row>
    <row r="134" spans="1:22" x14ac:dyDescent="0.25">
      <c r="A134" s="2">
        <v>42926</v>
      </c>
      <c r="B134" s="14">
        <f t="shared" si="46"/>
        <v>6.3799999999999996E-2</v>
      </c>
      <c r="C134" s="15">
        <f t="shared" si="46"/>
        <v>0.27500000000000002</v>
      </c>
      <c r="D134" s="16">
        <f t="shared" si="46"/>
        <v>66.7</v>
      </c>
      <c r="E134" s="14">
        <f t="shared" si="47"/>
        <v>31214770000</v>
      </c>
      <c r="F134" s="15">
        <f t="shared" si="47"/>
        <v>45410000</v>
      </c>
      <c r="G134" s="16">
        <f t="shared" si="47"/>
        <v>16830</v>
      </c>
      <c r="H134" s="14">
        <f t="shared" si="48"/>
        <v>-2.752002088631393</v>
      </c>
      <c r="I134" s="15">
        <f t="shared" si="49"/>
        <v>-1.2909841813155656</v>
      </c>
      <c r="J134" s="16">
        <f t="shared" si="50"/>
        <v>4.2002049529215784</v>
      </c>
      <c r="K134" s="14">
        <f t="shared" si="57"/>
        <v>1.884422110552687E-3</v>
      </c>
      <c r="L134" s="15">
        <f t="shared" si="58"/>
        <v>-0.12698412698412692</v>
      </c>
      <c r="M134" s="16">
        <f t="shared" si="59"/>
        <v>1.9877675840978548E-2</v>
      </c>
      <c r="N134" s="14">
        <f t="shared" si="60"/>
        <v>1.8826488146165888E-3</v>
      </c>
      <c r="O134" s="15">
        <f t="shared" si="61"/>
        <v>-0.13580154115906162</v>
      </c>
      <c r="P134" s="16">
        <f t="shared" si="62"/>
        <v>1.9682694458424865E-2</v>
      </c>
      <c r="Q134" s="14">
        <f t="shared" si="51"/>
        <v>24.164157217180531</v>
      </c>
      <c r="R134" s="15">
        <f t="shared" si="52"/>
        <v>17.631242903074135</v>
      </c>
      <c r="S134" s="16">
        <f t="shared" si="53"/>
        <v>9.730918287184851</v>
      </c>
      <c r="T134" s="14">
        <f t="shared" si="54"/>
        <v>0.63426514188902994</v>
      </c>
      <c r="U134" s="15">
        <f t="shared" si="55"/>
        <v>0.11946666666666668</v>
      </c>
      <c r="V134" s="16">
        <f t="shared" si="56"/>
        <v>0.30165289256198352</v>
      </c>
    </row>
    <row r="135" spans="1:22" x14ac:dyDescent="0.25">
      <c r="A135" s="2">
        <v>42933</v>
      </c>
      <c r="B135" s="14">
        <f t="shared" si="46"/>
        <v>6.3729999999999995E-2</v>
      </c>
      <c r="C135" s="15">
        <f t="shared" si="46"/>
        <v>0.22</v>
      </c>
      <c r="D135" s="16">
        <f t="shared" si="46"/>
        <v>65.5</v>
      </c>
      <c r="E135" s="14">
        <f t="shared" si="47"/>
        <v>33226180000</v>
      </c>
      <c r="F135" s="15">
        <f t="shared" si="47"/>
        <v>73340000</v>
      </c>
      <c r="G135" s="16">
        <f t="shared" si="47"/>
        <v>1940</v>
      </c>
      <c r="H135" s="14">
        <f t="shared" si="48"/>
        <v>-2.7530998696559346</v>
      </c>
      <c r="I135" s="15">
        <f t="shared" si="49"/>
        <v>-1.5141277326297755</v>
      </c>
      <c r="J135" s="16">
        <f t="shared" si="50"/>
        <v>4.1820501426412067</v>
      </c>
      <c r="K135" s="14">
        <f t="shared" si="57"/>
        <v>-1.0971786833855897E-3</v>
      </c>
      <c r="L135" s="15">
        <f t="shared" si="58"/>
        <v>-0.20000000000000007</v>
      </c>
      <c r="M135" s="16">
        <f t="shared" si="59"/>
        <v>-1.7991004497751165E-2</v>
      </c>
      <c r="N135" s="14">
        <f t="shared" si="60"/>
        <v>-1.097781024541409E-3</v>
      </c>
      <c r="O135" s="15">
        <f t="shared" si="61"/>
        <v>-0.22314355131420985</v>
      </c>
      <c r="P135" s="16">
        <f t="shared" si="62"/>
        <v>-1.8154810280371827E-2</v>
      </c>
      <c r="Q135" s="14">
        <f t="shared" si="51"/>
        <v>24.226603956340195</v>
      </c>
      <c r="R135" s="15">
        <f t="shared" si="52"/>
        <v>18.110616720607453</v>
      </c>
      <c r="S135" s="16">
        <f t="shared" si="53"/>
        <v>7.5704432520573741</v>
      </c>
      <c r="T135" s="14">
        <f t="shared" si="54"/>
        <v>0.63278271918678508</v>
      </c>
      <c r="U135" s="15">
        <f t="shared" si="55"/>
        <v>9.0133333333333343E-2</v>
      </c>
      <c r="V135" s="16">
        <f t="shared" si="56"/>
        <v>0.27685950413223137</v>
      </c>
    </row>
    <row r="136" spans="1:22" x14ac:dyDescent="0.25">
      <c r="A136" s="2">
        <v>42940</v>
      </c>
      <c r="B136" s="14">
        <f t="shared" si="46"/>
        <v>6.0900000000000003E-2</v>
      </c>
      <c r="C136" s="15">
        <f t="shared" si="46"/>
        <v>0.26</v>
      </c>
      <c r="D136" s="16">
        <f t="shared" si="46"/>
        <v>62.2</v>
      </c>
      <c r="E136" s="14">
        <f t="shared" si="47"/>
        <v>69762520000</v>
      </c>
      <c r="F136" s="15">
        <f t="shared" si="47"/>
        <v>72800000</v>
      </c>
      <c r="G136" s="16">
        <f t="shared" si="47"/>
        <v>1700</v>
      </c>
      <c r="H136" s="14">
        <f t="shared" si="48"/>
        <v>-2.7985221042662856</v>
      </c>
      <c r="I136" s="15">
        <f t="shared" si="49"/>
        <v>-1.3470736479666092</v>
      </c>
      <c r="J136" s="16">
        <f t="shared" si="50"/>
        <v>4.1303549997451334</v>
      </c>
      <c r="K136" s="14">
        <f t="shared" si="57"/>
        <v>-4.4406088184528361E-2</v>
      </c>
      <c r="L136" s="15">
        <f t="shared" si="58"/>
        <v>0.18181818181818185</v>
      </c>
      <c r="M136" s="16">
        <f t="shared" si="59"/>
        <v>-5.0381679389312935E-2</v>
      </c>
      <c r="N136" s="14">
        <f t="shared" si="60"/>
        <v>-4.5422234610351338E-2</v>
      </c>
      <c r="O136" s="15">
        <f t="shared" si="61"/>
        <v>0.16705408466316624</v>
      </c>
      <c r="P136" s="16">
        <f t="shared" si="62"/>
        <v>-5.1695142896072424E-2</v>
      </c>
      <c r="Q136" s="14">
        <f t="shared" si="51"/>
        <v>24.968362739747896</v>
      </c>
      <c r="R136" s="15">
        <f t="shared" si="52"/>
        <v>18.103226513166913</v>
      </c>
      <c r="S136" s="16">
        <f t="shared" si="53"/>
        <v>7.4383835300443071</v>
      </c>
      <c r="T136" s="14">
        <f t="shared" si="54"/>
        <v>0.57285048708174502</v>
      </c>
      <c r="U136" s="15">
        <f t="shared" si="55"/>
        <v>0.11146666666666667</v>
      </c>
      <c r="V136" s="16">
        <f t="shared" si="56"/>
        <v>0.20867768595041325</v>
      </c>
    </row>
    <row r="137" spans="1:22" x14ac:dyDescent="0.25">
      <c r="A137" s="2">
        <v>42947</v>
      </c>
      <c r="B137" s="14">
        <f t="shared" si="46"/>
        <v>6.0819999999999999E-2</v>
      </c>
      <c r="C137" s="15">
        <f t="shared" si="46"/>
        <v>0.26600000000000001</v>
      </c>
      <c r="D137" s="16">
        <f t="shared" si="46"/>
        <v>65.2</v>
      </c>
      <c r="E137" s="14">
        <f t="shared" si="47"/>
        <v>51785870000</v>
      </c>
      <c r="F137" s="15">
        <f t="shared" si="47"/>
        <v>44400000</v>
      </c>
      <c r="G137" s="16">
        <f t="shared" si="47"/>
        <v>1160</v>
      </c>
      <c r="H137" s="14">
        <f t="shared" si="48"/>
        <v>-2.7998365967329186</v>
      </c>
      <c r="I137" s="15">
        <f t="shared" si="49"/>
        <v>-1.3242589702004379</v>
      </c>
      <c r="J137" s="16">
        <f t="shared" si="50"/>
        <v>4.1774594689326072</v>
      </c>
      <c r="K137" s="14">
        <f t="shared" si="57"/>
        <v>-1.3136288998358567E-3</v>
      </c>
      <c r="L137" s="15">
        <f t="shared" si="58"/>
        <v>2.3076923076923096E-2</v>
      </c>
      <c r="M137" s="16">
        <f t="shared" si="59"/>
        <v>4.8231511254019289E-2</v>
      </c>
      <c r="N137" s="14">
        <f t="shared" si="60"/>
        <v>-1.3144924666328396E-3</v>
      </c>
      <c r="O137" s="15">
        <f t="shared" si="61"/>
        <v>2.2814677766171264E-2</v>
      </c>
      <c r="P137" s="16">
        <f t="shared" si="62"/>
        <v>4.710446918747347E-2</v>
      </c>
      <c r="Q137" s="14">
        <f t="shared" si="51"/>
        <v>24.670383169077859</v>
      </c>
      <c r="R137" s="15">
        <f t="shared" si="52"/>
        <v>17.608750027402454</v>
      </c>
      <c r="S137" s="16">
        <f t="shared" si="53"/>
        <v>7.0561752841004104</v>
      </c>
      <c r="T137" s="14">
        <f t="shared" si="54"/>
        <v>0.5711562897077509</v>
      </c>
      <c r="U137" s="15">
        <f t="shared" si="55"/>
        <v>0.11466666666666668</v>
      </c>
      <c r="V137" s="16">
        <f t="shared" si="56"/>
        <v>0.27066115702479343</v>
      </c>
    </row>
    <row r="138" spans="1:22" x14ac:dyDescent="0.25">
      <c r="A138" s="2">
        <v>42954</v>
      </c>
      <c r="B138" s="14">
        <f t="shared" si="46"/>
        <v>0.06</v>
      </c>
      <c r="C138" s="15">
        <f t="shared" si="46"/>
        <v>0.24</v>
      </c>
      <c r="D138" s="16">
        <f t="shared" si="46"/>
        <v>65.900000000000006</v>
      </c>
      <c r="E138" s="14">
        <f t="shared" si="47"/>
        <v>50721240000</v>
      </c>
      <c r="F138" s="15">
        <f t="shared" si="47"/>
        <v>28980000</v>
      </c>
      <c r="G138" s="16">
        <f t="shared" si="47"/>
        <v>13170</v>
      </c>
      <c r="H138" s="14">
        <f t="shared" si="48"/>
        <v>-2.8134107167600364</v>
      </c>
      <c r="I138" s="15">
        <f t="shared" si="49"/>
        <v>-1.4271163556401458</v>
      </c>
      <c r="J138" s="16">
        <f t="shared" si="50"/>
        <v>4.1881384415084613</v>
      </c>
      <c r="K138" s="14">
        <f t="shared" si="57"/>
        <v>-1.348240710292669E-2</v>
      </c>
      <c r="L138" s="15">
        <f t="shared" si="58"/>
        <v>-9.7744360902255717E-2</v>
      </c>
      <c r="M138" s="16">
        <f t="shared" si="59"/>
        <v>1.0736196319018449E-2</v>
      </c>
      <c r="N138" s="14">
        <f t="shared" si="60"/>
        <v>-1.3574120027117931E-2</v>
      </c>
      <c r="O138" s="15">
        <f t="shared" si="61"/>
        <v>-0.10285738543970782</v>
      </c>
      <c r="P138" s="16">
        <f t="shared" si="62"/>
        <v>1.0678972575854314E-2</v>
      </c>
      <c r="Q138" s="14">
        <f t="shared" si="51"/>
        <v>24.649610594726063</v>
      </c>
      <c r="R138" s="15">
        <f t="shared" si="52"/>
        <v>17.18211649485681</v>
      </c>
      <c r="S138" s="16">
        <f t="shared" si="53"/>
        <v>9.4856967947373274</v>
      </c>
      <c r="T138" s="14">
        <f t="shared" si="54"/>
        <v>0.5537907666243117</v>
      </c>
      <c r="U138" s="15">
        <f t="shared" si="55"/>
        <v>0.1008</v>
      </c>
      <c r="V138" s="16">
        <f t="shared" si="56"/>
        <v>0.28512396694214887</v>
      </c>
    </row>
    <row r="139" spans="1:22" x14ac:dyDescent="0.25">
      <c r="A139" s="2">
        <v>42961</v>
      </c>
      <c r="B139" s="14">
        <f t="shared" si="46"/>
        <v>5.9450000000000003E-2</v>
      </c>
      <c r="C139" s="15">
        <f t="shared" si="46"/>
        <v>0.23899999999999999</v>
      </c>
      <c r="D139" s="16">
        <f t="shared" si="46"/>
        <v>69.3</v>
      </c>
      <c r="E139" s="14">
        <f t="shared" si="47"/>
        <v>24695120000</v>
      </c>
      <c r="F139" s="15">
        <f t="shared" si="47"/>
        <v>4170000</v>
      </c>
      <c r="G139" s="16">
        <f t="shared" si="47"/>
        <v>13210</v>
      </c>
      <c r="H139" s="14">
        <f t="shared" si="48"/>
        <v>-2.822619655845346</v>
      </c>
      <c r="I139" s="15">
        <f t="shared" si="49"/>
        <v>-1.4312917270506265</v>
      </c>
      <c r="J139" s="16">
        <f t="shared" si="50"/>
        <v>4.2384449061958573</v>
      </c>
      <c r="K139" s="14">
        <f t="shared" si="57"/>
        <v>-9.1666666666665834E-3</v>
      </c>
      <c r="L139" s="15">
        <f t="shared" si="58"/>
        <v>-4.1666666666666709E-3</v>
      </c>
      <c r="M139" s="16">
        <f t="shared" si="59"/>
        <v>5.1593323216995314E-2</v>
      </c>
      <c r="N139" s="14">
        <f t="shared" si="60"/>
        <v>-9.2089390853097239E-3</v>
      </c>
      <c r="O139" s="15">
        <f t="shared" si="61"/>
        <v>-4.1753714104806215E-3</v>
      </c>
      <c r="P139" s="16">
        <f t="shared" si="62"/>
        <v>5.0306464687395962E-2</v>
      </c>
      <c r="Q139" s="14">
        <f t="shared" si="51"/>
        <v>23.929871490210449</v>
      </c>
      <c r="R139" s="15">
        <f t="shared" si="52"/>
        <v>15.243426593774984</v>
      </c>
      <c r="S139" s="16">
        <f t="shared" si="53"/>
        <v>9.4887293975163711</v>
      </c>
      <c r="T139" s="14">
        <f t="shared" si="54"/>
        <v>0.54214315967810256</v>
      </c>
      <c r="U139" s="15">
        <f t="shared" si="55"/>
        <v>0.10026666666666667</v>
      </c>
      <c r="V139" s="16">
        <f t="shared" si="56"/>
        <v>0.35537190082644621</v>
      </c>
    </row>
    <row r="140" spans="1:22" x14ac:dyDescent="0.25">
      <c r="A140" s="2">
        <v>42968</v>
      </c>
      <c r="B140" s="14">
        <f t="shared" si="46"/>
        <v>6.0199999999999997E-2</v>
      </c>
      <c r="C140" s="15">
        <f t="shared" si="46"/>
        <v>0.19</v>
      </c>
      <c r="D140" s="16">
        <f t="shared" si="46"/>
        <v>66</v>
      </c>
      <c r="E140" s="14">
        <f t="shared" si="47"/>
        <v>28063640000</v>
      </c>
      <c r="F140" s="15">
        <f t="shared" si="47"/>
        <v>286930000</v>
      </c>
      <c r="G140" s="16">
        <f t="shared" si="47"/>
        <v>10050</v>
      </c>
      <c r="H140" s="14">
        <f t="shared" si="48"/>
        <v>-2.8100829266673619</v>
      </c>
      <c r="I140" s="15">
        <f t="shared" si="49"/>
        <v>-1.6607312068216509</v>
      </c>
      <c r="J140" s="16">
        <f t="shared" si="50"/>
        <v>4.1896547420264252</v>
      </c>
      <c r="K140" s="14">
        <f t="shared" si="57"/>
        <v>1.2615643397813183E-2</v>
      </c>
      <c r="L140" s="15">
        <f t="shared" si="58"/>
        <v>-0.205020920502092</v>
      </c>
      <c r="M140" s="16">
        <f t="shared" si="59"/>
        <v>-4.7619047619047582E-2</v>
      </c>
      <c r="N140" s="14">
        <f t="shared" si="60"/>
        <v>1.2536729177984519E-2</v>
      </c>
      <c r="O140" s="15">
        <f t="shared" si="61"/>
        <v>-0.22943947977102444</v>
      </c>
      <c r="P140" s="16">
        <f t="shared" si="62"/>
        <v>-4.8790164169431945E-2</v>
      </c>
      <c r="Q140" s="14">
        <f t="shared" si="51"/>
        <v>24.057740625231787</v>
      </c>
      <c r="R140" s="15">
        <f t="shared" si="52"/>
        <v>19.474748841535835</v>
      </c>
      <c r="S140" s="16">
        <f t="shared" si="53"/>
        <v>9.2153279134872221</v>
      </c>
      <c r="T140" s="14">
        <f t="shared" si="54"/>
        <v>0.55802626005929679</v>
      </c>
      <c r="U140" s="15">
        <f t="shared" si="55"/>
        <v>7.4133333333333343E-2</v>
      </c>
      <c r="V140" s="16">
        <f t="shared" si="56"/>
        <v>0.28719008264462809</v>
      </c>
    </row>
    <row r="141" spans="1:22" x14ac:dyDescent="0.25">
      <c r="A141" s="2">
        <v>42975</v>
      </c>
      <c r="B141" s="14">
        <f t="shared" si="46"/>
        <v>6.3450000000000006E-2</v>
      </c>
      <c r="C141" s="15">
        <f t="shared" si="46"/>
        <v>0.159</v>
      </c>
      <c r="D141" s="16">
        <f t="shared" si="46"/>
        <v>65</v>
      </c>
      <c r="E141" s="14">
        <f t="shared" si="47"/>
        <v>95863340000</v>
      </c>
      <c r="F141" s="15">
        <f t="shared" si="47"/>
        <v>319370000</v>
      </c>
      <c r="G141" s="16">
        <f t="shared" si="47"/>
        <v>2250</v>
      </c>
      <c r="H141" s="14">
        <f t="shared" si="48"/>
        <v>-2.7575030848217401</v>
      </c>
      <c r="I141" s="15">
        <f t="shared" si="49"/>
        <v>-1.8388510767619055</v>
      </c>
      <c r="J141" s="16">
        <f t="shared" si="50"/>
        <v>4.1743872698956368</v>
      </c>
      <c r="K141" s="14">
        <f t="shared" si="57"/>
        <v>5.3986710963455316E-2</v>
      </c>
      <c r="L141" s="15">
        <f t="shared" si="58"/>
        <v>-0.16315789473684211</v>
      </c>
      <c r="M141" s="16">
        <f t="shared" si="59"/>
        <v>-1.5151515151515152E-2</v>
      </c>
      <c r="N141" s="14">
        <f t="shared" si="60"/>
        <v>5.2579841845621464E-2</v>
      </c>
      <c r="O141" s="15">
        <f t="shared" si="61"/>
        <v>-0.17811986994025455</v>
      </c>
      <c r="P141" s="16">
        <f t="shared" si="62"/>
        <v>-1.5267472130788421E-2</v>
      </c>
      <c r="Q141" s="14">
        <f t="shared" si="51"/>
        <v>25.286189472549527</v>
      </c>
      <c r="R141" s="15">
        <f t="shared" si="52"/>
        <v>19.581860863222392</v>
      </c>
      <c r="S141" s="16">
        <f t="shared" si="53"/>
        <v>7.718685495198466</v>
      </c>
      <c r="T141" s="14">
        <f t="shared" si="54"/>
        <v>0.6268530283778061</v>
      </c>
      <c r="U141" s="15">
        <f t="shared" si="55"/>
        <v>5.7600000000000005E-2</v>
      </c>
      <c r="V141" s="16">
        <f t="shared" si="56"/>
        <v>0.26652892561983471</v>
      </c>
    </row>
    <row r="142" spans="1:22" x14ac:dyDescent="0.25">
      <c r="A142" s="2">
        <v>42982</v>
      </c>
      <c r="B142" s="14">
        <f t="shared" si="46"/>
        <v>6.1600000000000002E-2</v>
      </c>
      <c r="C142" s="15">
        <f t="shared" si="46"/>
        <v>0.09</v>
      </c>
      <c r="D142" s="16">
        <f t="shared" si="46"/>
        <v>72.8</v>
      </c>
      <c r="E142" s="14">
        <f t="shared" si="47"/>
        <v>83949330000</v>
      </c>
      <c r="F142" s="15">
        <f t="shared" si="47"/>
        <v>864430000</v>
      </c>
      <c r="G142" s="16">
        <f t="shared" si="47"/>
        <v>43550</v>
      </c>
      <c r="H142" s="14">
        <f t="shared" si="48"/>
        <v>-2.7870934084426628</v>
      </c>
      <c r="I142" s="15">
        <f t="shared" si="49"/>
        <v>-2.4079456086518722</v>
      </c>
      <c r="J142" s="16">
        <f t="shared" si="50"/>
        <v>4.28771595520264</v>
      </c>
      <c r="K142" s="14">
        <f t="shared" si="57"/>
        <v>-2.915681639085901E-2</v>
      </c>
      <c r="L142" s="15">
        <f t="shared" si="58"/>
        <v>-0.43396226415094341</v>
      </c>
      <c r="M142" s="16">
        <f t="shared" si="59"/>
        <v>0.11999999999999995</v>
      </c>
      <c r="N142" s="14">
        <f t="shared" si="60"/>
        <v>-2.9590323620922617E-2</v>
      </c>
      <c r="O142" s="15">
        <f t="shared" si="61"/>
        <v>-0.5690945318899665</v>
      </c>
      <c r="P142" s="16">
        <f t="shared" si="62"/>
        <v>0.11332868530700307</v>
      </c>
      <c r="Q142" s="14">
        <f t="shared" si="51"/>
        <v>25.153479239497077</v>
      </c>
      <c r="R142" s="15">
        <f t="shared" si="52"/>
        <v>20.577580888149317</v>
      </c>
      <c r="S142" s="16">
        <f t="shared" si="53"/>
        <v>10.681664982280649</v>
      </c>
      <c r="T142" s="14">
        <f t="shared" si="54"/>
        <v>0.58767471410419314</v>
      </c>
      <c r="U142" s="15">
        <f t="shared" si="55"/>
        <v>2.0799999999999999E-2</v>
      </c>
      <c r="V142" s="16">
        <f t="shared" si="56"/>
        <v>0.42768595041322305</v>
      </c>
    </row>
    <row r="143" spans="1:22" x14ac:dyDescent="0.25">
      <c r="A143" s="2">
        <v>42989</v>
      </c>
      <c r="B143" s="14">
        <f t="shared" ref="B143:D162" si="63">VLOOKUP(_xlfn.CONCAT(B$2,$A143),Тикеры1,4,FALSE)</f>
        <v>6.1600000000000002E-2</v>
      </c>
      <c r="C143" s="15">
        <f t="shared" si="63"/>
        <v>0.106</v>
      </c>
      <c r="D143" s="16">
        <f t="shared" si="63"/>
        <v>79.5</v>
      </c>
      <c r="E143" s="14">
        <f t="shared" ref="E143:G162" si="64">VLOOKUP(_xlfn.CONCAT(E$2,$A143),Тикеры1,5,FALSE)</f>
        <v>80003560000</v>
      </c>
      <c r="F143" s="15">
        <f t="shared" si="64"/>
        <v>443080000</v>
      </c>
      <c r="G143" s="16">
        <f t="shared" si="64"/>
        <v>12730</v>
      </c>
      <c r="H143" s="14">
        <f t="shared" si="48"/>
        <v>-2.7870934084426628</v>
      </c>
      <c r="I143" s="15">
        <f t="shared" si="49"/>
        <v>-2.2443161848700699</v>
      </c>
      <c r="J143" s="16">
        <f t="shared" si="50"/>
        <v>4.3757570216602861</v>
      </c>
      <c r="K143" s="14">
        <f t="shared" si="57"/>
        <v>0</v>
      </c>
      <c r="L143" s="15">
        <f t="shared" si="58"/>
        <v>0.17777777777777778</v>
      </c>
      <c r="M143" s="16">
        <f t="shared" si="59"/>
        <v>9.2032967032967081E-2</v>
      </c>
      <c r="N143" s="14">
        <f t="shared" si="60"/>
        <v>0</v>
      </c>
      <c r="O143" s="15">
        <f t="shared" si="61"/>
        <v>0.16362942378180212</v>
      </c>
      <c r="P143" s="16">
        <f t="shared" si="62"/>
        <v>8.8041066457646033E-2</v>
      </c>
      <c r="Q143" s="14">
        <f t="shared" si="51"/>
        <v>25.105336970630198</v>
      </c>
      <c r="R143" s="15">
        <f t="shared" si="52"/>
        <v>19.909260898613006</v>
      </c>
      <c r="S143" s="16">
        <f t="shared" si="53"/>
        <v>9.4517166915514519</v>
      </c>
      <c r="T143" s="14">
        <f t="shared" si="54"/>
        <v>0.58767471410419314</v>
      </c>
      <c r="U143" s="15">
        <f t="shared" si="55"/>
        <v>2.9333333333333333E-2</v>
      </c>
      <c r="V143" s="16">
        <f t="shared" si="56"/>
        <v>0.56611570247933884</v>
      </c>
    </row>
    <row r="144" spans="1:22" x14ac:dyDescent="0.25">
      <c r="A144" s="2">
        <v>42996</v>
      </c>
      <c r="B144" s="14">
        <f t="shared" si="63"/>
        <v>6.1289999999999997E-2</v>
      </c>
      <c r="C144" s="15">
        <f t="shared" si="63"/>
        <v>0.10299999999999999</v>
      </c>
      <c r="D144" s="16">
        <f t="shared" si="63"/>
        <v>80</v>
      </c>
      <c r="E144" s="14">
        <f t="shared" si="64"/>
        <v>50813830000</v>
      </c>
      <c r="F144" s="15">
        <f t="shared" si="64"/>
        <v>110290000</v>
      </c>
      <c r="G144" s="16">
        <f t="shared" si="64"/>
        <v>14780</v>
      </c>
      <c r="H144" s="14">
        <f t="shared" si="48"/>
        <v>-2.7921385814844966</v>
      </c>
      <c r="I144" s="15">
        <f t="shared" si="49"/>
        <v>-2.2730262907525014</v>
      </c>
      <c r="J144" s="16">
        <f t="shared" si="50"/>
        <v>4.3820266346738812</v>
      </c>
      <c r="K144" s="14">
        <f t="shared" si="57"/>
        <v>-5.0324675324676087E-3</v>
      </c>
      <c r="L144" s="15">
        <f t="shared" si="58"/>
        <v>-2.8301886792452855E-2</v>
      </c>
      <c r="M144" s="16">
        <f t="shared" si="59"/>
        <v>6.2893081761006293E-3</v>
      </c>
      <c r="N144" s="14">
        <f t="shared" si="60"/>
        <v>-5.0451730418337344E-3</v>
      </c>
      <c r="O144" s="15">
        <f t="shared" si="61"/>
        <v>-2.8710105882431367E-2</v>
      </c>
      <c r="P144" s="16">
        <f t="shared" si="62"/>
        <v>6.269613013595395E-3</v>
      </c>
      <c r="Q144" s="14">
        <f t="shared" si="51"/>
        <v>24.651434398573638</v>
      </c>
      <c r="R144" s="15">
        <f t="shared" si="52"/>
        <v>18.518623818282329</v>
      </c>
      <c r="S144" s="16">
        <f t="shared" si="53"/>
        <v>9.6010301945021936</v>
      </c>
      <c r="T144" s="14">
        <f t="shared" si="54"/>
        <v>0.58110969927996603</v>
      </c>
      <c r="U144" s="15">
        <f t="shared" si="55"/>
        <v>2.7733333333333332E-2</v>
      </c>
      <c r="V144" s="16">
        <f t="shared" si="56"/>
        <v>0.57644628099173556</v>
      </c>
    </row>
    <row r="145" spans="1:22" x14ac:dyDescent="0.25">
      <c r="A145" s="2">
        <v>43003</v>
      </c>
      <c r="B145" s="14">
        <f t="shared" si="63"/>
        <v>6.1589999999999999E-2</v>
      </c>
      <c r="C145" s="15">
        <f t="shared" si="63"/>
        <v>0.114</v>
      </c>
      <c r="D145" s="16">
        <f t="shared" si="63"/>
        <v>78.3</v>
      </c>
      <c r="E145" s="14">
        <f t="shared" si="64"/>
        <v>47447440000</v>
      </c>
      <c r="F145" s="15">
        <f t="shared" si="64"/>
        <v>309250000</v>
      </c>
      <c r="G145" s="16">
        <f t="shared" si="64"/>
        <v>3070</v>
      </c>
      <c r="H145" s="14">
        <f t="shared" si="48"/>
        <v>-2.7872557592831853</v>
      </c>
      <c r="I145" s="15">
        <f t="shared" si="49"/>
        <v>-2.1715568305876416</v>
      </c>
      <c r="J145" s="16">
        <f t="shared" si="50"/>
        <v>4.3605476029967578</v>
      </c>
      <c r="K145" s="14">
        <f t="shared" si="57"/>
        <v>4.8947626040137327E-3</v>
      </c>
      <c r="L145" s="15">
        <f t="shared" si="58"/>
        <v>0.10679611650485447</v>
      </c>
      <c r="M145" s="16">
        <f t="shared" si="59"/>
        <v>-2.1250000000000036E-2</v>
      </c>
      <c r="N145" s="14">
        <f t="shared" si="60"/>
        <v>4.8828222013114781E-3</v>
      </c>
      <c r="O145" s="15">
        <f t="shared" si="61"/>
        <v>0.10146946016485985</v>
      </c>
      <c r="P145" s="16">
        <f t="shared" si="62"/>
        <v>-2.1479031677124186E-2</v>
      </c>
      <c r="Q145" s="14">
        <f t="shared" si="51"/>
        <v>24.582888409018988</v>
      </c>
      <c r="R145" s="15">
        <f t="shared" si="52"/>
        <v>19.54966056923687</v>
      </c>
      <c r="S145" s="16">
        <f t="shared" si="53"/>
        <v>8.0294328405812436</v>
      </c>
      <c r="T145" s="14">
        <f t="shared" si="54"/>
        <v>0.58746293943244388</v>
      </c>
      <c r="U145" s="15">
        <f t="shared" si="55"/>
        <v>3.3599999999999998E-2</v>
      </c>
      <c r="V145" s="16">
        <f t="shared" si="56"/>
        <v>0.54132231404958675</v>
      </c>
    </row>
    <row r="146" spans="1:22" x14ac:dyDescent="0.25">
      <c r="A146" s="2">
        <v>43010</v>
      </c>
      <c r="B146" s="14">
        <f t="shared" si="63"/>
        <v>6.1449999999999998E-2</v>
      </c>
      <c r="C146" s="15">
        <f t="shared" si="63"/>
        <v>0.113</v>
      </c>
      <c r="D146" s="16">
        <f t="shared" si="63"/>
        <v>81.7</v>
      </c>
      <c r="E146" s="14">
        <f t="shared" si="64"/>
        <v>53883720000</v>
      </c>
      <c r="F146" s="15">
        <f t="shared" si="64"/>
        <v>80920000</v>
      </c>
      <c r="G146" s="16">
        <f t="shared" si="64"/>
        <v>2950</v>
      </c>
      <c r="H146" s="14">
        <f t="shared" si="48"/>
        <v>-2.7895314429700933</v>
      </c>
      <c r="I146" s="15">
        <f t="shared" si="49"/>
        <v>-2.1803674602697964</v>
      </c>
      <c r="J146" s="16">
        <f t="shared" si="50"/>
        <v>4.4030540018659572</v>
      </c>
      <c r="K146" s="14">
        <f t="shared" si="57"/>
        <v>-2.2730962818639589E-3</v>
      </c>
      <c r="L146" s="15">
        <f t="shared" si="58"/>
        <v>-8.7719298245614117E-3</v>
      </c>
      <c r="M146" s="16">
        <f t="shared" si="59"/>
        <v>4.3422733077905569E-2</v>
      </c>
      <c r="N146" s="14">
        <f t="shared" si="60"/>
        <v>-2.2756836869081347E-3</v>
      </c>
      <c r="O146" s="15">
        <f t="shared" si="61"/>
        <v>-8.8106296821549197E-3</v>
      </c>
      <c r="P146" s="16">
        <f t="shared" si="62"/>
        <v>4.2506398869199852E-2</v>
      </c>
      <c r="Q146" s="14">
        <f t="shared" si="51"/>
        <v>24.710094228421521</v>
      </c>
      <c r="R146" s="15">
        <f t="shared" si="52"/>
        <v>18.20897157026382</v>
      </c>
      <c r="S146" s="16">
        <f t="shared" si="53"/>
        <v>7.9895604493338652</v>
      </c>
      <c r="T146" s="14">
        <f t="shared" si="54"/>
        <v>0.58449809402795416</v>
      </c>
      <c r="U146" s="15">
        <f t="shared" si="55"/>
        <v>3.3066666666666668E-2</v>
      </c>
      <c r="V146" s="16">
        <f t="shared" si="56"/>
        <v>0.61157024793388437</v>
      </c>
    </row>
    <row r="147" spans="1:22" x14ac:dyDescent="0.25">
      <c r="A147" s="2">
        <v>43017</v>
      </c>
      <c r="B147" s="14">
        <f t="shared" si="63"/>
        <v>6.0999999999999999E-2</v>
      </c>
      <c r="C147" s="15">
        <f t="shared" si="63"/>
        <v>0.114</v>
      </c>
      <c r="D147" s="16">
        <f t="shared" si="63"/>
        <v>90</v>
      </c>
      <c r="E147" s="14">
        <f t="shared" si="64"/>
        <v>41031390000</v>
      </c>
      <c r="F147" s="15">
        <f t="shared" si="64"/>
        <v>74440000</v>
      </c>
      <c r="G147" s="16">
        <f t="shared" si="64"/>
        <v>9260</v>
      </c>
      <c r="H147" s="14">
        <f t="shared" si="48"/>
        <v>-2.7968814148088259</v>
      </c>
      <c r="I147" s="15">
        <f t="shared" si="49"/>
        <v>-2.1715568305876416</v>
      </c>
      <c r="J147" s="16">
        <f t="shared" si="50"/>
        <v>4.499809670330265</v>
      </c>
      <c r="K147" s="14">
        <f t="shared" si="57"/>
        <v>-7.3230268510984381E-3</v>
      </c>
      <c r="L147" s="15">
        <f t="shared" si="58"/>
        <v>8.8495575221239006E-3</v>
      </c>
      <c r="M147" s="16">
        <f t="shared" si="59"/>
        <v>0.1015911872705018</v>
      </c>
      <c r="N147" s="14">
        <f t="shared" si="60"/>
        <v>-7.349971838732549E-3</v>
      </c>
      <c r="O147" s="15">
        <f t="shared" si="61"/>
        <v>8.8106296821549059E-3</v>
      </c>
      <c r="P147" s="16">
        <f t="shared" si="62"/>
        <v>9.6755668464307804E-2</v>
      </c>
      <c r="Q147" s="14">
        <f t="shared" si="51"/>
        <v>24.437603220477172</v>
      </c>
      <c r="R147" s="15">
        <f t="shared" si="52"/>
        <v>18.125503989738323</v>
      </c>
      <c r="S147" s="16">
        <f t="shared" si="53"/>
        <v>9.1334593276402245</v>
      </c>
      <c r="T147" s="14">
        <f t="shared" si="54"/>
        <v>0.57496823379923756</v>
      </c>
      <c r="U147" s="15">
        <f t="shared" si="55"/>
        <v>3.3599999999999998E-2</v>
      </c>
      <c r="V147" s="16">
        <f t="shared" si="56"/>
        <v>0.78305785123966942</v>
      </c>
    </row>
    <row r="148" spans="1:22" x14ac:dyDescent="0.25">
      <c r="A148" s="2">
        <v>43024</v>
      </c>
      <c r="B148" s="14">
        <f t="shared" si="63"/>
        <v>6.0249999999999998E-2</v>
      </c>
      <c r="C148" s="15">
        <f t="shared" si="63"/>
        <v>0.114</v>
      </c>
      <c r="D148" s="16">
        <f t="shared" si="63"/>
        <v>78.400000000000006</v>
      </c>
      <c r="E148" s="14">
        <f t="shared" si="64"/>
        <v>29972130000</v>
      </c>
      <c r="F148" s="15">
        <f t="shared" si="64"/>
        <v>78790000</v>
      </c>
      <c r="G148" s="16">
        <f t="shared" si="64"/>
        <v>27770</v>
      </c>
      <c r="H148" s="14">
        <f t="shared" si="48"/>
        <v>-2.8092527066113728</v>
      </c>
      <c r="I148" s="15">
        <f t="shared" si="49"/>
        <v>-2.1715568305876416</v>
      </c>
      <c r="J148" s="16">
        <f t="shared" si="50"/>
        <v>4.3618239273563626</v>
      </c>
      <c r="K148" s="14">
        <f t="shared" si="57"/>
        <v>-1.2295081967213127E-2</v>
      </c>
      <c r="L148" s="15">
        <f t="shared" si="58"/>
        <v>0</v>
      </c>
      <c r="M148" s="16">
        <f t="shared" si="59"/>
        <v>-0.12888888888888883</v>
      </c>
      <c r="N148" s="14">
        <f t="shared" si="60"/>
        <v>-1.2371291802546829E-2</v>
      </c>
      <c r="O148" s="15">
        <f t="shared" si="61"/>
        <v>0</v>
      </c>
      <c r="P148" s="16">
        <f t="shared" si="62"/>
        <v>-0.13798574297390284</v>
      </c>
      <c r="Q148" s="14">
        <f t="shared" si="51"/>
        <v>24.123533786820627</v>
      </c>
      <c r="R148" s="15">
        <f t="shared" si="52"/>
        <v>18.182296643221871</v>
      </c>
      <c r="S148" s="16">
        <f t="shared" si="53"/>
        <v>10.231711580300844</v>
      </c>
      <c r="T148" s="14">
        <f t="shared" si="54"/>
        <v>0.55908513341804311</v>
      </c>
      <c r="U148" s="15">
        <f t="shared" si="55"/>
        <v>3.3599999999999998E-2</v>
      </c>
      <c r="V148" s="16">
        <f t="shared" si="56"/>
        <v>0.54338842975206625</v>
      </c>
    </row>
    <row r="149" spans="1:22" x14ac:dyDescent="0.25">
      <c r="A149" s="2">
        <v>43031</v>
      </c>
      <c r="B149" s="14">
        <f t="shared" si="63"/>
        <v>6.0490000000000002E-2</v>
      </c>
      <c r="C149" s="15">
        <f t="shared" si="63"/>
        <v>0.112</v>
      </c>
      <c r="D149" s="16">
        <f t="shared" si="63"/>
        <v>76.3</v>
      </c>
      <c r="E149" s="14">
        <f t="shared" si="64"/>
        <v>29165670000</v>
      </c>
      <c r="F149" s="15">
        <f t="shared" si="64"/>
        <v>33590000</v>
      </c>
      <c r="G149" s="16">
        <f t="shared" si="64"/>
        <v>2970</v>
      </c>
      <c r="H149" s="14">
        <f t="shared" si="48"/>
        <v>-2.8052772168633142</v>
      </c>
      <c r="I149" s="15">
        <f t="shared" si="49"/>
        <v>-2.1892564076870427</v>
      </c>
      <c r="J149" s="16">
        <f t="shared" si="50"/>
        <v>4.334672938290411</v>
      </c>
      <c r="K149" s="14">
        <f t="shared" si="57"/>
        <v>3.9834024896266244E-3</v>
      </c>
      <c r="L149" s="15">
        <f t="shared" si="58"/>
        <v>-1.7543859649122823E-2</v>
      </c>
      <c r="M149" s="16">
        <f t="shared" si="59"/>
        <v>-2.6785714285714392E-2</v>
      </c>
      <c r="N149" s="14">
        <f t="shared" si="60"/>
        <v>3.975489748058527E-3</v>
      </c>
      <c r="O149" s="15">
        <f t="shared" si="61"/>
        <v>-1.7699577099400975E-2</v>
      </c>
      <c r="P149" s="16">
        <f t="shared" si="62"/>
        <v>-2.7150989065950974E-2</v>
      </c>
      <c r="Q149" s="14">
        <f t="shared" si="51"/>
        <v>24.096258169629444</v>
      </c>
      <c r="R149" s="15">
        <f t="shared" si="52"/>
        <v>17.329738961588475</v>
      </c>
      <c r="S149" s="16">
        <f t="shared" si="53"/>
        <v>7.9963172317967457</v>
      </c>
      <c r="T149" s="14">
        <f t="shared" si="54"/>
        <v>0.56416772554002548</v>
      </c>
      <c r="U149" s="15">
        <f t="shared" si="55"/>
        <v>3.2533333333333338E-2</v>
      </c>
      <c r="V149" s="16">
        <f t="shared" si="56"/>
        <v>0.49999999999999994</v>
      </c>
    </row>
    <row r="150" spans="1:22" x14ac:dyDescent="0.25">
      <c r="A150" s="2">
        <v>43038</v>
      </c>
      <c r="B150" s="14">
        <f t="shared" si="63"/>
        <v>5.9499999999999997E-2</v>
      </c>
      <c r="C150" s="15">
        <f t="shared" si="63"/>
        <v>0.108</v>
      </c>
      <c r="D150" s="16">
        <f t="shared" si="63"/>
        <v>78.599999999999994</v>
      </c>
      <c r="E150" s="14">
        <f t="shared" si="64"/>
        <v>33027380000</v>
      </c>
      <c r="F150" s="15">
        <f t="shared" si="64"/>
        <v>41230000</v>
      </c>
      <c r="G150" s="16">
        <f t="shared" si="64"/>
        <v>2120</v>
      </c>
      <c r="H150" s="14">
        <f t="shared" si="48"/>
        <v>-2.821778966430553</v>
      </c>
      <c r="I150" s="15">
        <f t="shared" si="49"/>
        <v>-2.2256240518579173</v>
      </c>
      <c r="J150" s="16">
        <f t="shared" si="50"/>
        <v>4.3643716994351607</v>
      </c>
      <c r="K150" s="14">
        <f t="shared" si="57"/>
        <v>-1.6366341544056948E-2</v>
      </c>
      <c r="L150" s="15">
        <f t="shared" si="58"/>
        <v>-3.5714285714285747E-2</v>
      </c>
      <c r="M150" s="16">
        <f t="shared" si="59"/>
        <v>3.014416775884662E-2</v>
      </c>
      <c r="N150" s="14">
        <f t="shared" si="60"/>
        <v>-1.6501749567238846E-2</v>
      </c>
      <c r="O150" s="15">
        <f t="shared" si="61"/>
        <v>-3.6367644170874833E-2</v>
      </c>
      <c r="P150" s="16">
        <f t="shared" si="62"/>
        <v>2.9698761144749425E-2</v>
      </c>
      <c r="Q150" s="14">
        <f t="shared" si="51"/>
        <v>24.220602751374326</v>
      </c>
      <c r="R150" s="15">
        <f t="shared" si="52"/>
        <v>17.534676704683083</v>
      </c>
      <c r="S150" s="16">
        <f t="shared" si="53"/>
        <v>7.6591713676660582</v>
      </c>
      <c r="T150" s="14">
        <f t="shared" si="54"/>
        <v>0.54320203303684866</v>
      </c>
      <c r="U150" s="15">
        <f t="shared" si="55"/>
        <v>3.04E-2</v>
      </c>
      <c r="V150" s="16">
        <f t="shared" si="56"/>
        <v>0.54752066115702469</v>
      </c>
    </row>
    <row r="151" spans="1:22" x14ac:dyDescent="0.25">
      <c r="A151" s="2">
        <v>43045</v>
      </c>
      <c r="B151" s="14">
        <f t="shared" si="63"/>
        <v>6.0109999999999997E-2</v>
      </c>
      <c r="C151" s="15">
        <f t="shared" si="63"/>
        <v>0.10199999999999999</v>
      </c>
      <c r="D151" s="16">
        <f t="shared" si="63"/>
        <v>75.599999999999994</v>
      </c>
      <c r="E151" s="14">
        <f t="shared" si="64"/>
        <v>66380760000</v>
      </c>
      <c r="F151" s="15">
        <f t="shared" si="64"/>
        <v>48120000</v>
      </c>
      <c r="G151" s="16">
        <f t="shared" si="64"/>
        <v>6700</v>
      </c>
      <c r="H151" s="14">
        <f t="shared" si="48"/>
        <v>-2.8115790619310665</v>
      </c>
      <c r="I151" s="15">
        <f t="shared" si="49"/>
        <v>-2.2827824656978661</v>
      </c>
      <c r="J151" s="16">
        <f t="shared" si="50"/>
        <v>4.3254562831854875</v>
      </c>
      <c r="K151" s="14">
        <f t="shared" si="57"/>
        <v>1.0252100840336125E-2</v>
      </c>
      <c r="L151" s="15">
        <f t="shared" si="58"/>
        <v>-5.5555555555555608E-2</v>
      </c>
      <c r="M151" s="16">
        <f t="shared" si="59"/>
        <v>-3.8167938931297711E-2</v>
      </c>
      <c r="N151" s="14">
        <f t="shared" si="60"/>
        <v>1.0199904499486698E-2</v>
      </c>
      <c r="O151" s="15">
        <f t="shared" si="61"/>
        <v>-5.7158413839948637E-2</v>
      </c>
      <c r="P151" s="16">
        <f t="shared" si="62"/>
        <v>-3.8915416249673498E-2</v>
      </c>
      <c r="Q151" s="14">
        <f t="shared" si="51"/>
        <v>24.918673092404394</v>
      </c>
      <c r="R151" s="15">
        <f t="shared" si="52"/>
        <v>17.689208449070751</v>
      </c>
      <c r="S151" s="16">
        <f t="shared" si="53"/>
        <v>8.8098628053790566</v>
      </c>
      <c r="T151" s="14">
        <f t="shared" si="54"/>
        <v>0.55612028801355351</v>
      </c>
      <c r="U151" s="15">
        <f t="shared" si="55"/>
        <v>2.7199999999999998E-2</v>
      </c>
      <c r="V151" s="16">
        <f t="shared" si="56"/>
        <v>0.48553719008264451</v>
      </c>
    </row>
    <row r="152" spans="1:22" x14ac:dyDescent="0.25">
      <c r="A152" s="2">
        <v>43052</v>
      </c>
      <c r="B152" s="14">
        <f t="shared" si="63"/>
        <v>5.3379999999999997E-2</v>
      </c>
      <c r="C152" s="15">
        <f t="shared" si="63"/>
        <v>9.7000000000000003E-2</v>
      </c>
      <c r="D152" s="16">
        <f t="shared" si="63"/>
        <v>76.7</v>
      </c>
      <c r="E152" s="14">
        <f t="shared" si="64"/>
        <v>214941410000</v>
      </c>
      <c r="F152" s="15">
        <f t="shared" si="64"/>
        <v>101180000</v>
      </c>
      <c r="G152" s="16">
        <f t="shared" si="64"/>
        <v>2170</v>
      </c>
      <c r="H152" s="14">
        <f t="shared" si="48"/>
        <v>-2.9303191350057589</v>
      </c>
      <c r="I152" s="15">
        <f t="shared" si="49"/>
        <v>-2.333044300478754</v>
      </c>
      <c r="J152" s="16">
        <f t="shared" si="50"/>
        <v>4.3399017083732101</v>
      </c>
      <c r="K152" s="14">
        <f t="shared" si="57"/>
        <v>-0.11196140409249709</v>
      </c>
      <c r="L152" s="15">
        <f t="shared" si="58"/>
        <v>-4.9019607843137164E-2</v>
      </c>
      <c r="M152" s="16">
        <f t="shared" si="59"/>
        <v>1.4550264550264664E-2</v>
      </c>
      <c r="N152" s="14">
        <f t="shared" si="60"/>
        <v>-0.11874007307469261</v>
      </c>
      <c r="O152" s="15">
        <f t="shared" si="61"/>
        <v>-5.0261834780888193E-2</v>
      </c>
      <c r="P152" s="16">
        <f t="shared" si="62"/>
        <v>1.4445425187723283E-2</v>
      </c>
      <c r="Q152" s="14">
        <f t="shared" si="51"/>
        <v>26.093631316308127</v>
      </c>
      <c r="R152" s="15">
        <f t="shared" si="52"/>
        <v>18.432411666828063</v>
      </c>
      <c r="S152" s="16">
        <f t="shared" si="53"/>
        <v>7.6824824465345056</v>
      </c>
      <c r="T152" s="14">
        <f t="shared" si="54"/>
        <v>0.41359593392630234</v>
      </c>
      <c r="U152" s="15">
        <f t="shared" si="55"/>
        <v>2.4533333333333338E-2</v>
      </c>
      <c r="V152" s="16">
        <f t="shared" si="56"/>
        <v>0.50826446280991744</v>
      </c>
    </row>
    <row r="153" spans="1:22" x14ac:dyDescent="0.25">
      <c r="A153" s="2">
        <v>43059</v>
      </c>
      <c r="B153" s="14">
        <f t="shared" si="63"/>
        <v>5.3379999999999997E-2</v>
      </c>
      <c r="C153" s="15">
        <f t="shared" si="63"/>
        <v>9.35E-2</v>
      </c>
      <c r="D153" s="16">
        <f t="shared" si="63"/>
        <v>77.8</v>
      </c>
      <c r="E153" s="14">
        <f t="shared" si="64"/>
        <v>86708340000</v>
      </c>
      <c r="F153" s="15">
        <f t="shared" si="64"/>
        <v>66870000</v>
      </c>
      <c r="G153" s="16">
        <f t="shared" si="64"/>
        <v>860</v>
      </c>
      <c r="H153" s="14">
        <f t="shared" si="48"/>
        <v>-2.9303191350057589</v>
      </c>
      <c r="I153" s="15">
        <f t="shared" si="49"/>
        <v>-2.3697938426874958</v>
      </c>
      <c r="J153" s="16">
        <f t="shared" si="50"/>
        <v>4.3541414311843463</v>
      </c>
      <c r="K153" s="14">
        <f t="shared" si="57"/>
        <v>0</v>
      </c>
      <c r="L153" s="15">
        <f t="shared" si="58"/>
        <v>-3.6082474226804155E-2</v>
      </c>
      <c r="M153" s="16">
        <f t="shared" si="59"/>
        <v>1.4341590612776978E-2</v>
      </c>
      <c r="N153" s="14">
        <f t="shared" si="60"/>
        <v>0</v>
      </c>
      <c r="O153" s="15">
        <f t="shared" si="61"/>
        <v>-3.6749542208741492E-2</v>
      </c>
      <c r="P153" s="16">
        <f t="shared" si="62"/>
        <v>1.4239722811135428E-2</v>
      </c>
      <c r="Q153" s="14">
        <f t="shared" si="51"/>
        <v>25.185815909878208</v>
      </c>
      <c r="R153" s="15">
        <f t="shared" si="52"/>
        <v>18.018260994030161</v>
      </c>
      <c r="S153" s="16">
        <f t="shared" si="53"/>
        <v>6.7569323892475532</v>
      </c>
      <c r="T153" s="14">
        <f t="shared" si="54"/>
        <v>0.41359593392630234</v>
      </c>
      <c r="U153" s="15">
        <f t="shared" si="55"/>
        <v>2.2666666666666668E-2</v>
      </c>
      <c r="V153" s="16">
        <f t="shared" si="56"/>
        <v>0.53099173553719003</v>
      </c>
    </row>
    <row r="154" spans="1:22" x14ac:dyDescent="0.25">
      <c r="A154" s="2">
        <v>43066</v>
      </c>
      <c r="B154" s="14">
        <f t="shared" si="63"/>
        <v>5.16E-2</v>
      </c>
      <c r="C154" s="15">
        <f t="shared" si="63"/>
        <v>8.4000000000000005E-2</v>
      </c>
      <c r="D154" s="16">
        <f t="shared" si="63"/>
        <v>74.599999999999994</v>
      </c>
      <c r="E154" s="14">
        <f t="shared" si="64"/>
        <v>69854940000</v>
      </c>
      <c r="F154" s="15">
        <f t="shared" si="64"/>
        <v>42630000</v>
      </c>
      <c r="G154" s="16">
        <f t="shared" si="64"/>
        <v>6330</v>
      </c>
      <c r="H154" s="14">
        <f t="shared" si="48"/>
        <v>-2.96423360649462</v>
      </c>
      <c r="I154" s="15">
        <f t="shared" si="49"/>
        <v>-2.4769384801388235</v>
      </c>
      <c r="J154" s="16">
        <f t="shared" si="50"/>
        <v>4.3121405072097154</v>
      </c>
      <c r="K154" s="14">
        <f t="shared" si="57"/>
        <v>-3.3345822405395222E-2</v>
      </c>
      <c r="L154" s="15">
        <f t="shared" si="58"/>
        <v>-0.10160427807486626</v>
      </c>
      <c r="M154" s="16">
        <f t="shared" si="59"/>
        <v>-4.1131105398457622E-2</v>
      </c>
      <c r="N154" s="14">
        <f t="shared" si="60"/>
        <v>-3.3914471488860932E-2</v>
      </c>
      <c r="O154" s="15">
        <f t="shared" si="61"/>
        <v>-0.10714463745132766</v>
      </c>
      <c r="P154" s="16">
        <f t="shared" si="62"/>
        <v>-4.200092397463083E-2</v>
      </c>
      <c r="Q154" s="14">
        <f t="shared" si="51"/>
        <v>24.96968664312644</v>
      </c>
      <c r="R154" s="15">
        <f t="shared" si="52"/>
        <v>17.568068788741392</v>
      </c>
      <c r="S154" s="16">
        <f t="shared" si="53"/>
        <v>8.7530555151382217</v>
      </c>
      <c r="T154" s="14">
        <f t="shared" si="54"/>
        <v>0.37590004235493435</v>
      </c>
      <c r="U154" s="15">
        <f t="shared" si="55"/>
        <v>1.7600000000000005E-2</v>
      </c>
      <c r="V154" s="16">
        <f t="shared" si="56"/>
        <v>0.46487603305785108</v>
      </c>
    </row>
    <row r="155" spans="1:22" x14ac:dyDescent="0.25">
      <c r="A155" s="2">
        <v>43073</v>
      </c>
      <c r="B155" s="14">
        <f t="shared" si="63"/>
        <v>5.0659999999999997E-2</v>
      </c>
      <c r="C155" s="15">
        <f t="shared" si="63"/>
        <v>8.5999999999999993E-2</v>
      </c>
      <c r="D155" s="16">
        <f t="shared" si="63"/>
        <v>76.2</v>
      </c>
      <c r="E155" s="14">
        <f t="shared" si="64"/>
        <v>41877860000</v>
      </c>
      <c r="F155" s="15">
        <f t="shared" si="64"/>
        <v>84490000</v>
      </c>
      <c r="G155" s="16">
        <f t="shared" si="64"/>
        <v>1680</v>
      </c>
      <c r="H155" s="14">
        <f t="shared" si="48"/>
        <v>-2.9826186344086079</v>
      </c>
      <c r="I155" s="15">
        <f t="shared" si="49"/>
        <v>-2.4534079827286295</v>
      </c>
      <c r="J155" s="16">
        <f t="shared" si="50"/>
        <v>4.3333614626926007</v>
      </c>
      <c r="K155" s="14">
        <f t="shared" si="57"/>
        <v>-1.8217054263565957E-2</v>
      </c>
      <c r="L155" s="15">
        <f t="shared" si="58"/>
        <v>2.3809523809523662E-2</v>
      </c>
      <c r="M155" s="16">
        <f t="shared" si="59"/>
        <v>2.144772117962478E-2</v>
      </c>
      <c r="N155" s="14">
        <f t="shared" si="60"/>
        <v>-1.8385027913987897E-2</v>
      </c>
      <c r="O155" s="15">
        <f t="shared" si="61"/>
        <v>2.3530497410194036E-2</v>
      </c>
      <c r="P155" s="16">
        <f t="shared" si="62"/>
        <v>2.1220955482885436E-2</v>
      </c>
      <c r="Q155" s="14">
        <f t="shared" si="51"/>
        <v>24.458023123266866</v>
      </c>
      <c r="R155" s="15">
        <f t="shared" si="52"/>
        <v>18.252143742129029</v>
      </c>
      <c r="S155" s="16">
        <f t="shared" si="53"/>
        <v>7.4265490723973047</v>
      </c>
      <c r="T155" s="14">
        <f t="shared" si="54"/>
        <v>0.35599322321050397</v>
      </c>
      <c r="U155" s="15">
        <f t="shared" si="55"/>
        <v>1.8666666666666665E-2</v>
      </c>
      <c r="V155" s="16">
        <f t="shared" si="56"/>
        <v>0.49793388429752072</v>
      </c>
    </row>
    <row r="156" spans="1:22" x14ac:dyDescent="0.25">
      <c r="A156" s="2">
        <v>43080</v>
      </c>
      <c r="B156" s="14">
        <f t="shared" si="63"/>
        <v>0.05</v>
      </c>
      <c r="C156" s="15">
        <f t="shared" si="63"/>
        <v>9.1499999999999998E-2</v>
      </c>
      <c r="D156" s="16">
        <f t="shared" si="63"/>
        <v>76.900000000000006</v>
      </c>
      <c r="E156" s="14">
        <f t="shared" si="64"/>
        <v>95925400000</v>
      </c>
      <c r="F156" s="15">
        <f t="shared" si="64"/>
        <v>50650000</v>
      </c>
      <c r="G156" s="16">
        <f t="shared" si="64"/>
        <v>3170</v>
      </c>
      <c r="H156" s="14">
        <f t="shared" si="48"/>
        <v>-2.9957322735539909</v>
      </c>
      <c r="I156" s="15">
        <f t="shared" si="49"/>
        <v>-2.3914163067006613</v>
      </c>
      <c r="J156" s="16">
        <f t="shared" si="50"/>
        <v>4.3425058765115985</v>
      </c>
      <c r="K156" s="14">
        <f t="shared" si="57"/>
        <v>-1.3028030003947769E-2</v>
      </c>
      <c r="L156" s="15">
        <f t="shared" si="58"/>
        <v>6.3953488372093081E-2</v>
      </c>
      <c r="M156" s="16">
        <f t="shared" si="59"/>
        <v>9.1863517060367817E-3</v>
      </c>
      <c r="N156" s="14">
        <f t="shared" si="60"/>
        <v>-1.3113639145383025E-2</v>
      </c>
      <c r="O156" s="15">
        <f t="shared" si="61"/>
        <v>6.1991676027968005E-2</v>
      </c>
      <c r="P156" s="16">
        <f t="shared" si="62"/>
        <v>9.1444138189978319E-3</v>
      </c>
      <c r="Q156" s="14">
        <f t="shared" si="51"/>
        <v>25.286836642995155</v>
      </c>
      <c r="R156" s="15">
        <f t="shared" si="52"/>
        <v>17.740449788658967</v>
      </c>
      <c r="S156" s="16">
        <f t="shared" si="53"/>
        <v>8.0614868668713271</v>
      </c>
      <c r="T156" s="14">
        <f t="shared" si="54"/>
        <v>0.34201609487505302</v>
      </c>
      <c r="U156" s="15">
        <f t="shared" si="55"/>
        <v>2.1600000000000001E-2</v>
      </c>
      <c r="V156" s="16">
        <f t="shared" si="56"/>
        <v>0.5123966942148761</v>
      </c>
    </row>
    <row r="157" spans="1:22" x14ac:dyDescent="0.25">
      <c r="A157" s="2">
        <v>43087</v>
      </c>
      <c r="B157" s="14">
        <f t="shared" si="63"/>
        <v>4.6550000000000001E-2</v>
      </c>
      <c r="C157" s="15">
        <f t="shared" si="63"/>
        <v>0.104</v>
      </c>
      <c r="D157" s="16">
        <f t="shared" si="63"/>
        <v>77.3</v>
      </c>
      <c r="E157" s="14">
        <f t="shared" si="64"/>
        <v>165396900000</v>
      </c>
      <c r="F157" s="15">
        <f t="shared" si="64"/>
        <v>167230000</v>
      </c>
      <c r="G157" s="16">
        <f t="shared" si="64"/>
        <v>990</v>
      </c>
      <c r="H157" s="14">
        <f t="shared" si="48"/>
        <v>-3.0672282752590609</v>
      </c>
      <c r="I157" s="15">
        <f t="shared" si="49"/>
        <v>-2.2633643798407643</v>
      </c>
      <c r="J157" s="16">
        <f t="shared" si="50"/>
        <v>4.3476939555933765</v>
      </c>
      <c r="K157" s="14">
        <f t="shared" si="57"/>
        <v>-6.9000000000000034E-2</v>
      </c>
      <c r="L157" s="15">
        <f t="shared" si="58"/>
        <v>0.13661202185792348</v>
      </c>
      <c r="M157" s="16">
        <f t="shared" si="59"/>
        <v>5.2015604681403312E-3</v>
      </c>
      <c r="N157" s="14">
        <f t="shared" si="60"/>
        <v>-7.1496001705070047E-2</v>
      </c>
      <c r="O157" s="15">
        <f t="shared" si="61"/>
        <v>0.12805192685989697</v>
      </c>
      <c r="P157" s="16">
        <f t="shared" si="62"/>
        <v>5.1880790817778995E-3</v>
      </c>
      <c r="Q157" s="14">
        <f t="shared" si="51"/>
        <v>25.831613876917796</v>
      </c>
      <c r="R157" s="15">
        <f t="shared" si="52"/>
        <v>18.934880668357305</v>
      </c>
      <c r="S157" s="16">
        <f t="shared" si="53"/>
        <v>6.8977049431286357</v>
      </c>
      <c r="T157" s="14">
        <f t="shared" si="54"/>
        <v>0.26895383312155868</v>
      </c>
      <c r="U157" s="15">
        <f t="shared" si="55"/>
        <v>2.8266666666666666E-2</v>
      </c>
      <c r="V157" s="16">
        <f t="shared" si="56"/>
        <v>0.52066115702479332</v>
      </c>
    </row>
    <row r="158" spans="1:22" x14ac:dyDescent="0.25">
      <c r="A158" s="2">
        <v>43094</v>
      </c>
      <c r="B158" s="14">
        <f t="shared" si="63"/>
        <v>4.7320000000000001E-2</v>
      </c>
      <c r="C158" s="15">
        <f t="shared" si="63"/>
        <v>0.12</v>
      </c>
      <c r="D158" s="16">
        <f t="shared" si="63"/>
        <v>74.7</v>
      </c>
      <c r="E158" s="14">
        <f t="shared" si="64"/>
        <v>90607940000</v>
      </c>
      <c r="F158" s="15">
        <f t="shared" si="64"/>
        <v>557040000</v>
      </c>
      <c r="G158" s="16">
        <f t="shared" si="64"/>
        <v>2840</v>
      </c>
      <c r="H158" s="14">
        <f t="shared" si="48"/>
        <v>-3.0508222398719509</v>
      </c>
      <c r="I158" s="15">
        <f t="shared" si="49"/>
        <v>-2.120263536200091</v>
      </c>
      <c r="J158" s="16">
        <f t="shared" si="50"/>
        <v>4.3134800921387715</v>
      </c>
      <c r="K158" s="14">
        <f t="shared" si="57"/>
        <v>1.6541353383458642E-2</v>
      </c>
      <c r="L158" s="15">
        <f t="shared" si="58"/>
        <v>0.15384615384615385</v>
      </c>
      <c r="M158" s="16">
        <f t="shared" si="59"/>
        <v>-3.3635187580853744E-2</v>
      </c>
      <c r="N158" s="14">
        <f t="shared" si="60"/>
        <v>1.6406035387109941E-2</v>
      </c>
      <c r="O158" s="15">
        <f t="shared" si="61"/>
        <v>0.14310084364067344</v>
      </c>
      <c r="P158" s="16">
        <f t="shared" si="62"/>
        <v>-3.4213863454604546E-2</v>
      </c>
      <c r="Q158" s="14">
        <f t="shared" si="51"/>
        <v>25.229807684124456</v>
      </c>
      <c r="R158" s="15">
        <f t="shared" si="52"/>
        <v>20.138147608598565</v>
      </c>
      <c r="S158" s="16">
        <f t="shared" si="53"/>
        <v>7.9515593311552522</v>
      </c>
      <c r="T158" s="14">
        <f t="shared" si="54"/>
        <v>0.28526048284625161</v>
      </c>
      <c r="U158" s="15">
        <f t="shared" si="55"/>
        <v>3.6800000000000006E-2</v>
      </c>
      <c r="V158" s="16">
        <f t="shared" si="56"/>
        <v>0.46694214876033063</v>
      </c>
    </row>
    <row r="159" spans="1:22" x14ac:dyDescent="0.25">
      <c r="A159" s="2">
        <v>43101</v>
      </c>
      <c r="B159" s="14">
        <f t="shared" si="63"/>
        <v>5.0200000000000002E-2</v>
      </c>
      <c r="C159" s="15">
        <f t="shared" si="63"/>
        <v>0.13400000000000001</v>
      </c>
      <c r="D159" s="16">
        <f t="shared" si="63"/>
        <v>74.400000000000006</v>
      </c>
      <c r="E159" s="14">
        <f t="shared" si="64"/>
        <v>44864200000</v>
      </c>
      <c r="F159" s="15">
        <f t="shared" si="64"/>
        <v>101360000</v>
      </c>
      <c r="G159" s="16">
        <f t="shared" si="64"/>
        <v>2160</v>
      </c>
      <c r="H159" s="14">
        <f t="shared" si="48"/>
        <v>-2.9917402522844534</v>
      </c>
      <c r="I159" s="15">
        <f t="shared" si="49"/>
        <v>-2.0099154790312257</v>
      </c>
      <c r="J159" s="16">
        <f t="shared" si="50"/>
        <v>4.3094559418390466</v>
      </c>
      <c r="K159" s="14">
        <f t="shared" si="57"/>
        <v>6.0862214708368563E-2</v>
      </c>
      <c r="L159" s="15">
        <f t="shared" si="58"/>
        <v>0.11666666666666678</v>
      </c>
      <c r="M159" s="16">
        <f t="shared" si="59"/>
        <v>-4.0160642570280739E-3</v>
      </c>
      <c r="N159" s="14">
        <f t="shared" si="60"/>
        <v>5.9081987587497539E-2</v>
      </c>
      <c r="O159" s="15">
        <f t="shared" si="61"/>
        <v>0.11034805716886541</v>
      </c>
      <c r="P159" s="16">
        <f t="shared" si="62"/>
        <v>-4.0241502997253797E-3</v>
      </c>
      <c r="Q159" s="14">
        <f t="shared" si="51"/>
        <v>24.526905986265859</v>
      </c>
      <c r="R159" s="15">
        <f t="shared" si="52"/>
        <v>18.434189093977157</v>
      </c>
      <c r="S159" s="16">
        <f t="shared" si="53"/>
        <v>7.6778635006782103</v>
      </c>
      <c r="T159" s="14">
        <f t="shared" si="54"/>
        <v>0.34625158831003816</v>
      </c>
      <c r="U159" s="15">
        <f t="shared" si="55"/>
        <v>4.4266666666666676E-2</v>
      </c>
      <c r="V159" s="16">
        <f t="shared" si="56"/>
        <v>0.46074380165289264</v>
      </c>
    </row>
    <row r="160" spans="1:22" x14ac:dyDescent="0.25">
      <c r="A160" s="2">
        <v>43108</v>
      </c>
      <c r="B160" s="14">
        <f t="shared" si="63"/>
        <v>5.0959999999999998E-2</v>
      </c>
      <c r="C160" s="15">
        <f t="shared" si="63"/>
        <v>0.1565</v>
      </c>
      <c r="D160" s="16">
        <f t="shared" si="63"/>
        <v>74.5</v>
      </c>
      <c r="E160" s="14">
        <f t="shared" si="64"/>
        <v>94671610000</v>
      </c>
      <c r="F160" s="15">
        <f t="shared" si="64"/>
        <v>331280000</v>
      </c>
      <c r="G160" s="16">
        <f t="shared" si="64"/>
        <v>1700</v>
      </c>
      <c r="H160" s="14">
        <f t="shared" si="48"/>
        <v>-2.9767142677182292</v>
      </c>
      <c r="I160" s="15">
        <f t="shared" si="49"/>
        <v>-1.8546992690019291</v>
      </c>
      <c r="J160" s="16">
        <f t="shared" si="50"/>
        <v>4.3107991253855138</v>
      </c>
      <c r="K160" s="14">
        <f t="shared" si="57"/>
        <v>1.5139442231075632E-2</v>
      </c>
      <c r="L160" s="15">
        <f t="shared" si="58"/>
        <v>0.16791044776119396</v>
      </c>
      <c r="M160" s="16">
        <f t="shared" si="59"/>
        <v>1.3440860215052999E-3</v>
      </c>
      <c r="N160" s="14">
        <f t="shared" si="60"/>
        <v>1.5025984566224251E-2</v>
      </c>
      <c r="O160" s="15">
        <f t="shared" si="61"/>
        <v>0.15521621002929642</v>
      </c>
      <c r="P160" s="16">
        <f t="shared" si="62"/>
        <v>1.3431835464675379E-3</v>
      </c>
      <c r="Q160" s="14">
        <f t="shared" si="51"/>
        <v>25.273680003386037</v>
      </c>
      <c r="R160" s="15">
        <f t="shared" si="52"/>
        <v>19.618474497201586</v>
      </c>
      <c r="S160" s="16">
        <f t="shared" si="53"/>
        <v>7.4383835300443071</v>
      </c>
      <c r="T160" s="14">
        <f t="shared" si="54"/>
        <v>0.36234646336298176</v>
      </c>
      <c r="U160" s="15">
        <f t="shared" si="55"/>
        <v>5.6266666666666673E-2</v>
      </c>
      <c r="V160" s="16">
        <f t="shared" si="56"/>
        <v>0.46280991735537186</v>
      </c>
    </row>
    <row r="161" spans="1:22" x14ac:dyDescent="0.25">
      <c r="A161" s="2">
        <v>43115</v>
      </c>
      <c r="B161" s="14">
        <f t="shared" si="63"/>
        <v>4.965E-2</v>
      </c>
      <c r="C161" s="15">
        <f t="shared" si="63"/>
        <v>0.1865</v>
      </c>
      <c r="D161" s="16">
        <f t="shared" si="63"/>
        <v>69.099999999999994</v>
      </c>
      <c r="E161" s="14">
        <f t="shared" si="64"/>
        <v>93562290000</v>
      </c>
      <c r="F161" s="15">
        <f t="shared" si="64"/>
        <v>245950000</v>
      </c>
      <c r="G161" s="16">
        <f t="shared" si="64"/>
        <v>11190</v>
      </c>
      <c r="H161" s="14">
        <f t="shared" si="48"/>
        <v>-3.0027568884909557</v>
      </c>
      <c r="I161" s="15">
        <f t="shared" si="49"/>
        <v>-1.6793240398982667</v>
      </c>
      <c r="J161" s="16">
        <f t="shared" si="50"/>
        <v>4.2355547307736243</v>
      </c>
      <c r="K161" s="14">
        <f t="shared" si="57"/>
        <v>-2.5706436420722109E-2</v>
      </c>
      <c r="L161" s="15">
        <f t="shared" si="58"/>
        <v>0.19169329073482427</v>
      </c>
      <c r="M161" s="16">
        <f t="shared" si="59"/>
        <v>-7.2483221476510137E-2</v>
      </c>
      <c r="N161" s="14">
        <f t="shared" si="60"/>
        <v>-2.6042620772726295E-2</v>
      </c>
      <c r="O161" s="15">
        <f t="shared" si="61"/>
        <v>0.17537522910366238</v>
      </c>
      <c r="P161" s="16">
        <f t="shared" si="62"/>
        <v>-7.5244394611889656E-2</v>
      </c>
      <c r="Q161" s="14">
        <f t="shared" si="51"/>
        <v>25.26189325463476</v>
      </c>
      <c r="R161" s="15">
        <f t="shared" si="52"/>
        <v>19.320638821205623</v>
      </c>
      <c r="S161" s="16">
        <f t="shared" si="53"/>
        <v>9.3227758013059709</v>
      </c>
      <c r="T161" s="14">
        <f t="shared" si="54"/>
        <v>0.33460398136382891</v>
      </c>
      <c r="U161" s="15">
        <f t="shared" si="55"/>
        <v>7.2266666666666673E-2</v>
      </c>
      <c r="V161" s="16">
        <f t="shared" si="56"/>
        <v>0.35123966942148749</v>
      </c>
    </row>
    <row r="162" spans="1:22" x14ac:dyDescent="0.25">
      <c r="A162" s="2">
        <v>43122</v>
      </c>
      <c r="B162" s="14">
        <f t="shared" si="63"/>
        <v>4.9349999999999998E-2</v>
      </c>
      <c r="C162" s="15">
        <f t="shared" si="63"/>
        <v>0.16350000000000001</v>
      </c>
      <c r="D162" s="16">
        <f t="shared" si="63"/>
        <v>69.400000000000006</v>
      </c>
      <c r="E162" s="14">
        <f t="shared" si="64"/>
        <v>87062130000</v>
      </c>
      <c r="F162" s="15">
        <f t="shared" si="64"/>
        <v>194460000</v>
      </c>
      <c r="G162" s="16">
        <f t="shared" si="64"/>
        <v>9010</v>
      </c>
      <c r="H162" s="14">
        <f t="shared" si="48"/>
        <v>-3.0088175131026467</v>
      </c>
      <c r="I162" s="15">
        <f t="shared" si="49"/>
        <v>-1.810942288644829</v>
      </c>
      <c r="J162" s="16">
        <f t="shared" si="50"/>
        <v>4.2398868675127588</v>
      </c>
      <c r="K162" s="14">
        <f t="shared" si="57"/>
        <v>-6.0422960725075858E-3</v>
      </c>
      <c r="L162" s="15">
        <f t="shared" si="58"/>
        <v>-0.12332439678284178</v>
      </c>
      <c r="M162" s="16">
        <f t="shared" si="59"/>
        <v>4.3415340086832331E-3</v>
      </c>
      <c r="N162" s="14">
        <f t="shared" si="60"/>
        <v>-6.0606246116910699E-3</v>
      </c>
      <c r="O162" s="15">
        <f t="shared" si="61"/>
        <v>-0.13161824874656211</v>
      </c>
      <c r="P162" s="16">
        <f t="shared" si="62"/>
        <v>4.3321367391347372E-3</v>
      </c>
      <c r="Q162" s="14">
        <f t="shared" si="51"/>
        <v>25.189887838656873</v>
      </c>
      <c r="R162" s="15">
        <f t="shared" si="52"/>
        <v>19.085737044345784</v>
      </c>
      <c r="S162" s="16">
        <f t="shared" si="53"/>
        <v>9.1060903506023845</v>
      </c>
      <c r="T162" s="14">
        <f t="shared" si="54"/>
        <v>0.32825074121135106</v>
      </c>
      <c r="U162" s="15">
        <f t="shared" si="55"/>
        <v>6.0000000000000012E-2</v>
      </c>
      <c r="V162" s="16">
        <f t="shared" si="56"/>
        <v>0.35743801652892571</v>
      </c>
    </row>
    <row r="163" spans="1:22" x14ac:dyDescent="0.25">
      <c r="A163" s="2">
        <v>43129</v>
      </c>
      <c r="B163" s="14">
        <f t="shared" ref="B163:D182" si="65">VLOOKUP(_xlfn.CONCAT(B$2,$A163),Тикеры1,4,FALSE)</f>
        <v>4.9200000000000001E-2</v>
      </c>
      <c r="C163" s="15">
        <f t="shared" si="65"/>
        <v>0.1595</v>
      </c>
      <c r="D163" s="16">
        <f t="shared" si="65"/>
        <v>62.8</v>
      </c>
      <c r="E163" s="14">
        <f t="shared" ref="E163:G182" si="66">VLOOKUP(_xlfn.CONCAT(E$2,$A163),Тикеры1,5,FALSE)</f>
        <v>73148460000</v>
      </c>
      <c r="F163" s="15">
        <f t="shared" si="66"/>
        <v>112100000</v>
      </c>
      <c r="G163" s="16">
        <f t="shared" si="66"/>
        <v>10080</v>
      </c>
      <c r="H163" s="14">
        <f t="shared" si="48"/>
        <v>-3.0118616554838744</v>
      </c>
      <c r="I163" s="15">
        <f t="shared" si="49"/>
        <v>-1.8357113567572378</v>
      </c>
      <c r="J163" s="16">
        <f t="shared" si="50"/>
        <v>4.1399550734741526</v>
      </c>
      <c r="K163" s="14">
        <f t="shared" si="57"/>
        <v>-3.0395136778114968E-3</v>
      </c>
      <c r="L163" s="15">
        <f t="shared" si="58"/>
        <v>-2.4464831804281367E-2</v>
      </c>
      <c r="M163" s="16">
        <f t="shared" si="59"/>
        <v>-9.5100864553314235E-2</v>
      </c>
      <c r="N163" s="14">
        <f t="shared" si="60"/>
        <v>-3.0441423812281325E-3</v>
      </c>
      <c r="O163" s="15">
        <f t="shared" si="61"/>
        <v>-2.4769068112408858E-2</v>
      </c>
      <c r="P163" s="16">
        <f t="shared" si="62"/>
        <v>-9.9931794038605956E-2</v>
      </c>
      <c r="Q163" s="14">
        <f t="shared" si="51"/>
        <v>25.015756911559357</v>
      </c>
      <c r="R163" s="15">
        <f t="shared" si="52"/>
        <v>18.534901888042388</v>
      </c>
      <c r="S163" s="16">
        <f t="shared" si="53"/>
        <v>9.2183085416253601</v>
      </c>
      <c r="T163" s="14">
        <f t="shared" si="54"/>
        <v>0.32507412113511225</v>
      </c>
      <c r="U163" s="15">
        <f t="shared" si="55"/>
        <v>5.786666666666667E-2</v>
      </c>
      <c r="V163" s="16">
        <f t="shared" si="56"/>
        <v>0.22107438016528919</v>
      </c>
    </row>
    <row r="164" spans="1:22" x14ac:dyDescent="0.25">
      <c r="A164" s="2">
        <v>43136</v>
      </c>
      <c r="B164" s="14">
        <f t="shared" si="65"/>
        <v>4.7070000000000001E-2</v>
      </c>
      <c r="C164" s="15">
        <f t="shared" si="65"/>
        <v>0.14000000000000001</v>
      </c>
      <c r="D164" s="16">
        <f t="shared" si="65"/>
        <v>62.9</v>
      </c>
      <c r="E164" s="14">
        <f t="shared" si="66"/>
        <v>136016600000</v>
      </c>
      <c r="F164" s="15">
        <f t="shared" si="66"/>
        <v>64760000</v>
      </c>
      <c r="G164" s="16">
        <f t="shared" si="66"/>
        <v>6530</v>
      </c>
      <c r="H164" s="14">
        <f t="shared" si="48"/>
        <v>-3.0561194235690863</v>
      </c>
      <c r="I164" s="15">
        <f t="shared" si="49"/>
        <v>-1.9661128563728327</v>
      </c>
      <c r="J164" s="16">
        <f t="shared" si="50"/>
        <v>4.1415461637063951</v>
      </c>
      <c r="K164" s="14">
        <f t="shared" si="57"/>
        <v>-4.3292682926829265E-2</v>
      </c>
      <c r="L164" s="15">
        <f t="shared" si="58"/>
        <v>-0.12225705329153598</v>
      </c>
      <c r="M164" s="16">
        <f t="shared" si="59"/>
        <v>1.5923566878981118E-3</v>
      </c>
      <c r="N164" s="14">
        <f t="shared" si="60"/>
        <v>-4.4257768085211556E-2</v>
      </c>
      <c r="O164" s="15">
        <f t="shared" si="61"/>
        <v>-0.13040149961559494</v>
      </c>
      <c r="P164" s="16">
        <f t="shared" si="62"/>
        <v>1.5910902322419035E-3</v>
      </c>
      <c r="Q164" s="14">
        <f t="shared" si="51"/>
        <v>25.636042774057419</v>
      </c>
      <c r="R164" s="15">
        <f t="shared" si="52"/>
        <v>17.986198686773708</v>
      </c>
      <c r="S164" s="16">
        <f t="shared" si="53"/>
        <v>8.7841622222704761</v>
      </c>
      <c r="T164" s="14">
        <f t="shared" si="54"/>
        <v>0.27996611605252014</v>
      </c>
      <c r="U164" s="15">
        <f t="shared" si="55"/>
        <v>4.7466666666666678E-2</v>
      </c>
      <c r="V164" s="16">
        <f t="shared" si="56"/>
        <v>0.22314049586776855</v>
      </c>
    </row>
    <row r="165" spans="1:22" x14ac:dyDescent="0.25">
      <c r="A165" s="2">
        <v>43143</v>
      </c>
      <c r="B165" s="14">
        <f t="shared" si="65"/>
        <v>4.7699999999999999E-2</v>
      </c>
      <c r="C165" s="15">
        <f t="shared" si="65"/>
        <v>0.13700000000000001</v>
      </c>
      <c r="D165" s="16">
        <f t="shared" si="65"/>
        <v>66.400000000000006</v>
      </c>
      <c r="E165" s="14">
        <f t="shared" si="66"/>
        <v>78182890000</v>
      </c>
      <c r="F165" s="15">
        <f t="shared" si="66"/>
        <v>71530000</v>
      </c>
      <c r="G165" s="16">
        <f t="shared" si="66"/>
        <v>3330</v>
      </c>
      <c r="H165" s="14">
        <f t="shared" si="48"/>
        <v>-3.0428238810878416</v>
      </c>
      <c r="I165" s="15">
        <f t="shared" si="49"/>
        <v>-1.987774353154012</v>
      </c>
      <c r="J165" s="16">
        <f t="shared" si="50"/>
        <v>4.1956970564823886</v>
      </c>
      <c r="K165" s="14">
        <f t="shared" si="57"/>
        <v>1.3384321223709339E-2</v>
      </c>
      <c r="L165" s="15">
        <f t="shared" si="58"/>
        <v>-2.1428571428571446E-2</v>
      </c>
      <c r="M165" s="16">
        <f t="shared" si="59"/>
        <v>5.5643879173291055E-2</v>
      </c>
      <c r="N165" s="14">
        <f t="shared" si="60"/>
        <v>1.32955424812445E-2</v>
      </c>
      <c r="O165" s="15">
        <f t="shared" si="61"/>
        <v>-2.1661496781179419E-2</v>
      </c>
      <c r="P165" s="16">
        <f t="shared" si="62"/>
        <v>5.4150892775993331E-2</v>
      </c>
      <c r="Q165" s="14">
        <f t="shared" si="51"/>
        <v>25.082316662603947</v>
      </c>
      <c r="R165" s="15">
        <f t="shared" si="52"/>
        <v>18.085627500084566</v>
      </c>
      <c r="S165" s="16">
        <f t="shared" si="53"/>
        <v>8.1107275829744889</v>
      </c>
      <c r="T165" s="14">
        <f t="shared" si="54"/>
        <v>0.29330792037272341</v>
      </c>
      <c r="U165" s="15">
        <f t="shared" si="55"/>
        <v>4.5866666666666681E-2</v>
      </c>
      <c r="V165" s="16">
        <f t="shared" si="56"/>
        <v>0.29545454545454553</v>
      </c>
    </row>
    <row r="166" spans="1:22" x14ac:dyDescent="0.25">
      <c r="A166" s="2">
        <v>43150</v>
      </c>
      <c r="B166" s="14">
        <f t="shared" si="65"/>
        <v>5.1749999999999997E-2</v>
      </c>
      <c r="C166" s="15">
        <f t="shared" si="65"/>
        <v>0.13550000000000001</v>
      </c>
      <c r="D166" s="16">
        <f t="shared" si="65"/>
        <v>65.099999999999994</v>
      </c>
      <c r="E166" s="14">
        <f t="shared" si="66"/>
        <v>120783060000</v>
      </c>
      <c r="F166" s="15">
        <f t="shared" si="66"/>
        <v>40380000</v>
      </c>
      <c r="G166" s="16">
        <f t="shared" si="66"/>
        <v>2970</v>
      </c>
      <c r="H166" s="14">
        <f t="shared" si="48"/>
        <v>-2.9613308468366588</v>
      </c>
      <c r="I166" s="15">
        <f t="shared" si="49"/>
        <v>-1.9987836386623814</v>
      </c>
      <c r="J166" s="16">
        <f t="shared" si="50"/>
        <v>4.1759245492145238</v>
      </c>
      <c r="K166" s="14">
        <f t="shared" si="57"/>
        <v>8.4905660377358444E-2</v>
      </c>
      <c r="L166" s="15">
        <f t="shared" si="58"/>
        <v>-1.094890510948906E-2</v>
      </c>
      <c r="M166" s="16">
        <f t="shared" si="59"/>
        <v>-1.9578313253012219E-2</v>
      </c>
      <c r="N166" s="14">
        <f t="shared" si="60"/>
        <v>8.1493034251182803E-2</v>
      </c>
      <c r="O166" s="15">
        <f t="shared" si="61"/>
        <v>-1.1009285508369368E-2</v>
      </c>
      <c r="P166" s="16">
        <f t="shared" si="62"/>
        <v>-1.9772507267864746E-2</v>
      </c>
      <c r="Q166" s="14">
        <f t="shared" si="51"/>
        <v>25.51726188082565</v>
      </c>
      <c r="R166" s="15">
        <f t="shared" si="52"/>
        <v>17.513845170848967</v>
      </c>
      <c r="S166" s="16">
        <f t="shared" si="53"/>
        <v>7.9963172317967457</v>
      </c>
      <c r="T166" s="14">
        <f t="shared" si="54"/>
        <v>0.37907666243117316</v>
      </c>
      <c r="U166" s="15">
        <f t="shared" si="55"/>
        <v>4.5066666666666678E-2</v>
      </c>
      <c r="V166" s="16">
        <f t="shared" si="56"/>
        <v>0.26859504132231393</v>
      </c>
    </row>
    <row r="167" spans="1:22" x14ac:dyDescent="0.25">
      <c r="A167" s="2">
        <v>43157</v>
      </c>
      <c r="B167" s="14">
        <f t="shared" si="65"/>
        <v>5.2409999999999998E-2</v>
      </c>
      <c r="C167" s="15">
        <f t="shared" si="65"/>
        <v>0.1235</v>
      </c>
      <c r="D167" s="16">
        <f t="shared" si="65"/>
        <v>63.1</v>
      </c>
      <c r="E167" s="14">
        <f t="shared" si="66"/>
        <v>251727020000</v>
      </c>
      <c r="F167" s="15">
        <f t="shared" si="66"/>
        <v>73950000</v>
      </c>
      <c r="G167" s="16">
        <f t="shared" si="66"/>
        <v>6140</v>
      </c>
      <c r="H167" s="14">
        <f t="shared" si="48"/>
        <v>-2.948657866168062</v>
      </c>
      <c r="I167" s="15">
        <f t="shared" si="49"/>
        <v>-2.0915141229141052</v>
      </c>
      <c r="J167" s="16">
        <f t="shared" si="50"/>
        <v>4.1447207695471677</v>
      </c>
      <c r="K167" s="14">
        <f t="shared" si="57"/>
        <v>1.2753623188405814E-2</v>
      </c>
      <c r="L167" s="15">
        <f t="shared" si="58"/>
        <v>-8.8560885608856166E-2</v>
      </c>
      <c r="M167" s="16">
        <f t="shared" si="59"/>
        <v>-3.0721966205837066E-2</v>
      </c>
      <c r="N167" s="14">
        <f t="shared" si="60"/>
        <v>1.267298066859642E-2</v>
      </c>
      <c r="O167" s="15">
        <f t="shared" si="61"/>
        <v>-9.2730484251723727E-2</v>
      </c>
      <c r="P167" s="16">
        <f t="shared" si="62"/>
        <v>-3.1203779667356026E-2</v>
      </c>
      <c r="Q167" s="14">
        <f t="shared" si="51"/>
        <v>26.251611083345946</v>
      </c>
      <c r="R167" s="15">
        <f t="shared" si="52"/>
        <v>18.118899747121084</v>
      </c>
      <c r="S167" s="16">
        <f t="shared" si="53"/>
        <v>8.722580021141189</v>
      </c>
      <c r="T167" s="14">
        <f t="shared" si="54"/>
        <v>0.39305379076662428</v>
      </c>
      <c r="U167" s="15">
        <f t="shared" si="55"/>
        <v>3.8666666666666669E-2</v>
      </c>
      <c r="V167" s="16">
        <f t="shared" si="56"/>
        <v>0.22727272727272729</v>
      </c>
    </row>
    <row r="168" spans="1:22" x14ac:dyDescent="0.25">
      <c r="A168" s="2">
        <v>43164</v>
      </c>
      <c r="B168" s="14">
        <f t="shared" si="65"/>
        <v>5.6279999999999997E-2</v>
      </c>
      <c r="C168" s="15">
        <f t="shared" si="65"/>
        <v>0.1205</v>
      </c>
      <c r="D168" s="16">
        <f t="shared" si="65"/>
        <v>63.9</v>
      </c>
      <c r="E168" s="14">
        <f t="shared" si="66"/>
        <v>114543770000</v>
      </c>
      <c r="F168" s="15">
        <f t="shared" si="66"/>
        <v>19370000</v>
      </c>
      <c r="G168" s="16">
        <f t="shared" si="66"/>
        <v>10020</v>
      </c>
      <c r="H168" s="14">
        <f t="shared" si="48"/>
        <v>-2.8774160467359486</v>
      </c>
      <c r="I168" s="15">
        <f t="shared" si="49"/>
        <v>-2.1161055260514274</v>
      </c>
      <c r="J168" s="16">
        <f t="shared" si="50"/>
        <v>4.1573193613834887</v>
      </c>
      <c r="K168" s="14">
        <f t="shared" si="57"/>
        <v>7.3840870062965053E-2</v>
      </c>
      <c r="L168" s="15">
        <f t="shared" si="58"/>
        <v>-2.4291497975708523E-2</v>
      </c>
      <c r="M168" s="16">
        <f t="shared" si="59"/>
        <v>1.2678288431061762E-2</v>
      </c>
      <c r="N168" s="14">
        <f t="shared" si="60"/>
        <v>7.1241819432113468E-2</v>
      </c>
      <c r="O168" s="15">
        <f t="shared" si="61"/>
        <v>-2.4591403137322207E-2</v>
      </c>
      <c r="P168" s="16">
        <f t="shared" si="62"/>
        <v>1.259859183632151E-2</v>
      </c>
      <c r="Q168" s="14">
        <f t="shared" si="51"/>
        <v>25.464222857636219</v>
      </c>
      <c r="R168" s="15">
        <f t="shared" si="52"/>
        <v>16.779236035383178</v>
      </c>
      <c r="S168" s="16">
        <f t="shared" si="53"/>
        <v>9.2123383746388559</v>
      </c>
      <c r="T168" s="14">
        <f t="shared" si="54"/>
        <v>0.47501058873358737</v>
      </c>
      <c r="U168" s="15">
        <f t="shared" si="55"/>
        <v>3.7066666666666671E-2</v>
      </c>
      <c r="V168" s="16">
        <f t="shared" si="56"/>
        <v>0.24380165289256192</v>
      </c>
    </row>
    <row r="169" spans="1:22" x14ac:dyDescent="0.25">
      <c r="A169" s="2">
        <v>43171</v>
      </c>
      <c r="B169" s="14">
        <f t="shared" si="65"/>
        <v>5.348E-2</v>
      </c>
      <c r="C169" s="15">
        <f t="shared" si="65"/>
        <v>0.1275</v>
      </c>
      <c r="D169" s="16">
        <f t="shared" si="65"/>
        <v>62</v>
      </c>
      <c r="E169" s="14">
        <f t="shared" si="66"/>
        <v>162525090000</v>
      </c>
      <c r="F169" s="15">
        <f t="shared" si="66"/>
        <v>130920000</v>
      </c>
      <c r="G169" s="16">
        <f t="shared" si="66"/>
        <v>24120</v>
      </c>
      <c r="H169" s="14">
        <f t="shared" si="48"/>
        <v>-2.9284475267483945</v>
      </c>
      <c r="I169" s="15">
        <f t="shared" si="49"/>
        <v>-2.059638914383656</v>
      </c>
      <c r="J169" s="16">
        <f t="shared" si="50"/>
        <v>4.1271343850450917</v>
      </c>
      <c r="K169" s="14">
        <f t="shared" si="57"/>
        <v>-4.9751243781094474E-2</v>
      </c>
      <c r="L169" s="15">
        <f t="shared" si="58"/>
        <v>5.8091286307053992E-2</v>
      </c>
      <c r="M169" s="16">
        <f t="shared" si="59"/>
        <v>-2.9733959311424078E-2</v>
      </c>
      <c r="N169" s="14">
        <f t="shared" si="60"/>
        <v>-5.1031480012445875E-2</v>
      </c>
      <c r="O169" s="15">
        <f t="shared" si="61"/>
        <v>5.6466611667771165E-2</v>
      </c>
      <c r="P169" s="16">
        <f t="shared" si="62"/>
        <v>-3.0184976338397548E-2</v>
      </c>
      <c r="Q169" s="14">
        <f t="shared" si="51"/>
        <v>25.81409822679775</v>
      </c>
      <c r="R169" s="15">
        <f t="shared" si="52"/>
        <v>18.690097007597252</v>
      </c>
      <c r="S169" s="16">
        <f t="shared" si="53"/>
        <v>10.090796650841122</v>
      </c>
      <c r="T169" s="14">
        <f t="shared" si="54"/>
        <v>0.41571368064379499</v>
      </c>
      <c r="U169" s="15">
        <f t="shared" si="55"/>
        <v>4.080000000000001E-2</v>
      </c>
      <c r="V169" s="16">
        <f t="shared" si="56"/>
        <v>0.20454545454545453</v>
      </c>
    </row>
    <row r="170" spans="1:22" x14ac:dyDescent="0.25">
      <c r="A170" s="2">
        <v>43178</v>
      </c>
      <c r="B170" s="14">
        <f t="shared" si="65"/>
        <v>5.3280000000000001E-2</v>
      </c>
      <c r="C170" s="15">
        <f t="shared" si="65"/>
        <v>0.1225</v>
      </c>
      <c r="D170" s="16">
        <f t="shared" si="65"/>
        <v>63.5</v>
      </c>
      <c r="E170" s="14">
        <f t="shared" si="66"/>
        <v>107677350000</v>
      </c>
      <c r="F170" s="15">
        <f t="shared" si="66"/>
        <v>47480000</v>
      </c>
      <c r="G170" s="16">
        <f t="shared" si="66"/>
        <v>4460</v>
      </c>
      <c r="H170" s="14">
        <f t="shared" si="48"/>
        <v>-2.9321942527500031</v>
      </c>
      <c r="I170" s="15">
        <f t="shared" si="49"/>
        <v>-2.0996442489973552</v>
      </c>
      <c r="J170" s="16">
        <f t="shared" si="50"/>
        <v>4.1510399058986458</v>
      </c>
      <c r="K170" s="14">
        <f t="shared" si="57"/>
        <v>-3.7397157816005757E-3</v>
      </c>
      <c r="L170" s="15">
        <f t="shared" si="58"/>
        <v>-3.9215686274509838E-2</v>
      </c>
      <c r="M170" s="16">
        <f t="shared" si="59"/>
        <v>2.4193548387096774E-2</v>
      </c>
      <c r="N170" s="14">
        <f t="shared" si="60"/>
        <v>-3.746726001608728E-3</v>
      </c>
      <c r="O170" s="15">
        <f t="shared" si="61"/>
        <v>-4.0005334613699248E-2</v>
      </c>
      <c r="P170" s="16">
        <f t="shared" si="62"/>
        <v>2.3905520853554386E-2</v>
      </c>
      <c r="Q170" s="14">
        <f t="shared" si="51"/>
        <v>25.402405092584576</v>
      </c>
      <c r="R170" s="15">
        <f t="shared" si="52"/>
        <v>17.67581912770574</v>
      </c>
      <c r="S170" s="16">
        <f t="shared" si="53"/>
        <v>8.4029040450141093</v>
      </c>
      <c r="T170" s="14">
        <f t="shared" si="54"/>
        <v>0.41147818720880985</v>
      </c>
      <c r="U170" s="15">
        <f t="shared" si="55"/>
        <v>3.8133333333333339E-2</v>
      </c>
      <c r="V170" s="16">
        <f t="shared" si="56"/>
        <v>0.23553719008264459</v>
      </c>
    </row>
    <row r="171" spans="1:22" x14ac:dyDescent="0.25">
      <c r="A171" s="2">
        <v>43185</v>
      </c>
      <c r="B171" s="14">
        <f t="shared" si="65"/>
        <v>5.1659999999999998E-2</v>
      </c>
      <c r="C171" s="15">
        <f t="shared" si="65"/>
        <v>0.1145</v>
      </c>
      <c r="D171" s="16">
        <f t="shared" si="65"/>
        <v>63.6</v>
      </c>
      <c r="E171" s="14">
        <f t="shared" si="66"/>
        <v>96304950000</v>
      </c>
      <c r="F171" s="15">
        <f t="shared" si="66"/>
        <v>43970000</v>
      </c>
      <c r="G171" s="16">
        <f t="shared" si="66"/>
        <v>1070</v>
      </c>
      <c r="H171" s="14">
        <f t="shared" si="48"/>
        <v>-2.9630714913144427</v>
      </c>
      <c r="I171" s="15">
        <f t="shared" si="49"/>
        <v>-2.1671804559878427</v>
      </c>
      <c r="J171" s="16">
        <f t="shared" si="50"/>
        <v>4.1526134703460764</v>
      </c>
      <c r="K171" s="14">
        <f t="shared" si="57"/>
        <v>-3.040540540540547E-2</v>
      </c>
      <c r="L171" s="15">
        <f t="shared" si="58"/>
        <v>-6.5306122448979542E-2</v>
      </c>
      <c r="M171" s="16">
        <f t="shared" si="59"/>
        <v>1.5748031496063215E-3</v>
      </c>
      <c r="N171" s="14">
        <f t="shared" si="60"/>
        <v>-3.0877238564439344E-2</v>
      </c>
      <c r="O171" s="15">
        <f t="shared" si="61"/>
        <v>-6.7536206990487221E-2</v>
      </c>
      <c r="P171" s="16">
        <f t="shared" si="62"/>
        <v>1.5735644474305383E-3</v>
      </c>
      <c r="Q171" s="14">
        <f t="shared" si="51"/>
        <v>25.290785556298619</v>
      </c>
      <c r="R171" s="15">
        <f t="shared" si="52"/>
        <v>17.599018141156993</v>
      </c>
      <c r="S171" s="16">
        <f t="shared" si="53"/>
        <v>6.9754139274559517</v>
      </c>
      <c r="T171" s="14">
        <f t="shared" si="54"/>
        <v>0.37717069038542983</v>
      </c>
      <c r="U171" s="15">
        <f t="shared" si="55"/>
        <v>3.386666666666667E-2</v>
      </c>
      <c r="V171" s="16">
        <f t="shared" si="56"/>
        <v>0.23760330578512398</v>
      </c>
    </row>
    <row r="172" spans="1:22" x14ac:dyDescent="0.25">
      <c r="A172" s="2">
        <v>43192</v>
      </c>
      <c r="B172" s="14">
        <f t="shared" si="65"/>
        <v>5.5399999999999998E-2</v>
      </c>
      <c r="C172" s="15">
        <f t="shared" si="65"/>
        <v>0.111</v>
      </c>
      <c r="D172" s="16">
        <f t="shared" si="65"/>
        <v>62.7</v>
      </c>
      <c r="E172" s="14">
        <f t="shared" si="66"/>
        <v>226092630000</v>
      </c>
      <c r="F172" s="15">
        <f t="shared" si="66"/>
        <v>39790000</v>
      </c>
      <c r="G172" s="16">
        <f t="shared" si="66"/>
        <v>8320</v>
      </c>
      <c r="H172" s="14">
        <f t="shared" si="48"/>
        <v>-2.8931756852288988</v>
      </c>
      <c r="I172" s="15">
        <f t="shared" si="49"/>
        <v>-2.1982250776698029</v>
      </c>
      <c r="J172" s="16">
        <f t="shared" si="50"/>
        <v>4.138361447638875</v>
      </c>
      <c r="K172" s="14">
        <f t="shared" si="57"/>
        <v>7.2396438250096798E-2</v>
      </c>
      <c r="L172" s="15">
        <f t="shared" si="58"/>
        <v>-3.0567685589519677E-2</v>
      </c>
      <c r="M172" s="16">
        <f t="shared" si="59"/>
        <v>-1.4150943396226393E-2</v>
      </c>
      <c r="N172" s="14">
        <f t="shared" si="60"/>
        <v>6.9895806085543688E-2</v>
      </c>
      <c r="O172" s="15">
        <f t="shared" si="61"/>
        <v>-3.1044621681960278E-2</v>
      </c>
      <c r="P172" s="16">
        <f t="shared" si="62"/>
        <v>-1.4252022707201389E-2</v>
      </c>
      <c r="Q172" s="14">
        <f t="shared" si="51"/>
        <v>26.144210619502694</v>
      </c>
      <c r="R172" s="15">
        <f t="shared" si="52"/>
        <v>17.49912618240311</v>
      </c>
      <c r="S172" s="16">
        <f t="shared" si="53"/>
        <v>9.0264175338152537</v>
      </c>
      <c r="T172" s="14">
        <f t="shared" si="54"/>
        <v>0.45637441761965264</v>
      </c>
      <c r="U172" s="15">
        <f t="shared" si="55"/>
        <v>3.2000000000000001E-2</v>
      </c>
      <c r="V172" s="16">
        <f t="shared" si="56"/>
        <v>0.21900826446280997</v>
      </c>
    </row>
    <row r="173" spans="1:22" x14ac:dyDescent="0.25">
      <c r="A173" s="2">
        <v>43199</v>
      </c>
      <c r="B173" s="14">
        <f t="shared" si="65"/>
        <v>5.0869999999999999E-2</v>
      </c>
      <c r="C173" s="15">
        <f t="shared" si="65"/>
        <v>0.1065</v>
      </c>
      <c r="D173" s="16">
        <f t="shared" si="65"/>
        <v>61.5</v>
      </c>
      <c r="E173" s="14">
        <f t="shared" si="66"/>
        <v>292411100000</v>
      </c>
      <c r="F173" s="15">
        <f t="shared" si="66"/>
        <v>56430000</v>
      </c>
      <c r="G173" s="16">
        <f t="shared" si="66"/>
        <v>7240</v>
      </c>
      <c r="H173" s="14">
        <f t="shared" si="48"/>
        <v>-2.9784819201474635</v>
      </c>
      <c r="I173" s="15">
        <f t="shared" si="49"/>
        <v>-2.2396102938326572</v>
      </c>
      <c r="J173" s="16">
        <f t="shared" si="50"/>
        <v>4.1190371748124726</v>
      </c>
      <c r="K173" s="14">
        <f t="shared" si="57"/>
        <v>-8.1768953068592054E-2</v>
      </c>
      <c r="L173" s="15">
        <f t="shared" si="58"/>
        <v>-4.0540540540540577E-2</v>
      </c>
      <c r="M173" s="16">
        <f t="shared" si="59"/>
        <v>-1.9138755980861288E-2</v>
      </c>
      <c r="N173" s="14">
        <f t="shared" si="60"/>
        <v>-8.5306234918564414E-2</v>
      </c>
      <c r="O173" s="15">
        <f t="shared" si="61"/>
        <v>-4.1385216162854364E-2</v>
      </c>
      <c r="P173" s="16">
        <f t="shared" si="62"/>
        <v>-1.9324272826402929E-2</v>
      </c>
      <c r="Q173" s="14">
        <f t="shared" si="51"/>
        <v>26.401426525797813</v>
      </c>
      <c r="R173" s="15">
        <f t="shared" si="52"/>
        <v>17.848511489945324</v>
      </c>
      <c r="S173" s="16">
        <f t="shared" si="53"/>
        <v>8.8873764853797628</v>
      </c>
      <c r="T173" s="14">
        <f t="shared" si="54"/>
        <v>0.36044049131723843</v>
      </c>
      <c r="U173" s="15">
        <f t="shared" si="55"/>
        <v>2.9600000000000001E-2</v>
      </c>
      <c r="V173" s="16">
        <f t="shared" si="56"/>
        <v>0.19421487603305781</v>
      </c>
    </row>
    <row r="174" spans="1:22" x14ac:dyDescent="0.25">
      <c r="A174" s="2">
        <v>43206</v>
      </c>
      <c r="B174" s="14">
        <f t="shared" si="65"/>
        <v>5.289E-2</v>
      </c>
      <c r="C174" s="15">
        <f t="shared" si="65"/>
        <v>0.11550000000000001</v>
      </c>
      <c r="D174" s="16">
        <f t="shared" si="65"/>
        <v>62</v>
      </c>
      <c r="E174" s="14">
        <f t="shared" si="66"/>
        <v>124477680000</v>
      </c>
      <c r="F174" s="15">
        <f t="shared" si="66"/>
        <v>100040000</v>
      </c>
      <c r="G174" s="16">
        <f t="shared" si="66"/>
        <v>10670</v>
      </c>
      <c r="H174" s="14">
        <f t="shared" si="48"/>
        <v>-2.9395409939042487</v>
      </c>
      <c r="I174" s="15">
        <f t="shared" si="49"/>
        <v>-2.158484749020289</v>
      </c>
      <c r="J174" s="16">
        <f t="shared" si="50"/>
        <v>4.1271343850450917</v>
      </c>
      <c r="K174" s="14">
        <f t="shared" si="57"/>
        <v>3.9709062315706721E-2</v>
      </c>
      <c r="L174" s="15">
        <f t="shared" si="58"/>
        <v>8.4507042253521208E-2</v>
      </c>
      <c r="M174" s="16">
        <f t="shared" si="59"/>
        <v>8.130081300813009E-3</v>
      </c>
      <c r="N174" s="14">
        <f t="shared" si="60"/>
        <v>3.8940926243215004E-2</v>
      </c>
      <c r="O174" s="15">
        <f t="shared" si="61"/>
        <v>8.1125544812368527E-2</v>
      </c>
      <c r="P174" s="16">
        <f t="shared" si="62"/>
        <v>8.0972102326193028E-3</v>
      </c>
      <c r="Q174" s="14">
        <f t="shared" si="51"/>
        <v>25.547392259670676</v>
      </c>
      <c r="R174" s="15">
        <f t="shared" si="52"/>
        <v>18.421080663973694</v>
      </c>
      <c r="S174" s="16">
        <f t="shared" si="53"/>
        <v>9.2751913442957985</v>
      </c>
      <c r="T174" s="14">
        <f t="shared" si="54"/>
        <v>0.40321897501058873</v>
      </c>
      <c r="U174" s="15">
        <f t="shared" si="55"/>
        <v>3.44E-2</v>
      </c>
      <c r="V174" s="16">
        <f t="shared" si="56"/>
        <v>0.20454545454545453</v>
      </c>
    </row>
    <row r="175" spans="1:22" x14ac:dyDescent="0.25">
      <c r="A175" s="2">
        <v>43213</v>
      </c>
      <c r="B175" s="14">
        <f t="shared" si="65"/>
        <v>5.2699999999999997E-2</v>
      </c>
      <c r="C175" s="15">
        <f t="shared" si="65"/>
        <v>0.1105</v>
      </c>
      <c r="D175" s="16">
        <f t="shared" si="65"/>
        <v>62.9</v>
      </c>
      <c r="E175" s="14">
        <f t="shared" si="66"/>
        <v>98639450000</v>
      </c>
      <c r="F175" s="15">
        <f t="shared" si="66"/>
        <v>32840000</v>
      </c>
      <c r="G175" s="16">
        <f t="shared" si="66"/>
        <v>37270</v>
      </c>
      <c r="H175" s="14">
        <f t="shared" si="48"/>
        <v>-2.9431398234348203</v>
      </c>
      <c r="I175" s="15">
        <f t="shared" si="49"/>
        <v>-2.2027397580243298</v>
      </c>
      <c r="J175" s="16">
        <f t="shared" si="50"/>
        <v>4.1415461637063951</v>
      </c>
      <c r="K175" s="14">
        <f t="shared" si="57"/>
        <v>-3.5923615050104493E-3</v>
      </c>
      <c r="L175" s="15">
        <f t="shared" si="58"/>
        <v>-4.329004329004333E-2</v>
      </c>
      <c r="M175" s="16">
        <f t="shared" si="59"/>
        <v>1.4516129032258041E-2</v>
      </c>
      <c r="N175" s="14">
        <f t="shared" si="60"/>
        <v>-3.5988295305719202E-3</v>
      </c>
      <c r="O175" s="15">
        <f t="shared" si="61"/>
        <v>-4.4255009004040814E-2</v>
      </c>
      <c r="P175" s="16">
        <f t="shared" si="62"/>
        <v>1.4411778661303184E-2</v>
      </c>
      <c r="Q175" s="14">
        <f t="shared" si="51"/>
        <v>25.314737119955648</v>
      </c>
      <c r="R175" s="15">
        <f t="shared" si="52"/>
        <v>17.307157842548502</v>
      </c>
      <c r="S175" s="16">
        <f t="shared" si="53"/>
        <v>10.525943992473303</v>
      </c>
      <c r="T175" s="14">
        <f t="shared" si="54"/>
        <v>0.39919525624735275</v>
      </c>
      <c r="U175" s="15">
        <f t="shared" si="55"/>
        <v>3.1733333333333336E-2</v>
      </c>
      <c r="V175" s="16">
        <f t="shared" si="56"/>
        <v>0.22314049586776855</v>
      </c>
    </row>
    <row r="176" spans="1:22" x14ac:dyDescent="0.25">
      <c r="A176" s="2">
        <v>43220</v>
      </c>
      <c r="B176" s="14">
        <f t="shared" si="65"/>
        <v>5.2749999999999998E-2</v>
      </c>
      <c r="C176" s="15">
        <f t="shared" si="65"/>
        <v>0.111</v>
      </c>
      <c r="D176" s="16">
        <f t="shared" si="65"/>
        <v>63.7</v>
      </c>
      <c r="E176" s="14">
        <f t="shared" si="66"/>
        <v>48960910000</v>
      </c>
      <c r="F176" s="15">
        <f t="shared" si="66"/>
        <v>22800000</v>
      </c>
      <c r="G176" s="16">
        <f t="shared" si="66"/>
        <v>1830</v>
      </c>
      <c r="H176" s="14">
        <f t="shared" si="48"/>
        <v>-2.9421915066259614</v>
      </c>
      <c r="I176" s="15">
        <f t="shared" si="49"/>
        <v>-2.1982250776698029</v>
      </c>
      <c r="J176" s="16">
        <f t="shared" si="50"/>
        <v>4.1541845625781173</v>
      </c>
      <c r="K176" s="14">
        <f t="shared" si="57"/>
        <v>9.48766603415587E-4</v>
      </c>
      <c r="L176" s="15">
        <f t="shared" si="58"/>
        <v>4.5248868778280582E-3</v>
      </c>
      <c r="M176" s="16">
        <f t="shared" si="59"/>
        <v>1.271860095389514E-2</v>
      </c>
      <c r="N176" s="14">
        <f t="shared" si="60"/>
        <v>9.4831680885926E-4</v>
      </c>
      <c r="O176" s="15">
        <f t="shared" si="61"/>
        <v>4.514680354526613E-3</v>
      </c>
      <c r="P176" s="16">
        <f t="shared" si="62"/>
        <v>1.2638398871722849E-2</v>
      </c>
      <c r="Q176" s="14">
        <f t="shared" si="51"/>
        <v>24.61428806157906</v>
      </c>
      <c r="R176" s="15">
        <f t="shared" si="52"/>
        <v>16.942271093924671</v>
      </c>
      <c r="S176" s="16">
        <f t="shared" si="53"/>
        <v>7.5120712458354664</v>
      </c>
      <c r="T176" s="14">
        <f t="shared" si="54"/>
        <v>0.40025412960609907</v>
      </c>
      <c r="U176" s="15">
        <f t="shared" si="55"/>
        <v>3.2000000000000001E-2</v>
      </c>
      <c r="V176" s="16">
        <f t="shared" si="56"/>
        <v>0.23966942148760334</v>
      </c>
    </row>
    <row r="177" spans="1:22" x14ac:dyDescent="0.25">
      <c r="A177" s="2">
        <v>43227</v>
      </c>
      <c r="B177" s="14">
        <f t="shared" si="65"/>
        <v>5.2380000000000003E-2</v>
      </c>
      <c r="C177" s="15">
        <f t="shared" si="65"/>
        <v>0.109</v>
      </c>
      <c r="D177" s="16">
        <f t="shared" si="65"/>
        <v>64.099999999999994</v>
      </c>
      <c r="E177" s="14">
        <f t="shared" si="66"/>
        <v>69815850000</v>
      </c>
      <c r="F177" s="15">
        <f t="shared" si="66"/>
        <v>10620000</v>
      </c>
      <c r="G177" s="16">
        <f t="shared" si="66"/>
        <v>4470</v>
      </c>
      <c r="H177" s="14">
        <f t="shared" si="48"/>
        <v>-2.9492304399025713</v>
      </c>
      <c r="I177" s="15">
        <f t="shared" si="49"/>
        <v>-2.2164073967529934</v>
      </c>
      <c r="J177" s="16">
        <f t="shared" si="50"/>
        <v>4.160444363926624</v>
      </c>
      <c r="K177" s="14">
        <f t="shared" si="57"/>
        <v>-7.0142180094785846E-3</v>
      </c>
      <c r="L177" s="15">
        <f t="shared" si="58"/>
        <v>-1.8018018018018035E-2</v>
      </c>
      <c r="M177" s="16">
        <f t="shared" si="59"/>
        <v>6.2794348508632882E-3</v>
      </c>
      <c r="N177" s="14">
        <f t="shared" si="60"/>
        <v>-7.038933276609911E-3</v>
      </c>
      <c r="O177" s="15">
        <f t="shared" si="61"/>
        <v>-1.8182319083190474E-2</v>
      </c>
      <c r="P177" s="16">
        <f t="shared" si="62"/>
        <v>6.2598013485065142E-3</v>
      </c>
      <c r="Q177" s="14">
        <f t="shared" si="51"/>
        <v>24.969126898300473</v>
      </c>
      <c r="R177" s="15">
        <f t="shared" si="52"/>
        <v>16.178249573778068</v>
      </c>
      <c r="S177" s="16">
        <f t="shared" si="53"/>
        <v>8.4051436876076142</v>
      </c>
      <c r="T177" s="14">
        <f t="shared" si="54"/>
        <v>0.39241846675137659</v>
      </c>
      <c r="U177" s="15">
        <f t="shared" si="55"/>
        <v>3.0933333333333334E-2</v>
      </c>
      <c r="V177" s="16">
        <f t="shared" si="56"/>
        <v>0.24793388429752053</v>
      </c>
    </row>
    <row r="178" spans="1:22" x14ac:dyDescent="0.25">
      <c r="A178" s="2">
        <v>43234</v>
      </c>
      <c r="B178" s="14">
        <f t="shared" si="65"/>
        <v>5.1200000000000002E-2</v>
      </c>
      <c r="C178" s="15">
        <f t="shared" si="65"/>
        <v>0.1105</v>
      </c>
      <c r="D178" s="16">
        <f t="shared" si="65"/>
        <v>61.8</v>
      </c>
      <c r="E178" s="14">
        <f t="shared" si="66"/>
        <v>136453630000</v>
      </c>
      <c r="F178" s="15">
        <f t="shared" si="66"/>
        <v>39730000</v>
      </c>
      <c r="G178" s="16">
        <f t="shared" si="66"/>
        <v>10050</v>
      </c>
      <c r="H178" s="14">
        <f t="shared" si="48"/>
        <v>-2.972015746936675</v>
      </c>
      <c r="I178" s="15">
        <f t="shared" si="49"/>
        <v>-2.2027397580243298</v>
      </c>
      <c r="J178" s="16">
        <f t="shared" si="50"/>
        <v>4.1239033644636454</v>
      </c>
      <c r="K178" s="14">
        <f t="shared" si="57"/>
        <v>-2.2527682321496764E-2</v>
      </c>
      <c r="L178" s="15">
        <f t="shared" si="58"/>
        <v>1.376146788990827E-2</v>
      </c>
      <c r="M178" s="16">
        <f t="shared" si="59"/>
        <v>-3.5881435257410256E-2</v>
      </c>
      <c r="N178" s="14">
        <f t="shared" si="60"/>
        <v>-2.2785307034103693E-2</v>
      </c>
      <c r="O178" s="15">
        <f t="shared" si="61"/>
        <v>1.3667638728663835E-2</v>
      </c>
      <c r="P178" s="16">
        <f t="shared" si="62"/>
        <v>-3.654099946297925E-2</v>
      </c>
      <c r="Q178" s="14">
        <f t="shared" si="51"/>
        <v>25.63925068689824</v>
      </c>
      <c r="R178" s="15">
        <f t="shared" si="52"/>
        <v>17.497617127790782</v>
      </c>
      <c r="S178" s="16">
        <f t="shared" si="53"/>
        <v>9.2153279134872221</v>
      </c>
      <c r="T178" s="14">
        <f t="shared" si="54"/>
        <v>0.36742905548496407</v>
      </c>
      <c r="U178" s="15">
        <f t="shared" si="55"/>
        <v>3.1733333333333336E-2</v>
      </c>
      <c r="V178" s="16">
        <f t="shared" si="56"/>
        <v>0.20041322314049578</v>
      </c>
    </row>
    <row r="179" spans="1:22" x14ac:dyDescent="0.25">
      <c r="A179" s="2">
        <v>43241</v>
      </c>
      <c r="B179" s="14">
        <f t="shared" si="65"/>
        <v>5.1060000000000001E-2</v>
      </c>
      <c r="C179" s="15">
        <f t="shared" si="65"/>
        <v>0.108</v>
      </c>
      <c r="D179" s="16">
        <f t="shared" si="65"/>
        <v>61.2</v>
      </c>
      <c r="E179" s="14">
        <f t="shared" si="66"/>
        <v>74252780000</v>
      </c>
      <c r="F179" s="15">
        <f t="shared" si="66"/>
        <v>27590000</v>
      </c>
      <c r="G179" s="16">
        <f t="shared" si="66"/>
        <v>23340</v>
      </c>
      <c r="H179" s="14">
        <f t="shared" si="48"/>
        <v>-2.9747538671687992</v>
      </c>
      <c r="I179" s="15">
        <f t="shared" si="49"/>
        <v>-2.2256240518579173</v>
      </c>
      <c r="J179" s="16">
        <f t="shared" si="50"/>
        <v>4.1141471895182802</v>
      </c>
      <c r="K179" s="14">
        <f t="shared" si="57"/>
        <v>-2.7343750000000241E-3</v>
      </c>
      <c r="L179" s="15">
        <f t="shared" si="58"/>
        <v>-2.2624434389140292E-2</v>
      </c>
      <c r="M179" s="16">
        <f t="shared" si="59"/>
        <v>-9.7087378640775789E-3</v>
      </c>
      <c r="N179" s="14">
        <f t="shared" si="60"/>
        <v>-2.7381202321243997E-3</v>
      </c>
      <c r="O179" s="15">
        <f t="shared" si="61"/>
        <v>-2.2884293833587845E-2</v>
      </c>
      <c r="P179" s="16">
        <f t="shared" si="62"/>
        <v>-9.7561749453645725E-3</v>
      </c>
      <c r="Q179" s="14">
        <f t="shared" si="51"/>
        <v>25.030741055005763</v>
      </c>
      <c r="R179" s="15">
        <f t="shared" si="52"/>
        <v>17.13296394619347</v>
      </c>
      <c r="S179" s="16">
        <f t="shared" si="53"/>
        <v>10.057923905840546</v>
      </c>
      <c r="T179" s="14">
        <f t="shared" si="54"/>
        <v>0.36446421008047442</v>
      </c>
      <c r="U179" s="15">
        <f t="shared" si="55"/>
        <v>3.04E-2</v>
      </c>
      <c r="V179" s="16">
        <f t="shared" si="56"/>
        <v>0.18801652892561987</v>
      </c>
    </row>
    <row r="180" spans="1:22" x14ac:dyDescent="0.25">
      <c r="A180" s="2">
        <v>43248</v>
      </c>
      <c r="B180" s="14">
        <f t="shared" si="65"/>
        <v>4.7399999999999998E-2</v>
      </c>
      <c r="C180" s="15">
        <f t="shared" si="65"/>
        <v>0.111</v>
      </c>
      <c r="D180" s="16">
        <f t="shared" si="65"/>
        <v>59</v>
      </c>
      <c r="E180" s="14">
        <f t="shared" si="66"/>
        <v>264733030000</v>
      </c>
      <c r="F180" s="15">
        <f t="shared" si="66"/>
        <v>25800000</v>
      </c>
      <c r="G180" s="16">
        <f t="shared" si="66"/>
        <v>8010</v>
      </c>
      <c r="H180" s="14">
        <f t="shared" si="48"/>
        <v>-3.0491330502811063</v>
      </c>
      <c r="I180" s="15">
        <f t="shared" si="49"/>
        <v>-2.1982250776698029</v>
      </c>
      <c r="J180" s="16">
        <f t="shared" si="50"/>
        <v>4.0775374439057197</v>
      </c>
      <c r="K180" s="14">
        <f t="shared" si="57"/>
        <v>-7.1680376028202181E-2</v>
      </c>
      <c r="L180" s="15">
        <f t="shared" si="58"/>
        <v>2.7777777777777804E-2</v>
      </c>
      <c r="M180" s="16">
        <f t="shared" si="59"/>
        <v>-3.5947712418300699E-2</v>
      </c>
      <c r="N180" s="14">
        <f t="shared" si="60"/>
        <v>-7.4379183112307054E-2</v>
      </c>
      <c r="O180" s="15">
        <f t="shared" si="61"/>
        <v>2.7398974188114562E-2</v>
      </c>
      <c r="P180" s="16">
        <f t="shared" si="62"/>
        <v>-3.6609745612561043E-2</v>
      </c>
      <c r="Q180" s="14">
        <f t="shared" si="51"/>
        <v>26.301987721167695</v>
      </c>
      <c r="R180" s="15">
        <f t="shared" si="52"/>
        <v>17.065885049891847</v>
      </c>
      <c r="S180" s="16">
        <f t="shared" si="53"/>
        <v>8.9884460400624047</v>
      </c>
      <c r="T180" s="14">
        <f t="shared" si="54"/>
        <v>0.28695468022024562</v>
      </c>
      <c r="U180" s="15">
        <f t="shared" si="55"/>
        <v>3.2000000000000001E-2</v>
      </c>
      <c r="V180" s="16">
        <f t="shared" si="56"/>
        <v>0.14256198347107435</v>
      </c>
    </row>
    <row r="181" spans="1:22" x14ac:dyDescent="0.25">
      <c r="A181" s="2">
        <v>43255</v>
      </c>
      <c r="B181" s="14">
        <f t="shared" si="65"/>
        <v>4.5519999999999998E-2</v>
      </c>
      <c r="C181" s="15">
        <f t="shared" si="65"/>
        <v>0.11</v>
      </c>
      <c r="D181" s="16">
        <f t="shared" si="65"/>
        <v>59.3</v>
      </c>
      <c r="E181" s="14">
        <f t="shared" si="66"/>
        <v>129780890000</v>
      </c>
      <c r="F181" s="15">
        <f t="shared" si="66"/>
        <v>23170000</v>
      </c>
      <c r="G181" s="16">
        <f t="shared" si="66"/>
        <v>32380</v>
      </c>
      <c r="H181" s="14">
        <f t="shared" si="48"/>
        <v>-3.0896034891640616</v>
      </c>
      <c r="I181" s="15">
        <f t="shared" si="49"/>
        <v>-2.2072749131897207</v>
      </c>
      <c r="J181" s="16">
        <f t="shared" si="50"/>
        <v>4.0826093060036799</v>
      </c>
      <c r="K181" s="14">
        <f t="shared" si="57"/>
        <v>-3.9662447257383965E-2</v>
      </c>
      <c r="L181" s="15">
        <f t="shared" si="58"/>
        <v>-9.0090090090090176E-3</v>
      </c>
      <c r="M181" s="16">
        <f t="shared" si="59"/>
        <v>5.0847457627118163E-3</v>
      </c>
      <c r="N181" s="14">
        <f t="shared" si="60"/>
        <v>-4.0470438882955359E-2</v>
      </c>
      <c r="O181" s="15">
        <f t="shared" si="61"/>
        <v>-9.0498355199179273E-3</v>
      </c>
      <c r="P181" s="16">
        <f t="shared" si="62"/>
        <v>5.0718620979603489E-3</v>
      </c>
      <c r="Q181" s="14">
        <f t="shared" si="51"/>
        <v>25.589113403875203</v>
      </c>
      <c r="R181" s="15">
        <f t="shared" si="52"/>
        <v>16.958368896408558</v>
      </c>
      <c r="S181" s="16">
        <f t="shared" si="53"/>
        <v>10.385296227231626</v>
      </c>
      <c r="T181" s="14">
        <f t="shared" si="54"/>
        <v>0.24714104193138497</v>
      </c>
      <c r="U181" s="15">
        <f t="shared" si="55"/>
        <v>3.1466666666666671E-2</v>
      </c>
      <c r="V181" s="16">
        <f t="shared" si="56"/>
        <v>0.14876033057851232</v>
      </c>
    </row>
    <row r="182" spans="1:22" x14ac:dyDescent="0.25">
      <c r="A182" s="2">
        <v>43262</v>
      </c>
      <c r="B182" s="14">
        <f t="shared" si="65"/>
        <v>4.4510000000000001E-2</v>
      </c>
      <c r="C182" s="15">
        <f t="shared" si="65"/>
        <v>0.11</v>
      </c>
      <c r="D182" s="16">
        <f t="shared" si="65"/>
        <v>59.7</v>
      </c>
      <c r="E182" s="14">
        <f t="shared" si="66"/>
        <v>85761020000</v>
      </c>
      <c r="F182" s="15">
        <f t="shared" si="66"/>
        <v>9290000</v>
      </c>
      <c r="G182" s="16">
        <f t="shared" si="66"/>
        <v>17320</v>
      </c>
      <c r="H182" s="14">
        <f t="shared" si="48"/>
        <v>-3.1120413959543742</v>
      </c>
      <c r="I182" s="15">
        <f t="shared" si="49"/>
        <v>-2.2072749131897207</v>
      </c>
      <c r="J182" s="16">
        <f t="shared" si="50"/>
        <v>4.0893320203985564</v>
      </c>
      <c r="K182" s="14">
        <f t="shared" si="57"/>
        <v>-2.2188049209138777E-2</v>
      </c>
      <c r="L182" s="15">
        <f t="shared" si="58"/>
        <v>0</v>
      </c>
      <c r="M182" s="16">
        <f t="shared" si="59"/>
        <v>6.7453625632378699E-3</v>
      </c>
      <c r="N182" s="14">
        <f t="shared" si="60"/>
        <v>-2.2437906790312434E-2</v>
      </c>
      <c r="O182" s="15">
        <f t="shared" si="61"/>
        <v>0</v>
      </c>
      <c r="P182" s="16">
        <f t="shared" si="62"/>
        <v>6.7227143948767375E-3</v>
      </c>
      <c r="Q182" s="14">
        <f t="shared" si="51"/>
        <v>25.174830427854889</v>
      </c>
      <c r="R182" s="15">
        <f t="shared" si="52"/>
        <v>16.044449110790023</v>
      </c>
      <c r="S182" s="16">
        <f t="shared" si="53"/>
        <v>9.7596171821164255</v>
      </c>
      <c r="T182" s="14">
        <f t="shared" si="54"/>
        <v>0.22575180008470991</v>
      </c>
      <c r="U182" s="15">
        <f t="shared" si="55"/>
        <v>3.1466666666666671E-2</v>
      </c>
      <c r="V182" s="16">
        <f t="shared" si="56"/>
        <v>0.15702479338842978</v>
      </c>
    </row>
    <row r="183" spans="1:22" x14ac:dyDescent="0.25">
      <c r="A183" s="2">
        <v>43269</v>
      </c>
      <c r="B183" s="14">
        <f t="shared" ref="B183:D202" si="67">VLOOKUP(_xlfn.CONCAT(B$2,$A183),Тикеры1,4,FALSE)</f>
        <v>4.6600000000000003E-2</v>
      </c>
      <c r="C183" s="15">
        <f t="shared" si="67"/>
        <v>0.108</v>
      </c>
      <c r="D183" s="16">
        <f t="shared" si="67"/>
        <v>56.6</v>
      </c>
      <c r="E183" s="14">
        <f t="shared" ref="E183:G202" si="68">VLOOKUP(_xlfn.CONCAT(E$2,$A183),Тикеры1,5,FALSE)</f>
        <v>146343940000</v>
      </c>
      <c r="F183" s="15">
        <f t="shared" si="68"/>
        <v>12510000</v>
      </c>
      <c r="G183" s="16">
        <f t="shared" si="68"/>
        <v>40210</v>
      </c>
      <c r="H183" s="14">
        <f t="shared" si="48"/>
        <v>-3.0661547378505367</v>
      </c>
      <c r="I183" s="15">
        <f t="shared" si="49"/>
        <v>-2.2256240518579173</v>
      </c>
      <c r="J183" s="16">
        <f t="shared" si="50"/>
        <v>4.0360089852091372</v>
      </c>
      <c r="K183" s="14">
        <f t="shared" si="57"/>
        <v>4.6955740283082491E-2</v>
      </c>
      <c r="L183" s="15">
        <f t="shared" si="58"/>
        <v>-1.8181818181818198E-2</v>
      </c>
      <c r="M183" s="16">
        <f t="shared" si="59"/>
        <v>-5.1926298157453955E-2</v>
      </c>
      <c r="N183" s="14">
        <f t="shared" si="60"/>
        <v>4.5886658103837255E-2</v>
      </c>
      <c r="O183" s="15">
        <f t="shared" si="61"/>
        <v>-1.8349138668196541E-2</v>
      </c>
      <c r="P183" s="16">
        <f t="shared" si="62"/>
        <v>-5.3323035189419193E-2</v>
      </c>
      <c r="Q183" s="14">
        <f t="shared" si="51"/>
        <v>25.709225441642431</v>
      </c>
      <c r="R183" s="15">
        <f t="shared" si="52"/>
        <v>16.342038882443095</v>
      </c>
      <c r="S183" s="16">
        <f t="shared" si="53"/>
        <v>10.60187099989132</v>
      </c>
      <c r="T183" s="14">
        <f t="shared" si="54"/>
        <v>0.27001270648030501</v>
      </c>
      <c r="U183" s="15">
        <f t="shared" si="55"/>
        <v>3.04E-2</v>
      </c>
      <c r="V183" s="16">
        <f t="shared" si="56"/>
        <v>9.2975206611570257E-2</v>
      </c>
    </row>
    <row r="184" spans="1:22" x14ac:dyDescent="0.25">
      <c r="A184" s="2">
        <v>43276</v>
      </c>
      <c r="B184" s="14">
        <f t="shared" si="67"/>
        <v>4.8009999999999997E-2</v>
      </c>
      <c r="C184" s="15">
        <f t="shared" si="67"/>
        <v>9.7000000000000003E-2</v>
      </c>
      <c r="D184" s="16">
        <f t="shared" si="67"/>
        <v>58.2</v>
      </c>
      <c r="E184" s="14">
        <f t="shared" si="68"/>
        <v>103235580000</v>
      </c>
      <c r="F184" s="15">
        <f t="shared" si="68"/>
        <v>43910000</v>
      </c>
      <c r="G184" s="16">
        <f t="shared" si="68"/>
        <v>17900</v>
      </c>
      <c r="H184" s="14">
        <f t="shared" si="48"/>
        <v>-3.0363459564392881</v>
      </c>
      <c r="I184" s="15">
        <f t="shared" si="49"/>
        <v>-2.333044300478754</v>
      </c>
      <c r="J184" s="16">
        <f t="shared" si="50"/>
        <v>4.0638853547373923</v>
      </c>
      <c r="K184" s="14">
        <f t="shared" si="57"/>
        <v>3.0257510729613617E-2</v>
      </c>
      <c r="L184" s="15">
        <f t="shared" si="58"/>
        <v>-0.10185185185185182</v>
      </c>
      <c r="M184" s="16">
        <f t="shared" si="59"/>
        <v>2.8268551236749141E-2</v>
      </c>
      <c r="N184" s="14">
        <f t="shared" si="60"/>
        <v>2.980878141124875E-2</v>
      </c>
      <c r="O184" s="15">
        <f t="shared" si="61"/>
        <v>-0.10742024862083688</v>
      </c>
      <c r="P184" s="16">
        <f t="shared" si="62"/>
        <v>2.7876369528254868E-2</v>
      </c>
      <c r="Q184" s="14">
        <f t="shared" si="51"/>
        <v>25.360279398017095</v>
      </c>
      <c r="R184" s="15">
        <f t="shared" si="52"/>
        <v>17.597652642537899</v>
      </c>
      <c r="S184" s="16">
        <f t="shared" si="53"/>
        <v>9.7925559918288467</v>
      </c>
      <c r="T184" s="14">
        <f t="shared" si="54"/>
        <v>0.29987293519695041</v>
      </c>
      <c r="U184" s="15">
        <f t="shared" si="55"/>
        <v>2.4533333333333338E-2</v>
      </c>
      <c r="V184" s="16">
        <f t="shared" si="56"/>
        <v>0.12603305785123969</v>
      </c>
    </row>
    <row r="185" spans="1:22" x14ac:dyDescent="0.25">
      <c r="A185" s="2">
        <v>43283</v>
      </c>
      <c r="B185" s="14">
        <f t="shared" si="67"/>
        <v>4.8500000000000001E-2</v>
      </c>
      <c r="C185" s="15">
        <f t="shared" si="67"/>
        <v>9.2499999999999999E-2</v>
      </c>
      <c r="D185" s="16">
        <f t="shared" si="67"/>
        <v>57.7</v>
      </c>
      <c r="E185" s="14">
        <f t="shared" si="68"/>
        <v>77337820000</v>
      </c>
      <c r="F185" s="15">
        <f t="shared" si="68"/>
        <v>35610000</v>
      </c>
      <c r="G185" s="16">
        <f t="shared" si="68"/>
        <v>13690</v>
      </c>
      <c r="H185" s="14">
        <f t="shared" si="48"/>
        <v>-3.0261914810386994</v>
      </c>
      <c r="I185" s="15">
        <f t="shared" si="49"/>
        <v>-2.3805466344637574</v>
      </c>
      <c r="J185" s="16">
        <f t="shared" si="50"/>
        <v>4.0552571735140539</v>
      </c>
      <c r="K185" s="14">
        <f t="shared" si="57"/>
        <v>1.0206207040200048E-2</v>
      </c>
      <c r="L185" s="15">
        <f t="shared" si="58"/>
        <v>-4.6391752577319624E-2</v>
      </c>
      <c r="M185" s="16">
        <f t="shared" si="59"/>
        <v>-8.5910652920962189E-3</v>
      </c>
      <c r="N185" s="14">
        <f t="shared" si="60"/>
        <v>1.0154475400588602E-2</v>
      </c>
      <c r="O185" s="15">
        <f t="shared" si="61"/>
        <v>-4.7502333985003371E-2</v>
      </c>
      <c r="P185" s="16">
        <f t="shared" si="62"/>
        <v>-8.6281812233382302E-3</v>
      </c>
      <c r="Q185" s="14">
        <f t="shared" si="51"/>
        <v>25.071448935503057</v>
      </c>
      <c r="R185" s="15">
        <f t="shared" si="52"/>
        <v>17.38813705525396</v>
      </c>
      <c r="S185" s="16">
        <f t="shared" si="53"/>
        <v>9.5244209182824946</v>
      </c>
      <c r="T185" s="14">
        <f t="shared" si="54"/>
        <v>0.31024989411266418</v>
      </c>
      <c r="U185" s="15">
        <f t="shared" si="55"/>
        <v>2.2133333333333335E-2</v>
      </c>
      <c r="V185" s="16">
        <f t="shared" si="56"/>
        <v>0.11570247933884301</v>
      </c>
    </row>
    <row r="186" spans="1:22" x14ac:dyDescent="0.25">
      <c r="A186" s="2">
        <v>43290</v>
      </c>
      <c r="B186" s="14">
        <f t="shared" si="67"/>
        <v>4.9750000000000003E-2</v>
      </c>
      <c r="C186" s="15">
        <f t="shared" si="67"/>
        <v>9.5500000000000002E-2</v>
      </c>
      <c r="D186" s="16">
        <f t="shared" si="67"/>
        <v>58.8</v>
      </c>
      <c r="E186" s="14">
        <f t="shared" si="68"/>
        <v>80111900000</v>
      </c>
      <c r="F186" s="15">
        <f t="shared" si="68"/>
        <v>74090000</v>
      </c>
      <c r="G186" s="16">
        <f t="shared" si="68"/>
        <v>4580</v>
      </c>
      <c r="H186" s="14">
        <f t="shared" si="48"/>
        <v>-3.0007448153775353</v>
      </c>
      <c r="I186" s="15">
        <f t="shared" si="49"/>
        <v>-2.3486290314954523</v>
      </c>
      <c r="J186" s="16">
        <f t="shared" si="50"/>
        <v>4.0741418549045809</v>
      </c>
      <c r="K186" s="14">
        <f t="shared" si="57"/>
        <v>2.5773195876288683E-2</v>
      </c>
      <c r="L186" s="15">
        <f t="shared" si="58"/>
        <v>3.2432432432432462E-2</v>
      </c>
      <c r="M186" s="16">
        <f t="shared" si="59"/>
        <v>1.906412478336212E-2</v>
      </c>
      <c r="N186" s="14">
        <f t="shared" si="60"/>
        <v>2.5446665661164391E-2</v>
      </c>
      <c r="O186" s="15">
        <f t="shared" si="61"/>
        <v>3.1917602968305162E-2</v>
      </c>
      <c r="P186" s="16">
        <f t="shared" si="62"/>
        <v>1.8884681390527201E-2</v>
      </c>
      <c r="Q186" s="14">
        <f t="shared" si="51"/>
        <v>25.106690244280774</v>
      </c>
      <c r="R186" s="15">
        <f t="shared" si="52"/>
        <v>18.120791128392838</v>
      </c>
      <c r="S186" s="16">
        <f t="shared" si="53"/>
        <v>8.4294542771082313</v>
      </c>
      <c r="T186" s="14">
        <f t="shared" si="54"/>
        <v>0.33672172808132156</v>
      </c>
      <c r="U186" s="15">
        <f t="shared" si="55"/>
        <v>2.3733333333333335E-2</v>
      </c>
      <c r="V186" s="16">
        <f t="shared" si="56"/>
        <v>0.13842975206611563</v>
      </c>
    </row>
    <row r="187" spans="1:22" x14ac:dyDescent="0.25">
      <c r="A187" s="2">
        <v>43297</v>
      </c>
      <c r="B187" s="14">
        <f t="shared" si="67"/>
        <v>4.8250000000000001E-2</v>
      </c>
      <c r="C187" s="15">
        <f t="shared" si="67"/>
        <v>0.1255</v>
      </c>
      <c r="D187" s="16">
        <f t="shared" si="67"/>
        <v>59</v>
      </c>
      <c r="E187" s="14">
        <f t="shared" si="68"/>
        <v>77055850000</v>
      </c>
      <c r="F187" s="15">
        <f t="shared" si="68"/>
        <v>300740000</v>
      </c>
      <c r="G187" s="16">
        <f t="shared" si="68"/>
        <v>3380</v>
      </c>
      <c r="H187" s="14">
        <f t="shared" si="48"/>
        <v>-3.031359451197142</v>
      </c>
      <c r="I187" s="15">
        <f t="shared" si="49"/>
        <v>-2.0754495204102983</v>
      </c>
      <c r="J187" s="16">
        <f t="shared" si="50"/>
        <v>4.0775374439057197</v>
      </c>
      <c r="K187" s="14">
        <f t="shared" si="57"/>
        <v>-3.0150753768844248E-2</v>
      </c>
      <c r="L187" s="15">
        <f t="shared" si="58"/>
        <v>0.31413612565445026</v>
      </c>
      <c r="M187" s="16">
        <f t="shared" si="59"/>
        <v>3.4013605442177355E-3</v>
      </c>
      <c r="N187" s="14">
        <f t="shared" si="60"/>
        <v>-3.0614635819606863E-2</v>
      </c>
      <c r="O187" s="15">
        <f t="shared" si="61"/>
        <v>0.27317951108515393</v>
      </c>
      <c r="P187" s="16">
        <f t="shared" si="62"/>
        <v>3.3955890011383287E-3</v>
      </c>
      <c r="Q187" s="14">
        <f t="shared" si="51"/>
        <v>25.067796320554606</v>
      </c>
      <c r="R187" s="15">
        <f t="shared" si="52"/>
        <v>19.521756662058447</v>
      </c>
      <c r="S187" s="16">
        <f t="shared" si="53"/>
        <v>8.1256309884770648</v>
      </c>
      <c r="T187" s="14">
        <f t="shared" si="54"/>
        <v>0.30495552731893266</v>
      </c>
      <c r="U187" s="15">
        <f t="shared" si="55"/>
        <v>3.9733333333333336E-2</v>
      </c>
      <c r="V187" s="16">
        <f t="shared" si="56"/>
        <v>0.14256198347107435</v>
      </c>
    </row>
    <row r="188" spans="1:22" x14ac:dyDescent="0.25">
      <c r="A188" s="2">
        <v>43304</v>
      </c>
      <c r="B188" s="14">
        <f t="shared" si="67"/>
        <v>4.7820000000000001E-2</v>
      </c>
      <c r="C188" s="15">
        <f t="shared" si="67"/>
        <v>0.108</v>
      </c>
      <c r="D188" s="16">
        <f t="shared" si="67"/>
        <v>60</v>
      </c>
      <c r="E188" s="14">
        <f t="shared" si="68"/>
        <v>48672640000</v>
      </c>
      <c r="F188" s="15">
        <f t="shared" si="68"/>
        <v>89030000</v>
      </c>
      <c r="G188" s="16">
        <f t="shared" si="68"/>
        <v>3900</v>
      </c>
      <c r="H188" s="14">
        <f t="shared" si="48"/>
        <v>-3.0403113169519584</v>
      </c>
      <c r="I188" s="15">
        <f t="shared" si="49"/>
        <v>-2.2256240518579173</v>
      </c>
      <c r="J188" s="16">
        <f t="shared" si="50"/>
        <v>4.0943445622221004</v>
      </c>
      <c r="K188" s="14">
        <f t="shared" si="57"/>
        <v>-8.9119170984455921E-3</v>
      </c>
      <c r="L188" s="15">
        <f t="shared" si="58"/>
        <v>-0.13944223107569723</v>
      </c>
      <c r="M188" s="16">
        <f t="shared" si="59"/>
        <v>1.6949152542372881E-2</v>
      </c>
      <c r="N188" s="14">
        <f t="shared" si="60"/>
        <v>-8.9518657548162978E-3</v>
      </c>
      <c r="O188" s="15">
        <f t="shared" si="61"/>
        <v>-0.15017453144761886</v>
      </c>
      <c r="P188" s="16">
        <f t="shared" si="62"/>
        <v>1.6807118316381191E-2</v>
      </c>
      <c r="Q188" s="14">
        <f t="shared" si="51"/>
        <v>24.608382902180761</v>
      </c>
      <c r="R188" s="15">
        <f t="shared" si="52"/>
        <v>18.304483949549855</v>
      </c>
      <c r="S188" s="16">
        <f t="shared" si="53"/>
        <v>8.2687318321177372</v>
      </c>
      <c r="T188" s="14">
        <f t="shared" si="54"/>
        <v>0.29584921643371459</v>
      </c>
      <c r="U188" s="15">
        <f t="shared" si="55"/>
        <v>3.04E-2</v>
      </c>
      <c r="V188" s="16">
        <f t="shared" si="56"/>
        <v>0.16322314049586775</v>
      </c>
    </row>
    <row r="189" spans="1:22" x14ac:dyDescent="0.25">
      <c r="A189" s="2">
        <v>43311</v>
      </c>
      <c r="B189" s="14">
        <f t="shared" si="67"/>
        <v>4.7350000000000003E-2</v>
      </c>
      <c r="C189" s="15">
        <f t="shared" si="67"/>
        <v>9.6500000000000002E-2</v>
      </c>
      <c r="D189" s="16">
        <f t="shared" si="67"/>
        <v>58.9</v>
      </c>
      <c r="E189" s="14">
        <f t="shared" si="68"/>
        <v>49644090000</v>
      </c>
      <c r="F189" s="15">
        <f t="shared" si="68"/>
        <v>120680000</v>
      </c>
      <c r="G189" s="16">
        <f t="shared" si="68"/>
        <v>5480</v>
      </c>
      <c r="H189" s="14">
        <f t="shared" si="48"/>
        <v>-3.0501884593500499</v>
      </c>
      <c r="I189" s="15">
        <f t="shared" si="49"/>
        <v>-2.3382122706371966</v>
      </c>
      <c r="J189" s="16">
        <f t="shared" si="50"/>
        <v>4.0758410906575406</v>
      </c>
      <c r="K189" s="14">
        <f t="shared" si="57"/>
        <v>-9.8285236302801792E-3</v>
      </c>
      <c r="L189" s="15">
        <f t="shared" si="58"/>
        <v>-0.10648148148148145</v>
      </c>
      <c r="M189" s="16">
        <f t="shared" si="59"/>
        <v>-1.8333333333333358E-2</v>
      </c>
      <c r="N189" s="14">
        <f t="shared" si="60"/>
        <v>-9.8771423980913986E-3</v>
      </c>
      <c r="O189" s="15">
        <f t="shared" si="61"/>
        <v>-0.11258821877927935</v>
      </c>
      <c r="P189" s="16">
        <f t="shared" si="62"/>
        <v>-1.8503471564559643E-2</v>
      </c>
      <c r="Q189" s="14">
        <f t="shared" si="51"/>
        <v>24.628145187119948</v>
      </c>
      <c r="R189" s="15">
        <f t="shared" si="52"/>
        <v>18.608652972255136</v>
      </c>
      <c r="S189" s="16">
        <f t="shared" si="53"/>
        <v>8.6088603799420618</v>
      </c>
      <c r="T189" s="14">
        <f t="shared" si="54"/>
        <v>0.28589580686149946</v>
      </c>
      <c r="U189" s="15">
        <f t="shared" si="55"/>
        <v>2.4266666666666669E-2</v>
      </c>
      <c r="V189" s="16">
        <f t="shared" si="56"/>
        <v>0.14049586776859499</v>
      </c>
    </row>
    <row r="190" spans="1:22" x14ac:dyDescent="0.25">
      <c r="A190" s="2">
        <v>43318</v>
      </c>
      <c r="B190" s="14">
        <f t="shared" si="67"/>
        <v>4.3369999999999999E-2</v>
      </c>
      <c r="C190" s="15">
        <f t="shared" si="67"/>
        <v>8.7999999999999995E-2</v>
      </c>
      <c r="D190" s="16">
        <f t="shared" si="67"/>
        <v>54.3</v>
      </c>
      <c r="E190" s="14">
        <f t="shared" si="68"/>
        <v>141105460000</v>
      </c>
      <c r="F190" s="15">
        <f t="shared" si="68"/>
        <v>134370000</v>
      </c>
      <c r="G190" s="16">
        <f t="shared" si="68"/>
        <v>42060</v>
      </c>
      <c r="H190" s="14">
        <f t="shared" si="48"/>
        <v>-3.1379873211348621</v>
      </c>
      <c r="I190" s="15">
        <f t="shared" si="49"/>
        <v>-2.4304184645039308</v>
      </c>
      <c r="J190" s="16">
        <f t="shared" si="50"/>
        <v>3.9945242269398897</v>
      </c>
      <c r="K190" s="14">
        <f t="shared" si="57"/>
        <v>-8.4054910242872316E-2</v>
      </c>
      <c r="L190" s="15">
        <f t="shared" si="58"/>
        <v>-8.8082901554404222E-2</v>
      </c>
      <c r="M190" s="16">
        <f t="shared" si="59"/>
        <v>-7.8098471986417686E-2</v>
      </c>
      <c r="N190" s="14">
        <f t="shared" si="60"/>
        <v>-8.7798861784812415E-2</v>
      </c>
      <c r="O190" s="15">
        <f t="shared" si="61"/>
        <v>-9.2206193866733871E-2</v>
      </c>
      <c r="P190" s="16">
        <f t="shared" si="62"/>
        <v>-8.1316863717651344E-2</v>
      </c>
      <c r="Q190" s="14">
        <f t="shared" si="51"/>
        <v>25.672773391016822</v>
      </c>
      <c r="R190" s="15">
        <f t="shared" si="52"/>
        <v>18.716107746851591</v>
      </c>
      <c r="S190" s="16">
        <f t="shared" si="53"/>
        <v>10.646852449256691</v>
      </c>
      <c r="T190" s="14">
        <f t="shared" si="54"/>
        <v>0.20160948750529437</v>
      </c>
      <c r="U190" s="15">
        <f t="shared" si="55"/>
        <v>1.9733333333333332E-2</v>
      </c>
      <c r="V190" s="16">
        <f t="shared" si="56"/>
        <v>4.5454545454545366E-2</v>
      </c>
    </row>
    <row r="191" spans="1:22" x14ac:dyDescent="0.25">
      <c r="A191" s="2">
        <v>43325</v>
      </c>
      <c r="B191" s="14">
        <f t="shared" si="67"/>
        <v>4.3709999999999999E-2</v>
      </c>
      <c r="C191" s="15">
        <f t="shared" si="67"/>
        <v>8.7499999999999994E-2</v>
      </c>
      <c r="D191" s="16">
        <f t="shared" si="67"/>
        <v>54.8</v>
      </c>
      <c r="E191" s="14">
        <f t="shared" si="68"/>
        <v>65456320000</v>
      </c>
      <c r="F191" s="15">
        <f t="shared" si="68"/>
        <v>57470000</v>
      </c>
      <c r="G191" s="16">
        <f t="shared" si="68"/>
        <v>12050</v>
      </c>
      <c r="H191" s="14">
        <f t="shared" si="48"/>
        <v>-3.1301783701069139</v>
      </c>
      <c r="I191" s="15">
        <f t="shared" si="49"/>
        <v>-2.4361164856185682</v>
      </c>
      <c r="J191" s="16">
        <f t="shared" si="50"/>
        <v>4.00369019395397</v>
      </c>
      <c r="K191" s="14">
        <f t="shared" si="57"/>
        <v>7.8395204058104694E-3</v>
      </c>
      <c r="L191" s="15">
        <f t="shared" si="58"/>
        <v>-5.6818181818181872E-3</v>
      </c>
      <c r="M191" s="16">
        <f t="shared" si="59"/>
        <v>9.2081031307550652E-3</v>
      </c>
      <c r="N191" s="14">
        <f t="shared" si="60"/>
        <v>7.8089510279481947E-3</v>
      </c>
      <c r="O191" s="15">
        <f t="shared" si="61"/>
        <v>-5.6980211146377786E-3</v>
      </c>
      <c r="P191" s="16">
        <f t="shared" si="62"/>
        <v>9.165967014080182E-3</v>
      </c>
      <c r="Q191" s="14">
        <f t="shared" si="51"/>
        <v>24.904648886901754</v>
      </c>
      <c r="R191" s="15">
        <f t="shared" si="52"/>
        <v>17.866773630483923</v>
      </c>
      <c r="S191" s="16">
        <f t="shared" si="53"/>
        <v>9.3968199389188012</v>
      </c>
      <c r="T191" s="14">
        <f t="shared" si="54"/>
        <v>0.20880982634476916</v>
      </c>
      <c r="U191" s="15">
        <f t="shared" si="55"/>
        <v>1.9466666666666667E-2</v>
      </c>
      <c r="V191" s="16">
        <f t="shared" si="56"/>
        <v>5.578512396694206E-2</v>
      </c>
    </row>
    <row r="192" spans="1:22" x14ac:dyDescent="0.25">
      <c r="A192" s="2">
        <v>43332</v>
      </c>
      <c r="B192" s="14">
        <f t="shared" si="67"/>
        <v>4.1020000000000001E-2</v>
      </c>
      <c r="C192" s="15">
        <f t="shared" si="67"/>
        <v>8.5000000000000006E-2</v>
      </c>
      <c r="D192" s="16">
        <f t="shared" si="67"/>
        <v>53.9</v>
      </c>
      <c r="E192" s="14">
        <f t="shared" si="68"/>
        <v>103144840000</v>
      </c>
      <c r="F192" s="15">
        <f t="shared" si="68"/>
        <v>66010000</v>
      </c>
      <c r="G192" s="16">
        <f t="shared" si="68"/>
        <v>3570</v>
      </c>
      <c r="H192" s="14">
        <f t="shared" si="48"/>
        <v>-3.1936955263379025</v>
      </c>
      <c r="I192" s="15">
        <f t="shared" si="49"/>
        <v>-2.4651040224918206</v>
      </c>
      <c r="J192" s="16">
        <f t="shared" si="50"/>
        <v>3.9871304779149512</v>
      </c>
      <c r="K192" s="14">
        <f t="shared" si="57"/>
        <v>-6.1541981239990801E-2</v>
      </c>
      <c r="L192" s="15">
        <f t="shared" si="58"/>
        <v>-2.8571428571428439E-2</v>
      </c>
      <c r="M192" s="16">
        <f t="shared" si="59"/>
        <v>-1.6423357664233553E-2</v>
      </c>
      <c r="N192" s="14">
        <f t="shared" si="60"/>
        <v>-6.3517156230988525E-2</v>
      </c>
      <c r="O192" s="15">
        <f t="shared" si="61"/>
        <v>-2.8987536873252187E-2</v>
      </c>
      <c r="P192" s="16">
        <f t="shared" si="62"/>
        <v>-1.6559716039018332E-2</v>
      </c>
      <c r="Q192" s="14">
        <f t="shared" si="51"/>
        <v>25.359400050975868</v>
      </c>
      <c r="R192" s="15">
        <f t="shared" si="52"/>
        <v>18.005316803664954</v>
      </c>
      <c r="S192" s="16">
        <f t="shared" si="53"/>
        <v>8.1803208747736846</v>
      </c>
      <c r="T192" s="14">
        <f t="shared" si="54"/>
        <v>0.15184243964421859</v>
      </c>
      <c r="U192" s="15">
        <f t="shared" si="55"/>
        <v>1.8133333333333338E-2</v>
      </c>
      <c r="V192" s="16">
        <f t="shared" si="56"/>
        <v>3.7190082644628045E-2</v>
      </c>
    </row>
    <row r="193" spans="1:22" x14ac:dyDescent="0.25">
      <c r="A193" s="2">
        <v>43339</v>
      </c>
      <c r="B193" s="14">
        <f t="shared" si="67"/>
        <v>4.1399999999999999E-2</v>
      </c>
      <c r="C193" s="15">
        <f t="shared" si="67"/>
        <v>8.5999999999999993E-2</v>
      </c>
      <c r="D193" s="16">
        <f t="shared" si="67"/>
        <v>63.2</v>
      </c>
      <c r="E193" s="14">
        <f t="shared" si="68"/>
        <v>63012200000</v>
      </c>
      <c r="F193" s="15">
        <f t="shared" si="68"/>
        <v>73570000</v>
      </c>
      <c r="G193" s="16">
        <f t="shared" si="68"/>
        <v>70610</v>
      </c>
      <c r="H193" s="14">
        <f t="shared" si="48"/>
        <v>-3.1844743981508685</v>
      </c>
      <c r="I193" s="15">
        <f t="shared" si="49"/>
        <v>-2.4534079827286295</v>
      </c>
      <c r="J193" s="16">
        <f t="shared" si="50"/>
        <v>4.1463043011528118</v>
      </c>
      <c r="K193" s="14">
        <f t="shared" si="57"/>
        <v>9.2637737688931829E-3</v>
      </c>
      <c r="L193" s="15">
        <f t="shared" si="58"/>
        <v>1.1764705882352788E-2</v>
      </c>
      <c r="M193" s="16">
        <f t="shared" si="59"/>
        <v>0.17254174397031549</v>
      </c>
      <c r="N193" s="14">
        <f t="shared" si="60"/>
        <v>9.2211281870341263E-3</v>
      </c>
      <c r="O193" s="15">
        <f t="shared" si="61"/>
        <v>1.1696039763191017E-2</v>
      </c>
      <c r="P193" s="16">
        <f t="shared" si="62"/>
        <v>0.15917382323786028</v>
      </c>
      <c r="Q193" s="14">
        <f t="shared" si="51"/>
        <v>24.866594195383701</v>
      </c>
      <c r="R193" s="15">
        <f t="shared" si="52"/>
        <v>18.113747891908446</v>
      </c>
      <c r="S193" s="16">
        <f t="shared" si="53"/>
        <v>11.164927056510393</v>
      </c>
      <c r="T193" s="14">
        <f t="shared" si="54"/>
        <v>0.15988987717069039</v>
      </c>
      <c r="U193" s="15">
        <f t="shared" si="55"/>
        <v>1.8666666666666665E-2</v>
      </c>
      <c r="V193" s="16">
        <f t="shared" si="56"/>
        <v>0.22933884297520665</v>
      </c>
    </row>
    <row r="194" spans="1:22" x14ac:dyDescent="0.25">
      <c r="A194" s="2">
        <v>43346</v>
      </c>
      <c r="B194" s="14">
        <f t="shared" si="67"/>
        <v>3.9329999999999997E-2</v>
      </c>
      <c r="C194" s="15">
        <f t="shared" si="67"/>
        <v>8.4000000000000005E-2</v>
      </c>
      <c r="D194" s="16">
        <f t="shared" si="67"/>
        <v>63.8</v>
      </c>
      <c r="E194" s="14">
        <f t="shared" si="68"/>
        <v>66889670000</v>
      </c>
      <c r="F194" s="15">
        <f t="shared" si="68"/>
        <v>33910000</v>
      </c>
      <c r="G194" s="16">
        <f t="shared" si="68"/>
        <v>36760</v>
      </c>
      <c r="H194" s="14">
        <f t="shared" si="48"/>
        <v>-3.2357676925384191</v>
      </c>
      <c r="I194" s="15">
        <f t="shared" si="49"/>
        <v>-2.4769384801388235</v>
      </c>
      <c r="J194" s="16">
        <f t="shared" si="50"/>
        <v>4.1557531903507439</v>
      </c>
      <c r="K194" s="14">
        <f t="shared" si="57"/>
        <v>-5.0000000000000058E-2</v>
      </c>
      <c r="L194" s="15">
        <f t="shared" si="58"/>
        <v>-2.3255813953488233E-2</v>
      </c>
      <c r="M194" s="16">
        <f t="shared" si="59"/>
        <v>9.4936708860758594E-3</v>
      </c>
      <c r="N194" s="14">
        <f t="shared" si="60"/>
        <v>-5.1293294387550578E-2</v>
      </c>
      <c r="O194" s="15">
        <f t="shared" si="61"/>
        <v>-2.3530497410193932E-2</v>
      </c>
      <c r="P194" s="16">
        <f t="shared" si="62"/>
        <v>9.4488891979322889E-3</v>
      </c>
      <c r="Q194" s="14">
        <f t="shared" si="51"/>
        <v>24.926310382591691</v>
      </c>
      <c r="R194" s="15">
        <f t="shared" si="52"/>
        <v>17.339220514101822</v>
      </c>
      <c r="S194" s="16">
        <f t="shared" si="53"/>
        <v>10.512165576469624</v>
      </c>
      <c r="T194" s="14">
        <f t="shared" si="54"/>
        <v>0.11605252011859378</v>
      </c>
      <c r="U194" s="15">
        <f t="shared" si="55"/>
        <v>1.7600000000000005E-2</v>
      </c>
      <c r="V194" s="16">
        <f t="shared" si="56"/>
        <v>0.24173553719008256</v>
      </c>
    </row>
    <row r="195" spans="1:22" x14ac:dyDescent="0.25">
      <c r="A195" s="2">
        <v>43353</v>
      </c>
      <c r="B195" s="14">
        <f t="shared" si="67"/>
        <v>4.0050000000000002E-2</v>
      </c>
      <c r="C195" s="15">
        <f t="shared" si="67"/>
        <v>8.7999999999999995E-2</v>
      </c>
      <c r="D195" s="16">
        <f t="shared" si="67"/>
        <v>71.900000000000006</v>
      </c>
      <c r="E195" s="14">
        <f t="shared" si="68"/>
        <v>123904240000</v>
      </c>
      <c r="F195" s="15">
        <f t="shared" si="68"/>
        <v>70770000</v>
      </c>
      <c r="G195" s="16">
        <f t="shared" si="68"/>
        <v>33860</v>
      </c>
      <c r="H195" s="14">
        <f t="shared" si="48"/>
        <v>-3.2176266054677689</v>
      </c>
      <c r="I195" s="15">
        <f t="shared" si="49"/>
        <v>-2.4304184645039308</v>
      </c>
      <c r="J195" s="16">
        <f t="shared" si="50"/>
        <v>4.2752762647270011</v>
      </c>
      <c r="K195" s="14">
        <f t="shared" si="57"/>
        <v>1.8306636155606546E-2</v>
      </c>
      <c r="L195" s="15">
        <f t="shared" si="58"/>
        <v>4.7619047619047492E-2</v>
      </c>
      <c r="M195" s="16">
        <f t="shared" si="59"/>
        <v>0.12695924764890296</v>
      </c>
      <c r="N195" s="14">
        <f t="shared" si="60"/>
        <v>1.8141087070650222E-2</v>
      </c>
      <c r="O195" s="15">
        <f t="shared" si="61"/>
        <v>4.6520015634892699E-2</v>
      </c>
      <c r="P195" s="16">
        <f t="shared" si="62"/>
        <v>0.11952307437625695</v>
      </c>
      <c r="Q195" s="14">
        <f t="shared" si="51"/>
        <v>25.542774846142063</v>
      </c>
      <c r="R195" s="15">
        <f t="shared" si="52"/>
        <v>18.074945740051966</v>
      </c>
      <c r="S195" s="16">
        <f t="shared" si="53"/>
        <v>10.429989655687127</v>
      </c>
      <c r="T195" s="14">
        <f t="shared" si="54"/>
        <v>0.13130029648454053</v>
      </c>
      <c r="U195" s="15">
        <f t="shared" si="55"/>
        <v>1.9733333333333332E-2</v>
      </c>
      <c r="V195" s="16">
        <f t="shared" si="56"/>
        <v>0.40909090909090917</v>
      </c>
    </row>
    <row r="196" spans="1:22" x14ac:dyDescent="0.25">
      <c r="A196" s="2">
        <v>43360</v>
      </c>
      <c r="B196" s="14">
        <f t="shared" si="67"/>
        <v>4.2200000000000001E-2</v>
      </c>
      <c r="C196" s="15">
        <f t="shared" si="67"/>
        <v>9.1999999999999998E-2</v>
      </c>
      <c r="D196" s="16">
        <f t="shared" si="67"/>
        <v>79</v>
      </c>
      <c r="E196" s="14">
        <f t="shared" si="68"/>
        <v>103150650000</v>
      </c>
      <c r="F196" s="15">
        <f t="shared" si="68"/>
        <v>216590000</v>
      </c>
      <c r="G196" s="16">
        <f t="shared" si="68"/>
        <v>63290</v>
      </c>
      <c r="H196" s="14">
        <f t="shared" ref="H196:H259" si="69">LN(B196)</f>
        <v>-3.1653350579401711</v>
      </c>
      <c r="I196" s="15">
        <f t="shared" ref="I196:I259" si="70">LN(C196)</f>
        <v>-2.3859667019330968</v>
      </c>
      <c r="J196" s="16">
        <f t="shared" ref="J196:J259" si="71">LN(D196)</f>
        <v>4.3694478524670215</v>
      </c>
      <c r="K196" s="14">
        <f t="shared" si="57"/>
        <v>5.3682896379525571E-2</v>
      </c>
      <c r="L196" s="15">
        <f t="shared" si="58"/>
        <v>4.5454545454545497E-2</v>
      </c>
      <c r="M196" s="16">
        <f t="shared" si="59"/>
        <v>9.8748261474269738E-2</v>
      </c>
      <c r="N196" s="14">
        <f t="shared" si="60"/>
        <v>5.2291547527597806E-2</v>
      </c>
      <c r="O196" s="15">
        <f t="shared" si="61"/>
        <v>4.4451762570833796E-2</v>
      </c>
      <c r="P196" s="16">
        <f t="shared" si="62"/>
        <v>9.417158774002031E-2</v>
      </c>
      <c r="Q196" s="14">
        <f t="shared" ref="Q196:Q259" si="72">LN(E196)</f>
        <v>25.359456377946483</v>
      </c>
      <c r="R196" s="15">
        <f t="shared" ref="R196:R259" si="73">LN(F196)</f>
        <v>19.19351672341368</v>
      </c>
      <c r="S196" s="16">
        <f t="shared" ref="S196:S259" si="74">LN(G196)</f>
        <v>11.055482617769352</v>
      </c>
      <c r="T196" s="14">
        <f t="shared" ref="T196:T259" si="75">(B196-MIN(B$3:B$263))/(MAX(B$3:B$263)-MIN(B$3:B$263))</f>
        <v>0.17683185091063114</v>
      </c>
      <c r="U196" s="15">
        <f t="shared" ref="U196:U259" si="76">(C196-MIN(C$3:C$263))/(MAX(C$3:C$263)-MIN(C$3:C$263))</f>
        <v>2.1866666666666666E-2</v>
      </c>
      <c r="V196" s="16">
        <f t="shared" ref="V196:V259" si="77">(D196-MIN(D$3:D$263))/(MAX(D$3:D$263)-MIN(D$3:D$263))</f>
        <v>0.55578512396694213</v>
      </c>
    </row>
    <row r="197" spans="1:22" x14ac:dyDescent="0.25">
      <c r="A197" s="2">
        <v>43367</v>
      </c>
      <c r="B197" s="14">
        <f t="shared" si="67"/>
        <v>4.0759999999999998E-2</v>
      </c>
      <c r="C197" s="15">
        <f t="shared" si="67"/>
        <v>0.16900000000000001</v>
      </c>
      <c r="D197" s="16">
        <f t="shared" si="67"/>
        <v>86.3</v>
      </c>
      <c r="E197" s="14">
        <f t="shared" si="68"/>
        <v>98450630000</v>
      </c>
      <c r="F197" s="15">
        <f t="shared" si="68"/>
        <v>1240440000</v>
      </c>
      <c r="G197" s="16">
        <f t="shared" si="68"/>
        <v>25760</v>
      </c>
      <c r="H197" s="14">
        <f t="shared" si="69"/>
        <v>-3.2000540706276133</v>
      </c>
      <c r="I197" s="15">
        <f t="shared" si="70"/>
        <v>-1.7778565640590636</v>
      </c>
      <c r="J197" s="16">
        <f t="shared" si="71"/>
        <v>4.4578295980893818</v>
      </c>
      <c r="K197" s="14">
        <f t="shared" ref="K197:K260" si="78">(B197-B196)/B196</f>
        <v>-3.4123222748815255E-2</v>
      </c>
      <c r="L197" s="15">
        <f t="shared" ref="L197:L260" si="79">(C197-C196)/C196</f>
        <v>0.8369565217391306</v>
      </c>
      <c r="M197" s="16">
        <f t="shared" ref="M197:M260" si="80">(D197-D196)/D196</f>
        <v>9.2405063291139206E-2</v>
      </c>
      <c r="N197" s="14">
        <f t="shared" ref="N197:N260" si="81">LN(B197/B196)</f>
        <v>-3.4719012687442194E-2</v>
      </c>
      <c r="O197" s="15">
        <f t="shared" ref="O197:O260" si="82">LN(C197/C196)</f>
        <v>0.60811013787403323</v>
      </c>
      <c r="P197" s="16">
        <f t="shared" ref="P197:P260" si="83">LN(D197/D196)</f>
        <v>8.8381745622360813E-2</v>
      </c>
      <c r="Q197" s="14">
        <f t="shared" si="72"/>
        <v>25.312821041198475</v>
      </c>
      <c r="R197" s="15">
        <f t="shared" si="73"/>
        <v>20.938731992332666</v>
      </c>
      <c r="S197" s="16">
        <f t="shared" si="74"/>
        <v>10.15657818021829</v>
      </c>
      <c r="T197" s="14">
        <f t="shared" si="75"/>
        <v>0.14633629817873781</v>
      </c>
      <c r="U197" s="15">
        <f t="shared" si="76"/>
        <v>6.2933333333333341E-2</v>
      </c>
      <c r="V197" s="16">
        <f t="shared" si="77"/>
        <v>0.70661157024793386</v>
      </c>
    </row>
    <row r="198" spans="1:22" x14ac:dyDescent="0.25">
      <c r="A198" s="2">
        <v>43374</v>
      </c>
      <c r="B198" s="14">
        <f t="shared" si="67"/>
        <v>3.9579999999999997E-2</v>
      </c>
      <c r="C198" s="15">
        <f t="shared" si="67"/>
        <v>0.1245</v>
      </c>
      <c r="D198" s="16">
        <f t="shared" si="67"/>
        <v>74.900000000000006</v>
      </c>
      <c r="E198" s="14">
        <f t="shared" si="68"/>
        <v>74841820000</v>
      </c>
      <c r="F198" s="15">
        <f t="shared" si="68"/>
        <v>930640000</v>
      </c>
      <c r="G198" s="16">
        <f t="shared" si="68"/>
        <v>10970</v>
      </c>
      <c r="H198" s="14">
        <f t="shared" si="69"/>
        <v>-3.2294313388077174</v>
      </c>
      <c r="I198" s="15">
        <f t="shared" si="70"/>
        <v>-2.0834495630773748</v>
      </c>
      <c r="J198" s="16">
        <f t="shared" si="71"/>
        <v>4.3161538905231742</v>
      </c>
      <c r="K198" s="14">
        <f t="shared" si="78"/>
        <v>-2.8949950932286569E-2</v>
      </c>
      <c r="L198" s="15">
        <f t="shared" si="79"/>
        <v>-0.26331360946745569</v>
      </c>
      <c r="M198" s="16">
        <f t="shared" si="80"/>
        <v>-0.13209733487833131</v>
      </c>
      <c r="N198" s="14">
        <f t="shared" si="81"/>
        <v>-2.9377268180104426E-2</v>
      </c>
      <c r="O198" s="15">
        <f t="shared" si="82"/>
        <v>-0.30559299901831116</v>
      </c>
      <c r="P198" s="16">
        <f t="shared" si="83"/>
        <v>-0.14167570756620837</v>
      </c>
      <c r="Q198" s="14">
        <f t="shared" si="72"/>
        <v>25.038642656602843</v>
      </c>
      <c r="R198" s="15">
        <f t="shared" si="73"/>
        <v>20.651383079472787</v>
      </c>
      <c r="S198" s="16">
        <f t="shared" si="74"/>
        <v>9.3029195532692768</v>
      </c>
      <c r="T198" s="14">
        <f t="shared" si="75"/>
        <v>0.12134688691232526</v>
      </c>
      <c r="U198" s="15">
        <f t="shared" si="76"/>
        <v>3.9200000000000006E-2</v>
      </c>
      <c r="V198" s="16">
        <f t="shared" si="77"/>
        <v>0.47107438016528935</v>
      </c>
    </row>
    <row r="199" spans="1:22" x14ac:dyDescent="0.25">
      <c r="A199" s="2">
        <v>43381</v>
      </c>
      <c r="B199" s="14">
        <f t="shared" si="67"/>
        <v>3.7949999999999998E-2</v>
      </c>
      <c r="C199" s="15">
        <f t="shared" si="67"/>
        <v>0.11700000000000001</v>
      </c>
      <c r="D199" s="16">
        <f t="shared" si="67"/>
        <v>77.900000000000006</v>
      </c>
      <c r="E199" s="14">
        <f t="shared" si="68"/>
        <v>124236680000</v>
      </c>
      <c r="F199" s="15">
        <f t="shared" si="68"/>
        <v>154690000</v>
      </c>
      <c r="G199" s="16">
        <f t="shared" si="68"/>
        <v>34960</v>
      </c>
      <c r="H199" s="14">
        <f t="shared" si="69"/>
        <v>-3.2714857751404982</v>
      </c>
      <c r="I199" s="15">
        <f t="shared" si="70"/>
        <v>-2.145581344184381</v>
      </c>
      <c r="J199" s="16">
        <f t="shared" si="71"/>
        <v>4.3554259528767023</v>
      </c>
      <c r="K199" s="14">
        <f t="shared" si="78"/>
        <v>-4.1182415361293571E-2</v>
      </c>
      <c r="L199" s="15">
        <f t="shared" si="79"/>
        <v>-6.0240963855421631E-2</v>
      </c>
      <c r="M199" s="16">
        <f t="shared" si="80"/>
        <v>4.0053404539385842E-2</v>
      </c>
      <c r="N199" s="14">
        <f t="shared" si="81"/>
        <v>-4.2054436332780672E-2</v>
      </c>
      <c r="O199" s="15">
        <f t="shared" si="82"/>
        <v>-6.2131781107006158E-2</v>
      </c>
      <c r="P199" s="16">
        <f t="shared" si="83"/>
        <v>3.9272062353528821E-2</v>
      </c>
      <c r="Q199" s="14">
        <f t="shared" si="72"/>
        <v>25.545454292957157</v>
      </c>
      <c r="R199" s="15">
        <f t="shared" si="73"/>
        <v>18.856933672212847</v>
      </c>
      <c r="S199" s="16">
        <f t="shared" si="74"/>
        <v>10.461959829769471</v>
      </c>
      <c r="T199" s="14">
        <f t="shared" si="75"/>
        <v>8.682761541719608E-2</v>
      </c>
      <c r="U199" s="15">
        <f t="shared" si="76"/>
        <v>3.5200000000000002E-2</v>
      </c>
      <c r="V199" s="16">
        <f t="shared" si="77"/>
        <v>0.53305785123966953</v>
      </c>
    </row>
    <row r="200" spans="1:22" x14ac:dyDescent="0.25">
      <c r="A200" s="2">
        <v>43388</v>
      </c>
      <c r="B200" s="14">
        <f t="shared" si="67"/>
        <v>3.6889999999999999E-2</v>
      </c>
      <c r="C200" s="15">
        <f t="shared" si="67"/>
        <v>0.13300000000000001</v>
      </c>
      <c r="D200" s="16">
        <f t="shared" si="67"/>
        <v>79.900000000000006</v>
      </c>
      <c r="E200" s="14">
        <f t="shared" si="68"/>
        <v>93271100000</v>
      </c>
      <c r="F200" s="15">
        <f t="shared" si="68"/>
        <v>407380000</v>
      </c>
      <c r="G200" s="16">
        <f t="shared" si="68"/>
        <v>13720</v>
      </c>
      <c r="H200" s="14">
        <f t="shared" si="69"/>
        <v>-3.2998147673735527</v>
      </c>
      <c r="I200" s="15">
        <f t="shared" si="70"/>
        <v>-2.0174061507603831</v>
      </c>
      <c r="J200" s="16">
        <f t="shared" si="71"/>
        <v>4.3807758527722287</v>
      </c>
      <c r="K200" s="14">
        <f t="shared" si="78"/>
        <v>-2.7931488801053977E-2</v>
      </c>
      <c r="L200" s="15">
        <f t="shared" si="79"/>
        <v>0.13675213675213674</v>
      </c>
      <c r="M200" s="16">
        <f t="shared" si="80"/>
        <v>2.5673940949935813E-2</v>
      </c>
      <c r="N200" s="14">
        <f t="shared" si="81"/>
        <v>-2.8328992233054656E-2</v>
      </c>
      <c r="O200" s="15">
        <f t="shared" si="82"/>
        <v>0.12817519342399761</v>
      </c>
      <c r="P200" s="16">
        <f t="shared" si="83"/>
        <v>2.5349899895526391E-2</v>
      </c>
      <c r="Q200" s="14">
        <f t="shared" si="72"/>
        <v>25.258776143332803</v>
      </c>
      <c r="R200" s="15">
        <f t="shared" si="73"/>
        <v>19.825256968750267</v>
      </c>
      <c r="S200" s="16">
        <f t="shared" si="74"/>
        <v>9.5266099012798762</v>
      </c>
      <c r="T200" s="14">
        <f t="shared" si="75"/>
        <v>6.4379500211774687E-2</v>
      </c>
      <c r="U200" s="15">
        <f t="shared" si="76"/>
        <v>4.3733333333333339E-2</v>
      </c>
      <c r="V200" s="16">
        <f t="shared" si="77"/>
        <v>0.57438016528925628</v>
      </c>
    </row>
    <row r="201" spans="1:22" x14ac:dyDescent="0.25">
      <c r="A201" s="2">
        <v>43395</v>
      </c>
      <c r="B201" s="14">
        <f t="shared" si="67"/>
        <v>3.5740000000000001E-2</v>
      </c>
      <c r="C201" s="15">
        <f t="shared" si="67"/>
        <v>0.124</v>
      </c>
      <c r="D201" s="16">
        <f t="shared" si="67"/>
        <v>79.8</v>
      </c>
      <c r="E201" s="14">
        <f t="shared" si="68"/>
        <v>106281170000</v>
      </c>
      <c r="F201" s="15">
        <f t="shared" si="68"/>
        <v>240830000</v>
      </c>
      <c r="G201" s="16">
        <f t="shared" si="68"/>
        <v>7820</v>
      </c>
      <c r="H201" s="14">
        <f t="shared" si="69"/>
        <v>-3.3314847692508551</v>
      </c>
      <c r="I201" s="15">
        <f t="shared" si="70"/>
        <v>-2.0874737133771002</v>
      </c>
      <c r="J201" s="16">
        <f t="shared" si="71"/>
        <v>4.3795235044557632</v>
      </c>
      <c r="K201" s="14">
        <f t="shared" si="78"/>
        <v>-3.1173759826511202E-2</v>
      </c>
      <c r="L201" s="15">
        <f t="shared" si="79"/>
        <v>-6.7669172932330879E-2</v>
      </c>
      <c r="M201" s="16">
        <f t="shared" si="80"/>
        <v>-1.2515644555695685E-3</v>
      </c>
      <c r="N201" s="14">
        <f t="shared" si="81"/>
        <v>-3.1670001877302192E-2</v>
      </c>
      <c r="O201" s="15">
        <f t="shared" si="82"/>
        <v>-7.0067562616716955E-2</v>
      </c>
      <c r="P201" s="16">
        <f t="shared" si="83"/>
        <v>-1.2523483164660599E-3</v>
      </c>
      <c r="Q201" s="14">
        <f t="shared" si="72"/>
        <v>25.389353966433809</v>
      </c>
      <c r="R201" s="15">
        <f t="shared" si="73"/>
        <v>19.299601848356517</v>
      </c>
      <c r="S201" s="16">
        <f t="shared" si="74"/>
        <v>8.9644398335393571</v>
      </c>
      <c r="T201" s="14">
        <f t="shared" si="75"/>
        <v>4.0025412960609963E-2</v>
      </c>
      <c r="U201" s="15">
        <f t="shared" si="76"/>
        <v>3.8933333333333341E-2</v>
      </c>
      <c r="V201" s="16">
        <f t="shared" si="77"/>
        <v>0.57231404958677679</v>
      </c>
    </row>
    <row r="202" spans="1:22" x14ac:dyDescent="0.25">
      <c r="A202" s="2">
        <v>43402</v>
      </c>
      <c r="B202" s="14">
        <f t="shared" si="67"/>
        <v>3.6130000000000002E-2</v>
      </c>
      <c r="C202" s="15">
        <f t="shared" si="67"/>
        <v>0.12554999999999999</v>
      </c>
      <c r="D202" s="16">
        <f t="shared" si="67"/>
        <v>80</v>
      </c>
      <c r="E202" s="14">
        <f t="shared" si="68"/>
        <v>68283890000</v>
      </c>
      <c r="F202" s="15">
        <f t="shared" si="68"/>
        <v>157550000</v>
      </c>
      <c r="G202" s="16">
        <f t="shared" si="68"/>
        <v>370</v>
      </c>
      <c r="H202" s="14">
        <f t="shared" si="69"/>
        <v>-3.3206317338225881</v>
      </c>
      <c r="I202" s="15">
        <f t="shared" si="70"/>
        <v>-2.0750511933785432</v>
      </c>
      <c r="J202" s="16">
        <f t="shared" si="71"/>
        <v>4.3820266346738812</v>
      </c>
      <c r="K202" s="14">
        <f t="shared" si="78"/>
        <v>1.0912143256855104E-2</v>
      </c>
      <c r="L202" s="15">
        <f t="shared" si="79"/>
        <v>1.2499999999999966E-2</v>
      </c>
      <c r="M202" s="16">
        <f t="shared" si="80"/>
        <v>2.5062656641604369E-3</v>
      </c>
      <c r="N202" s="14">
        <f t="shared" si="81"/>
        <v>1.0853035428266888E-2</v>
      </c>
      <c r="O202" s="15">
        <f t="shared" si="82"/>
        <v>1.242251999855711E-2</v>
      </c>
      <c r="P202" s="16">
        <f t="shared" si="83"/>
        <v>2.5031302181184748E-3</v>
      </c>
      <c r="Q202" s="14">
        <f t="shared" si="72"/>
        <v>24.946939704544519</v>
      </c>
      <c r="R202" s="15">
        <f t="shared" si="73"/>
        <v>18.875253426167557</v>
      </c>
      <c r="S202" s="16">
        <f t="shared" si="74"/>
        <v>5.9135030056382698</v>
      </c>
      <c r="T202" s="14">
        <f t="shared" si="75"/>
        <v>4.8284625158831092E-2</v>
      </c>
      <c r="U202" s="15">
        <f t="shared" si="76"/>
        <v>3.9760000000000004E-2</v>
      </c>
      <c r="V202" s="16">
        <f t="shared" si="77"/>
        <v>0.57644628099173556</v>
      </c>
    </row>
    <row r="203" spans="1:22" x14ac:dyDescent="0.25">
      <c r="A203" s="2">
        <v>43409</v>
      </c>
      <c r="B203" s="14">
        <f t="shared" ref="B203:D222" si="84">VLOOKUP(_xlfn.CONCAT(B$2,$A203),Тикеры1,4,FALSE)</f>
        <v>3.7569999999999999E-2</v>
      </c>
      <c r="C203" s="15">
        <f t="shared" si="84"/>
        <v>0.121</v>
      </c>
      <c r="D203" s="16">
        <f t="shared" si="84"/>
        <v>80.400000000000006</v>
      </c>
      <c r="E203" s="14">
        <f t="shared" ref="E203:G222" si="85">VLOOKUP(_xlfn.CONCAT(E$2,$A203),Тикеры1,5,FALSE)</f>
        <v>131011440000</v>
      </c>
      <c r="F203" s="15">
        <f t="shared" si="85"/>
        <v>52290000</v>
      </c>
      <c r="G203" s="16">
        <f t="shared" si="85"/>
        <v>1800</v>
      </c>
      <c r="H203" s="14">
        <f t="shared" si="69"/>
        <v>-3.2815494193962595</v>
      </c>
      <c r="I203" s="15">
        <f t="shared" si="70"/>
        <v>-2.1119647333853959</v>
      </c>
      <c r="J203" s="16">
        <f t="shared" si="71"/>
        <v>4.3870141761849206</v>
      </c>
      <c r="K203" s="14">
        <f t="shared" si="78"/>
        <v>3.9856075283697667E-2</v>
      </c>
      <c r="L203" s="15">
        <f t="shared" si="79"/>
        <v>-3.6240541616885689E-2</v>
      </c>
      <c r="M203" s="16">
        <f t="shared" si="80"/>
        <v>5.0000000000000712E-3</v>
      </c>
      <c r="N203" s="14">
        <f t="shared" si="81"/>
        <v>3.9082314426328535E-2</v>
      </c>
      <c r="O203" s="15">
        <f t="shared" si="82"/>
        <v>-3.691354000685295E-2</v>
      </c>
      <c r="P203" s="16">
        <f t="shared" si="83"/>
        <v>4.9875415110391882E-3</v>
      </c>
      <c r="Q203" s="14">
        <f t="shared" si="72"/>
        <v>25.598550484578947</v>
      </c>
      <c r="R203" s="15">
        <f t="shared" si="73"/>
        <v>17.772315706164314</v>
      </c>
      <c r="S203" s="16">
        <f t="shared" si="74"/>
        <v>7.4955419438842563</v>
      </c>
      <c r="T203" s="14">
        <f t="shared" si="75"/>
        <v>7.8780177890724279E-2</v>
      </c>
      <c r="U203" s="15">
        <f t="shared" si="76"/>
        <v>3.7333333333333336E-2</v>
      </c>
      <c r="V203" s="16">
        <f t="shared" si="77"/>
        <v>0.584710743801653</v>
      </c>
    </row>
    <row r="204" spans="1:22" x14ac:dyDescent="0.25">
      <c r="A204" s="2">
        <v>43416</v>
      </c>
      <c r="B204" s="14">
        <f t="shared" si="84"/>
        <v>3.916E-2</v>
      </c>
      <c r="C204" s="15">
        <f t="shared" si="84"/>
        <v>0.11155</v>
      </c>
      <c r="D204" s="16">
        <f t="shared" si="84"/>
        <v>74.2</v>
      </c>
      <c r="E204" s="14">
        <f t="shared" si="85"/>
        <v>122393560000</v>
      </c>
      <c r="F204" s="15">
        <f t="shared" si="85"/>
        <v>96270000</v>
      </c>
      <c r="G204" s="16">
        <f t="shared" si="85"/>
        <v>7470</v>
      </c>
      <c r="H204" s="14">
        <f t="shared" si="69"/>
        <v>-3.2400994613198275</v>
      </c>
      <c r="I204" s="15">
        <f t="shared" si="70"/>
        <v>-2.1932823581035956</v>
      </c>
      <c r="J204" s="16">
        <f t="shared" si="71"/>
        <v>4.3067641501733345</v>
      </c>
      <c r="K204" s="14">
        <f t="shared" si="78"/>
        <v>4.2321000798509478E-2</v>
      </c>
      <c r="L204" s="15">
        <f t="shared" si="79"/>
        <v>-7.8099173553719009E-2</v>
      </c>
      <c r="M204" s="16">
        <f t="shared" si="80"/>
        <v>-7.7114427860696541E-2</v>
      </c>
      <c r="N204" s="14">
        <f t="shared" si="81"/>
        <v>4.1449958076432189E-2</v>
      </c>
      <c r="O204" s="15">
        <f t="shared" si="82"/>
        <v>-8.1317624718199533E-2</v>
      </c>
      <c r="P204" s="16">
        <f t="shared" si="83"/>
        <v>-8.0250026011585956E-2</v>
      </c>
      <c r="Q204" s="14">
        <f t="shared" si="72"/>
        <v>25.530507591261365</v>
      </c>
      <c r="R204" s="15">
        <f t="shared" si="73"/>
        <v>18.38266730175415</v>
      </c>
      <c r="S204" s="16">
        <f t="shared" si="74"/>
        <v>8.9186502781268633</v>
      </c>
      <c r="T204" s="14">
        <f t="shared" si="75"/>
        <v>0.11245235069885645</v>
      </c>
      <c r="U204" s="15">
        <f t="shared" si="76"/>
        <v>3.2293333333333334E-2</v>
      </c>
      <c r="V204" s="16">
        <f t="shared" si="77"/>
        <v>0.45661157024793392</v>
      </c>
    </row>
    <row r="205" spans="1:22" x14ac:dyDescent="0.25">
      <c r="A205" s="2">
        <v>43423</v>
      </c>
      <c r="B205" s="14">
        <f t="shared" si="84"/>
        <v>3.7060000000000003E-2</v>
      </c>
      <c r="C205" s="15">
        <f t="shared" si="84"/>
        <v>0.10865</v>
      </c>
      <c r="D205" s="16">
        <f t="shared" si="84"/>
        <v>76</v>
      </c>
      <c r="E205" s="14">
        <f t="shared" si="85"/>
        <v>82650820000</v>
      </c>
      <c r="F205" s="15">
        <f t="shared" si="85"/>
        <v>40660000</v>
      </c>
      <c r="G205" s="16">
        <f t="shared" si="85"/>
        <v>9560</v>
      </c>
      <c r="H205" s="14">
        <f t="shared" si="69"/>
        <v>-3.2952170581249232</v>
      </c>
      <c r="I205" s="15">
        <f t="shared" si="70"/>
        <v>-2.2196235722796986</v>
      </c>
      <c r="J205" s="16">
        <f t="shared" si="71"/>
        <v>4.3307333402863311</v>
      </c>
      <c r="K205" s="14">
        <f t="shared" si="78"/>
        <v>-5.3626149131767054E-2</v>
      </c>
      <c r="L205" s="15">
        <f t="shared" si="79"/>
        <v>-2.5997310623038995E-2</v>
      </c>
      <c r="M205" s="16">
        <f t="shared" si="80"/>
        <v>2.4258760107816673E-2</v>
      </c>
      <c r="N205" s="14">
        <f t="shared" si="81"/>
        <v>-5.5117596805095793E-2</v>
      </c>
      <c r="O205" s="15">
        <f t="shared" si="82"/>
        <v>-2.6341214176102884E-2</v>
      </c>
      <c r="P205" s="16">
        <f t="shared" si="83"/>
        <v>2.3969190112996187E-2</v>
      </c>
      <c r="Q205" s="14">
        <f t="shared" si="72"/>
        <v>25.13789058251934</v>
      </c>
      <c r="R205" s="15">
        <f t="shared" si="73"/>
        <v>17.520755366164476</v>
      </c>
      <c r="S205" s="16">
        <f t="shared" si="74"/>
        <v>9.1653430060454468</v>
      </c>
      <c r="T205" s="14">
        <f t="shared" si="75"/>
        <v>6.7979669631512155E-2</v>
      </c>
      <c r="U205" s="15">
        <f t="shared" si="76"/>
        <v>3.0746666666666665E-2</v>
      </c>
      <c r="V205" s="16">
        <f t="shared" si="77"/>
        <v>0.49380165289256195</v>
      </c>
    </row>
    <row r="206" spans="1:22" x14ac:dyDescent="0.25">
      <c r="A206" s="2">
        <v>43430</v>
      </c>
      <c r="B206" s="14">
        <f t="shared" si="84"/>
        <v>3.73E-2</v>
      </c>
      <c r="C206" s="15">
        <f t="shared" si="84"/>
        <v>0.10920000000000001</v>
      </c>
      <c r="D206" s="16">
        <f t="shared" si="84"/>
        <v>75.5</v>
      </c>
      <c r="E206" s="14">
        <f t="shared" si="85"/>
        <v>93504430000</v>
      </c>
      <c r="F206" s="15">
        <f t="shared" si="85"/>
        <v>78280000</v>
      </c>
      <c r="G206" s="16">
        <f t="shared" si="85"/>
        <v>2050</v>
      </c>
      <c r="H206" s="14">
        <f t="shared" si="69"/>
        <v>-3.2887619523323672</v>
      </c>
      <c r="I206" s="15">
        <f t="shared" si="70"/>
        <v>-2.2145742156713322</v>
      </c>
      <c r="J206" s="16">
        <f t="shared" si="71"/>
        <v>4.3241326562549789</v>
      </c>
      <c r="K206" s="14">
        <f t="shared" si="78"/>
        <v>6.4759848893685143E-3</v>
      </c>
      <c r="L206" s="15">
        <f t="shared" si="79"/>
        <v>5.062126092959124E-3</v>
      </c>
      <c r="M206" s="16">
        <f t="shared" si="80"/>
        <v>-6.5789473684210523E-3</v>
      </c>
      <c r="N206" s="14">
        <f t="shared" si="81"/>
        <v>6.4551057925560582E-3</v>
      </c>
      <c r="O206" s="15">
        <f t="shared" si="82"/>
        <v>5.0493566083660646E-3</v>
      </c>
      <c r="P206" s="16">
        <f t="shared" si="83"/>
        <v>-6.6006840313520242E-3</v>
      </c>
      <c r="Q206" s="14">
        <f t="shared" si="72"/>
        <v>25.261274651797816</v>
      </c>
      <c r="R206" s="15">
        <f t="shared" si="73"/>
        <v>18.175802700492149</v>
      </c>
      <c r="S206" s="16">
        <f t="shared" si="74"/>
        <v>7.6255950721324535</v>
      </c>
      <c r="T206" s="14">
        <f t="shared" si="75"/>
        <v>7.3062261753494312E-2</v>
      </c>
      <c r="U206" s="15">
        <f t="shared" si="76"/>
        <v>3.1040000000000005E-2</v>
      </c>
      <c r="V206" s="16">
        <f t="shared" si="77"/>
        <v>0.48347107438016529</v>
      </c>
    </row>
    <row r="207" spans="1:22" x14ac:dyDescent="0.25">
      <c r="A207" s="2">
        <v>43437</v>
      </c>
      <c r="B207" s="14">
        <f t="shared" si="84"/>
        <v>3.6554999999999997E-2</v>
      </c>
      <c r="C207" s="15">
        <f t="shared" si="84"/>
        <v>0.1173</v>
      </c>
      <c r="D207" s="16">
        <f t="shared" si="84"/>
        <v>75.900000000000006</v>
      </c>
      <c r="E207" s="14">
        <f t="shared" si="85"/>
        <v>78573670000</v>
      </c>
      <c r="F207" s="15">
        <f t="shared" si="85"/>
        <v>159600000</v>
      </c>
      <c r="G207" s="16">
        <f t="shared" si="85"/>
        <v>440</v>
      </c>
      <c r="H207" s="14">
        <f t="shared" si="69"/>
        <v>-3.3089373032368581</v>
      </c>
      <c r="I207" s="15">
        <f t="shared" si="70"/>
        <v>-2.1430205233227073</v>
      </c>
      <c r="J207" s="16">
        <f t="shared" si="71"/>
        <v>4.3294166844015844</v>
      </c>
      <c r="K207" s="14">
        <f t="shared" si="78"/>
        <v>-1.997319034852554E-2</v>
      </c>
      <c r="L207" s="15">
        <f t="shared" si="79"/>
        <v>7.4175824175824134E-2</v>
      </c>
      <c r="M207" s="16">
        <f t="shared" si="80"/>
        <v>5.298013245033188E-3</v>
      </c>
      <c r="N207" s="14">
        <f t="shared" si="81"/>
        <v>-2.0175350904490665E-2</v>
      </c>
      <c r="O207" s="15">
        <f t="shared" si="82"/>
        <v>7.1553692348625075E-2</v>
      </c>
      <c r="P207" s="16">
        <f t="shared" si="83"/>
        <v>5.2840281466052059E-3</v>
      </c>
      <c r="Q207" s="14">
        <f t="shared" si="72"/>
        <v>25.087302492983447</v>
      </c>
      <c r="R207" s="15">
        <f t="shared" si="73"/>
        <v>18.888181242979982</v>
      </c>
      <c r="S207" s="16">
        <f t="shared" si="74"/>
        <v>6.0867747269123065</v>
      </c>
      <c r="T207" s="14">
        <f t="shared" si="75"/>
        <v>5.7285048708174476E-2</v>
      </c>
      <c r="U207" s="15">
        <f t="shared" si="76"/>
        <v>3.5359999999999996E-2</v>
      </c>
      <c r="V207" s="16">
        <f t="shared" si="77"/>
        <v>0.49173553719008273</v>
      </c>
    </row>
    <row r="208" spans="1:22" x14ac:dyDescent="0.25">
      <c r="A208" s="2">
        <v>43444</v>
      </c>
      <c r="B208" s="14">
        <f t="shared" si="84"/>
        <v>3.5994999999999999E-2</v>
      </c>
      <c r="C208" s="15">
        <f t="shared" si="84"/>
        <v>0.1172</v>
      </c>
      <c r="D208" s="16">
        <f t="shared" si="84"/>
        <v>69.400000000000006</v>
      </c>
      <c r="E208" s="14">
        <f t="shared" si="85"/>
        <v>54305170000</v>
      </c>
      <c r="F208" s="15">
        <f t="shared" si="85"/>
        <v>95730000</v>
      </c>
      <c r="G208" s="16">
        <f t="shared" si="85"/>
        <v>13960</v>
      </c>
      <c r="H208" s="14">
        <f t="shared" si="69"/>
        <v>-3.324375239060871</v>
      </c>
      <c r="I208" s="15">
        <f t="shared" si="70"/>
        <v>-2.1438734018392247</v>
      </c>
      <c r="J208" s="16">
        <f t="shared" si="71"/>
        <v>4.2398868675127588</v>
      </c>
      <c r="K208" s="14">
        <f t="shared" si="78"/>
        <v>-1.5319381753522036E-2</v>
      </c>
      <c r="L208" s="15">
        <f t="shared" si="79"/>
        <v>-8.5251491901110709E-4</v>
      </c>
      <c r="M208" s="16">
        <f t="shared" si="80"/>
        <v>-8.563899868247693E-2</v>
      </c>
      <c r="N208" s="14">
        <f t="shared" si="81"/>
        <v>-1.5437935824012905E-2</v>
      </c>
      <c r="O208" s="15">
        <f t="shared" si="82"/>
        <v>-8.5287851651751534E-4</v>
      </c>
      <c r="P208" s="16">
        <f t="shared" si="83"/>
        <v>-8.9529816888825414E-2</v>
      </c>
      <c r="Q208" s="14">
        <f t="shared" si="72"/>
        <v>24.717885271140318</v>
      </c>
      <c r="R208" s="15">
        <f t="shared" si="73"/>
        <v>18.377042286922535</v>
      </c>
      <c r="S208" s="16">
        <f t="shared" si="74"/>
        <v>9.5439513763163628</v>
      </c>
      <c r="T208" s="14">
        <f t="shared" si="75"/>
        <v>4.5425667090216025E-2</v>
      </c>
      <c r="U208" s="15">
        <f t="shared" si="76"/>
        <v>3.5306666666666674E-2</v>
      </c>
      <c r="V208" s="16">
        <f t="shared" si="77"/>
        <v>0.35743801652892571</v>
      </c>
    </row>
    <row r="209" spans="1:22" x14ac:dyDescent="0.25">
      <c r="A209" s="2">
        <v>43451</v>
      </c>
      <c r="B209" s="14">
        <f t="shared" si="84"/>
        <v>3.5244999999999999E-2</v>
      </c>
      <c r="C209" s="15">
        <f t="shared" si="84"/>
        <v>0.11700000000000001</v>
      </c>
      <c r="D209" s="16">
        <f t="shared" si="84"/>
        <v>73.400000000000006</v>
      </c>
      <c r="E209" s="14">
        <f t="shared" si="85"/>
        <v>91086380000</v>
      </c>
      <c r="F209" s="15">
        <f t="shared" si="85"/>
        <v>137900000</v>
      </c>
      <c r="G209" s="16">
        <f t="shared" si="85"/>
        <v>9070</v>
      </c>
      <c r="H209" s="14">
        <f t="shared" si="69"/>
        <v>-3.3454316037562983</v>
      </c>
      <c r="I209" s="15">
        <f t="shared" si="70"/>
        <v>-2.145581344184381</v>
      </c>
      <c r="J209" s="16">
        <f t="shared" si="71"/>
        <v>4.2959239356204701</v>
      </c>
      <c r="K209" s="14">
        <f t="shared" si="78"/>
        <v>-2.0836227253785266E-2</v>
      </c>
      <c r="L209" s="15">
        <f t="shared" si="79"/>
        <v>-1.7064846416381557E-3</v>
      </c>
      <c r="M209" s="16">
        <f t="shared" si="80"/>
        <v>5.7636887608069162E-2</v>
      </c>
      <c r="N209" s="14">
        <f t="shared" si="81"/>
        <v>-2.1056364695427373E-2</v>
      </c>
      <c r="O209" s="15">
        <f t="shared" si="82"/>
        <v>-1.7079423451560362E-3</v>
      </c>
      <c r="P209" s="16">
        <f t="shared" si="83"/>
        <v>5.6037068107710988E-2</v>
      </c>
      <c r="Q209" s="14">
        <f t="shared" si="72"/>
        <v>25.235074123997862</v>
      </c>
      <c r="R209" s="15">
        <f t="shared" si="73"/>
        <v>18.74203934276353</v>
      </c>
      <c r="S209" s="16">
        <f t="shared" si="74"/>
        <v>9.1127275431091821</v>
      </c>
      <c r="T209" s="14">
        <f t="shared" si="75"/>
        <v>2.9542566709021608E-2</v>
      </c>
      <c r="U209" s="15">
        <f t="shared" si="76"/>
        <v>3.5200000000000002E-2</v>
      </c>
      <c r="V209" s="16">
        <f t="shared" si="77"/>
        <v>0.44008264462809926</v>
      </c>
    </row>
    <row r="210" spans="1:22" x14ac:dyDescent="0.25">
      <c r="A210" s="2">
        <v>43458</v>
      </c>
      <c r="B210" s="14">
        <f t="shared" si="84"/>
        <v>3.3849999999999998E-2</v>
      </c>
      <c r="C210" s="15">
        <f t="shared" si="84"/>
        <v>0.11395</v>
      </c>
      <c r="D210" s="16">
        <f t="shared" si="84"/>
        <v>71.8</v>
      </c>
      <c r="E210" s="14">
        <f t="shared" si="85"/>
        <v>113643210000</v>
      </c>
      <c r="F210" s="15">
        <f t="shared" si="85"/>
        <v>68150000</v>
      </c>
      <c r="G210" s="16">
        <f t="shared" si="85"/>
        <v>1870</v>
      </c>
      <c r="H210" s="14">
        <f t="shared" si="69"/>
        <v>-3.3858162796238531</v>
      </c>
      <c r="I210" s="15">
        <f t="shared" si="70"/>
        <v>-2.1719955232904438</v>
      </c>
      <c r="J210" s="16">
        <f t="shared" si="71"/>
        <v>4.2738844760541781</v>
      </c>
      <c r="K210" s="14">
        <f t="shared" si="78"/>
        <v>-3.9580082281174649E-2</v>
      </c>
      <c r="L210" s="15">
        <f t="shared" si="79"/>
        <v>-2.606837606837616E-2</v>
      </c>
      <c r="M210" s="16">
        <f t="shared" si="80"/>
        <v>-2.1798365122615918E-2</v>
      </c>
      <c r="N210" s="14">
        <f t="shared" si="81"/>
        <v>-4.0384675867554884E-2</v>
      </c>
      <c r="O210" s="15">
        <f t="shared" si="82"/>
        <v>-2.6414179106062988E-2</v>
      </c>
      <c r="P210" s="16">
        <f t="shared" si="83"/>
        <v>-2.2039459566291501E-2</v>
      </c>
      <c r="Q210" s="14">
        <f t="shared" si="72"/>
        <v>25.456329640629548</v>
      </c>
      <c r="R210" s="15">
        <f t="shared" si="73"/>
        <v>18.037221716106817</v>
      </c>
      <c r="S210" s="16">
        <f t="shared" si="74"/>
        <v>7.5336937098486327</v>
      </c>
      <c r="T210" s="14">
        <f t="shared" si="75"/>
        <v>0</v>
      </c>
      <c r="U210" s="15">
        <f t="shared" si="76"/>
        <v>3.3573333333333337E-2</v>
      </c>
      <c r="V210" s="16">
        <f t="shared" si="77"/>
        <v>0.40702479338842967</v>
      </c>
    </row>
    <row r="211" spans="1:22" x14ac:dyDescent="0.25">
      <c r="A211" s="2">
        <v>43465</v>
      </c>
      <c r="B211" s="14">
        <f t="shared" si="84"/>
        <v>3.4619999999999998E-2</v>
      </c>
      <c r="C211" s="15">
        <f t="shared" si="84"/>
        <v>0.11375</v>
      </c>
      <c r="D211" s="16">
        <f t="shared" si="84"/>
        <v>70.2</v>
      </c>
      <c r="E211" s="14">
        <f t="shared" si="85"/>
        <v>17622500000</v>
      </c>
      <c r="F211" s="15">
        <f t="shared" si="85"/>
        <v>9750000</v>
      </c>
      <c r="G211" s="16">
        <f t="shared" si="85"/>
        <v>40</v>
      </c>
      <c r="H211" s="14">
        <f t="shared" si="69"/>
        <v>-3.3633237292340739</v>
      </c>
      <c r="I211" s="15">
        <f t="shared" si="70"/>
        <v>-2.1737522211510774</v>
      </c>
      <c r="J211" s="16">
        <f t="shared" si="71"/>
        <v>4.2513483110317658</v>
      </c>
      <c r="K211" s="14">
        <f t="shared" si="78"/>
        <v>2.2747415066469715E-2</v>
      </c>
      <c r="L211" s="15">
        <f t="shared" si="79"/>
        <v>-1.7551557700745226E-3</v>
      </c>
      <c r="M211" s="16">
        <f t="shared" si="80"/>
        <v>-2.2284122562674015E-2</v>
      </c>
      <c r="N211" s="14">
        <f t="shared" si="81"/>
        <v>2.2492550389779188E-2</v>
      </c>
      <c r="O211" s="15">
        <f t="shared" si="82"/>
        <v>-1.756697860633441E-3</v>
      </c>
      <c r="P211" s="16">
        <f t="shared" si="83"/>
        <v>-2.2536165022412947E-2</v>
      </c>
      <c r="Q211" s="14">
        <f t="shared" si="72"/>
        <v>23.592442331612304</v>
      </c>
      <c r="R211" s="15">
        <f t="shared" si="73"/>
        <v>16.09277784297403</v>
      </c>
      <c r="S211" s="16">
        <f t="shared" si="74"/>
        <v>3.6888794541139363</v>
      </c>
      <c r="T211" s="14">
        <f t="shared" si="75"/>
        <v>1.6306649724692923E-2</v>
      </c>
      <c r="U211" s="15">
        <f t="shared" si="76"/>
        <v>3.3466666666666665E-2</v>
      </c>
      <c r="V211" s="16">
        <f t="shared" si="77"/>
        <v>0.37396694214876036</v>
      </c>
    </row>
    <row r="212" spans="1:22" x14ac:dyDescent="0.25">
      <c r="A212" s="2">
        <v>43472</v>
      </c>
      <c r="B212" s="14">
        <f t="shared" si="84"/>
        <v>3.5185000000000001E-2</v>
      </c>
      <c r="C212" s="15">
        <f t="shared" si="84"/>
        <v>0.126</v>
      </c>
      <c r="D212" s="16">
        <f t="shared" si="84"/>
        <v>73.2</v>
      </c>
      <c r="E212" s="14">
        <f t="shared" si="85"/>
        <v>51172460000</v>
      </c>
      <c r="F212" s="15">
        <f t="shared" si="85"/>
        <v>101770000</v>
      </c>
      <c r="G212" s="16">
        <f t="shared" si="85"/>
        <v>2070</v>
      </c>
      <c r="H212" s="14">
        <f t="shared" si="69"/>
        <v>-3.3471354235636248</v>
      </c>
      <c r="I212" s="15">
        <f t="shared" si="70"/>
        <v>-2.0714733720306588</v>
      </c>
      <c r="J212" s="16">
        <f t="shared" si="71"/>
        <v>4.2931954209672663</v>
      </c>
      <c r="K212" s="14">
        <f t="shared" si="78"/>
        <v>1.6320046216060168E-2</v>
      </c>
      <c r="L212" s="15">
        <f t="shared" si="79"/>
        <v>0.10769230769230766</v>
      </c>
      <c r="M212" s="16">
        <f t="shared" si="80"/>
        <v>4.2735042735042736E-2</v>
      </c>
      <c r="N212" s="14">
        <f t="shared" si="81"/>
        <v>1.6188305670449168E-2</v>
      </c>
      <c r="O212" s="15">
        <f t="shared" si="82"/>
        <v>0.10227884912041825</v>
      </c>
      <c r="P212" s="16">
        <f t="shared" si="83"/>
        <v>4.1847109935500504E-2</v>
      </c>
      <c r="Q212" s="14">
        <f t="shared" si="72"/>
        <v>24.658467333651814</v>
      </c>
      <c r="R212" s="15">
        <f t="shared" si="73"/>
        <v>18.438225923168115</v>
      </c>
      <c r="S212" s="16">
        <f t="shared" si="74"/>
        <v>7.6353038862594147</v>
      </c>
      <c r="T212" s="14">
        <f t="shared" si="75"/>
        <v>2.8271918678526107E-2</v>
      </c>
      <c r="U212" s="15">
        <f t="shared" si="76"/>
        <v>4.0000000000000008E-2</v>
      </c>
      <c r="V212" s="16">
        <f t="shared" si="77"/>
        <v>0.43595041322314054</v>
      </c>
    </row>
    <row r="213" spans="1:22" x14ac:dyDescent="0.25">
      <c r="A213" s="2">
        <v>43479</v>
      </c>
      <c r="B213" s="14">
        <f t="shared" si="84"/>
        <v>3.7100000000000001E-2</v>
      </c>
      <c r="C213" s="15">
        <f t="shared" si="84"/>
        <v>0.1195</v>
      </c>
      <c r="D213" s="16">
        <f t="shared" si="84"/>
        <v>73.599999999999994</v>
      </c>
      <c r="E213" s="14">
        <f t="shared" si="85"/>
        <v>75097740000</v>
      </c>
      <c r="F213" s="15">
        <f t="shared" si="85"/>
        <v>126560000</v>
      </c>
      <c r="G213" s="16">
        <f t="shared" si="85"/>
        <v>4960</v>
      </c>
      <c r="H213" s="14">
        <f t="shared" si="69"/>
        <v>-3.2941383093687477</v>
      </c>
      <c r="I213" s="15">
        <f t="shared" si="70"/>
        <v>-2.1244389076105716</v>
      </c>
      <c r="J213" s="16">
        <f t="shared" si="71"/>
        <v>4.2986450257348308</v>
      </c>
      <c r="K213" s="14">
        <f t="shared" si="78"/>
        <v>5.4426602245274971E-2</v>
      </c>
      <c r="L213" s="15">
        <f t="shared" si="79"/>
        <v>-5.1587301587301633E-2</v>
      </c>
      <c r="M213" s="16">
        <f t="shared" si="80"/>
        <v>5.4644808743168228E-3</v>
      </c>
      <c r="N213" s="14">
        <f t="shared" si="81"/>
        <v>5.29971141948773E-2</v>
      </c>
      <c r="O213" s="15">
        <f t="shared" si="82"/>
        <v>-5.2965535579912681E-2</v>
      </c>
      <c r="P213" s="16">
        <f t="shared" si="83"/>
        <v>5.4496047675644645E-3</v>
      </c>
      <c r="Q213" s="14">
        <f t="shared" si="72"/>
        <v>25.042056302054636</v>
      </c>
      <c r="R213" s="15">
        <f t="shared" si="73"/>
        <v>18.656227061983618</v>
      </c>
      <c r="S213" s="16">
        <f t="shared" si="74"/>
        <v>8.5091610197189738</v>
      </c>
      <c r="T213" s="14">
        <f t="shared" si="75"/>
        <v>6.882676831850916E-2</v>
      </c>
      <c r="U213" s="15">
        <f t="shared" si="76"/>
        <v>3.6533333333333334E-2</v>
      </c>
      <c r="V213" s="16">
        <f t="shared" si="77"/>
        <v>0.4442148760330577</v>
      </c>
    </row>
    <row r="214" spans="1:22" x14ac:dyDescent="0.25">
      <c r="A214" s="2">
        <v>43486</v>
      </c>
      <c r="B214" s="14">
        <f t="shared" si="84"/>
        <v>3.696E-2</v>
      </c>
      <c r="C214" s="15">
        <f t="shared" si="84"/>
        <v>0.1275</v>
      </c>
      <c r="D214" s="16">
        <f t="shared" si="84"/>
        <v>72.5</v>
      </c>
      <c r="E214" s="14">
        <f t="shared" si="85"/>
        <v>123912020000</v>
      </c>
      <c r="F214" s="15">
        <f t="shared" si="85"/>
        <v>200930000</v>
      </c>
      <c r="G214" s="16">
        <f t="shared" si="85"/>
        <v>2190</v>
      </c>
      <c r="H214" s="14">
        <f t="shared" si="69"/>
        <v>-3.2979190322086538</v>
      </c>
      <c r="I214" s="15">
        <f t="shared" si="70"/>
        <v>-2.059638914383656</v>
      </c>
      <c r="J214" s="16">
        <f t="shared" si="71"/>
        <v>4.2835865618606288</v>
      </c>
      <c r="K214" s="14">
        <f t="shared" si="78"/>
        <v>-3.7735849056604103E-3</v>
      </c>
      <c r="L214" s="15">
        <f t="shared" si="79"/>
        <v>6.6945606694560733E-2</v>
      </c>
      <c r="M214" s="16">
        <f t="shared" si="80"/>
        <v>-1.4945652173912968E-2</v>
      </c>
      <c r="N214" s="14">
        <f t="shared" si="81"/>
        <v>-3.7807228399060443E-3</v>
      </c>
      <c r="O214" s="15">
        <f t="shared" si="82"/>
        <v>6.4799993226915431E-2</v>
      </c>
      <c r="P214" s="16">
        <f t="shared" si="83"/>
        <v>-1.5058463874201388E-2</v>
      </c>
      <c r="Q214" s="14">
        <f t="shared" si="72"/>
        <v>25.542837634596722</v>
      </c>
      <c r="R214" s="15">
        <f t="shared" si="73"/>
        <v>19.118467146660734</v>
      </c>
      <c r="S214" s="16">
        <f t="shared" si="74"/>
        <v>7.6916568228105469</v>
      </c>
      <c r="T214" s="14">
        <f t="shared" si="75"/>
        <v>6.5861922914019516E-2</v>
      </c>
      <c r="U214" s="15">
        <f t="shared" si="76"/>
        <v>4.080000000000001E-2</v>
      </c>
      <c r="V214" s="16">
        <f t="shared" si="77"/>
        <v>0.42148760330578511</v>
      </c>
    </row>
    <row r="215" spans="1:22" x14ac:dyDescent="0.25">
      <c r="A215" s="2">
        <v>43493</v>
      </c>
      <c r="B215" s="14">
        <f t="shared" si="84"/>
        <v>3.7914999999999997E-2</v>
      </c>
      <c r="C215" s="15">
        <f t="shared" si="84"/>
        <v>0.12465</v>
      </c>
      <c r="D215" s="16">
        <f t="shared" si="84"/>
        <v>73.599999999999994</v>
      </c>
      <c r="E215" s="14">
        <f t="shared" si="85"/>
        <v>71483160000</v>
      </c>
      <c r="F215" s="15">
        <f t="shared" si="85"/>
        <v>78630000</v>
      </c>
      <c r="G215" s="16">
        <f t="shared" si="85"/>
        <v>1620</v>
      </c>
      <c r="H215" s="14">
        <f t="shared" si="69"/>
        <v>-3.2724084668292384</v>
      </c>
      <c r="I215" s="15">
        <f t="shared" si="70"/>
        <v>-2.08224546901257</v>
      </c>
      <c r="J215" s="16">
        <f t="shared" si="71"/>
        <v>4.2986450257348308</v>
      </c>
      <c r="K215" s="14">
        <f t="shared" si="78"/>
        <v>2.5838744588744522E-2</v>
      </c>
      <c r="L215" s="15">
        <f t="shared" si="79"/>
        <v>-2.2352941176470631E-2</v>
      </c>
      <c r="M215" s="16">
        <f t="shared" si="80"/>
        <v>1.517241379310337E-2</v>
      </c>
      <c r="N215" s="14">
        <f t="shared" si="81"/>
        <v>2.5510565379415321E-2</v>
      </c>
      <c r="O215" s="15">
        <f t="shared" si="82"/>
        <v>-2.2606554628913936E-2</v>
      </c>
      <c r="P215" s="16">
        <f t="shared" si="83"/>
        <v>1.5058463874201317E-2</v>
      </c>
      <c r="Q215" s="14">
        <f t="shared" si="72"/>
        <v>24.992727734430602</v>
      </c>
      <c r="R215" s="15">
        <f t="shared" si="73"/>
        <v>18.180263863967699</v>
      </c>
      <c r="S215" s="16">
        <f t="shared" si="74"/>
        <v>7.3901814282264295</v>
      </c>
      <c r="T215" s="14">
        <f t="shared" si="75"/>
        <v>8.6086404066073666E-2</v>
      </c>
      <c r="U215" s="15">
        <f t="shared" si="76"/>
        <v>3.9279999999999995E-2</v>
      </c>
      <c r="V215" s="16">
        <f t="shared" si="77"/>
        <v>0.4442148760330577</v>
      </c>
    </row>
    <row r="216" spans="1:22" x14ac:dyDescent="0.25">
      <c r="A216" s="2">
        <v>43500</v>
      </c>
      <c r="B216" s="14">
        <f t="shared" si="84"/>
        <v>3.7130000000000003E-2</v>
      </c>
      <c r="C216" s="15">
        <f t="shared" si="84"/>
        <v>0.1244</v>
      </c>
      <c r="D216" s="16">
        <f t="shared" si="84"/>
        <v>74</v>
      </c>
      <c r="E216" s="14">
        <f t="shared" si="85"/>
        <v>70216310000</v>
      </c>
      <c r="F216" s="15">
        <f t="shared" si="85"/>
        <v>72950000</v>
      </c>
      <c r="G216" s="16">
        <f t="shared" si="85"/>
        <v>1050</v>
      </c>
      <c r="H216" s="14">
        <f t="shared" si="69"/>
        <v>-3.2933300107931482</v>
      </c>
      <c r="I216" s="15">
        <f t="shared" si="70"/>
        <v>-2.084253098677058</v>
      </c>
      <c r="J216" s="16">
        <f t="shared" si="71"/>
        <v>4.3040650932041702</v>
      </c>
      <c r="K216" s="14">
        <f t="shared" si="78"/>
        <v>-2.0704206778319769E-2</v>
      </c>
      <c r="L216" s="15">
        <f t="shared" si="79"/>
        <v>-2.0056157240272783E-3</v>
      </c>
      <c r="M216" s="16">
        <f t="shared" si="80"/>
        <v>5.4347826086957301E-3</v>
      </c>
      <c r="N216" s="14">
        <f t="shared" si="81"/>
        <v>-2.0921543963909953E-2</v>
      </c>
      <c r="O216" s="15">
        <f t="shared" si="82"/>
        <v>-2.0076296644877868E-3</v>
      </c>
      <c r="P216" s="16">
        <f t="shared" si="83"/>
        <v>5.4200674693393345E-3</v>
      </c>
      <c r="Q216" s="14">
        <f t="shared" si="72"/>
        <v>24.974846457174642</v>
      </c>
      <c r="R216" s="15">
        <f t="shared" si="73"/>
        <v>18.105284832933069</v>
      </c>
      <c r="S216" s="16">
        <f t="shared" si="74"/>
        <v>6.956545443151569</v>
      </c>
      <c r="T216" s="14">
        <f t="shared" si="75"/>
        <v>6.9462092333756983E-2</v>
      </c>
      <c r="U216" s="15">
        <f t="shared" si="76"/>
        <v>3.9146666666666663E-2</v>
      </c>
      <c r="V216" s="16">
        <f t="shared" si="77"/>
        <v>0.4524793388429752</v>
      </c>
    </row>
    <row r="217" spans="1:22" x14ac:dyDescent="0.25">
      <c r="A217" s="2">
        <v>43507</v>
      </c>
      <c r="B217" s="14">
        <f t="shared" si="84"/>
        <v>3.6600000000000001E-2</v>
      </c>
      <c r="C217" s="15">
        <f t="shared" si="84"/>
        <v>0.1227</v>
      </c>
      <c r="D217" s="16">
        <f t="shared" si="84"/>
        <v>69.599999999999994</v>
      </c>
      <c r="E217" s="14">
        <f t="shared" si="85"/>
        <v>96716670000</v>
      </c>
      <c r="F217" s="15">
        <f t="shared" si="85"/>
        <v>291600000</v>
      </c>
      <c r="G217" s="16">
        <f t="shared" si="85"/>
        <v>12320</v>
      </c>
      <c r="H217" s="14">
        <f t="shared" si="69"/>
        <v>-3.3077070385748164</v>
      </c>
      <c r="I217" s="15">
        <f t="shared" si="70"/>
        <v>-2.0980129272652714</v>
      </c>
      <c r="J217" s="16">
        <f t="shared" si="71"/>
        <v>4.242764567340374</v>
      </c>
      <c r="K217" s="14">
        <f t="shared" si="78"/>
        <v>-1.4274171828710009E-2</v>
      </c>
      <c r="L217" s="15">
        <f t="shared" si="79"/>
        <v>-1.3665594855305411E-2</v>
      </c>
      <c r="M217" s="16">
        <f t="shared" si="80"/>
        <v>-5.9459459459459539E-2</v>
      </c>
      <c r="N217" s="14">
        <f t="shared" si="81"/>
        <v>-1.4377027781668258E-2</v>
      </c>
      <c r="O217" s="15">
        <f t="shared" si="82"/>
        <v>-1.3759828588213233E-2</v>
      </c>
      <c r="P217" s="16">
        <f t="shared" si="83"/>
        <v>-6.1300525863795856E-2</v>
      </c>
      <c r="Q217" s="14">
        <f t="shared" si="72"/>
        <v>25.295051613379851</v>
      </c>
      <c r="R217" s="15">
        <f t="shared" si="73"/>
        <v>19.490893558098776</v>
      </c>
      <c r="S217" s="16">
        <f t="shared" si="74"/>
        <v>9.4189792370875107</v>
      </c>
      <c r="T217" s="14">
        <f t="shared" si="75"/>
        <v>5.8238034731046211E-2</v>
      </c>
      <c r="U217" s="15">
        <f t="shared" si="76"/>
        <v>3.824000000000001E-2</v>
      </c>
      <c r="V217" s="16">
        <f t="shared" si="77"/>
        <v>0.36157024793388415</v>
      </c>
    </row>
    <row r="218" spans="1:22" x14ac:dyDescent="0.25">
      <c r="A218" s="2">
        <v>43514</v>
      </c>
      <c r="B218" s="14">
        <f t="shared" si="84"/>
        <v>3.6080000000000001E-2</v>
      </c>
      <c r="C218" s="15">
        <f t="shared" si="84"/>
        <v>0.11965000000000001</v>
      </c>
      <c r="D218" s="16">
        <f t="shared" si="84"/>
        <v>67.8</v>
      </c>
      <c r="E218" s="14">
        <f t="shared" si="85"/>
        <v>51953880000</v>
      </c>
      <c r="F218" s="15">
        <f t="shared" si="85"/>
        <v>67750000</v>
      </c>
      <c r="G218" s="16">
        <f t="shared" si="85"/>
        <v>12240</v>
      </c>
      <c r="H218" s="14">
        <f t="shared" si="69"/>
        <v>-3.3220165837877143</v>
      </c>
      <c r="I218" s="15">
        <f t="shared" si="70"/>
        <v>-2.1231844646277547</v>
      </c>
      <c r="J218" s="16">
        <f t="shared" si="71"/>
        <v>4.2165621949463494</v>
      </c>
      <c r="K218" s="14">
        <f t="shared" si="78"/>
        <v>-1.4207650273224034E-2</v>
      </c>
      <c r="L218" s="15">
        <f t="shared" si="79"/>
        <v>-2.485737571312141E-2</v>
      </c>
      <c r="M218" s="16">
        <f t="shared" si="80"/>
        <v>-2.5862068965517203E-2</v>
      </c>
      <c r="N218" s="14">
        <f t="shared" si="81"/>
        <v>-1.4309545212897628E-2</v>
      </c>
      <c r="O218" s="15">
        <f t="shared" si="82"/>
        <v>-2.5171537362483398E-2</v>
      </c>
      <c r="P218" s="16">
        <f t="shared" si="83"/>
        <v>-2.6202372394024072E-2</v>
      </c>
      <c r="Q218" s="14">
        <f t="shared" si="72"/>
        <v>24.673622238901928</v>
      </c>
      <c r="R218" s="15">
        <f t="shared" si="73"/>
        <v>18.031335017724086</v>
      </c>
      <c r="S218" s="16">
        <f t="shared" si="74"/>
        <v>9.4124645560663165</v>
      </c>
      <c r="T218" s="14">
        <f t="shared" si="75"/>
        <v>4.7225751800084766E-2</v>
      </c>
      <c r="U218" s="15">
        <f t="shared" si="76"/>
        <v>3.6613333333333345E-2</v>
      </c>
      <c r="V218" s="16">
        <f t="shared" si="77"/>
        <v>0.32438016528925612</v>
      </c>
    </row>
    <row r="219" spans="1:22" x14ac:dyDescent="0.25">
      <c r="A219" s="2">
        <v>43521</v>
      </c>
      <c r="B219" s="14">
        <f t="shared" si="84"/>
        <v>3.603E-2</v>
      </c>
      <c r="C219" s="15">
        <f t="shared" si="84"/>
        <v>0.12180000000000001</v>
      </c>
      <c r="D219" s="16">
        <f t="shared" si="84"/>
        <v>61.6</v>
      </c>
      <c r="E219" s="14">
        <f t="shared" si="85"/>
        <v>61054050000</v>
      </c>
      <c r="F219" s="15">
        <f t="shared" si="85"/>
        <v>31120000</v>
      </c>
      <c r="G219" s="16">
        <f t="shared" si="85"/>
        <v>19000</v>
      </c>
      <c r="H219" s="14">
        <f t="shared" si="69"/>
        <v>-3.3234033542221351</v>
      </c>
      <c r="I219" s="15">
        <f t="shared" si="70"/>
        <v>-2.1053749237063402</v>
      </c>
      <c r="J219" s="16">
        <f t="shared" si="71"/>
        <v>4.1206618705394744</v>
      </c>
      <c r="K219" s="14">
        <f t="shared" si="78"/>
        <v>-1.3858093126386205E-3</v>
      </c>
      <c r="L219" s="15">
        <f t="shared" si="79"/>
        <v>1.7969076473046377E-2</v>
      </c>
      <c r="M219" s="16">
        <f t="shared" si="80"/>
        <v>-9.1445427728613513E-2</v>
      </c>
      <c r="N219" s="14">
        <f t="shared" si="81"/>
        <v>-1.3867704344211157E-3</v>
      </c>
      <c r="O219" s="15">
        <f t="shared" si="82"/>
        <v>1.7809540921414395E-2</v>
      </c>
      <c r="P219" s="16">
        <f t="shared" si="83"/>
        <v>-9.590032440687575E-2</v>
      </c>
      <c r="Q219" s="14">
        <f t="shared" si="72"/>
        <v>24.835025374369124</v>
      </c>
      <c r="R219" s="15">
        <f t="shared" si="73"/>
        <v>17.253361257274467</v>
      </c>
      <c r="S219" s="16">
        <f t="shared" si="74"/>
        <v>9.8521942581485771</v>
      </c>
      <c r="T219" s="14">
        <f t="shared" si="75"/>
        <v>4.6166878441338439E-2</v>
      </c>
      <c r="U219" s="15">
        <f t="shared" si="76"/>
        <v>3.7760000000000002E-2</v>
      </c>
      <c r="V219" s="16">
        <f t="shared" si="77"/>
        <v>0.1962809917355372</v>
      </c>
    </row>
    <row r="220" spans="1:22" x14ac:dyDescent="0.25">
      <c r="A220" s="2">
        <v>43528</v>
      </c>
      <c r="B220" s="14">
        <f t="shared" si="84"/>
        <v>3.5220000000000001E-2</v>
      </c>
      <c r="C220" s="15">
        <f t="shared" si="84"/>
        <v>0.11940000000000001</v>
      </c>
      <c r="D220" s="16">
        <f t="shared" si="84"/>
        <v>75.599999999999994</v>
      </c>
      <c r="E220" s="14">
        <f t="shared" si="85"/>
        <v>47879270000</v>
      </c>
      <c r="F220" s="15">
        <f t="shared" si="85"/>
        <v>41880000</v>
      </c>
      <c r="G220" s="16">
        <f t="shared" si="85"/>
        <v>170840</v>
      </c>
      <c r="H220" s="14">
        <f t="shared" si="69"/>
        <v>-3.3461411759140769</v>
      </c>
      <c r="I220" s="15">
        <f t="shared" si="70"/>
        <v>-2.1252760780236355</v>
      </c>
      <c r="J220" s="16">
        <f t="shared" si="71"/>
        <v>4.3254562831854875</v>
      </c>
      <c r="K220" s="14">
        <f t="shared" si="78"/>
        <v>-2.2481265611989959E-2</v>
      </c>
      <c r="L220" s="15">
        <f t="shared" si="79"/>
        <v>-1.9704433497536939E-2</v>
      </c>
      <c r="M220" s="16">
        <f t="shared" si="80"/>
        <v>0.22727272727272715</v>
      </c>
      <c r="N220" s="14">
        <f t="shared" si="81"/>
        <v>-2.2737821691941704E-2</v>
      </c>
      <c r="O220" s="15">
        <f t="shared" si="82"/>
        <v>-1.9901154317294913E-2</v>
      </c>
      <c r="P220" s="16">
        <f t="shared" si="83"/>
        <v>0.20479441264601306</v>
      </c>
      <c r="Q220" s="14">
        <f t="shared" si="72"/>
        <v>24.591948471070499</v>
      </c>
      <c r="R220" s="15">
        <f t="shared" si="73"/>
        <v>17.550318943966609</v>
      </c>
      <c r="S220" s="16">
        <f t="shared" si="74"/>
        <v>12.048482724955402</v>
      </c>
      <c r="T220" s="14">
        <f t="shared" si="75"/>
        <v>2.9013130029648518E-2</v>
      </c>
      <c r="U220" s="15">
        <f t="shared" si="76"/>
        <v>3.6480000000000005E-2</v>
      </c>
      <c r="V220" s="16">
        <f t="shared" si="77"/>
        <v>0.48553719008264451</v>
      </c>
    </row>
    <row r="221" spans="1:22" x14ac:dyDescent="0.25">
      <c r="A221" s="2">
        <v>43535</v>
      </c>
      <c r="B221" s="14">
        <f t="shared" si="84"/>
        <v>3.739E-2</v>
      </c>
      <c r="C221" s="15">
        <f t="shared" si="84"/>
        <v>0.12089999999999999</v>
      </c>
      <c r="D221" s="16">
        <f t="shared" si="84"/>
        <v>68</v>
      </c>
      <c r="E221" s="14">
        <f t="shared" si="85"/>
        <v>102227890000</v>
      </c>
      <c r="F221" s="15">
        <f t="shared" si="85"/>
        <v>52340000</v>
      </c>
      <c r="G221" s="16">
        <f t="shared" si="85"/>
        <v>18880</v>
      </c>
      <c r="H221" s="14">
        <f t="shared" si="69"/>
        <v>-3.2863519899931148</v>
      </c>
      <c r="I221" s="15">
        <f t="shared" si="70"/>
        <v>-2.1127915213613901</v>
      </c>
      <c r="J221" s="16">
        <f t="shared" si="71"/>
        <v>4.219507705176107</v>
      </c>
      <c r="K221" s="14">
        <f t="shared" si="78"/>
        <v>6.1612720045428684E-2</v>
      </c>
      <c r="L221" s="15">
        <f t="shared" si="79"/>
        <v>1.2562814070351654E-2</v>
      </c>
      <c r="M221" s="16">
        <f t="shared" si="80"/>
        <v>-0.10052910052910047</v>
      </c>
      <c r="N221" s="14">
        <f t="shared" si="81"/>
        <v>5.9789185920962155E-2</v>
      </c>
      <c r="O221" s="15">
        <f t="shared" si="82"/>
        <v>1.2484556662245277E-2</v>
      </c>
      <c r="P221" s="16">
        <f t="shared" si="83"/>
        <v>-0.10594857800938055</v>
      </c>
      <c r="Q221" s="14">
        <f t="shared" si="72"/>
        <v>25.350470373768399</v>
      </c>
      <c r="R221" s="15">
        <f t="shared" si="73"/>
        <v>17.773271455066276</v>
      </c>
      <c r="S221" s="16">
        <f t="shared" si="74"/>
        <v>9.8458584396994908</v>
      </c>
      <c r="T221" s="14">
        <f t="shared" si="75"/>
        <v>7.496823379923763E-2</v>
      </c>
      <c r="U221" s="15">
        <f t="shared" si="76"/>
        <v>3.7279999999999994E-2</v>
      </c>
      <c r="V221" s="16">
        <f t="shared" si="77"/>
        <v>0.32851239669421484</v>
      </c>
    </row>
    <row r="222" spans="1:22" x14ac:dyDescent="0.25">
      <c r="A222" s="2">
        <v>43542</v>
      </c>
      <c r="B222" s="14">
        <f t="shared" si="84"/>
        <v>3.5999999999999997E-2</v>
      </c>
      <c r="C222" s="15">
        <f t="shared" si="84"/>
        <v>0.12045</v>
      </c>
      <c r="D222" s="16">
        <f t="shared" si="84"/>
        <v>69.400000000000006</v>
      </c>
      <c r="E222" s="14">
        <f t="shared" si="85"/>
        <v>82752480000</v>
      </c>
      <c r="F222" s="15">
        <f t="shared" si="85"/>
        <v>57350000</v>
      </c>
      <c r="G222" s="16">
        <f t="shared" si="85"/>
        <v>37360</v>
      </c>
      <c r="H222" s="14">
        <f t="shared" si="69"/>
        <v>-3.3242363405260273</v>
      </c>
      <c r="I222" s="15">
        <f t="shared" si="70"/>
        <v>-2.1165205499212565</v>
      </c>
      <c r="J222" s="16">
        <f t="shared" si="71"/>
        <v>4.2398868675127588</v>
      </c>
      <c r="K222" s="14">
        <f t="shared" si="78"/>
        <v>-3.7175715431933737E-2</v>
      </c>
      <c r="L222" s="15">
        <f t="shared" si="79"/>
        <v>-3.7220843672455921E-3</v>
      </c>
      <c r="M222" s="16">
        <f t="shared" si="80"/>
        <v>2.058823529411773E-2</v>
      </c>
      <c r="N222" s="14">
        <f t="shared" si="81"/>
        <v>-3.7884350532912447E-2</v>
      </c>
      <c r="O222" s="15">
        <f t="shared" si="82"/>
        <v>-3.7290285598665976E-3</v>
      </c>
      <c r="P222" s="16">
        <f t="shared" si="83"/>
        <v>2.0379162336652264E-2</v>
      </c>
      <c r="Q222" s="14">
        <f t="shared" si="72"/>
        <v>25.139119820543019</v>
      </c>
      <c r="R222" s="15">
        <f t="shared" si="73"/>
        <v>17.864683401539654</v>
      </c>
      <c r="S222" s="16">
        <f t="shared" si="74"/>
        <v>10.528355892342779</v>
      </c>
      <c r="T222" s="14">
        <f t="shared" si="75"/>
        <v>4.5531554426090616E-2</v>
      </c>
      <c r="U222" s="15">
        <f t="shared" si="76"/>
        <v>3.7040000000000003E-2</v>
      </c>
      <c r="V222" s="16">
        <f t="shared" si="77"/>
        <v>0.35743801652892571</v>
      </c>
    </row>
    <row r="223" spans="1:22" x14ac:dyDescent="0.25">
      <c r="A223" s="2">
        <v>43549</v>
      </c>
      <c r="B223" s="14">
        <f t="shared" ref="B223:D242" si="86">VLOOKUP(_xlfn.CONCAT(B$2,$A223),Тикеры1,4,FALSE)</f>
        <v>3.5645000000000003E-2</v>
      </c>
      <c r="C223" s="15">
        <f t="shared" si="86"/>
        <v>0.1197</v>
      </c>
      <c r="D223" s="16">
        <f t="shared" si="86"/>
        <v>67.8</v>
      </c>
      <c r="E223" s="14">
        <f t="shared" ref="E223:G242" si="87">VLOOKUP(_xlfn.CONCAT(E$2,$A223),Тикеры1,5,FALSE)</f>
        <v>57751630000</v>
      </c>
      <c r="F223" s="15">
        <f t="shared" si="87"/>
        <v>30000000</v>
      </c>
      <c r="G223" s="16">
        <f t="shared" si="87"/>
        <v>2900</v>
      </c>
      <c r="H223" s="14">
        <f t="shared" si="69"/>
        <v>-3.3341463944125453</v>
      </c>
      <c r="I223" s="15">
        <f t="shared" si="70"/>
        <v>-2.1227666664182094</v>
      </c>
      <c r="J223" s="16">
        <f t="shared" si="71"/>
        <v>4.2165621949463494</v>
      </c>
      <c r="K223" s="14">
        <f t="shared" si="78"/>
        <v>-9.8611111111109508E-3</v>
      </c>
      <c r="L223" s="15">
        <f t="shared" si="79"/>
        <v>-6.2266500622665064E-3</v>
      </c>
      <c r="M223" s="16">
        <f t="shared" si="80"/>
        <v>-2.3054755043227786E-2</v>
      </c>
      <c r="N223" s="14">
        <f t="shared" si="81"/>
        <v>-9.9100538865180918E-3</v>
      </c>
      <c r="O223" s="15">
        <f t="shared" si="82"/>
        <v>-6.2461164969529323E-3</v>
      </c>
      <c r="P223" s="16">
        <f t="shared" si="83"/>
        <v>-2.3324672566409004E-2</v>
      </c>
      <c r="Q223" s="14">
        <f t="shared" si="72"/>
        <v>24.779417411058219</v>
      </c>
      <c r="R223" s="15">
        <f t="shared" si="73"/>
        <v>17.216707939626428</v>
      </c>
      <c r="S223" s="16">
        <f t="shared" si="74"/>
        <v>7.9724660159745655</v>
      </c>
      <c r="T223" s="14">
        <f t="shared" si="75"/>
        <v>3.8013553578992054E-2</v>
      </c>
      <c r="U223" s="15">
        <f t="shared" si="76"/>
        <v>3.6640000000000006E-2</v>
      </c>
      <c r="V223" s="16">
        <f t="shared" si="77"/>
        <v>0.32438016528925612</v>
      </c>
    </row>
    <row r="224" spans="1:22" x14ac:dyDescent="0.25">
      <c r="A224" s="2">
        <v>43556</v>
      </c>
      <c r="B224" s="14">
        <f t="shared" si="86"/>
        <v>3.6319999999999998E-2</v>
      </c>
      <c r="C224" s="15">
        <f t="shared" si="86"/>
        <v>0.1181</v>
      </c>
      <c r="D224" s="16">
        <f t="shared" si="86"/>
        <v>72.599999999999994</v>
      </c>
      <c r="E224" s="14">
        <f t="shared" si="87"/>
        <v>60442440000</v>
      </c>
      <c r="F224" s="15">
        <f t="shared" si="87"/>
        <v>37420000</v>
      </c>
      <c r="G224" s="16">
        <f t="shared" si="87"/>
        <v>662390</v>
      </c>
      <c r="H224" s="14">
        <f t="shared" si="69"/>
        <v>-3.3153867252490445</v>
      </c>
      <c r="I224" s="15">
        <f t="shared" si="70"/>
        <v>-2.1362235557788205</v>
      </c>
      <c r="J224" s="16">
        <f t="shared" si="71"/>
        <v>4.28496492183075</v>
      </c>
      <c r="K224" s="14">
        <f t="shared" si="78"/>
        <v>1.893673727030425E-2</v>
      </c>
      <c r="L224" s="15">
        <f t="shared" si="79"/>
        <v>-1.3366750208855508E-2</v>
      </c>
      <c r="M224" s="16">
        <f t="shared" si="80"/>
        <v>7.0796460176991108E-2</v>
      </c>
      <c r="N224" s="14">
        <f t="shared" si="81"/>
        <v>1.8759669163500577E-2</v>
      </c>
      <c r="O224" s="15">
        <f t="shared" si="82"/>
        <v>-1.3456889360610843E-2</v>
      </c>
      <c r="P224" s="16">
        <f t="shared" si="83"/>
        <v>6.8402726884400411E-2</v>
      </c>
      <c r="Q224" s="14">
        <f t="shared" si="72"/>
        <v>24.824957344151564</v>
      </c>
      <c r="R224" s="15">
        <f t="shared" si="73"/>
        <v>17.437715878810216</v>
      </c>
      <c r="S224" s="16">
        <f t="shared" si="74"/>
        <v>13.403609785320874</v>
      </c>
      <c r="T224" s="14">
        <f t="shared" si="75"/>
        <v>5.2308343922066916E-2</v>
      </c>
      <c r="U224" s="15">
        <f t="shared" si="76"/>
        <v>3.5786666666666661E-2</v>
      </c>
      <c r="V224" s="16">
        <f t="shared" si="77"/>
        <v>0.42355371900826433</v>
      </c>
    </row>
    <row r="225" spans="1:22" x14ac:dyDescent="0.25">
      <c r="A225" s="2">
        <v>43563</v>
      </c>
      <c r="B225" s="14">
        <f t="shared" si="86"/>
        <v>3.6255000000000003E-2</v>
      </c>
      <c r="C225" s="15">
        <f t="shared" si="86"/>
        <v>0.11505</v>
      </c>
      <c r="D225" s="16">
        <f t="shared" si="86"/>
        <v>65.8</v>
      </c>
      <c r="E225" s="14">
        <f t="shared" si="87"/>
        <v>118585830000</v>
      </c>
      <c r="F225" s="15">
        <f t="shared" si="87"/>
        <v>24280000</v>
      </c>
      <c r="G225" s="16">
        <f t="shared" si="87"/>
        <v>178380</v>
      </c>
      <c r="H225" s="14">
        <f t="shared" si="69"/>
        <v>-3.3171779761585811</v>
      </c>
      <c r="I225" s="15">
        <f t="shared" si="70"/>
        <v>-2.1623884625007621</v>
      </c>
      <c r="J225" s="16">
        <f t="shared" si="71"/>
        <v>4.1866198383312714</v>
      </c>
      <c r="K225" s="14">
        <f t="shared" si="78"/>
        <v>-1.7896475770923905E-3</v>
      </c>
      <c r="L225" s="15">
        <f t="shared" si="79"/>
        <v>-2.5825571549534271E-2</v>
      </c>
      <c r="M225" s="16">
        <f t="shared" si="80"/>
        <v>-9.3663911845730002E-2</v>
      </c>
      <c r="N225" s="14">
        <f t="shared" si="81"/>
        <v>-1.7912509095364426E-3</v>
      </c>
      <c r="O225" s="15">
        <f t="shared" si="82"/>
        <v>-2.6164906721941685E-2</v>
      </c>
      <c r="P225" s="16">
        <f t="shared" si="83"/>
        <v>-9.8345083499478833E-2</v>
      </c>
      <c r="Q225" s="14">
        <f t="shared" si="72"/>
        <v>25.49890283913766</v>
      </c>
      <c r="R225" s="15">
        <f t="shared" si="73"/>
        <v>17.00516352415557</v>
      </c>
      <c r="S225" s="16">
        <f t="shared" si="74"/>
        <v>12.091671385220199</v>
      </c>
      <c r="T225" s="14">
        <f t="shared" si="75"/>
        <v>5.0931808555696824E-2</v>
      </c>
      <c r="U225" s="15">
        <f t="shared" si="76"/>
        <v>3.4159999999999996E-2</v>
      </c>
      <c r="V225" s="16">
        <f t="shared" si="77"/>
        <v>0.28305785123966937</v>
      </c>
    </row>
    <row r="226" spans="1:22" x14ac:dyDescent="0.25">
      <c r="A226" s="2">
        <v>43570</v>
      </c>
      <c r="B226" s="14">
        <f t="shared" si="86"/>
        <v>3.5810000000000002E-2</v>
      </c>
      <c r="C226" s="15">
        <f t="shared" si="86"/>
        <v>0.11675000000000001</v>
      </c>
      <c r="D226" s="16">
        <f t="shared" si="86"/>
        <v>61</v>
      </c>
      <c r="E226" s="14">
        <f t="shared" si="87"/>
        <v>59724510000</v>
      </c>
      <c r="F226" s="15">
        <f t="shared" si="87"/>
        <v>17560000</v>
      </c>
      <c r="G226" s="16">
        <f t="shared" si="87"/>
        <v>152460</v>
      </c>
      <c r="H226" s="14">
        <f t="shared" si="69"/>
        <v>-3.3295280949717956</v>
      </c>
      <c r="I226" s="15">
        <f t="shared" si="70"/>
        <v>-2.1477203824331301</v>
      </c>
      <c r="J226" s="16">
        <f t="shared" si="71"/>
        <v>4.1108738641733114</v>
      </c>
      <c r="K226" s="14">
        <f t="shared" si="78"/>
        <v>-1.2274169080126905E-2</v>
      </c>
      <c r="L226" s="15">
        <f t="shared" si="79"/>
        <v>1.4776184267709753E-2</v>
      </c>
      <c r="M226" s="16">
        <f t="shared" si="80"/>
        <v>-7.2948328267477158E-2</v>
      </c>
      <c r="N226" s="14">
        <f t="shared" si="81"/>
        <v>-1.235011881321472E-2</v>
      </c>
      <c r="O226" s="15">
        <f t="shared" si="82"/>
        <v>1.4668080067631775E-2</v>
      </c>
      <c r="P226" s="16">
        <f t="shared" si="83"/>
        <v>-7.5745974157960277E-2</v>
      </c>
      <c r="Q226" s="14">
        <f t="shared" si="72"/>
        <v>24.813008325855062</v>
      </c>
      <c r="R226" s="15">
        <f t="shared" si="73"/>
        <v>16.681134146171246</v>
      </c>
      <c r="S226" s="16">
        <f t="shared" si="74"/>
        <v>11.934657545542265</v>
      </c>
      <c r="T226" s="14">
        <f t="shared" si="75"/>
        <v>4.1507835662854792E-2</v>
      </c>
      <c r="U226" s="15">
        <f t="shared" si="76"/>
        <v>3.506666666666667E-2</v>
      </c>
      <c r="V226" s="16">
        <f t="shared" si="77"/>
        <v>0.18388429752066113</v>
      </c>
    </row>
    <row r="227" spans="1:22" x14ac:dyDescent="0.25">
      <c r="A227" s="2">
        <v>43577</v>
      </c>
      <c r="B227" s="14">
        <f t="shared" si="86"/>
        <v>3.5409999999999997E-2</v>
      </c>
      <c r="C227" s="15">
        <f t="shared" si="86"/>
        <v>0.11550000000000001</v>
      </c>
      <c r="D227" s="16">
        <f t="shared" si="86"/>
        <v>73.8</v>
      </c>
      <c r="E227" s="14">
        <f t="shared" si="87"/>
        <v>80617700000</v>
      </c>
      <c r="F227" s="15">
        <f t="shared" si="87"/>
        <v>24310000</v>
      </c>
      <c r="G227" s="16">
        <f t="shared" si="87"/>
        <v>241970</v>
      </c>
      <c r="H227" s="14">
        <f t="shared" si="69"/>
        <v>-3.3407610128583247</v>
      </c>
      <c r="I227" s="15">
        <f t="shared" si="70"/>
        <v>-2.158484749020289</v>
      </c>
      <c r="J227" s="16">
        <f t="shared" si="71"/>
        <v>4.3013587316064266</v>
      </c>
      <c r="K227" s="14">
        <f t="shared" si="78"/>
        <v>-1.1170064227869436E-2</v>
      </c>
      <c r="L227" s="15">
        <f t="shared" si="79"/>
        <v>-1.0706638115631701E-2</v>
      </c>
      <c r="M227" s="16">
        <f t="shared" si="80"/>
        <v>0.20983606557377044</v>
      </c>
      <c r="N227" s="14">
        <f t="shared" si="81"/>
        <v>-1.123291788652914E-2</v>
      </c>
      <c r="O227" s="15">
        <f t="shared" si="82"/>
        <v>-1.076436658715843E-2</v>
      </c>
      <c r="P227" s="16">
        <f t="shared" si="83"/>
        <v>0.1904848674331156</v>
      </c>
      <c r="Q227" s="14">
        <f t="shared" si="72"/>
        <v>25.112984065327456</v>
      </c>
      <c r="R227" s="15">
        <f t="shared" si="73"/>
        <v>17.006398346292308</v>
      </c>
      <c r="S227" s="16">
        <f t="shared" si="74"/>
        <v>12.396569030512138</v>
      </c>
      <c r="T227" s="14">
        <f t="shared" si="75"/>
        <v>3.3036848792884342E-2</v>
      </c>
      <c r="U227" s="15">
        <f t="shared" si="76"/>
        <v>3.44E-2</v>
      </c>
      <c r="V227" s="16">
        <f t="shared" si="77"/>
        <v>0.44834710743801648</v>
      </c>
    </row>
    <row r="228" spans="1:22" x14ac:dyDescent="0.25">
      <c r="A228" s="2">
        <v>43584</v>
      </c>
      <c r="B228" s="14">
        <f t="shared" si="86"/>
        <v>3.5779999999999999E-2</v>
      </c>
      <c r="C228" s="15">
        <f t="shared" si="86"/>
        <v>0.1149</v>
      </c>
      <c r="D228" s="16">
        <f t="shared" si="86"/>
        <v>71.2</v>
      </c>
      <c r="E228" s="14">
        <f t="shared" si="87"/>
        <v>33285030000</v>
      </c>
      <c r="F228" s="15">
        <f t="shared" si="87"/>
        <v>18550000</v>
      </c>
      <c r="G228" s="16">
        <f t="shared" si="87"/>
        <v>19310</v>
      </c>
      <c r="H228" s="14">
        <f t="shared" si="69"/>
        <v>-3.330366200901564</v>
      </c>
      <c r="I228" s="15">
        <f t="shared" si="70"/>
        <v>-2.1636930941274271</v>
      </c>
      <c r="J228" s="16">
        <f t="shared" si="71"/>
        <v>4.2654928184179299</v>
      </c>
      <c r="K228" s="14">
        <f t="shared" si="78"/>
        <v>1.0449025698955162E-2</v>
      </c>
      <c r="L228" s="15">
        <f t="shared" si="79"/>
        <v>-5.1948051948052234E-3</v>
      </c>
      <c r="M228" s="16">
        <f t="shared" si="80"/>
        <v>-3.5230352303522956E-2</v>
      </c>
      <c r="N228" s="14">
        <f t="shared" si="81"/>
        <v>1.0394811956760756E-2</v>
      </c>
      <c r="O228" s="15">
        <f t="shared" si="82"/>
        <v>-5.2083451071382354E-3</v>
      </c>
      <c r="P228" s="16">
        <f t="shared" si="83"/>
        <v>-3.5865913188496697E-2</v>
      </c>
      <c r="Q228" s="14">
        <f t="shared" si="72"/>
        <v>24.228373583305569</v>
      </c>
      <c r="R228" s="15">
        <f t="shared" si="73"/>
        <v>16.735980347017719</v>
      </c>
      <c r="S228" s="16">
        <f t="shared" si="74"/>
        <v>9.8683783754225605</v>
      </c>
      <c r="T228" s="14">
        <f t="shared" si="75"/>
        <v>4.0872511647606968E-2</v>
      </c>
      <c r="U228" s="15">
        <f t="shared" si="76"/>
        <v>3.4080000000000006E-2</v>
      </c>
      <c r="V228" s="16">
        <f t="shared" si="77"/>
        <v>0.39462809917355374</v>
      </c>
    </row>
    <row r="229" spans="1:22" x14ac:dyDescent="0.25">
      <c r="A229" s="2">
        <v>43591</v>
      </c>
      <c r="B229" s="14">
        <f t="shared" si="86"/>
        <v>3.5194999999999997E-2</v>
      </c>
      <c r="C229" s="15">
        <f t="shared" si="86"/>
        <v>0.1128</v>
      </c>
      <c r="D229" s="16">
        <f t="shared" si="86"/>
        <v>68</v>
      </c>
      <c r="E229" s="14">
        <f t="shared" si="87"/>
        <v>30766480000</v>
      </c>
      <c r="F229" s="15">
        <f t="shared" si="87"/>
        <v>13260000</v>
      </c>
      <c r="G229" s="16">
        <f t="shared" si="87"/>
        <v>27460</v>
      </c>
      <c r="H229" s="14">
        <f t="shared" si="69"/>
        <v>-3.3468512519220424</v>
      </c>
      <c r="I229" s="15">
        <f t="shared" si="70"/>
        <v>-2.1821389399181785</v>
      </c>
      <c r="J229" s="16">
        <f t="shared" si="71"/>
        <v>4.219507705176107</v>
      </c>
      <c r="K229" s="14">
        <f t="shared" si="78"/>
        <v>-1.6349916154276192E-2</v>
      </c>
      <c r="L229" s="15">
        <f t="shared" si="79"/>
        <v>-1.8276762402088812E-2</v>
      </c>
      <c r="M229" s="16">
        <f t="shared" si="80"/>
        <v>-4.4943820224719142E-2</v>
      </c>
      <c r="N229" s="14">
        <f t="shared" si="81"/>
        <v>-1.648505102047821E-2</v>
      </c>
      <c r="O229" s="15">
        <f t="shared" si="82"/>
        <v>-1.8445845790751567E-2</v>
      </c>
      <c r="P229" s="16">
        <f t="shared" si="83"/>
        <v>-4.5985113241823382E-2</v>
      </c>
      <c r="Q229" s="14">
        <f t="shared" si="72"/>
        <v>24.149691622596439</v>
      </c>
      <c r="R229" s="15">
        <f t="shared" si="73"/>
        <v>16.40026254272199</v>
      </c>
      <c r="S229" s="16">
        <f t="shared" si="74"/>
        <v>10.220485679321962</v>
      </c>
      <c r="T229" s="14">
        <f t="shared" si="75"/>
        <v>2.8483693350275282E-2</v>
      </c>
      <c r="U229" s="15">
        <f t="shared" si="76"/>
        <v>3.2960000000000003E-2</v>
      </c>
      <c r="V229" s="16">
        <f t="shared" si="77"/>
        <v>0.32851239669421484</v>
      </c>
    </row>
    <row r="230" spans="1:22" x14ac:dyDescent="0.25">
      <c r="A230" s="2">
        <v>43598</v>
      </c>
      <c r="B230" s="14">
        <f t="shared" si="86"/>
        <v>3.5099999999999999E-2</v>
      </c>
      <c r="C230" s="15">
        <f t="shared" si="86"/>
        <v>0.1045</v>
      </c>
      <c r="D230" s="16">
        <f t="shared" si="86"/>
        <v>68</v>
      </c>
      <c r="E230" s="14">
        <f t="shared" si="87"/>
        <v>55304810000</v>
      </c>
      <c r="F230" s="15">
        <f t="shared" si="87"/>
        <v>40700000</v>
      </c>
      <c r="G230" s="16">
        <f t="shared" si="87"/>
        <v>3400</v>
      </c>
      <c r="H230" s="14">
        <f t="shared" si="69"/>
        <v>-3.3495541485103169</v>
      </c>
      <c r="I230" s="15">
        <f t="shared" si="70"/>
        <v>-2.2585682075772713</v>
      </c>
      <c r="J230" s="16">
        <f t="shared" si="71"/>
        <v>4.219507705176107</v>
      </c>
      <c r="K230" s="14">
        <f t="shared" si="78"/>
        <v>-2.6992470521380275E-3</v>
      </c>
      <c r="L230" s="15">
        <f t="shared" si="79"/>
        <v>-7.3581560283687966E-2</v>
      </c>
      <c r="M230" s="16">
        <f t="shared" si="80"/>
        <v>0</v>
      </c>
      <c r="N230" s="14">
        <f t="shared" si="81"/>
        <v>-2.7028965882746883E-3</v>
      </c>
      <c r="O230" s="15">
        <f t="shared" si="82"/>
        <v>-7.64292676590929E-2</v>
      </c>
      <c r="P230" s="16">
        <f t="shared" si="83"/>
        <v>0</v>
      </c>
      <c r="Q230" s="14">
        <f t="shared" si="72"/>
        <v>24.736125721800651</v>
      </c>
      <c r="R230" s="15">
        <f t="shared" si="73"/>
        <v>17.521738650412825</v>
      </c>
      <c r="S230" s="16">
        <f t="shared" si="74"/>
        <v>8.1315307106042525</v>
      </c>
      <c r="T230" s="14">
        <f t="shared" si="75"/>
        <v>2.647183396865737E-2</v>
      </c>
      <c r="U230" s="15">
        <f t="shared" si="76"/>
        <v>2.8533333333333334E-2</v>
      </c>
      <c r="V230" s="16">
        <f t="shared" si="77"/>
        <v>0.32851239669421484</v>
      </c>
    </row>
    <row r="231" spans="1:22" x14ac:dyDescent="0.25">
      <c r="A231" s="2">
        <v>43605</v>
      </c>
      <c r="B231" s="14">
        <f t="shared" si="86"/>
        <v>3.7199999999999997E-2</v>
      </c>
      <c r="C231" s="15">
        <f t="shared" si="86"/>
        <v>0.1017</v>
      </c>
      <c r="D231" s="16">
        <f t="shared" si="86"/>
        <v>67.8</v>
      </c>
      <c r="E231" s="14">
        <f t="shared" si="87"/>
        <v>266298630000</v>
      </c>
      <c r="F231" s="15">
        <f t="shared" si="87"/>
        <v>44700000</v>
      </c>
      <c r="G231" s="16">
        <f t="shared" si="87"/>
        <v>6150</v>
      </c>
      <c r="H231" s="14">
        <f t="shared" si="69"/>
        <v>-3.2914465177030361</v>
      </c>
      <c r="I231" s="15">
        <f t="shared" si="70"/>
        <v>-2.2857279759276228</v>
      </c>
      <c r="J231" s="16">
        <f t="shared" si="71"/>
        <v>4.2165621949463494</v>
      </c>
      <c r="K231" s="14">
        <f t="shared" si="78"/>
        <v>5.9829059829059762E-2</v>
      </c>
      <c r="L231" s="15">
        <f t="shared" si="79"/>
        <v>-2.6794258373205714E-2</v>
      </c>
      <c r="M231" s="16">
        <f t="shared" si="80"/>
        <v>-2.9411764705882769E-3</v>
      </c>
      <c r="N231" s="14">
        <f t="shared" si="81"/>
        <v>5.8107630807280757E-2</v>
      </c>
      <c r="O231" s="15">
        <f t="shared" si="82"/>
        <v>-2.7159768350351388E-2</v>
      </c>
      <c r="P231" s="16">
        <f t="shared" si="83"/>
        <v>-2.9455102297568031E-3</v>
      </c>
      <c r="Q231" s="14">
        <f t="shared" si="72"/>
        <v>26.307884185179276</v>
      </c>
      <c r="R231" s="15">
        <f t="shared" si="73"/>
        <v>17.615484059583796</v>
      </c>
      <c r="S231" s="16">
        <f t="shared" si="74"/>
        <v>8.7242073608005644</v>
      </c>
      <c r="T231" s="14">
        <f t="shared" si="75"/>
        <v>7.094451503600166E-2</v>
      </c>
      <c r="U231" s="15">
        <f t="shared" si="76"/>
        <v>2.7040000000000002E-2</v>
      </c>
      <c r="V231" s="16">
        <f t="shared" si="77"/>
        <v>0.32438016528925612</v>
      </c>
    </row>
    <row r="232" spans="1:22" x14ac:dyDescent="0.25">
      <c r="A232" s="2">
        <v>43612</v>
      </c>
      <c r="B232" s="14">
        <f t="shared" si="86"/>
        <v>3.6705000000000002E-2</v>
      </c>
      <c r="C232" s="15">
        <f t="shared" si="86"/>
        <v>0.1013</v>
      </c>
      <c r="D232" s="16">
        <f t="shared" si="86"/>
        <v>67.400000000000006</v>
      </c>
      <c r="E232" s="14">
        <f t="shared" si="87"/>
        <v>138107430000</v>
      </c>
      <c r="F232" s="15">
        <f t="shared" si="87"/>
        <v>28600000</v>
      </c>
      <c r="G232" s="16">
        <f t="shared" si="87"/>
        <v>20430</v>
      </c>
      <c r="H232" s="14">
        <f t="shared" si="69"/>
        <v>-3.3048422934193922</v>
      </c>
      <c r="I232" s="15">
        <f t="shared" si="70"/>
        <v>-2.2896688677274994</v>
      </c>
      <c r="J232" s="16">
        <f t="shared" si="71"/>
        <v>4.2106450179182611</v>
      </c>
      <c r="K232" s="14">
        <f t="shared" si="78"/>
        <v>-1.3306451612903104E-2</v>
      </c>
      <c r="L232" s="15">
        <f t="shared" si="79"/>
        <v>-3.9331366764994843E-3</v>
      </c>
      <c r="M232" s="16">
        <f t="shared" si="80"/>
        <v>-5.8997050147491367E-3</v>
      </c>
      <c r="N232" s="14">
        <f t="shared" si="81"/>
        <v>-1.3395775716356082E-2</v>
      </c>
      <c r="O232" s="15">
        <f t="shared" si="82"/>
        <v>-3.9408917998765896E-3</v>
      </c>
      <c r="P232" s="16">
        <f t="shared" si="83"/>
        <v>-5.9171770280883962E-3</v>
      </c>
      <c r="Q232" s="14">
        <f t="shared" si="72"/>
        <v>25.651297697507452</v>
      </c>
      <c r="R232" s="15">
        <f t="shared" si="73"/>
        <v>17.168917275790083</v>
      </c>
      <c r="S232" s="16">
        <f t="shared" si="74"/>
        <v>9.9247596878116671</v>
      </c>
      <c r="T232" s="14">
        <f t="shared" si="75"/>
        <v>6.0461668784413447E-2</v>
      </c>
      <c r="U232" s="15">
        <f t="shared" si="76"/>
        <v>2.6826666666666669E-2</v>
      </c>
      <c r="V232" s="16">
        <f t="shared" si="77"/>
        <v>0.31611570247933896</v>
      </c>
    </row>
    <row r="233" spans="1:22" x14ac:dyDescent="0.25">
      <c r="A233" s="2">
        <v>43619</v>
      </c>
      <c r="B233" s="14">
        <f t="shared" si="86"/>
        <v>3.9E-2</v>
      </c>
      <c r="C233" s="15">
        <f t="shared" si="86"/>
        <v>0.1007</v>
      </c>
      <c r="D233" s="16">
        <f t="shared" si="86"/>
        <v>69.400000000000006</v>
      </c>
      <c r="E233" s="14">
        <f t="shared" si="87"/>
        <v>196214510000</v>
      </c>
      <c r="F233" s="15">
        <f t="shared" si="87"/>
        <v>42440000</v>
      </c>
      <c r="G233" s="16">
        <f t="shared" si="87"/>
        <v>36310</v>
      </c>
      <c r="H233" s="14">
        <f t="shared" si="69"/>
        <v>-3.2441936328524905</v>
      </c>
      <c r="I233" s="15">
        <f t="shared" si="70"/>
        <v>-2.2956094792576205</v>
      </c>
      <c r="J233" s="16">
        <f t="shared" si="71"/>
        <v>4.2398868675127588</v>
      </c>
      <c r="K233" s="14">
        <f t="shared" si="78"/>
        <v>6.2525541479362443E-2</v>
      </c>
      <c r="L233" s="15">
        <f t="shared" si="79"/>
        <v>-5.9230009871668642E-3</v>
      </c>
      <c r="M233" s="16">
        <f t="shared" si="80"/>
        <v>2.9673590504451036E-2</v>
      </c>
      <c r="N233" s="14">
        <f t="shared" si="81"/>
        <v>6.0648660566901672E-2</v>
      </c>
      <c r="O233" s="15">
        <f t="shared" si="82"/>
        <v>-5.9406115301211711E-3</v>
      </c>
      <c r="P233" s="16">
        <f t="shared" si="83"/>
        <v>2.9241849594497386E-2</v>
      </c>
      <c r="Q233" s="14">
        <f t="shared" si="72"/>
        <v>26.002474336490934</v>
      </c>
      <c r="R233" s="15">
        <f t="shared" si="73"/>
        <v>17.563601871710055</v>
      </c>
      <c r="S233" s="16">
        <f t="shared" si="74"/>
        <v>10.499848464408382</v>
      </c>
      <c r="T233" s="14">
        <f t="shared" si="75"/>
        <v>0.1090639559508683</v>
      </c>
      <c r="U233" s="15">
        <f t="shared" si="76"/>
        <v>2.6506666666666668E-2</v>
      </c>
      <c r="V233" s="16">
        <f t="shared" si="77"/>
        <v>0.35743801652892571</v>
      </c>
    </row>
    <row r="234" spans="1:22" x14ac:dyDescent="0.25">
      <c r="A234" s="2">
        <v>43626</v>
      </c>
      <c r="B234" s="14">
        <f t="shared" si="86"/>
        <v>4.0320000000000002E-2</v>
      </c>
      <c r="C234" s="15">
        <f t="shared" si="86"/>
        <v>0.1056</v>
      </c>
      <c r="D234" s="16">
        <f t="shared" si="86"/>
        <v>68.400000000000006</v>
      </c>
      <c r="E234" s="14">
        <f t="shared" si="87"/>
        <v>141781230000</v>
      </c>
      <c r="F234" s="15">
        <f t="shared" si="87"/>
        <v>31290000</v>
      </c>
      <c r="G234" s="16">
        <f t="shared" si="87"/>
        <v>6020</v>
      </c>
      <c r="H234" s="14">
        <f t="shared" si="69"/>
        <v>-3.2109076552190237</v>
      </c>
      <c r="I234" s="15">
        <f t="shared" si="70"/>
        <v>-2.2480969077099759</v>
      </c>
      <c r="J234" s="16">
        <f t="shared" si="71"/>
        <v>4.2253728246285052</v>
      </c>
      <c r="K234" s="14">
        <f t="shared" si="78"/>
        <v>3.3846153846153894E-2</v>
      </c>
      <c r="L234" s="15">
        <f t="shared" si="79"/>
        <v>4.8659384309831195E-2</v>
      </c>
      <c r="M234" s="16">
        <f t="shared" si="80"/>
        <v>-1.4409221902017291E-2</v>
      </c>
      <c r="N234" s="14">
        <f t="shared" si="81"/>
        <v>3.328597763346676E-2</v>
      </c>
      <c r="O234" s="15">
        <f t="shared" si="82"/>
        <v>4.75125715476446E-2</v>
      </c>
      <c r="P234" s="16">
        <f t="shared" si="83"/>
        <v>-1.4514042884254071E-2</v>
      </c>
      <c r="Q234" s="14">
        <f t="shared" si="72"/>
        <v>25.677551072748262</v>
      </c>
      <c r="R234" s="15">
        <f t="shared" si="73"/>
        <v>17.258809115645064</v>
      </c>
      <c r="S234" s="16">
        <f t="shared" si="74"/>
        <v>8.7028425383028676</v>
      </c>
      <c r="T234" s="14">
        <f t="shared" si="75"/>
        <v>0.1370182126217705</v>
      </c>
      <c r="U234" s="15">
        <f t="shared" si="76"/>
        <v>2.912E-2</v>
      </c>
      <c r="V234" s="16">
        <f t="shared" si="77"/>
        <v>0.33677685950413233</v>
      </c>
    </row>
    <row r="235" spans="1:22" x14ac:dyDescent="0.25">
      <c r="A235" s="2">
        <v>43633</v>
      </c>
      <c r="B235" s="14">
        <f t="shared" si="86"/>
        <v>4.02E-2</v>
      </c>
      <c r="C235" s="15">
        <f t="shared" si="86"/>
        <v>0.1114</v>
      </c>
      <c r="D235" s="16">
        <f t="shared" si="86"/>
        <v>72.8</v>
      </c>
      <c r="E235" s="14">
        <f t="shared" si="87"/>
        <v>117008760000</v>
      </c>
      <c r="F235" s="15">
        <f t="shared" si="87"/>
        <v>55470000</v>
      </c>
      <c r="G235" s="16">
        <f t="shared" si="87"/>
        <v>61020</v>
      </c>
      <c r="H235" s="14">
        <f t="shared" si="69"/>
        <v>-3.2138882833571616</v>
      </c>
      <c r="I235" s="15">
        <f t="shared" si="70"/>
        <v>-2.1946279514889535</v>
      </c>
      <c r="J235" s="16">
        <f t="shared" si="71"/>
        <v>4.28771595520264</v>
      </c>
      <c r="K235" s="14">
        <f t="shared" si="78"/>
        <v>-2.9761904761905268E-3</v>
      </c>
      <c r="L235" s="15">
        <f t="shared" si="79"/>
        <v>5.4924242424242424E-2</v>
      </c>
      <c r="M235" s="16">
        <f t="shared" si="80"/>
        <v>6.4327485380116831E-2</v>
      </c>
      <c r="N235" s="14">
        <f t="shared" si="81"/>
        <v>-2.9806281381379008E-3</v>
      </c>
      <c r="O235" s="15">
        <f t="shared" si="82"/>
        <v>5.3468956221022552E-2</v>
      </c>
      <c r="P235" s="16">
        <f t="shared" si="83"/>
        <v>6.2343130574135347E-2</v>
      </c>
      <c r="Q235" s="14">
        <f t="shared" si="72"/>
        <v>25.485514640736287</v>
      </c>
      <c r="R235" s="15">
        <f t="shared" si="73"/>
        <v>17.831352892031418</v>
      </c>
      <c r="S235" s="16">
        <f t="shared" si="74"/>
        <v>11.01895695827066</v>
      </c>
      <c r="T235" s="14">
        <f t="shared" si="75"/>
        <v>0.13447691656077934</v>
      </c>
      <c r="U235" s="15">
        <f t="shared" si="76"/>
        <v>3.2213333333333337E-2</v>
      </c>
      <c r="V235" s="16">
        <f t="shared" si="77"/>
        <v>0.42768595041322305</v>
      </c>
    </row>
    <row r="236" spans="1:22" x14ac:dyDescent="0.25">
      <c r="A236" s="2">
        <v>43640</v>
      </c>
      <c r="B236" s="14">
        <f t="shared" si="86"/>
        <v>3.9879999999999999E-2</v>
      </c>
      <c r="C236" s="15">
        <f t="shared" si="86"/>
        <v>0.11700000000000001</v>
      </c>
      <c r="D236" s="16">
        <f t="shared" si="86"/>
        <v>72.599999999999994</v>
      </c>
      <c r="E236" s="14">
        <f t="shared" si="87"/>
        <v>97702110000</v>
      </c>
      <c r="F236" s="15">
        <f t="shared" si="87"/>
        <v>417390000</v>
      </c>
      <c r="G236" s="16">
        <f t="shared" si="87"/>
        <v>9700</v>
      </c>
      <c r="H236" s="14">
        <f t="shared" si="69"/>
        <v>-3.2218803338884996</v>
      </c>
      <c r="I236" s="15">
        <f t="shared" si="70"/>
        <v>-2.145581344184381</v>
      </c>
      <c r="J236" s="16">
        <f t="shared" si="71"/>
        <v>4.28496492183075</v>
      </c>
      <c r="K236" s="14">
        <f t="shared" si="78"/>
        <v>-7.9601990049751447E-3</v>
      </c>
      <c r="L236" s="15">
        <f t="shared" si="79"/>
        <v>5.0269299820466858E-2</v>
      </c>
      <c r="M236" s="16">
        <f t="shared" si="80"/>
        <v>-2.7472527472527865E-3</v>
      </c>
      <c r="N236" s="14">
        <f t="shared" si="81"/>
        <v>-7.9920505313378042E-3</v>
      </c>
      <c r="O236" s="15">
        <f t="shared" si="82"/>
        <v>4.9046607304572477E-2</v>
      </c>
      <c r="P236" s="16">
        <f t="shared" si="83"/>
        <v>-2.7510333718898708E-3</v>
      </c>
      <c r="Q236" s="14">
        <f t="shared" si="72"/>
        <v>25.30518899248661</v>
      </c>
      <c r="R236" s="15">
        <f t="shared" si="73"/>
        <v>19.849531594486169</v>
      </c>
      <c r="S236" s="16">
        <f t="shared" si="74"/>
        <v>9.1798811644914746</v>
      </c>
      <c r="T236" s="14">
        <f t="shared" si="75"/>
        <v>0.12770012706480305</v>
      </c>
      <c r="U236" s="15">
        <f t="shared" si="76"/>
        <v>3.5200000000000002E-2</v>
      </c>
      <c r="V236" s="16">
        <f t="shared" si="77"/>
        <v>0.42355371900826433</v>
      </c>
    </row>
    <row r="237" spans="1:22" x14ac:dyDescent="0.25">
      <c r="A237" s="2">
        <v>43647</v>
      </c>
      <c r="B237" s="14">
        <f t="shared" si="86"/>
        <v>4.1355000000000003E-2</v>
      </c>
      <c r="C237" s="15">
        <f t="shared" si="86"/>
        <v>0.1192</v>
      </c>
      <c r="D237" s="16">
        <f t="shared" si="86"/>
        <v>71.2</v>
      </c>
      <c r="E237" s="14">
        <f t="shared" si="87"/>
        <v>157815980000</v>
      </c>
      <c r="F237" s="15">
        <f t="shared" si="87"/>
        <v>64820000</v>
      </c>
      <c r="G237" s="16">
        <f t="shared" si="87"/>
        <v>10500</v>
      </c>
      <c r="H237" s="14">
        <f t="shared" si="69"/>
        <v>-3.1855619458382671</v>
      </c>
      <c r="I237" s="15">
        <f t="shared" si="70"/>
        <v>-2.1269525243508878</v>
      </c>
      <c r="J237" s="16">
        <f t="shared" si="71"/>
        <v>4.2654928184179299</v>
      </c>
      <c r="K237" s="14">
        <f t="shared" si="78"/>
        <v>3.6985957873620967E-2</v>
      </c>
      <c r="L237" s="15">
        <f t="shared" si="79"/>
        <v>1.8803418803418747E-2</v>
      </c>
      <c r="M237" s="16">
        <f t="shared" si="80"/>
        <v>-1.9283746556473712E-2</v>
      </c>
      <c r="N237" s="14">
        <f t="shared" si="81"/>
        <v>3.6318388050232221E-2</v>
      </c>
      <c r="O237" s="15">
        <f t="shared" si="82"/>
        <v>1.8628819833493199E-2</v>
      </c>
      <c r="P237" s="16">
        <f t="shared" si="83"/>
        <v>-1.9472103412820182E-2</v>
      </c>
      <c r="Q237" s="14">
        <f t="shared" si="72"/>
        <v>25.784695507658107</v>
      </c>
      <c r="R237" s="15">
        <f t="shared" si="73"/>
        <v>17.987124755677677</v>
      </c>
      <c r="S237" s="16">
        <f t="shared" si="74"/>
        <v>9.259130536145614</v>
      </c>
      <c r="T237" s="14">
        <f t="shared" si="75"/>
        <v>0.15893689114781881</v>
      </c>
      <c r="U237" s="15">
        <f t="shared" si="76"/>
        <v>3.6373333333333341E-2</v>
      </c>
      <c r="V237" s="16">
        <f t="shared" si="77"/>
        <v>0.39462809917355374</v>
      </c>
    </row>
    <row r="238" spans="1:22" x14ac:dyDescent="0.25">
      <c r="A238" s="2">
        <v>43654</v>
      </c>
      <c r="B238" s="14">
        <f t="shared" si="86"/>
        <v>4.3999999999999997E-2</v>
      </c>
      <c r="C238" s="15">
        <f t="shared" si="86"/>
        <v>0.1187</v>
      </c>
      <c r="D238" s="16">
        <f t="shared" si="86"/>
        <v>72.599999999999994</v>
      </c>
      <c r="E238" s="14">
        <f t="shared" si="87"/>
        <v>379685590000</v>
      </c>
      <c r="F238" s="15">
        <f t="shared" si="87"/>
        <v>33950000</v>
      </c>
      <c r="G238" s="16">
        <f t="shared" si="87"/>
        <v>4940</v>
      </c>
      <c r="H238" s="14">
        <f t="shared" si="69"/>
        <v>-3.1235656450638758</v>
      </c>
      <c r="I238" s="15">
        <f t="shared" si="70"/>
        <v>-2.1311559773665145</v>
      </c>
      <c r="J238" s="16">
        <f t="shared" si="71"/>
        <v>4.28496492183075</v>
      </c>
      <c r="K238" s="14">
        <f t="shared" si="78"/>
        <v>6.3958408898561109E-2</v>
      </c>
      <c r="L238" s="15">
        <f t="shared" si="79"/>
        <v>-4.194630872483225E-3</v>
      </c>
      <c r="M238" s="16">
        <f t="shared" si="80"/>
        <v>1.9662921348314485E-2</v>
      </c>
      <c r="N238" s="14">
        <f t="shared" si="81"/>
        <v>6.1996300774391368E-2</v>
      </c>
      <c r="O238" s="15">
        <f t="shared" si="82"/>
        <v>-4.2034530156269843E-3</v>
      </c>
      <c r="P238" s="16">
        <f t="shared" si="83"/>
        <v>1.9472103412820099E-2</v>
      </c>
      <c r="Q238" s="14">
        <f t="shared" si="72"/>
        <v>26.662609352450051</v>
      </c>
      <c r="R238" s="15">
        <f t="shared" si="73"/>
        <v>17.340399411968978</v>
      </c>
      <c r="S238" s="16">
        <f t="shared" si="74"/>
        <v>8.5051206101819687</v>
      </c>
      <c r="T238" s="14">
        <f t="shared" si="75"/>
        <v>0.21495129182549763</v>
      </c>
      <c r="U238" s="15">
        <f t="shared" si="76"/>
        <v>3.6106666666666669E-2</v>
      </c>
      <c r="V238" s="16">
        <f t="shared" si="77"/>
        <v>0.42355371900826433</v>
      </c>
    </row>
    <row r="239" spans="1:22" x14ac:dyDescent="0.25">
      <c r="A239" s="2">
        <v>43661</v>
      </c>
      <c r="B239" s="14">
        <f t="shared" si="86"/>
        <v>4.24E-2</v>
      </c>
      <c r="C239" s="15">
        <f t="shared" si="86"/>
        <v>0.1149</v>
      </c>
      <c r="D239" s="16">
        <f t="shared" si="86"/>
        <v>70.400000000000006</v>
      </c>
      <c r="E239" s="14">
        <f t="shared" si="87"/>
        <v>158424560000</v>
      </c>
      <c r="F239" s="15">
        <f t="shared" si="87"/>
        <v>21460000</v>
      </c>
      <c r="G239" s="16">
        <f t="shared" si="87"/>
        <v>4020</v>
      </c>
      <c r="H239" s="14">
        <f t="shared" si="69"/>
        <v>-3.160606916744225</v>
      </c>
      <c r="I239" s="15">
        <f t="shared" si="70"/>
        <v>-2.1636930941274271</v>
      </c>
      <c r="J239" s="16">
        <f t="shared" si="71"/>
        <v>4.2541932631639972</v>
      </c>
      <c r="K239" s="14">
        <f t="shared" si="78"/>
        <v>-3.6363636363636306E-2</v>
      </c>
      <c r="L239" s="15">
        <f t="shared" si="79"/>
        <v>-3.2013479359730396E-2</v>
      </c>
      <c r="M239" s="16">
        <f t="shared" si="80"/>
        <v>-3.0303030303030148E-2</v>
      </c>
      <c r="N239" s="14">
        <f t="shared" si="81"/>
        <v>-3.7041271680348979E-2</v>
      </c>
      <c r="O239" s="15">
        <f t="shared" si="82"/>
        <v>-3.2537116760912366E-2</v>
      </c>
      <c r="P239" s="16">
        <f t="shared" si="83"/>
        <v>-3.0771658666753545E-2</v>
      </c>
      <c r="Q239" s="14">
        <f t="shared" si="72"/>
        <v>25.7885443548127</v>
      </c>
      <c r="R239" s="15">
        <f t="shared" si="73"/>
        <v>16.881701295166827</v>
      </c>
      <c r="S239" s="16">
        <f t="shared" si="74"/>
        <v>8.2990371816130661</v>
      </c>
      <c r="T239" s="14">
        <f t="shared" si="75"/>
        <v>0.18106734434561628</v>
      </c>
      <c r="U239" s="15">
        <f t="shared" si="76"/>
        <v>3.4080000000000006E-2</v>
      </c>
      <c r="V239" s="16">
        <f t="shared" si="77"/>
        <v>0.37809917355371908</v>
      </c>
    </row>
    <row r="240" spans="1:22" x14ac:dyDescent="0.25">
      <c r="A240" s="2">
        <v>43668</v>
      </c>
      <c r="B240" s="14">
        <f t="shared" si="86"/>
        <v>4.2700000000000002E-2</v>
      </c>
      <c r="C240" s="15">
        <f t="shared" si="86"/>
        <v>0.108</v>
      </c>
      <c r="D240" s="16">
        <f t="shared" si="86"/>
        <v>68.400000000000006</v>
      </c>
      <c r="E240" s="14">
        <f t="shared" si="87"/>
        <v>144287460000</v>
      </c>
      <c r="F240" s="15">
        <f t="shared" si="87"/>
        <v>49670000</v>
      </c>
      <c r="G240" s="16">
        <f t="shared" si="87"/>
        <v>3240</v>
      </c>
      <c r="H240" s="14">
        <f t="shared" si="69"/>
        <v>-3.1535563587475584</v>
      </c>
      <c r="I240" s="15">
        <f t="shared" si="70"/>
        <v>-2.2256240518579173</v>
      </c>
      <c r="J240" s="16">
        <f t="shared" si="71"/>
        <v>4.2253728246285052</v>
      </c>
      <c r="K240" s="14">
        <f t="shared" si="78"/>
        <v>7.0754716981132467E-3</v>
      </c>
      <c r="L240" s="15">
        <f t="shared" si="79"/>
        <v>-6.0052219321148854E-2</v>
      </c>
      <c r="M240" s="16">
        <f t="shared" si="80"/>
        <v>-2.8409090909090908E-2</v>
      </c>
      <c r="N240" s="14">
        <f t="shared" si="81"/>
        <v>7.050557996666762E-3</v>
      </c>
      <c r="O240" s="15">
        <f t="shared" si="82"/>
        <v>-6.1930957730490385E-2</v>
      </c>
      <c r="P240" s="16">
        <f t="shared" si="83"/>
        <v>-2.8820438535491971E-2</v>
      </c>
      <c r="Q240" s="14">
        <f t="shared" si="72"/>
        <v>25.695073396663112</v>
      </c>
      <c r="R240" s="15">
        <f t="shared" si="73"/>
        <v>17.720911687083532</v>
      </c>
      <c r="S240" s="16">
        <f t="shared" si="74"/>
        <v>8.0833286087863758</v>
      </c>
      <c r="T240" s="14">
        <f t="shared" si="75"/>
        <v>0.18742058449809409</v>
      </c>
      <c r="U240" s="15">
        <f t="shared" si="76"/>
        <v>3.04E-2</v>
      </c>
      <c r="V240" s="16">
        <f t="shared" si="77"/>
        <v>0.33677685950413233</v>
      </c>
    </row>
    <row r="241" spans="1:22" x14ac:dyDescent="0.25">
      <c r="A241" s="2">
        <v>43675</v>
      </c>
      <c r="B241" s="14">
        <f t="shared" si="86"/>
        <v>4.2014999999999997E-2</v>
      </c>
      <c r="C241" s="15">
        <f t="shared" si="86"/>
        <v>0.1106</v>
      </c>
      <c r="D241" s="16">
        <f t="shared" si="86"/>
        <v>68.599999999999994</v>
      </c>
      <c r="E241" s="14">
        <f t="shared" si="87"/>
        <v>118793760000</v>
      </c>
      <c r="F241" s="15">
        <f t="shared" si="87"/>
        <v>46460000</v>
      </c>
      <c r="G241" s="16">
        <f t="shared" si="87"/>
        <v>8570</v>
      </c>
      <c r="H241" s="14">
        <f t="shared" si="69"/>
        <v>-3.1697285816019556</v>
      </c>
      <c r="I241" s="15">
        <f t="shared" si="70"/>
        <v>-2.2018351898939028</v>
      </c>
      <c r="J241" s="16">
        <f t="shared" si="71"/>
        <v>4.2282925347318399</v>
      </c>
      <c r="K241" s="14">
        <f t="shared" si="78"/>
        <v>-1.6042154566744848E-2</v>
      </c>
      <c r="L241" s="15">
        <f t="shared" si="79"/>
        <v>2.4074074074074123E-2</v>
      </c>
      <c r="M241" s="16">
        <f t="shared" si="80"/>
        <v>2.9239766081869682E-3</v>
      </c>
      <c r="N241" s="14">
        <f t="shared" si="81"/>
        <v>-1.6172222854397452E-2</v>
      </c>
      <c r="O241" s="15">
        <f t="shared" si="82"/>
        <v>2.3788861964014793E-2</v>
      </c>
      <c r="P241" s="16">
        <f t="shared" si="83"/>
        <v>2.9197101033346246E-3</v>
      </c>
      <c r="Q241" s="14">
        <f t="shared" si="72"/>
        <v>25.500654717242931</v>
      </c>
      <c r="R241" s="15">
        <f t="shared" si="73"/>
        <v>17.654102285306536</v>
      </c>
      <c r="S241" s="16">
        <f t="shared" si="74"/>
        <v>9.0560230115918259</v>
      </c>
      <c r="T241" s="14">
        <f t="shared" si="75"/>
        <v>0.17291401948326976</v>
      </c>
      <c r="U241" s="15">
        <f t="shared" si="76"/>
        <v>3.1786666666666671E-2</v>
      </c>
      <c r="V241" s="16">
        <f t="shared" si="77"/>
        <v>0.34090909090909077</v>
      </c>
    </row>
    <row r="242" spans="1:22" x14ac:dyDescent="0.25">
      <c r="A242" s="2">
        <v>43682</v>
      </c>
      <c r="B242" s="14">
        <f t="shared" si="86"/>
        <v>4.0599999999999997E-2</v>
      </c>
      <c r="C242" s="15">
        <f t="shared" si="86"/>
        <v>0.1119</v>
      </c>
      <c r="D242" s="16">
        <f t="shared" si="86"/>
        <v>68</v>
      </c>
      <c r="E242" s="14">
        <f t="shared" si="87"/>
        <v>157132240000</v>
      </c>
      <c r="F242" s="15">
        <f t="shared" si="87"/>
        <v>38440000</v>
      </c>
      <c r="G242" s="16">
        <f t="shared" si="87"/>
        <v>10130</v>
      </c>
      <c r="H242" s="14">
        <f t="shared" si="69"/>
        <v>-3.2039872123744502</v>
      </c>
      <c r="I242" s="15">
        <f t="shared" si="70"/>
        <v>-2.1901496636642577</v>
      </c>
      <c r="J242" s="16">
        <f t="shared" si="71"/>
        <v>4.219507705176107</v>
      </c>
      <c r="K242" s="14">
        <f t="shared" si="78"/>
        <v>-3.3678448173271446E-2</v>
      </c>
      <c r="L242" s="15">
        <f t="shared" si="79"/>
        <v>1.1754068716093993E-2</v>
      </c>
      <c r="M242" s="16">
        <f t="shared" si="80"/>
        <v>-8.7463556851311124E-3</v>
      </c>
      <c r="N242" s="14">
        <f t="shared" si="81"/>
        <v>-3.4258630772494608E-2</v>
      </c>
      <c r="O242" s="15">
        <f t="shared" si="82"/>
        <v>1.168552622964506E-2</v>
      </c>
      <c r="P242" s="16">
        <f t="shared" si="83"/>
        <v>-8.7848295557328027E-3</v>
      </c>
      <c r="Q242" s="14">
        <f t="shared" si="72"/>
        <v>25.780353580758671</v>
      </c>
      <c r="R242" s="15">
        <f t="shared" si="73"/>
        <v>17.464609142066365</v>
      </c>
      <c r="S242" s="16">
        <f t="shared" si="74"/>
        <v>9.2232565972427292</v>
      </c>
      <c r="T242" s="14">
        <f t="shared" si="75"/>
        <v>0.14294790343074965</v>
      </c>
      <c r="U242" s="15">
        <f t="shared" si="76"/>
        <v>3.2480000000000002E-2</v>
      </c>
      <c r="V242" s="16">
        <f t="shared" si="77"/>
        <v>0.32851239669421484</v>
      </c>
    </row>
    <row r="243" spans="1:22" x14ac:dyDescent="0.25">
      <c r="A243" s="2">
        <v>43689</v>
      </c>
      <c r="B243" s="14">
        <f t="shared" ref="B243:D263" si="88">VLOOKUP(_xlfn.CONCAT(B$2,$A243),Тикеры1,4,FALSE)</f>
        <v>3.8100000000000002E-2</v>
      </c>
      <c r="C243" s="15">
        <f t="shared" si="88"/>
        <v>0.104</v>
      </c>
      <c r="D243" s="16">
        <f t="shared" si="88"/>
        <v>68.599999999999994</v>
      </c>
      <c r="E243" s="14">
        <f t="shared" ref="E243:G263" si="89">VLOOKUP(_xlfn.CONCAT(E$2,$A243),Тикеры1,5,FALSE)</f>
        <v>125727080000</v>
      </c>
      <c r="F243" s="15">
        <f t="shared" si="89"/>
        <v>75040000</v>
      </c>
      <c r="G243" s="16">
        <f t="shared" si="89"/>
        <v>19170</v>
      </c>
      <c r="H243" s="14">
        <f t="shared" si="69"/>
        <v>-3.2675409968494815</v>
      </c>
      <c r="I243" s="15">
        <f t="shared" si="70"/>
        <v>-2.2633643798407643</v>
      </c>
      <c r="J243" s="16">
        <f t="shared" si="71"/>
        <v>4.2282925347318399</v>
      </c>
      <c r="K243" s="14">
        <f t="shared" si="78"/>
        <v>-6.1576354679802846E-2</v>
      </c>
      <c r="L243" s="15">
        <f t="shared" si="79"/>
        <v>-7.0598748882931231E-2</v>
      </c>
      <c r="M243" s="16">
        <f t="shared" si="80"/>
        <v>8.8235294117646225E-3</v>
      </c>
      <c r="N243" s="14">
        <f t="shared" si="81"/>
        <v>-6.3553784475031544E-2</v>
      </c>
      <c r="O243" s="15">
        <f t="shared" si="82"/>
        <v>-7.3214716176506975E-2</v>
      </c>
      <c r="P243" s="16">
        <f t="shared" si="83"/>
        <v>8.7848295557328114E-3</v>
      </c>
      <c r="Q243" s="14">
        <f t="shared" si="72"/>
        <v>25.55737936291213</v>
      </c>
      <c r="R243" s="15">
        <f t="shared" si="73"/>
        <v>18.133531862662242</v>
      </c>
      <c r="S243" s="16">
        <f t="shared" si="74"/>
        <v>9.8611018360396905</v>
      </c>
      <c r="T243" s="14">
        <f t="shared" si="75"/>
        <v>9.0004235493435059E-2</v>
      </c>
      <c r="U243" s="15">
        <f t="shared" si="76"/>
        <v>2.8266666666666666E-2</v>
      </c>
      <c r="V243" s="16">
        <f t="shared" si="77"/>
        <v>0.34090909090909077</v>
      </c>
    </row>
    <row r="244" spans="1:22" x14ac:dyDescent="0.25">
      <c r="A244" s="2">
        <v>43696</v>
      </c>
      <c r="B244" s="14">
        <f t="shared" si="88"/>
        <v>3.8105E-2</v>
      </c>
      <c r="C244" s="15">
        <f t="shared" si="88"/>
        <v>0.1037</v>
      </c>
      <c r="D244" s="16">
        <f t="shared" si="88"/>
        <v>70.400000000000006</v>
      </c>
      <c r="E244" s="14">
        <f t="shared" si="89"/>
        <v>125772030000</v>
      </c>
      <c r="F244" s="15">
        <f t="shared" si="89"/>
        <v>30780000</v>
      </c>
      <c r="G244" s="16">
        <f t="shared" si="89"/>
        <v>6710</v>
      </c>
      <c r="H244" s="14">
        <f t="shared" si="69"/>
        <v>-3.2674097718640565</v>
      </c>
      <c r="I244" s="15">
        <f t="shared" si="70"/>
        <v>-2.2662531637466552</v>
      </c>
      <c r="J244" s="16">
        <f t="shared" si="71"/>
        <v>4.2541932631639972</v>
      </c>
      <c r="K244" s="14">
        <f t="shared" si="78"/>
        <v>1.3123359580047406E-4</v>
      </c>
      <c r="L244" s="15">
        <f t="shared" si="79"/>
        <v>-2.884615384615334E-3</v>
      </c>
      <c r="M244" s="16">
        <f t="shared" si="80"/>
        <v>2.6239067055393753E-2</v>
      </c>
      <c r="N244" s="14">
        <f t="shared" si="81"/>
        <v>1.3122498542555595E-4</v>
      </c>
      <c r="O244" s="15">
        <f t="shared" si="82"/>
        <v>-2.8887839058910091E-3</v>
      </c>
      <c r="P244" s="16">
        <f t="shared" si="83"/>
        <v>2.5900728432157391E-2</v>
      </c>
      <c r="Q244" s="14">
        <f t="shared" si="72"/>
        <v>25.557736819449282</v>
      </c>
      <c r="R244" s="15">
        <f t="shared" si="73"/>
        <v>17.242375686375006</v>
      </c>
      <c r="S244" s="16">
        <f t="shared" si="74"/>
        <v>8.8113542299657279</v>
      </c>
      <c r="T244" s="14">
        <f t="shared" si="75"/>
        <v>9.011012282930965E-2</v>
      </c>
      <c r="U244" s="15">
        <f t="shared" si="76"/>
        <v>2.8106666666666669E-2</v>
      </c>
      <c r="V244" s="16">
        <f t="shared" si="77"/>
        <v>0.37809917355371908</v>
      </c>
    </row>
    <row r="245" spans="1:22" x14ac:dyDescent="0.25">
      <c r="A245" s="2">
        <v>43703</v>
      </c>
      <c r="B245" s="14">
        <f t="shared" si="88"/>
        <v>3.8679999999999999E-2</v>
      </c>
      <c r="C245" s="15">
        <f t="shared" si="88"/>
        <v>0.1081</v>
      </c>
      <c r="D245" s="16">
        <f t="shared" si="88"/>
        <v>69.2</v>
      </c>
      <c r="E245" s="14">
        <f t="shared" si="89"/>
        <v>100153950000</v>
      </c>
      <c r="F245" s="15">
        <f t="shared" si="89"/>
        <v>30990000</v>
      </c>
      <c r="G245" s="16">
        <f t="shared" si="89"/>
        <v>11870</v>
      </c>
      <c r="H245" s="14">
        <f t="shared" si="69"/>
        <v>-3.2524326083970436</v>
      </c>
      <c r="I245" s="15">
        <f t="shared" si="70"/>
        <v>-2.2246985543369746</v>
      </c>
      <c r="J245" s="16">
        <f t="shared" si="71"/>
        <v>4.2370008626236242</v>
      </c>
      <c r="K245" s="14">
        <f t="shared" si="78"/>
        <v>1.5089883217425512E-2</v>
      </c>
      <c r="L245" s="15">
        <f t="shared" si="79"/>
        <v>4.2430086788813895E-2</v>
      </c>
      <c r="M245" s="16">
        <f t="shared" si="80"/>
        <v>-1.7045454545454586E-2</v>
      </c>
      <c r="N245" s="14">
        <f t="shared" si="81"/>
        <v>1.4977163467012812E-2</v>
      </c>
      <c r="O245" s="15">
        <f t="shared" si="82"/>
        <v>4.1554609409680941E-2</v>
      </c>
      <c r="P245" s="16">
        <f t="shared" si="83"/>
        <v>-1.7192400540372875E-2</v>
      </c>
      <c r="Q245" s="14">
        <f t="shared" si="72"/>
        <v>25.329974339119211</v>
      </c>
      <c r="R245" s="15">
        <f t="shared" si="73"/>
        <v>17.24917512976393</v>
      </c>
      <c r="S245" s="16">
        <f t="shared" si="74"/>
        <v>9.3817694876037141</v>
      </c>
      <c r="T245" s="14">
        <f t="shared" si="75"/>
        <v>0.102287166454892</v>
      </c>
      <c r="U245" s="15">
        <f t="shared" si="76"/>
        <v>3.0453333333333336E-2</v>
      </c>
      <c r="V245" s="16">
        <f t="shared" si="77"/>
        <v>0.35330578512396699</v>
      </c>
    </row>
    <row r="246" spans="1:22" x14ac:dyDescent="0.25">
      <c r="A246" s="2">
        <v>43710</v>
      </c>
      <c r="B246" s="14">
        <f t="shared" si="88"/>
        <v>4.1950000000000001E-2</v>
      </c>
      <c r="C246" s="15">
        <f t="shared" si="88"/>
        <v>0.10879999999999999</v>
      </c>
      <c r="D246" s="16">
        <f t="shared" si="88"/>
        <v>67.8</v>
      </c>
      <c r="E246" s="14">
        <f t="shared" si="89"/>
        <v>376458370000</v>
      </c>
      <c r="F246" s="15">
        <f t="shared" si="89"/>
        <v>35100000</v>
      </c>
      <c r="G246" s="16">
        <f t="shared" si="89"/>
        <v>24960</v>
      </c>
      <c r="H246" s="14">
        <f t="shared" si="69"/>
        <v>-3.1712768460689218</v>
      </c>
      <c r="I246" s="15">
        <f t="shared" si="70"/>
        <v>-2.2182439445602951</v>
      </c>
      <c r="J246" s="16">
        <f t="shared" si="71"/>
        <v>4.2165621949463494</v>
      </c>
      <c r="K246" s="14">
        <f t="shared" si="78"/>
        <v>8.4539813857290647E-2</v>
      </c>
      <c r="L246" s="15">
        <f t="shared" si="79"/>
        <v>6.4754856614245354E-3</v>
      </c>
      <c r="M246" s="16">
        <f t="shared" si="80"/>
        <v>-2.023121387283245E-2</v>
      </c>
      <c r="N246" s="14">
        <f t="shared" si="81"/>
        <v>8.1155762328121606E-2</v>
      </c>
      <c r="O246" s="15">
        <f t="shared" si="82"/>
        <v>6.4546097766796928E-3</v>
      </c>
      <c r="P246" s="16">
        <f t="shared" si="83"/>
        <v>-2.0438667677274071E-2</v>
      </c>
      <c r="Q246" s="14">
        <f t="shared" si="72"/>
        <v>26.654073307023793</v>
      </c>
      <c r="R246" s="15">
        <f t="shared" si="73"/>
        <v>17.373711688436096</v>
      </c>
      <c r="S246" s="16">
        <f t="shared" si="74"/>
        <v>10.125029822483365</v>
      </c>
      <c r="T246" s="14">
        <f t="shared" si="75"/>
        <v>0.17153748411689967</v>
      </c>
      <c r="U246" s="15">
        <f t="shared" si="76"/>
        <v>3.0826666666666665E-2</v>
      </c>
      <c r="V246" s="16">
        <f t="shared" si="77"/>
        <v>0.32438016528925612</v>
      </c>
    </row>
    <row r="247" spans="1:22" x14ac:dyDescent="0.25">
      <c r="A247" s="2">
        <v>43717</v>
      </c>
      <c r="B247" s="14">
        <f t="shared" si="88"/>
        <v>4.2500000000000003E-2</v>
      </c>
      <c r="C247" s="15">
        <f t="shared" si="88"/>
        <v>0.1086</v>
      </c>
      <c r="D247" s="16">
        <f t="shared" si="88"/>
        <v>68.599999999999994</v>
      </c>
      <c r="E247" s="14">
        <f t="shared" si="89"/>
        <v>172388410000</v>
      </c>
      <c r="F247" s="15">
        <f t="shared" si="89"/>
        <v>27880000</v>
      </c>
      <c r="G247" s="16">
        <f t="shared" si="89"/>
        <v>6520</v>
      </c>
      <c r="H247" s="14">
        <f t="shared" si="69"/>
        <v>-3.158251203051766</v>
      </c>
      <c r="I247" s="15">
        <f t="shared" si="70"/>
        <v>-2.2200838714823021</v>
      </c>
      <c r="J247" s="16">
        <f t="shared" si="71"/>
        <v>4.2282925347318399</v>
      </c>
      <c r="K247" s="14">
        <f t="shared" si="78"/>
        <v>1.3110846245530437E-2</v>
      </c>
      <c r="L247" s="15">
        <f t="shared" si="79"/>
        <v>-1.8382352941175722E-3</v>
      </c>
      <c r="M247" s="16">
        <f t="shared" si="80"/>
        <v>1.1799410029498483E-2</v>
      </c>
      <c r="N247" s="14">
        <f t="shared" si="81"/>
        <v>1.3025643017156061E-2</v>
      </c>
      <c r="O247" s="15">
        <f t="shared" si="82"/>
        <v>-1.8399269220070714E-3</v>
      </c>
      <c r="P247" s="16">
        <f t="shared" si="83"/>
        <v>1.17303397854896E-2</v>
      </c>
      <c r="Q247" s="14">
        <f t="shared" si="72"/>
        <v>25.873015965537952</v>
      </c>
      <c r="R247" s="15">
        <f t="shared" si="73"/>
        <v>17.143420143856599</v>
      </c>
      <c r="S247" s="16">
        <f t="shared" si="74"/>
        <v>8.782629654920699</v>
      </c>
      <c r="T247" s="14">
        <f t="shared" si="75"/>
        <v>0.18318509106310893</v>
      </c>
      <c r="U247" s="15">
        <f t="shared" si="76"/>
        <v>3.0720000000000004E-2</v>
      </c>
      <c r="V247" s="16">
        <f t="shared" si="77"/>
        <v>0.34090909090909077</v>
      </c>
    </row>
    <row r="248" spans="1:22" x14ac:dyDescent="0.25">
      <c r="A248" s="2">
        <v>43724</v>
      </c>
      <c r="B248" s="14">
        <f t="shared" si="88"/>
        <v>4.24E-2</v>
      </c>
      <c r="C248" s="15">
        <f t="shared" si="88"/>
        <v>0.1077</v>
      </c>
      <c r="D248" s="16">
        <f t="shared" si="88"/>
        <v>67</v>
      </c>
      <c r="E248" s="14">
        <f t="shared" si="89"/>
        <v>107629440000</v>
      </c>
      <c r="F248" s="15">
        <f t="shared" si="89"/>
        <v>14020000</v>
      </c>
      <c r="G248" s="16">
        <f t="shared" si="89"/>
        <v>1590</v>
      </c>
      <c r="H248" s="14">
        <f t="shared" si="69"/>
        <v>-3.160606916744225</v>
      </c>
      <c r="I248" s="15">
        <f t="shared" si="70"/>
        <v>-2.2284056948197941</v>
      </c>
      <c r="J248" s="16">
        <f t="shared" si="71"/>
        <v>4.2046926193909657</v>
      </c>
      <c r="K248" s="14">
        <f t="shared" si="78"/>
        <v>-2.3529411764706552E-3</v>
      </c>
      <c r="L248" s="15">
        <f t="shared" si="79"/>
        <v>-8.2872928176795403E-3</v>
      </c>
      <c r="M248" s="16">
        <f t="shared" si="80"/>
        <v>-2.3323615160349774E-2</v>
      </c>
      <c r="N248" s="14">
        <f t="shared" si="81"/>
        <v>-2.3557136924591479E-3</v>
      </c>
      <c r="O248" s="15">
        <f t="shared" si="82"/>
        <v>-8.3218233374922172E-3</v>
      </c>
      <c r="P248" s="16">
        <f t="shared" si="83"/>
        <v>-2.3599915340873377E-2</v>
      </c>
      <c r="Q248" s="14">
        <f t="shared" si="72"/>
        <v>25.401960053198771</v>
      </c>
      <c r="R248" s="15">
        <f t="shared" si="73"/>
        <v>16.455995439570717</v>
      </c>
      <c r="S248" s="16">
        <f t="shared" si="74"/>
        <v>7.3714892952142774</v>
      </c>
      <c r="T248" s="14">
        <f t="shared" si="75"/>
        <v>0.18106734434561628</v>
      </c>
      <c r="U248" s="15">
        <f t="shared" si="76"/>
        <v>3.0240000000000003E-2</v>
      </c>
      <c r="V248" s="16">
        <f t="shared" si="77"/>
        <v>0.30785123966942146</v>
      </c>
    </row>
    <row r="249" spans="1:22" x14ac:dyDescent="0.25">
      <c r="A249" s="2">
        <v>43731</v>
      </c>
      <c r="B249" s="14">
        <f t="shared" si="88"/>
        <v>4.2694999999999997E-2</v>
      </c>
      <c r="C249" s="15">
        <f t="shared" si="88"/>
        <v>0.1061</v>
      </c>
      <c r="D249" s="16">
        <f t="shared" si="88"/>
        <v>67</v>
      </c>
      <c r="E249" s="14">
        <f t="shared" si="89"/>
        <v>138702340000</v>
      </c>
      <c r="F249" s="15">
        <f t="shared" si="89"/>
        <v>8640000</v>
      </c>
      <c r="G249" s="16">
        <f t="shared" si="89"/>
        <v>4450</v>
      </c>
      <c r="H249" s="14">
        <f t="shared" si="69"/>
        <v>-3.1536734616225677</v>
      </c>
      <c r="I249" s="15">
        <f t="shared" si="70"/>
        <v>-2.2433732333621994</v>
      </c>
      <c r="J249" s="16">
        <f t="shared" si="71"/>
        <v>4.2046926193909657</v>
      </c>
      <c r="K249" s="14">
        <f t="shared" si="78"/>
        <v>6.957547169811242E-3</v>
      </c>
      <c r="L249" s="15">
        <f t="shared" si="79"/>
        <v>-1.4856081708449435E-2</v>
      </c>
      <c r="M249" s="16">
        <f t="shared" si="80"/>
        <v>0</v>
      </c>
      <c r="N249" s="14">
        <f t="shared" si="81"/>
        <v>6.9334551216574123E-3</v>
      </c>
      <c r="O249" s="15">
        <f t="shared" si="82"/>
        <v>-1.4967538542405465E-2</v>
      </c>
      <c r="P249" s="16">
        <f t="shared" si="83"/>
        <v>0</v>
      </c>
      <c r="Q249" s="14">
        <f t="shared" si="72"/>
        <v>25.655596035069369</v>
      </c>
      <c r="R249" s="15">
        <f t="shared" si="73"/>
        <v>15.971913140780238</v>
      </c>
      <c r="S249" s="16">
        <f t="shared" si="74"/>
        <v>8.400659375160286</v>
      </c>
      <c r="T249" s="14">
        <f t="shared" si="75"/>
        <v>0.18731469716221935</v>
      </c>
      <c r="U249" s="15">
        <f t="shared" si="76"/>
        <v>2.9386666666666669E-2</v>
      </c>
      <c r="V249" s="16">
        <f t="shared" si="77"/>
        <v>0.30785123966942146</v>
      </c>
    </row>
    <row r="250" spans="1:22" x14ac:dyDescent="0.25">
      <c r="A250" s="2">
        <v>43738</v>
      </c>
      <c r="B250" s="14">
        <f t="shared" si="88"/>
        <v>4.0750000000000001E-2</v>
      </c>
      <c r="C250" s="15">
        <f t="shared" si="88"/>
        <v>0.1052</v>
      </c>
      <c r="D250" s="16">
        <f t="shared" si="88"/>
        <v>66.2</v>
      </c>
      <c r="E250" s="14">
        <f t="shared" si="89"/>
        <v>107654650000</v>
      </c>
      <c r="F250" s="15">
        <f t="shared" si="89"/>
        <v>15310000</v>
      </c>
      <c r="G250" s="16">
        <f t="shared" si="89"/>
        <v>1090</v>
      </c>
      <c r="H250" s="14">
        <f t="shared" si="69"/>
        <v>-3.2002994392952653</v>
      </c>
      <c r="I250" s="15">
        <f t="shared" si="70"/>
        <v>-2.2518919786785276</v>
      </c>
      <c r="J250" s="16">
        <f t="shared" si="71"/>
        <v>4.1926804629429624</v>
      </c>
      <c r="K250" s="14">
        <f t="shared" si="78"/>
        <v>-4.5555685677479696E-2</v>
      </c>
      <c r="L250" s="15">
        <f t="shared" si="79"/>
        <v>-8.4825636192271264E-3</v>
      </c>
      <c r="M250" s="16">
        <f t="shared" si="80"/>
        <v>-1.1940298507462643E-2</v>
      </c>
      <c r="N250" s="14">
        <f t="shared" si="81"/>
        <v>-4.6625977672697647E-2</v>
      </c>
      <c r="O250" s="15">
        <f t="shared" si="82"/>
        <v>-8.5187453163279893E-3</v>
      </c>
      <c r="P250" s="16">
        <f t="shared" si="83"/>
        <v>-1.2012156448003545E-2</v>
      </c>
      <c r="Q250" s="14">
        <f t="shared" si="72"/>
        <v>25.402194255364989</v>
      </c>
      <c r="R250" s="15">
        <f t="shared" si="73"/>
        <v>16.544016767633867</v>
      </c>
      <c r="S250" s="16">
        <f t="shared" si="74"/>
        <v>6.9939329752231894</v>
      </c>
      <c r="T250" s="14">
        <f t="shared" si="75"/>
        <v>0.14612452350698862</v>
      </c>
      <c r="U250" s="15">
        <f t="shared" si="76"/>
        <v>2.8906666666666671E-2</v>
      </c>
      <c r="V250" s="16">
        <f t="shared" si="77"/>
        <v>0.29132231404958681</v>
      </c>
    </row>
    <row r="251" spans="1:22" x14ac:dyDescent="0.25">
      <c r="A251" s="2">
        <v>43745</v>
      </c>
      <c r="B251" s="14">
        <f t="shared" si="88"/>
        <v>4.1924999999999997E-2</v>
      </c>
      <c r="C251" s="15">
        <f t="shared" si="88"/>
        <v>0.10390000000000001</v>
      </c>
      <c r="D251" s="16">
        <f t="shared" si="88"/>
        <v>63.8</v>
      </c>
      <c r="E251" s="14">
        <f t="shared" si="89"/>
        <v>99263360000</v>
      </c>
      <c r="F251" s="15">
        <f t="shared" si="89"/>
        <v>21020000</v>
      </c>
      <c r="G251" s="16">
        <f t="shared" si="89"/>
        <v>9900</v>
      </c>
      <c r="H251" s="14">
        <f t="shared" si="69"/>
        <v>-3.1718729712728644</v>
      </c>
      <c r="I251" s="15">
        <f t="shared" si="70"/>
        <v>-2.2643263808769554</v>
      </c>
      <c r="J251" s="16">
        <f t="shared" si="71"/>
        <v>4.1557531903507439</v>
      </c>
      <c r="K251" s="14">
        <f t="shared" si="78"/>
        <v>2.8834355828220748E-2</v>
      </c>
      <c r="L251" s="15">
        <f t="shared" si="79"/>
        <v>-1.235741444866916E-2</v>
      </c>
      <c r="M251" s="16">
        <f t="shared" si="80"/>
        <v>-3.6253776435045404E-2</v>
      </c>
      <c r="N251" s="14">
        <f t="shared" si="81"/>
        <v>2.8426468022400671E-2</v>
      </c>
      <c r="O251" s="15">
        <f t="shared" si="82"/>
        <v>-1.2434402198427688E-2</v>
      </c>
      <c r="P251" s="16">
        <f t="shared" si="83"/>
        <v>-3.6927272592218362E-2</v>
      </c>
      <c r="Q251" s="14">
        <f t="shared" si="72"/>
        <v>25.321042357026442</v>
      </c>
      <c r="R251" s="15">
        <f t="shared" si="73"/>
        <v>16.860984923413078</v>
      </c>
      <c r="S251" s="16">
        <f t="shared" si="74"/>
        <v>9.2002900361226807</v>
      </c>
      <c r="T251" s="14">
        <f t="shared" si="75"/>
        <v>0.17100804743752643</v>
      </c>
      <c r="U251" s="15">
        <f t="shared" si="76"/>
        <v>2.8213333333333337E-2</v>
      </c>
      <c r="V251" s="16">
        <f t="shared" si="77"/>
        <v>0.24173553719008256</v>
      </c>
    </row>
    <row r="252" spans="1:22" x14ac:dyDescent="0.25">
      <c r="A252" s="2">
        <v>43752</v>
      </c>
      <c r="B252" s="14">
        <f t="shared" si="88"/>
        <v>4.2799999999999998E-2</v>
      </c>
      <c r="C252" s="15">
        <f t="shared" si="88"/>
        <v>0.1075</v>
      </c>
      <c r="D252" s="16">
        <f t="shared" si="88"/>
        <v>66.400000000000006</v>
      </c>
      <c r="E252" s="14">
        <f t="shared" si="89"/>
        <v>84026660000</v>
      </c>
      <c r="F252" s="15">
        <f t="shared" si="89"/>
        <v>29750000</v>
      </c>
      <c r="G252" s="16">
        <f t="shared" si="89"/>
        <v>3430</v>
      </c>
      <c r="H252" s="14">
        <f t="shared" si="69"/>
        <v>-3.1512171763943861</v>
      </c>
      <c r="I252" s="15">
        <f t="shared" si="70"/>
        <v>-2.2302644314144198</v>
      </c>
      <c r="J252" s="16">
        <f t="shared" si="71"/>
        <v>4.1956970564823886</v>
      </c>
      <c r="K252" s="14">
        <f t="shared" si="78"/>
        <v>2.0870602265951124E-2</v>
      </c>
      <c r="L252" s="15">
        <f t="shared" si="79"/>
        <v>3.4648700673724657E-2</v>
      </c>
      <c r="M252" s="16">
        <f t="shared" si="80"/>
        <v>4.075235109717882E-2</v>
      </c>
      <c r="N252" s="14">
        <f t="shared" si="81"/>
        <v>2.0655794878478514E-2</v>
      </c>
      <c r="O252" s="15">
        <f t="shared" si="82"/>
        <v>3.4061949462535657E-2</v>
      </c>
      <c r="P252" s="16">
        <f t="shared" si="83"/>
        <v>3.9943866131644072E-2</v>
      </c>
      <c r="Q252" s="14">
        <f t="shared" si="72"/>
        <v>25.154399966387427</v>
      </c>
      <c r="R252" s="15">
        <f t="shared" si="73"/>
        <v>17.208339689955913</v>
      </c>
      <c r="S252" s="16">
        <f t="shared" si="74"/>
        <v>8.1403155401599854</v>
      </c>
      <c r="T252" s="14">
        <f t="shared" si="75"/>
        <v>0.18953833121558658</v>
      </c>
      <c r="U252" s="15">
        <f t="shared" si="76"/>
        <v>3.0133333333333335E-2</v>
      </c>
      <c r="V252" s="16">
        <f t="shared" si="77"/>
        <v>0.29545454545454553</v>
      </c>
    </row>
    <row r="253" spans="1:22" x14ac:dyDescent="0.25">
      <c r="A253" s="2">
        <v>43759</v>
      </c>
      <c r="B253" s="14">
        <f t="shared" si="88"/>
        <v>4.2985000000000002E-2</v>
      </c>
      <c r="C253" s="15">
        <f t="shared" si="88"/>
        <v>0.10730000000000001</v>
      </c>
      <c r="D253" s="16">
        <f t="shared" si="88"/>
        <v>64</v>
      </c>
      <c r="E253" s="14">
        <f t="shared" si="89"/>
        <v>185218340000</v>
      </c>
      <c r="F253" s="15">
        <f t="shared" si="89"/>
        <v>36940000</v>
      </c>
      <c r="G253" s="16">
        <f t="shared" si="89"/>
        <v>2660</v>
      </c>
      <c r="H253" s="14">
        <f t="shared" si="69"/>
        <v>-3.1469040613557295</v>
      </c>
      <c r="I253" s="15">
        <f t="shared" si="70"/>
        <v>-2.2321266293454842</v>
      </c>
      <c r="J253" s="16">
        <f t="shared" si="71"/>
        <v>4.1588830833596715</v>
      </c>
      <c r="K253" s="14">
        <f t="shared" si="78"/>
        <v>4.3224299065421643E-3</v>
      </c>
      <c r="L253" s="15">
        <f t="shared" si="79"/>
        <v>-1.860465116278994E-3</v>
      </c>
      <c r="M253" s="16">
        <f t="shared" si="80"/>
        <v>-3.6144578313253094E-2</v>
      </c>
      <c r="N253" s="14">
        <f t="shared" si="81"/>
        <v>4.3131150386563162E-3</v>
      </c>
      <c r="O253" s="15">
        <f t="shared" si="82"/>
        <v>-1.8621979310646511E-3</v>
      </c>
      <c r="P253" s="16">
        <f t="shared" si="83"/>
        <v>-3.6813973122716434E-2</v>
      </c>
      <c r="Q253" s="14">
        <f t="shared" si="72"/>
        <v>25.944801182333286</v>
      </c>
      <c r="R253" s="15">
        <f t="shared" si="73"/>
        <v>17.42480553273537</v>
      </c>
      <c r="S253" s="16">
        <f t="shared" si="74"/>
        <v>7.886081401775745</v>
      </c>
      <c r="T253" s="14">
        <f t="shared" si="75"/>
        <v>0.19345616264294796</v>
      </c>
      <c r="U253" s="15">
        <f t="shared" si="76"/>
        <v>3.002666666666667E-2</v>
      </c>
      <c r="V253" s="16">
        <f t="shared" si="77"/>
        <v>0.24586776859504131</v>
      </c>
    </row>
    <row r="254" spans="1:22" x14ac:dyDescent="0.25">
      <c r="A254" s="2">
        <v>43766</v>
      </c>
      <c r="B254" s="14">
        <f t="shared" si="88"/>
        <v>4.3145000000000003E-2</v>
      </c>
      <c r="C254" s="15">
        <f t="shared" si="88"/>
        <v>0.1084</v>
      </c>
      <c r="D254" s="16">
        <f t="shared" si="88"/>
        <v>65</v>
      </c>
      <c r="E254" s="14">
        <f t="shared" si="89"/>
        <v>116632730000</v>
      </c>
      <c r="F254" s="15">
        <f t="shared" si="89"/>
        <v>20680000</v>
      </c>
      <c r="G254" s="16">
        <f t="shared" si="89"/>
        <v>8840</v>
      </c>
      <c r="H254" s="14">
        <f t="shared" si="69"/>
        <v>-3.1431887430218661</v>
      </c>
      <c r="I254" s="15">
        <f t="shared" si="70"/>
        <v>-2.2219271899765913</v>
      </c>
      <c r="J254" s="16">
        <f t="shared" si="71"/>
        <v>4.1743872698956368</v>
      </c>
      <c r="K254" s="14">
        <f t="shared" si="78"/>
        <v>3.7222286844248091E-3</v>
      </c>
      <c r="L254" s="15">
        <f t="shared" si="79"/>
        <v>1.0251630941286019E-2</v>
      </c>
      <c r="M254" s="16">
        <f t="shared" si="80"/>
        <v>1.5625E-2</v>
      </c>
      <c r="N254" s="14">
        <f t="shared" si="81"/>
        <v>3.715318333863364E-3</v>
      </c>
      <c r="O254" s="15">
        <f t="shared" si="82"/>
        <v>1.0199439368893049E-2</v>
      </c>
      <c r="P254" s="16">
        <f t="shared" si="83"/>
        <v>1.5504186535965254E-2</v>
      </c>
      <c r="Q254" s="14">
        <f t="shared" si="72"/>
        <v>25.48229577473202</v>
      </c>
      <c r="R254" s="15">
        <f t="shared" si="73"/>
        <v>16.844677607604503</v>
      </c>
      <c r="S254" s="16">
        <f t="shared" si="74"/>
        <v>9.0870421556316892</v>
      </c>
      <c r="T254" s="14">
        <f t="shared" si="75"/>
        <v>0.19684455739093612</v>
      </c>
      <c r="U254" s="15">
        <f t="shared" si="76"/>
        <v>3.0613333333333333E-2</v>
      </c>
      <c r="V254" s="16">
        <f t="shared" si="77"/>
        <v>0.26652892561983471</v>
      </c>
    </row>
    <row r="255" spans="1:22" x14ac:dyDescent="0.25">
      <c r="A255" s="2">
        <v>43773</v>
      </c>
      <c r="B255" s="14">
        <f t="shared" si="88"/>
        <v>4.5999999999999999E-2</v>
      </c>
      <c r="C255" s="15">
        <f t="shared" si="88"/>
        <v>0.1069</v>
      </c>
      <c r="D255" s="16">
        <f t="shared" si="88"/>
        <v>66.400000000000006</v>
      </c>
      <c r="E255" s="14">
        <f t="shared" si="89"/>
        <v>272087730000</v>
      </c>
      <c r="F255" s="15">
        <f t="shared" si="89"/>
        <v>14590000</v>
      </c>
      <c r="G255" s="16">
        <f t="shared" si="89"/>
        <v>25570</v>
      </c>
      <c r="H255" s="14">
        <f t="shared" si="69"/>
        <v>-3.0791138824930422</v>
      </c>
      <c r="I255" s="15">
        <f t="shared" si="70"/>
        <v>-2.2358614609511376</v>
      </c>
      <c r="J255" s="16">
        <f t="shared" si="71"/>
        <v>4.1956970564823886</v>
      </c>
      <c r="K255" s="14">
        <f t="shared" si="78"/>
        <v>6.6172209989569963E-2</v>
      </c>
      <c r="L255" s="15">
        <f t="shared" si="79"/>
        <v>-1.3837638376383776E-2</v>
      </c>
      <c r="M255" s="16">
        <f t="shared" si="80"/>
        <v>2.1538461538461624E-2</v>
      </c>
      <c r="N255" s="14">
        <f t="shared" si="81"/>
        <v>6.407486052882419E-2</v>
      </c>
      <c r="O255" s="15">
        <f t="shared" si="82"/>
        <v>-1.3934270974546272E-2</v>
      </c>
      <c r="P255" s="16">
        <f t="shared" si="83"/>
        <v>2.1309786586751242E-2</v>
      </c>
      <c r="Q255" s="14">
        <f t="shared" si="72"/>
        <v>26.329390388003315</v>
      </c>
      <c r="R255" s="15">
        <f t="shared" si="73"/>
        <v>16.49584692049897</v>
      </c>
      <c r="S255" s="16">
        <f t="shared" si="74"/>
        <v>10.149175068285233</v>
      </c>
      <c r="T255" s="14">
        <f t="shared" si="75"/>
        <v>0.25730622617534943</v>
      </c>
      <c r="U255" s="15">
        <f t="shared" si="76"/>
        <v>2.9813333333333334E-2</v>
      </c>
      <c r="V255" s="16">
        <f t="shared" si="77"/>
        <v>0.29545454545454553</v>
      </c>
    </row>
    <row r="256" spans="1:22" x14ac:dyDescent="0.25">
      <c r="A256" s="2">
        <v>43780</v>
      </c>
      <c r="B256" s="14">
        <f t="shared" si="88"/>
        <v>4.6920000000000003E-2</v>
      </c>
      <c r="C256" s="15">
        <f t="shared" si="88"/>
        <v>0.1037</v>
      </c>
      <c r="D256" s="16">
        <f t="shared" si="88"/>
        <v>65.400000000000006</v>
      </c>
      <c r="E256" s="14">
        <f t="shared" si="89"/>
        <v>312815330000</v>
      </c>
      <c r="F256" s="15">
        <f t="shared" si="89"/>
        <v>35480000</v>
      </c>
      <c r="G256" s="16">
        <f t="shared" si="89"/>
        <v>5210</v>
      </c>
      <c r="H256" s="14">
        <f t="shared" si="69"/>
        <v>-3.0593112551968624</v>
      </c>
      <c r="I256" s="15">
        <f t="shared" si="70"/>
        <v>-2.2662531637466552</v>
      </c>
      <c r="J256" s="16">
        <f t="shared" si="71"/>
        <v>4.180522258463153</v>
      </c>
      <c r="K256" s="14">
        <f t="shared" si="78"/>
        <v>2.0000000000000091E-2</v>
      </c>
      <c r="L256" s="15">
        <f t="shared" si="79"/>
        <v>-2.9934518241347005E-2</v>
      </c>
      <c r="M256" s="16">
        <f t="shared" si="80"/>
        <v>-1.506024096385542E-2</v>
      </c>
      <c r="N256" s="14">
        <f t="shared" si="81"/>
        <v>1.980262729617973E-2</v>
      </c>
      <c r="O256" s="15">
        <f t="shared" si="82"/>
        <v>-3.0391702795517804E-2</v>
      </c>
      <c r="P256" s="16">
        <f t="shared" si="83"/>
        <v>-1.5174798019235115E-2</v>
      </c>
      <c r="Q256" s="14">
        <f t="shared" si="72"/>
        <v>26.468878853368075</v>
      </c>
      <c r="R256" s="15">
        <f t="shared" si="73"/>
        <v>17.384479715405654</v>
      </c>
      <c r="S256" s="16">
        <f t="shared" si="74"/>
        <v>8.5583351347474128</v>
      </c>
      <c r="T256" s="14">
        <f t="shared" si="75"/>
        <v>0.27678949597628133</v>
      </c>
      <c r="U256" s="15">
        <f t="shared" si="76"/>
        <v>2.8106666666666669E-2</v>
      </c>
      <c r="V256" s="16">
        <f t="shared" si="77"/>
        <v>0.27479338842975215</v>
      </c>
    </row>
    <row r="257" spans="1:22" x14ac:dyDescent="0.25">
      <c r="A257" s="2">
        <v>43787</v>
      </c>
      <c r="B257" s="14">
        <f t="shared" si="88"/>
        <v>4.6190000000000002E-2</v>
      </c>
      <c r="C257" s="15">
        <f t="shared" si="88"/>
        <v>0.1041</v>
      </c>
      <c r="D257" s="16">
        <f t="shared" si="88"/>
        <v>63.8</v>
      </c>
      <c r="E257" s="14">
        <f t="shared" si="89"/>
        <v>108666600000</v>
      </c>
      <c r="F257" s="15">
        <f t="shared" si="89"/>
        <v>21820000</v>
      </c>
      <c r="G257" s="16">
        <f t="shared" si="89"/>
        <v>12110</v>
      </c>
      <c r="H257" s="14">
        <f t="shared" si="69"/>
        <v>-3.0749919545396232</v>
      </c>
      <c r="I257" s="15">
        <f t="shared" si="70"/>
        <v>-2.2624033033612139</v>
      </c>
      <c r="J257" s="16">
        <f t="shared" si="71"/>
        <v>4.1557531903507439</v>
      </c>
      <c r="K257" s="14">
        <f t="shared" si="78"/>
        <v>-1.555839727195229E-2</v>
      </c>
      <c r="L257" s="15">
        <f t="shared" si="79"/>
        <v>3.8572806171648755E-3</v>
      </c>
      <c r="M257" s="16">
        <f t="shared" si="80"/>
        <v>-2.4464831804281474E-2</v>
      </c>
      <c r="N257" s="14">
        <f t="shared" si="81"/>
        <v>-1.5680699342760732E-2</v>
      </c>
      <c r="O257" s="15">
        <f t="shared" si="82"/>
        <v>3.8498603854414939E-3</v>
      </c>
      <c r="P257" s="16">
        <f t="shared" si="83"/>
        <v>-2.4769068112408973E-2</v>
      </c>
      <c r="Q257" s="14">
        <f t="shared" si="72"/>
        <v>25.411550316147888</v>
      </c>
      <c r="R257" s="15">
        <f t="shared" si="73"/>
        <v>16.898337538369198</v>
      </c>
      <c r="S257" s="16">
        <f t="shared" si="74"/>
        <v>9.4017868365471386</v>
      </c>
      <c r="T257" s="14">
        <f t="shared" si="75"/>
        <v>0.26132994493858541</v>
      </c>
      <c r="U257" s="15">
        <f t="shared" si="76"/>
        <v>2.8320000000000001E-2</v>
      </c>
      <c r="V257" s="16">
        <f t="shared" si="77"/>
        <v>0.24173553719008256</v>
      </c>
    </row>
    <row r="258" spans="1:22" x14ac:dyDescent="0.25">
      <c r="A258" s="2">
        <v>43794</v>
      </c>
      <c r="B258" s="14">
        <f t="shared" si="88"/>
        <v>4.5330000000000002E-2</v>
      </c>
      <c r="C258" s="15">
        <f t="shared" si="88"/>
        <v>0.106</v>
      </c>
      <c r="D258" s="16">
        <f t="shared" si="88"/>
        <v>65.599999999999994</v>
      </c>
      <c r="E258" s="14">
        <f t="shared" si="89"/>
        <v>81201110000</v>
      </c>
      <c r="F258" s="15">
        <f t="shared" si="89"/>
        <v>69080000</v>
      </c>
      <c r="G258" s="16">
        <f t="shared" si="89"/>
        <v>24750</v>
      </c>
      <c r="H258" s="14">
        <f t="shared" si="69"/>
        <v>-3.0937862140293793</v>
      </c>
      <c r="I258" s="15">
        <f t="shared" si="70"/>
        <v>-2.2443161848700699</v>
      </c>
      <c r="J258" s="16">
        <f t="shared" si="71"/>
        <v>4.1835756959500436</v>
      </c>
      <c r="K258" s="14">
        <f t="shared" si="78"/>
        <v>-1.8618748646893259E-2</v>
      </c>
      <c r="L258" s="15">
        <f t="shared" si="79"/>
        <v>1.8251681075888558E-2</v>
      </c>
      <c r="M258" s="16">
        <f t="shared" si="80"/>
        <v>2.8213166144200583E-2</v>
      </c>
      <c r="N258" s="14">
        <f t="shared" si="81"/>
        <v>-1.8794259489756139E-2</v>
      </c>
      <c r="O258" s="15">
        <f t="shared" si="82"/>
        <v>1.8087118491143968E-2</v>
      </c>
      <c r="P258" s="16">
        <f t="shared" si="83"/>
        <v>2.7822505599299194E-2</v>
      </c>
      <c r="Q258" s="14">
        <f t="shared" si="72"/>
        <v>25.120194753971351</v>
      </c>
      <c r="R258" s="15">
        <f t="shared" si="73"/>
        <v>18.050775811242751</v>
      </c>
      <c r="S258" s="16">
        <f t="shared" si="74"/>
        <v>10.116580767996837</v>
      </c>
      <c r="T258" s="14">
        <f t="shared" si="75"/>
        <v>0.24311732316814916</v>
      </c>
      <c r="U258" s="15">
        <f t="shared" si="76"/>
        <v>2.9333333333333333E-2</v>
      </c>
      <c r="V258" s="16">
        <f t="shared" si="77"/>
        <v>0.27892561983471059</v>
      </c>
    </row>
    <row r="259" spans="1:22" x14ac:dyDescent="0.25">
      <c r="A259" s="2">
        <v>43801</v>
      </c>
      <c r="B259" s="14">
        <f t="shared" si="88"/>
        <v>4.5275000000000003E-2</v>
      </c>
      <c r="C259" s="15">
        <f t="shared" si="88"/>
        <v>0.105</v>
      </c>
      <c r="D259" s="16">
        <f t="shared" si="88"/>
        <v>61.8</v>
      </c>
      <c r="E259" s="14">
        <f t="shared" si="89"/>
        <v>103924840000</v>
      </c>
      <c r="F259" s="15">
        <f t="shared" si="89"/>
        <v>21070000</v>
      </c>
      <c r="G259" s="16">
        <f t="shared" si="89"/>
        <v>23850</v>
      </c>
      <c r="H259" s="14">
        <f t="shared" si="69"/>
        <v>-3.09500027521266</v>
      </c>
      <c r="I259" s="15">
        <f t="shared" si="70"/>
        <v>-2.2537949288246137</v>
      </c>
      <c r="J259" s="16">
        <f t="shared" si="71"/>
        <v>4.1239033644636454</v>
      </c>
      <c r="K259" s="14">
        <f t="shared" si="78"/>
        <v>-1.2133245091550738E-3</v>
      </c>
      <c r="L259" s="15">
        <f t="shared" si="79"/>
        <v>-9.4339622641509517E-3</v>
      </c>
      <c r="M259" s="16">
        <f t="shared" si="80"/>
        <v>-5.7926829268292644E-2</v>
      </c>
      <c r="N259" s="14">
        <f t="shared" si="81"/>
        <v>-1.2140611832808512E-3</v>
      </c>
      <c r="O259" s="15">
        <f t="shared" si="82"/>
        <v>-9.47874395454377E-3</v>
      </c>
      <c r="P259" s="16">
        <f t="shared" si="83"/>
        <v>-5.9672331486398208E-2</v>
      </c>
      <c r="Q259" s="14">
        <f t="shared" si="72"/>
        <v>25.36693378251212</v>
      </c>
      <c r="R259" s="15">
        <f t="shared" si="73"/>
        <v>16.863360785780372</v>
      </c>
      <c r="S259" s="16">
        <f t="shared" si="74"/>
        <v>10.079539496316487</v>
      </c>
      <c r="T259" s="14">
        <f t="shared" si="75"/>
        <v>0.24195256247352823</v>
      </c>
      <c r="U259" s="15">
        <f t="shared" si="76"/>
        <v>2.8799999999999999E-2</v>
      </c>
      <c r="V259" s="16">
        <f t="shared" si="77"/>
        <v>0.20041322314049578</v>
      </c>
    </row>
    <row r="260" spans="1:22" x14ac:dyDescent="0.25">
      <c r="A260" s="2">
        <v>43808</v>
      </c>
      <c r="B260" s="14">
        <f t="shared" si="88"/>
        <v>4.6350000000000002E-2</v>
      </c>
      <c r="C260" s="15">
        <f t="shared" si="88"/>
        <v>0.104</v>
      </c>
      <c r="D260" s="16">
        <f t="shared" si="88"/>
        <v>61.8</v>
      </c>
      <c r="E260" s="14">
        <f t="shared" si="89"/>
        <v>108579180000</v>
      </c>
      <c r="F260" s="15">
        <f t="shared" si="89"/>
        <v>53820000</v>
      </c>
      <c r="G260" s="16">
        <f t="shared" si="89"/>
        <v>27060</v>
      </c>
      <c r="H260" s="14">
        <f t="shared" ref="H260:H263" si="90">LN(B260)</f>
        <v>-3.0715339869702727</v>
      </c>
      <c r="I260" s="15">
        <f t="shared" ref="I260:I263" si="91">LN(C260)</f>
        <v>-2.2633643798407643</v>
      </c>
      <c r="J260" s="16">
        <f t="shared" ref="J260:J263" si="92">LN(D260)</f>
        <v>4.1239033644636454</v>
      </c>
      <c r="K260" s="14">
        <f t="shared" si="78"/>
        <v>2.3743787962451673E-2</v>
      </c>
      <c r="L260" s="15">
        <f t="shared" si="79"/>
        <v>-9.5238095238095333E-3</v>
      </c>
      <c r="M260" s="16">
        <f t="shared" si="80"/>
        <v>0</v>
      </c>
      <c r="N260" s="14">
        <f t="shared" si="81"/>
        <v>2.3466288242386977E-2</v>
      </c>
      <c r="O260" s="15">
        <f t="shared" si="82"/>
        <v>-9.5694510161506725E-3</v>
      </c>
      <c r="P260" s="16">
        <f t="shared" si="83"/>
        <v>0</v>
      </c>
      <c r="Q260" s="14">
        <f t="shared" ref="Q260:Q263" si="93">LN(E260)</f>
        <v>25.410745513359835</v>
      </c>
      <c r="R260" s="15">
        <f t="shared" ref="R260:R263" si="94">LN(F260)</f>
        <v>17.801155703263035</v>
      </c>
      <c r="S260" s="16">
        <f t="shared" ref="S260:S263" si="95">LN(G260)</f>
        <v>10.205811901724779</v>
      </c>
      <c r="T260" s="14">
        <f t="shared" ref="T260:T263" si="96">(B260-MIN(B$3:B$263))/(MAX(B$3:B$263)-MIN(B$3:B$263))</f>
        <v>0.26471833968657354</v>
      </c>
      <c r="U260" s="15">
        <f t="shared" ref="U260:U263" si="97">(C260-MIN(C$3:C$263))/(MAX(C$3:C$263)-MIN(C$3:C$263))</f>
        <v>2.8266666666666666E-2</v>
      </c>
      <c r="V260" s="16">
        <f t="shared" ref="V260:V263" si="98">(D260-MIN(D$3:D$263))/(MAX(D$3:D$263)-MIN(D$3:D$263))</f>
        <v>0.20041322314049578</v>
      </c>
    </row>
    <row r="261" spans="1:22" x14ac:dyDescent="0.25">
      <c r="A261" s="2">
        <v>43815</v>
      </c>
      <c r="B261" s="14">
        <f t="shared" si="88"/>
        <v>4.6300000000000001E-2</v>
      </c>
      <c r="C261" s="15">
        <f t="shared" si="88"/>
        <v>0.1033</v>
      </c>
      <c r="D261" s="16">
        <f t="shared" si="88"/>
        <v>65.400000000000006</v>
      </c>
      <c r="E261" s="14">
        <f t="shared" si="89"/>
        <v>115819210000</v>
      </c>
      <c r="F261" s="15">
        <f t="shared" si="89"/>
        <v>28310000</v>
      </c>
      <c r="G261" s="16">
        <f t="shared" si="89"/>
        <v>49780</v>
      </c>
      <c r="H261" s="14">
        <f t="shared" si="90"/>
        <v>-3.0726133178899486</v>
      </c>
      <c r="I261" s="15">
        <f t="shared" si="91"/>
        <v>-2.2701179028565441</v>
      </c>
      <c r="J261" s="16">
        <f t="shared" si="92"/>
        <v>4.180522258463153</v>
      </c>
      <c r="K261" s="14">
        <f t="shared" ref="K261:K263" si="99">(B261-B260)/B260</f>
        <v>-1.0787486515642165E-3</v>
      </c>
      <c r="L261" s="15">
        <f t="shared" ref="L261:L263" si="100">(C261-C260)/C260</f>
        <v>-6.7307692307691574E-3</v>
      </c>
      <c r="M261" s="16">
        <f t="shared" ref="M261:M263" si="101">(D261-D260)/D260</f>
        <v>5.825242718446616E-2</v>
      </c>
      <c r="N261" s="14">
        <f t="shared" ref="N261:N263" si="102">LN(B261/B260)</f>
        <v>-1.0793309196757944E-3</v>
      </c>
      <c r="O261" s="15">
        <f t="shared" ref="O261:O263" si="103">LN(C261/C260)</f>
        <v>-6.7535230157797776E-3</v>
      </c>
      <c r="P261" s="16">
        <f t="shared" ref="P261:P263" si="104">LN(D261/D260)</f>
        <v>5.6618893999508112E-2</v>
      </c>
      <c r="Q261" s="14">
        <f t="shared" si="93"/>
        <v>25.475296277791763</v>
      </c>
      <c r="R261" s="15">
        <f t="shared" si="94"/>
        <v>17.158725657088084</v>
      </c>
      <c r="S261" s="16">
        <f t="shared" si="95"/>
        <v>10.815368575921584</v>
      </c>
      <c r="T261" s="14">
        <f t="shared" si="96"/>
        <v>0.26365946632782722</v>
      </c>
      <c r="U261" s="15">
        <f t="shared" si="97"/>
        <v>2.7893333333333336E-2</v>
      </c>
      <c r="V261" s="16">
        <f t="shared" si="98"/>
        <v>0.27479338842975215</v>
      </c>
    </row>
    <row r="262" spans="1:22" x14ac:dyDescent="0.25">
      <c r="A262" s="2">
        <v>43822</v>
      </c>
      <c r="B262" s="14">
        <f t="shared" si="88"/>
        <v>4.5879999999999997E-2</v>
      </c>
      <c r="C262" s="15">
        <f t="shared" si="88"/>
        <v>0.1042</v>
      </c>
      <c r="D262" s="16">
        <f t="shared" si="88"/>
        <v>65</v>
      </c>
      <c r="E262" s="14">
        <f t="shared" si="89"/>
        <v>59487470000</v>
      </c>
      <c r="F262" s="15">
        <f t="shared" si="89"/>
        <v>34140000</v>
      </c>
      <c r="G262" s="16">
        <f t="shared" si="89"/>
        <v>25680</v>
      </c>
      <c r="H262" s="14">
        <f t="shared" si="90"/>
        <v>-3.0817259867209672</v>
      </c>
      <c r="I262" s="15">
        <f t="shared" si="91"/>
        <v>-2.2614431496628704</v>
      </c>
      <c r="J262" s="16">
        <f t="shared" si="92"/>
        <v>4.1743872698956368</v>
      </c>
      <c r="K262" s="14">
        <f t="shared" si="99"/>
        <v>-9.0712742980562349E-3</v>
      </c>
      <c r="L262" s="15">
        <f t="shared" si="100"/>
        <v>8.712487899322342E-3</v>
      </c>
      <c r="M262" s="16">
        <f t="shared" si="101"/>
        <v>-6.1162079510704232E-3</v>
      </c>
      <c r="N262" s="14">
        <f t="shared" si="102"/>
        <v>-9.1126688310185031E-3</v>
      </c>
      <c r="O262" s="15">
        <f t="shared" si="103"/>
        <v>8.6747531936736486E-3</v>
      </c>
      <c r="P262" s="16">
        <f t="shared" si="104"/>
        <v>-6.134988567515944E-3</v>
      </c>
      <c r="Q262" s="14">
        <f t="shared" si="93"/>
        <v>24.809031539085886</v>
      </c>
      <c r="R262" s="15">
        <f t="shared" si="94"/>
        <v>17.345980275330568</v>
      </c>
      <c r="S262" s="16">
        <f t="shared" si="95"/>
        <v>10.153467757803897</v>
      </c>
      <c r="T262" s="14">
        <f t="shared" si="96"/>
        <v>0.2547649301143583</v>
      </c>
      <c r="U262" s="15">
        <f t="shared" si="97"/>
        <v>2.8373333333333337E-2</v>
      </c>
      <c r="V262" s="16">
        <f t="shared" si="98"/>
        <v>0.26652892561983471</v>
      </c>
    </row>
    <row r="263" spans="1:22" ht="15.75" thickBot="1" x14ac:dyDescent="0.3">
      <c r="A263" s="2">
        <v>43829</v>
      </c>
      <c r="B263" s="7">
        <f t="shared" si="88"/>
        <v>4.5900000000000003E-2</v>
      </c>
      <c r="C263" s="5">
        <f t="shared" si="88"/>
        <v>0.104</v>
      </c>
      <c r="D263" s="6">
        <f t="shared" si="88"/>
        <v>64</v>
      </c>
      <c r="E263" s="7">
        <f t="shared" si="89"/>
        <v>11859280000</v>
      </c>
      <c r="F263" s="5">
        <f t="shared" si="89"/>
        <v>7090000</v>
      </c>
      <c r="G263" s="6">
        <f t="shared" si="89"/>
        <v>4420</v>
      </c>
      <c r="H263" s="7">
        <f t="shared" si="90"/>
        <v>-3.0812901619156374</v>
      </c>
      <c r="I263" s="5">
        <f t="shared" si="91"/>
        <v>-2.2633643798407643</v>
      </c>
      <c r="J263" s="6">
        <f t="shared" si="92"/>
        <v>4.1588830833596715</v>
      </c>
      <c r="K263" s="7">
        <f t="shared" si="99"/>
        <v>4.3591979075863392E-4</v>
      </c>
      <c r="L263" s="5">
        <f t="shared" si="100"/>
        <v>-1.9193857965451606E-3</v>
      </c>
      <c r="M263" s="6">
        <f t="shared" si="101"/>
        <v>-1.5384615384615385E-2</v>
      </c>
      <c r="N263" s="7">
        <f t="shared" si="102"/>
        <v>4.3582480532966089E-4</v>
      </c>
      <c r="O263" s="5">
        <f t="shared" si="103"/>
        <v>-1.9212301778939326E-3</v>
      </c>
      <c r="P263" s="6">
        <f t="shared" si="104"/>
        <v>-1.5504186535965199E-2</v>
      </c>
      <c r="Q263" s="7">
        <f t="shared" si="93"/>
        <v>23.196376520410102</v>
      </c>
      <c r="R263" s="5">
        <f t="shared" si="94"/>
        <v>15.77419589850831</v>
      </c>
      <c r="S263" s="6">
        <f t="shared" si="95"/>
        <v>8.3938949750717438</v>
      </c>
      <c r="T263" s="7">
        <f t="shared" si="96"/>
        <v>0.25518847945785694</v>
      </c>
      <c r="U263" s="5">
        <f t="shared" si="97"/>
        <v>2.8266666666666666E-2</v>
      </c>
      <c r="V263" s="6">
        <f t="shared" si="98"/>
        <v>0.24586776859504131</v>
      </c>
    </row>
    <row r="266" spans="1:22" x14ac:dyDescent="0.25">
      <c r="B266">
        <f t="shared" ref="B266:D266" si="105">COUNT(B3:B263)</f>
        <v>261</v>
      </c>
      <c r="C266">
        <f t="shared" si="105"/>
        <v>261</v>
      </c>
      <c r="D266">
        <f t="shared" si="105"/>
        <v>261</v>
      </c>
      <c r="E266">
        <f>COUNT(E3:E263)</f>
        <v>261</v>
      </c>
      <c r="F266">
        <f t="shared" ref="F266:S266" si="106">COUNT(F3:F263)</f>
        <v>261</v>
      </c>
      <c r="G266">
        <f t="shared" si="106"/>
        <v>261</v>
      </c>
      <c r="H266">
        <f t="shared" si="106"/>
        <v>261</v>
      </c>
      <c r="I266">
        <f t="shared" si="106"/>
        <v>261</v>
      </c>
      <c r="J266">
        <f t="shared" si="106"/>
        <v>261</v>
      </c>
      <c r="K266">
        <f t="shared" si="106"/>
        <v>260</v>
      </c>
      <c r="L266">
        <f t="shared" si="106"/>
        <v>260</v>
      </c>
      <c r="M266">
        <f t="shared" si="106"/>
        <v>260</v>
      </c>
      <c r="N266">
        <f t="shared" si="106"/>
        <v>260</v>
      </c>
      <c r="O266">
        <f t="shared" si="106"/>
        <v>260</v>
      </c>
      <c r="P266">
        <f t="shared" si="106"/>
        <v>260</v>
      </c>
      <c r="Q266">
        <f t="shared" si="106"/>
        <v>261</v>
      </c>
      <c r="R266">
        <f t="shared" si="106"/>
        <v>261</v>
      </c>
      <c r="S266">
        <f t="shared" si="106"/>
        <v>261</v>
      </c>
    </row>
    <row r="267" spans="1:22" x14ac:dyDescent="0.25">
      <c r="B267">
        <f t="shared" ref="B267:D267" si="107">MIN(B3:B263)</f>
        <v>3.3849999999999998E-2</v>
      </c>
      <c r="C267">
        <f t="shared" si="107"/>
        <v>5.0999999999999997E-2</v>
      </c>
      <c r="D267">
        <f t="shared" si="107"/>
        <v>52.1</v>
      </c>
      <c r="E267">
        <f>MIN(E3:E263)</f>
        <v>11859280000</v>
      </c>
      <c r="F267">
        <f t="shared" ref="F267:S267" si="108">MIN(F3:F263)</f>
        <v>220000</v>
      </c>
      <c r="G267">
        <f t="shared" si="108"/>
        <v>40</v>
      </c>
      <c r="H267">
        <f t="shared" si="108"/>
        <v>-3.3858162796238531</v>
      </c>
      <c r="I267">
        <f t="shared" si="108"/>
        <v>-2.9759296462578115</v>
      </c>
      <c r="J267">
        <f t="shared" si="108"/>
        <v>3.9531649487593215</v>
      </c>
      <c r="K267">
        <f t="shared" si="108"/>
        <v>-0.11196140409249709</v>
      </c>
      <c r="L267">
        <f t="shared" si="108"/>
        <v>-0.43396226415094341</v>
      </c>
      <c r="M267">
        <f t="shared" si="108"/>
        <v>-0.14346895074946472</v>
      </c>
      <c r="N267">
        <f t="shared" si="108"/>
        <v>-0.11874007307469261</v>
      </c>
      <c r="O267">
        <f t="shared" si="108"/>
        <v>-0.5690945318899665</v>
      </c>
      <c r="P267">
        <f t="shared" si="108"/>
        <v>-0.15486471056091541</v>
      </c>
      <c r="Q267">
        <f t="shared" si="108"/>
        <v>23.196376520410102</v>
      </c>
      <c r="R267">
        <f t="shared" si="108"/>
        <v>12.301382825334498</v>
      </c>
      <c r="S267">
        <f t="shared" si="108"/>
        <v>3.6888794541139363</v>
      </c>
    </row>
    <row r="268" spans="1:22" x14ac:dyDescent="0.25">
      <c r="B268">
        <f t="shared" ref="B268:D268" si="109">MAX(B3:B263)</f>
        <v>8.1070000000000003E-2</v>
      </c>
      <c r="C268">
        <f t="shared" si="109"/>
        <v>1.9259999999999999</v>
      </c>
      <c r="D268">
        <f t="shared" si="109"/>
        <v>100.5</v>
      </c>
      <c r="E268">
        <f>MAX(E3:E263)</f>
        <v>379685590000</v>
      </c>
      <c r="F268">
        <f t="shared" ref="F268:S268" si="110">MAX(F3:F263)</f>
        <v>1240440000</v>
      </c>
      <c r="G268">
        <f t="shared" si="110"/>
        <v>662390</v>
      </c>
      <c r="H268">
        <f t="shared" si="110"/>
        <v>-2.5124422999825211</v>
      </c>
      <c r="I268">
        <f t="shared" si="110"/>
        <v>0.65544531337593381</v>
      </c>
      <c r="J268">
        <f t="shared" si="110"/>
        <v>4.6101577274991303</v>
      </c>
      <c r="K268">
        <f t="shared" si="110"/>
        <v>0.13648984363583225</v>
      </c>
      <c r="L268">
        <f t="shared" si="110"/>
        <v>0.9254901960784313</v>
      </c>
      <c r="M268">
        <f t="shared" si="110"/>
        <v>0.26103646833013439</v>
      </c>
      <c r="N268">
        <f t="shared" si="110"/>
        <v>0.12794442774244552</v>
      </c>
      <c r="O268">
        <f t="shared" si="110"/>
        <v>0.65518058263609447</v>
      </c>
      <c r="P268">
        <f t="shared" si="110"/>
        <v>0.23193397673124352</v>
      </c>
      <c r="Q268">
        <f t="shared" si="110"/>
        <v>26.662609352450051</v>
      </c>
      <c r="R268">
        <f t="shared" si="110"/>
        <v>20.938731992332666</v>
      </c>
      <c r="S268">
        <f t="shared" si="110"/>
        <v>13.403609785320874</v>
      </c>
    </row>
    <row r="269" spans="1:22" x14ac:dyDescent="0.25">
      <c r="B269">
        <f>ROUNDUP(1+SQRT(2)*LN(B266),0)</f>
        <v>9</v>
      </c>
      <c r="C269">
        <f t="shared" ref="C269:S269" si="111">ROUNDUP(1+SQRT(2)*LN(C266),0)</f>
        <v>9</v>
      </c>
      <c r="D269">
        <f t="shared" si="111"/>
        <v>9</v>
      </c>
      <c r="E269">
        <f t="shared" si="111"/>
        <v>9</v>
      </c>
      <c r="F269">
        <f t="shared" si="111"/>
        <v>9</v>
      </c>
      <c r="G269">
        <f t="shared" si="111"/>
        <v>9</v>
      </c>
      <c r="H269">
        <f t="shared" si="111"/>
        <v>9</v>
      </c>
      <c r="I269">
        <f t="shared" si="111"/>
        <v>9</v>
      </c>
      <c r="J269">
        <f t="shared" si="111"/>
        <v>9</v>
      </c>
      <c r="K269">
        <f t="shared" si="111"/>
        <v>9</v>
      </c>
      <c r="L269">
        <f t="shared" si="111"/>
        <v>9</v>
      </c>
      <c r="M269">
        <f t="shared" si="111"/>
        <v>9</v>
      </c>
      <c r="N269">
        <f t="shared" si="111"/>
        <v>9</v>
      </c>
      <c r="O269">
        <f t="shared" si="111"/>
        <v>9</v>
      </c>
      <c r="P269">
        <f t="shared" si="111"/>
        <v>9</v>
      </c>
      <c r="Q269">
        <f t="shared" si="111"/>
        <v>9</v>
      </c>
      <c r="R269">
        <f t="shared" si="111"/>
        <v>9</v>
      </c>
      <c r="S269">
        <f t="shared" si="111"/>
        <v>9</v>
      </c>
    </row>
    <row r="270" spans="1:22" x14ac:dyDescent="0.25">
      <c r="B270">
        <f>(B268-B267)/B269</f>
        <v>5.2466666666666668E-3</v>
      </c>
      <c r="C270">
        <f t="shared" ref="C270:S270" si="112">(C268-C267)/C269</f>
        <v>0.20833333333333334</v>
      </c>
      <c r="D270">
        <f t="shared" si="112"/>
        <v>5.3777777777777773</v>
      </c>
      <c r="E270">
        <f t="shared" si="112"/>
        <v>40869590000</v>
      </c>
      <c r="F270">
        <f t="shared" si="112"/>
        <v>137802222.22222221</v>
      </c>
      <c r="G270">
        <f t="shared" si="112"/>
        <v>73594.444444444438</v>
      </c>
      <c r="H270">
        <f t="shared" si="112"/>
        <v>9.7041553293481339E-2</v>
      </c>
      <c r="I270">
        <f t="shared" si="112"/>
        <v>0.40348610662597173</v>
      </c>
      <c r="J270">
        <f t="shared" si="112"/>
        <v>7.2999197637756544E-2</v>
      </c>
      <c r="K270">
        <f t="shared" si="112"/>
        <v>2.7605694192036592E-2</v>
      </c>
      <c r="L270">
        <f t="shared" si="112"/>
        <v>0.1510502733588194</v>
      </c>
      <c r="M270">
        <f t="shared" si="112"/>
        <v>4.4945046564399904E-2</v>
      </c>
      <c r="N270">
        <f t="shared" si="112"/>
        <v>2.7409388979682016E-2</v>
      </c>
      <c r="O270">
        <f t="shared" si="112"/>
        <v>0.13603056828067345</v>
      </c>
      <c r="P270">
        <f t="shared" si="112"/>
        <v>4.2977631921350991E-2</v>
      </c>
      <c r="Q270">
        <f t="shared" si="112"/>
        <v>0.38513698133777219</v>
      </c>
      <c r="R270">
        <f t="shared" si="112"/>
        <v>0.95970546299979653</v>
      </c>
      <c r="S270">
        <f t="shared" si="112"/>
        <v>1.0794144812452153</v>
      </c>
    </row>
    <row r="272" spans="1:22" x14ac:dyDescent="0.25">
      <c r="B272">
        <f>B267+B270</f>
        <v>3.9096666666666668E-2</v>
      </c>
      <c r="C272">
        <f t="shared" ref="C272:S272" si="113">C267+C270</f>
        <v>0.25933333333333336</v>
      </c>
      <c r="D272">
        <f t="shared" si="113"/>
        <v>57.477777777777781</v>
      </c>
      <c r="E272">
        <f t="shared" si="113"/>
        <v>52728870000</v>
      </c>
      <c r="F272">
        <f t="shared" si="113"/>
        <v>138022222.22222221</v>
      </c>
      <c r="G272">
        <f t="shared" si="113"/>
        <v>73634.444444444438</v>
      </c>
      <c r="H272">
        <f t="shared" si="113"/>
        <v>-3.2887747263303719</v>
      </c>
      <c r="I272">
        <f t="shared" si="113"/>
        <v>-2.5724435396318399</v>
      </c>
      <c r="J272">
        <f t="shared" si="113"/>
        <v>4.0261641463970781</v>
      </c>
      <c r="K272">
        <f t="shared" si="113"/>
        <v>-8.4355709900460499E-2</v>
      </c>
      <c r="L272">
        <f t="shared" si="113"/>
        <v>-0.28291199079212404</v>
      </c>
      <c r="M272">
        <f t="shared" si="113"/>
        <v>-9.852390418506482E-2</v>
      </c>
      <c r="N272">
        <f t="shared" si="113"/>
        <v>-9.1330684095010606E-2</v>
      </c>
      <c r="O272">
        <f t="shared" si="113"/>
        <v>-0.43306396360929306</v>
      </c>
      <c r="P272">
        <f t="shared" si="113"/>
        <v>-0.11188707863956443</v>
      </c>
      <c r="Q272">
        <f t="shared" si="113"/>
        <v>23.581513501747875</v>
      </c>
      <c r="R272">
        <f t="shared" si="113"/>
        <v>13.261088288334294</v>
      </c>
      <c r="S272">
        <f t="shared" si="113"/>
        <v>4.7682939353591518</v>
      </c>
    </row>
    <row r="273" spans="2:19" x14ac:dyDescent="0.25">
      <c r="B273">
        <f>B272+B$270</f>
        <v>4.4343333333333332E-2</v>
      </c>
      <c r="C273">
        <f t="shared" ref="C273:S279" si="114">C272+C$270</f>
        <v>0.46766666666666667</v>
      </c>
      <c r="D273">
        <f t="shared" si="114"/>
        <v>62.855555555555561</v>
      </c>
      <c r="E273">
        <f t="shared" si="114"/>
        <v>93598460000</v>
      </c>
      <c r="F273">
        <f t="shared" si="114"/>
        <v>275824444.44444442</v>
      </c>
      <c r="G273">
        <f t="shared" si="114"/>
        <v>147228.88888888888</v>
      </c>
      <c r="H273">
        <f t="shared" si="114"/>
        <v>-3.1917331730368907</v>
      </c>
      <c r="I273">
        <f t="shared" si="114"/>
        <v>-2.1689574330058683</v>
      </c>
      <c r="J273">
        <f t="shared" si="114"/>
        <v>4.0991633440348343</v>
      </c>
      <c r="K273">
        <f t="shared" si="114"/>
        <v>-5.6750015708423904E-2</v>
      </c>
      <c r="L273">
        <f t="shared" si="114"/>
        <v>-0.13186171743330463</v>
      </c>
      <c r="M273">
        <f t="shared" si="114"/>
        <v>-5.3578857620664916E-2</v>
      </c>
      <c r="N273">
        <f t="shared" si="114"/>
        <v>-6.3921295115328597E-2</v>
      </c>
      <c r="O273">
        <f t="shared" si="114"/>
        <v>-0.29703339532861961</v>
      </c>
      <c r="P273">
        <f t="shared" si="114"/>
        <v>-6.8909446718213446E-2</v>
      </c>
      <c r="Q273">
        <f t="shared" si="114"/>
        <v>23.966650483085647</v>
      </c>
      <c r="R273">
        <f t="shared" si="114"/>
        <v>14.220793751334091</v>
      </c>
      <c r="S273">
        <f t="shared" si="114"/>
        <v>5.8477084166043669</v>
      </c>
    </row>
    <row r="274" spans="2:19" x14ac:dyDescent="0.25">
      <c r="B274">
        <f t="shared" ref="B274:B279" si="115">B273+B$270</f>
        <v>4.9589999999999995E-2</v>
      </c>
      <c r="C274">
        <f t="shared" si="114"/>
        <v>0.67600000000000005</v>
      </c>
      <c r="D274">
        <f t="shared" si="114"/>
        <v>68.233333333333334</v>
      </c>
      <c r="E274">
        <f t="shared" si="114"/>
        <v>134468050000</v>
      </c>
      <c r="F274">
        <f t="shared" si="114"/>
        <v>413626666.66666663</v>
      </c>
      <c r="G274">
        <f t="shared" si="114"/>
        <v>220823.33333333331</v>
      </c>
      <c r="H274">
        <f t="shared" si="114"/>
        <v>-3.0946916197434096</v>
      </c>
      <c r="I274">
        <f t="shared" si="114"/>
        <v>-1.7654713263798967</v>
      </c>
      <c r="J274">
        <f t="shared" si="114"/>
        <v>4.1721625416725905</v>
      </c>
      <c r="K274">
        <f t="shared" si="114"/>
        <v>-2.9144321516387312E-2</v>
      </c>
      <c r="L274">
        <f t="shared" si="114"/>
        <v>1.9188555925514772E-2</v>
      </c>
      <c r="M274">
        <f t="shared" si="114"/>
        <v>-8.6338110562650117E-3</v>
      </c>
      <c r="N274">
        <f t="shared" si="114"/>
        <v>-3.6511906135646581E-2</v>
      </c>
      <c r="O274">
        <f t="shared" si="114"/>
        <v>-0.16100282704794616</v>
      </c>
      <c r="P274">
        <f t="shared" si="114"/>
        <v>-2.5931814796862455E-2</v>
      </c>
      <c r="Q274">
        <f t="shared" si="114"/>
        <v>24.35178746442342</v>
      </c>
      <c r="R274">
        <f t="shared" si="114"/>
        <v>15.180499214333887</v>
      </c>
      <c r="S274">
        <f t="shared" si="114"/>
        <v>6.927122897849582</v>
      </c>
    </row>
    <row r="275" spans="2:19" x14ac:dyDescent="0.25">
      <c r="B275">
        <f t="shared" si="115"/>
        <v>5.4836666666666659E-2</v>
      </c>
      <c r="C275">
        <f t="shared" si="114"/>
        <v>0.88433333333333342</v>
      </c>
      <c r="D275">
        <f t="shared" si="114"/>
        <v>73.611111111111114</v>
      </c>
      <c r="E275">
        <f t="shared" si="114"/>
        <v>175337640000</v>
      </c>
      <c r="F275">
        <f t="shared" si="114"/>
        <v>551428888.88888884</v>
      </c>
      <c r="G275">
        <f t="shared" si="114"/>
        <v>294417.77777777775</v>
      </c>
      <c r="H275">
        <f t="shared" si="114"/>
        <v>-2.9976500664499284</v>
      </c>
      <c r="I275">
        <f t="shared" si="114"/>
        <v>-1.3619852197539251</v>
      </c>
      <c r="J275">
        <f t="shared" si="114"/>
        <v>4.2451617393103467</v>
      </c>
      <c r="K275">
        <f t="shared" si="114"/>
        <v>-1.5386273243507206E-3</v>
      </c>
      <c r="L275">
        <f t="shared" si="114"/>
        <v>0.17023882928433418</v>
      </c>
      <c r="M275">
        <f t="shared" si="114"/>
        <v>3.6311235508134893E-2</v>
      </c>
      <c r="N275">
        <f t="shared" si="114"/>
        <v>-9.1025171559645651E-3</v>
      </c>
      <c r="O275">
        <f t="shared" si="114"/>
        <v>-2.4972258767272715E-2</v>
      </c>
      <c r="P275">
        <f t="shared" si="114"/>
        <v>1.7045817124488535E-2</v>
      </c>
      <c r="Q275">
        <f t="shared" si="114"/>
        <v>24.736924445761193</v>
      </c>
      <c r="R275">
        <f t="shared" si="114"/>
        <v>16.140204677333685</v>
      </c>
      <c r="S275">
        <f t="shared" si="114"/>
        <v>8.006537379094798</v>
      </c>
    </row>
    <row r="276" spans="2:19" x14ac:dyDescent="0.25">
      <c r="B276">
        <f t="shared" si="115"/>
        <v>6.0083333333333322E-2</v>
      </c>
      <c r="C276">
        <f t="shared" si="114"/>
        <v>1.0926666666666667</v>
      </c>
      <c r="D276">
        <f t="shared" si="114"/>
        <v>78.988888888888894</v>
      </c>
      <c r="E276">
        <f t="shared" si="114"/>
        <v>216207230000</v>
      </c>
      <c r="F276">
        <f t="shared" si="114"/>
        <v>689231111.11111104</v>
      </c>
      <c r="G276">
        <f t="shared" si="114"/>
        <v>368012.22222222219</v>
      </c>
      <c r="H276">
        <f t="shared" si="114"/>
        <v>-2.9006085131564472</v>
      </c>
      <c r="I276">
        <f t="shared" si="114"/>
        <v>-0.95849911312795333</v>
      </c>
      <c r="J276">
        <f t="shared" si="114"/>
        <v>4.3181609369481029</v>
      </c>
      <c r="K276">
        <f t="shared" si="114"/>
        <v>2.6067066867685871E-2</v>
      </c>
      <c r="L276">
        <f t="shared" si="114"/>
        <v>0.32128910264315358</v>
      </c>
      <c r="M276">
        <f t="shared" si="114"/>
        <v>8.1256282072534797E-2</v>
      </c>
      <c r="N276">
        <f t="shared" si="114"/>
        <v>1.8306871823717451E-2</v>
      </c>
      <c r="O276">
        <f t="shared" si="114"/>
        <v>0.11105830951340073</v>
      </c>
      <c r="P276">
        <f t="shared" si="114"/>
        <v>6.0023449045839526E-2</v>
      </c>
      <c r="Q276">
        <f t="shared" si="114"/>
        <v>25.122061427098966</v>
      </c>
      <c r="R276">
        <f t="shared" si="114"/>
        <v>17.099910140333481</v>
      </c>
      <c r="S276">
        <f t="shared" si="114"/>
        <v>9.085951860340014</v>
      </c>
    </row>
    <row r="277" spans="2:19" x14ac:dyDescent="0.25">
      <c r="B277">
        <f t="shared" si="115"/>
        <v>6.5329999999999985E-2</v>
      </c>
      <c r="C277">
        <f t="shared" si="114"/>
        <v>1.3009999999999999</v>
      </c>
      <c r="D277">
        <f t="shared" si="114"/>
        <v>84.366666666666674</v>
      </c>
      <c r="E277">
        <f t="shared" si="114"/>
        <v>257076820000</v>
      </c>
      <c r="F277">
        <f t="shared" si="114"/>
        <v>827033333.33333325</v>
      </c>
      <c r="G277">
        <f t="shared" si="114"/>
        <v>441606.66666666663</v>
      </c>
      <c r="H277">
        <f t="shared" si="114"/>
        <v>-2.803566959862966</v>
      </c>
      <c r="I277">
        <f t="shared" si="114"/>
        <v>-0.5550130065019816</v>
      </c>
      <c r="J277">
        <f t="shared" si="114"/>
        <v>4.3911601345858591</v>
      </c>
      <c r="K277">
        <f t="shared" si="114"/>
        <v>5.3672761059722462E-2</v>
      </c>
      <c r="L277">
        <f t="shared" si="114"/>
        <v>0.47233937600197295</v>
      </c>
      <c r="M277">
        <f t="shared" si="114"/>
        <v>0.1262013286369347</v>
      </c>
      <c r="N277">
        <f t="shared" si="114"/>
        <v>4.5716260803399467E-2</v>
      </c>
      <c r="O277">
        <f t="shared" si="114"/>
        <v>0.24708887779407418</v>
      </c>
      <c r="P277">
        <f t="shared" si="114"/>
        <v>0.10300108096719052</v>
      </c>
      <c r="Q277">
        <f t="shared" si="114"/>
        <v>25.507198408436739</v>
      </c>
      <c r="R277">
        <f t="shared" si="114"/>
        <v>18.059615603333278</v>
      </c>
      <c r="S277">
        <f t="shared" si="114"/>
        <v>10.16536634158523</v>
      </c>
    </row>
    <row r="278" spans="2:19" x14ac:dyDescent="0.25">
      <c r="B278">
        <f t="shared" si="115"/>
        <v>7.0576666666666649E-2</v>
      </c>
      <c r="C278">
        <f t="shared" si="114"/>
        <v>1.5093333333333332</v>
      </c>
      <c r="D278">
        <f t="shared" si="114"/>
        <v>89.744444444444454</v>
      </c>
      <c r="E278">
        <f t="shared" si="114"/>
        <v>297946410000</v>
      </c>
      <c r="F278">
        <f t="shared" si="114"/>
        <v>964835555.55555546</v>
      </c>
      <c r="G278">
        <f t="shared" si="114"/>
        <v>515201.11111111107</v>
      </c>
      <c r="H278">
        <f t="shared" si="114"/>
        <v>-2.7065254065694848</v>
      </c>
      <c r="I278">
        <f t="shared" si="114"/>
        <v>-0.15152689987600987</v>
      </c>
      <c r="J278">
        <f t="shared" si="114"/>
        <v>4.4641593322236153</v>
      </c>
      <c r="K278">
        <f t="shared" si="114"/>
        <v>8.1278455251759057E-2</v>
      </c>
      <c r="L278">
        <f t="shared" si="114"/>
        <v>0.62338964936079233</v>
      </c>
      <c r="M278">
        <f t="shared" si="114"/>
        <v>0.17114637520133461</v>
      </c>
      <c r="N278">
        <f t="shared" si="114"/>
        <v>7.3125649783081476E-2</v>
      </c>
      <c r="O278">
        <f t="shared" si="114"/>
        <v>0.38311944607474763</v>
      </c>
      <c r="P278">
        <f t="shared" si="114"/>
        <v>0.1459787128885415</v>
      </c>
      <c r="Q278">
        <f t="shared" si="114"/>
        <v>25.892335389774512</v>
      </c>
      <c r="R278">
        <f t="shared" si="114"/>
        <v>19.019321066333074</v>
      </c>
      <c r="S278">
        <f t="shared" si="114"/>
        <v>11.244780822830446</v>
      </c>
    </row>
    <row r="279" spans="2:19" x14ac:dyDescent="0.25">
      <c r="B279">
        <f t="shared" si="115"/>
        <v>7.5823333333333312E-2</v>
      </c>
      <c r="C279">
        <f t="shared" si="114"/>
        <v>1.7176666666666665</v>
      </c>
      <c r="D279">
        <f t="shared" si="114"/>
        <v>95.122222222222234</v>
      </c>
      <c r="E279">
        <f t="shared" si="114"/>
        <v>338816000000</v>
      </c>
      <c r="F279">
        <f t="shared" si="114"/>
        <v>1102637777.7777777</v>
      </c>
      <c r="G279">
        <f t="shared" si="114"/>
        <v>588795.5555555555</v>
      </c>
      <c r="H279">
        <f t="shared" si="114"/>
        <v>-2.6094838532760036</v>
      </c>
      <c r="I279">
        <f t="shared" si="114"/>
        <v>0.25195920674996186</v>
      </c>
      <c r="J279">
        <f t="shared" si="114"/>
        <v>4.5371585298613715</v>
      </c>
      <c r="K279">
        <f t="shared" si="114"/>
        <v>0.10888414944379565</v>
      </c>
      <c r="L279">
        <f t="shared" si="114"/>
        <v>0.77443992271961171</v>
      </c>
      <c r="M279">
        <f t="shared" si="114"/>
        <v>0.21609142176573451</v>
      </c>
      <c r="N279">
        <f t="shared" si="114"/>
        <v>0.10053503876276348</v>
      </c>
      <c r="O279">
        <f t="shared" si="114"/>
        <v>0.51915001435542107</v>
      </c>
      <c r="P279">
        <f t="shared" si="114"/>
        <v>0.18895634480989248</v>
      </c>
      <c r="Q279">
        <f t="shared" si="114"/>
        <v>26.277472371112285</v>
      </c>
      <c r="R279">
        <f t="shared" si="114"/>
        <v>19.97902652933287</v>
      </c>
      <c r="S279">
        <f t="shared" si="114"/>
        <v>12.324195304075662</v>
      </c>
    </row>
    <row r="280" spans="2:19" x14ac:dyDescent="0.25">
      <c r="B280">
        <f>B279+B$270+0.00000001</f>
        <v>8.107000999999997E-2</v>
      </c>
      <c r="C280">
        <f t="shared" ref="C280:S280" si="116">C279+C$270+0.00000001</f>
        <v>1.9260000099999997</v>
      </c>
      <c r="D280">
        <f t="shared" si="116"/>
        <v>100.50000001000001</v>
      </c>
      <c r="E280">
        <f t="shared" si="116"/>
        <v>379685590000</v>
      </c>
      <c r="F280">
        <f t="shared" si="116"/>
        <v>1240440000</v>
      </c>
      <c r="G280">
        <f t="shared" si="116"/>
        <v>662390.00000001001</v>
      </c>
      <c r="H280">
        <f t="shared" si="116"/>
        <v>-2.5124422899825225</v>
      </c>
      <c r="I280">
        <f t="shared" si="116"/>
        <v>0.65544532337593364</v>
      </c>
      <c r="J280">
        <f t="shared" si="116"/>
        <v>4.6101577374991276</v>
      </c>
      <c r="K280">
        <f t="shared" si="116"/>
        <v>0.13648985363583224</v>
      </c>
      <c r="L280">
        <f t="shared" si="116"/>
        <v>0.92549020607843113</v>
      </c>
      <c r="M280">
        <f t="shared" si="116"/>
        <v>0.26103647833013438</v>
      </c>
      <c r="N280">
        <f t="shared" si="116"/>
        <v>0.12794443774244549</v>
      </c>
      <c r="O280">
        <f t="shared" si="116"/>
        <v>0.65518059263609463</v>
      </c>
      <c r="P280">
        <f t="shared" si="116"/>
        <v>0.23193398673124346</v>
      </c>
      <c r="Q280">
        <f t="shared" si="116"/>
        <v>26.662609362450059</v>
      </c>
      <c r="R280">
        <f t="shared" si="116"/>
        <v>20.938732002332667</v>
      </c>
      <c r="S280">
        <f t="shared" si="116"/>
        <v>13.403609795320879</v>
      </c>
    </row>
    <row r="284" spans="2:19" x14ac:dyDescent="0.25">
      <c r="B284" s="1"/>
      <c r="D284" s="21"/>
      <c r="E284" s="1"/>
      <c r="G284" s="21"/>
    </row>
    <row r="285" spans="2:19" x14ac:dyDescent="0.25">
      <c r="B285" s="1"/>
      <c r="D285" s="21"/>
      <c r="E285" s="1"/>
      <c r="G285" s="21"/>
    </row>
    <row r="286" spans="2:19" x14ac:dyDescent="0.25">
      <c r="B286" s="1"/>
      <c r="D286" s="21"/>
      <c r="E286" s="1"/>
      <c r="G286" s="21"/>
    </row>
    <row r="287" spans="2:19" x14ac:dyDescent="0.25">
      <c r="B287" s="1"/>
      <c r="D287" s="21"/>
      <c r="E287" s="1"/>
      <c r="G287" s="21"/>
    </row>
    <row r="288" spans="2:19" x14ac:dyDescent="0.25">
      <c r="B288" s="1"/>
      <c r="D288" s="21"/>
      <c r="E288" s="1"/>
      <c r="G288" s="21"/>
    </row>
    <row r="289" spans="2:7" x14ac:dyDescent="0.25">
      <c r="B289" s="1"/>
      <c r="D289" s="21"/>
      <c r="E289" s="1"/>
      <c r="G289" s="21"/>
    </row>
    <row r="290" spans="2:7" x14ac:dyDescent="0.25">
      <c r="B290" s="1"/>
      <c r="D290" s="21"/>
      <c r="E290" s="1"/>
      <c r="G290" s="21"/>
    </row>
    <row r="291" spans="2:7" x14ac:dyDescent="0.25">
      <c r="B291" s="1"/>
      <c r="D291" s="21"/>
      <c r="E291" s="1"/>
      <c r="G291" s="21"/>
    </row>
    <row r="292" spans="2:7" x14ac:dyDescent="0.25">
      <c r="B292" s="1"/>
      <c r="D292" s="21"/>
      <c r="E292" s="1"/>
      <c r="G292" s="21"/>
    </row>
    <row r="293" spans="2:7" x14ac:dyDescent="0.25">
      <c r="D293" s="21"/>
      <c r="E293" s="1"/>
      <c r="G293" s="21"/>
    </row>
  </sheetData>
  <sortState ref="E284:F293">
    <sortCondition descending="1" ref="F284"/>
  </sortState>
  <mergeCells count="8">
    <mergeCell ref="N1:P1"/>
    <mergeCell ref="Q1:S1"/>
    <mergeCell ref="T1:V1"/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1ECC-0123-4EB2-92A2-987F5A1AB415}">
  <dimension ref="A1:AJ347"/>
  <sheetViews>
    <sheetView topLeftCell="A31" zoomScale="40" zoomScaleNormal="40" workbookViewId="0">
      <selection activeCell="C353" sqref="C353"/>
    </sheetView>
  </sheetViews>
  <sheetFormatPr defaultRowHeight="15" x14ac:dyDescent="0.25"/>
  <cols>
    <col min="1" max="1" width="24.5703125" bestFit="1" customWidth="1"/>
    <col min="2" max="2" width="12.7109375" bestFit="1" customWidth="1"/>
    <col min="3" max="3" width="24.5703125" bestFit="1" customWidth="1"/>
    <col min="4" max="4" width="12" bestFit="1" customWidth="1"/>
    <col min="5" max="5" width="24.5703125" bestFit="1" customWidth="1"/>
    <col min="6" max="6" width="12" bestFit="1" customWidth="1"/>
    <col min="7" max="7" width="24.5703125" bestFit="1" customWidth="1"/>
    <col min="8" max="8" width="12" bestFit="1" customWidth="1"/>
    <col min="9" max="9" width="24.5703125" bestFit="1" customWidth="1"/>
    <col min="10" max="10" width="12" bestFit="1" customWidth="1"/>
    <col min="11" max="11" width="24.5703125" bestFit="1" customWidth="1"/>
    <col min="12" max="12" width="12" bestFit="1" customWidth="1"/>
    <col min="13" max="13" width="24.5703125" bestFit="1" customWidth="1"/>
    <col min="14" max="14" width="12.7109375" bestFit="1" customWidth="1"/>
    <col min="15" max="15" width="24.5703125" bestFit="1" customWidth="1"/>
    <col min="16" max="16" width="12.7109375" bestFit="1" customWidth="1"/>
    <col min="17" max="17" width="24.5703125" bestFit="1" customWidth="1"/>
    <col min="18" max="18" width="12.7109375" bestFit="1" customWidth="1"/>
    <col min="19" max="19" width="24.5703125" bestFit="1" customWidth="1"/>
    <col min="20" max="20" width="12.7109375" bestFit="1" customWidth="1"/>
    <col min="21" max="21" width="24.5703125" bestFit="1" customWidth="1"/>
    <col min="22" max="22" width="12.7109375" bestFit="1" customWidth="1"/>
    <col min="23" max="23" width="24.5703125" bestFit="1" customWidth="1"/>
    <col min="24" max="24" width="12.7109375" bestFit="1" customWidth="1"/>
    <col min="25" max="25" width="24.5703125" bestFit="1" customWidth="1"/>
    <col min="26" max="26" width="12.7109375" bestFit="1" customWidth="1"/>
    <col min="27" max="27" width="24.5703125" bestFit="1" customWidth="1"/>
    <col min="28" max="28" width="12.7109375" bestFit="1" customWidth="1"/>
    <col min="29" max="29" width="24.5703125" bestFit="1" customWidth="1"/>
    <col min="30" max="30" width="12.7109375" bestFit="1" customWidth="1"/>
    <col min="31" max="31" width="24.5703125" bestFit="1" customWidth="1"/>
    <col min="32" max="32" width="12.7109375" bestFit="1" customWidth="1"/>
    <col min="33" max="33" width="24.5703125" bestFit="1" customWidth="1"/>
    <col min="34" max="34" width="12.7109375" bestFit="1" customWidth="1"/>
    <col min="35" max="35" width="24.5703125" bestFit="1" customWidth="1"/>
    <col min="36" max="36" width="12" bestFit="1" customWidth="1"/>
  </cols>
  <sheetData>
    <row r="1" spans="1:36" ht="15.75" thickBot="1" x14ac:dyDescent="0.3">
      <c r="A1" s="45" t="s">
        <v>10</v>
      </c>
      <c r="B1" s="46"/>
      <c r="C1" s="46"/>
      <c r="D1" s="46"/>
      <c r="E1" s="46"/>
      <c r="F1" s="47"/>
      <c r="G1" s="45" t="s">
        <v>16</v>
      </c>
      <c r="H1" s="46"/>
      <c r="I1" s="46"/>
      <c r="J1" s="46"/>
      <c r="K1" s="46"/>
      <c r="L1" s="47"/>
      <c r="M1" s="45" t="s">
        <v>12</v>
      </c>
      <c r="N1" s="46"/>
      <c r="O1" s="46"/>
      <c r="P1" s="46"/>
      <c r="Q1" s="46"/>
      <c r="R1" s="47"/>
      <c r="S1" s="45" t="s">
        <v>128</v>
      </c>
      <c r="T1" s="46"/>
      <c r="U1" s="46"/>
      <c r="V1" s="46"/>
      <c r="W1" s="46"/>
      <c r="X1" s="47"/>
      <c r="Y1" s="45" t="s">
        <v>129</v>
      </c>
      <c r="Z1" s="46"/>
      <c r="AA1" s="46"/>
      <c r="AB1" s="46"/>
      <c r="AC1" s="46"/>
      <c r="AD1" s="47"/>
      <c r="AE1" s="45" t="s">
        <v>15</v>
      </c>
      <c r="AF1" s="46"/>
      <c r="AG1" s="46"/>
      <c r="AH1" s="46"/>
      <c r="AI1" s="46"/>
      <c r="AJ1" s="47"/>
    </row>
    <row r="2" spans="1:36" x14ac:dyDescent="0.25">
      <c r="A2" s="32" t="s">
        <v>4</v>
      </c>
      <c r="B2" s="33"/>
      <c r="C2" s="32" t="s">
        <v>7</v>
      </c>
      <c r="D2" s="33"/>
      <c r="E2" s="32" t="s">
        <v>8</v>
      </c>
      <c r="F2" s="33"/>
      <c r="G2" s="32" t="s">
        <v>4</v>
      </c>
      <c r="H2" s="33"/>
      <c r="I2" s="20" t="s">
        <v>7</v>
      </c>
      <c r="J2" s="20"/>
      <c r="K2" s="32" t="s">
        <v>8</v>
      </c>
      <c r="L2" s="33"/>
      <c r="M2" s="20" t="s">
        <v>4</v>
      </c>
      <c r="N2" s="20"/>
      <c r="O2" s="32" t="s">
        <v>7</v>
      </c>
      <c r="P2" s="33"/>
      <c r="Q2" s="20" t="s">
        <v>8</v>
      </c>
      <c r="R2" s="20"/>
      <c r="S2" s="32" t="s">
        <v>4</v>
      </c>
      <c r="T2" s="33"/>
      <c r="U2" s="20" t="s">
        <v>7</v>
      </c>
      <c r="V2" s="20"/>
      <c r="W2" s="32" t="s">
        <v>8</v>
      </c>
      <c r="X2" s="33"/>
      <c r="Y2" s="20" t="s">
        <v>4</v>
      </c>
      <c r="Z2" s="20"/>
      <c r="AA2" s="32" t="s">
        <v>7</v>
      </c>
      <c r="AB2" s="33"/>
      <c r="AC2" s="20" t="s">
        <v>8</v>
      </c>
      <c r="AD2" s="20"/>
      <c r="AE2" s="32" t="s">
        <v>4</v>
      </c>
      <c r="AF2" s="33"/>
      <c r="AG2" s="20" t="s">
        <v>7</v>
      </c>
      <c r="AH2" s="20"/>
      <c r="AI2" s="32" t="s">
        <v>8</v>
      </c>
      <c r="AJ2" s="33"/>
    </row>
    <row r="3" spans="1:36" x14ac:dyDescent="0.25">
      <c r="A3" s="34"/>
      <c r="B3" s="35"/>
      <c r="C3" s="34"/>
      <c r="D3" s="35"/>
      <c r="E3" s="34"/>
      <c r="F3" s="35"/>
      <c r="G3" s="34"/>
      <c r="H3" s="35"/>
      <c r="I3" s="17"/>
      <c r="J3" s="17"/>
      <c r="K3" s="34"/>
      <c r="L3" s="35"/>
      <c r="M3" s="17"/>
      <c r="N3" s="17"/>
      <c r="O3" s="34"/>
      <c r="P3" s="35"/>
      <c r="Q3" s="17"/>
      <c r="R3" s="17"/>
      <c r="S3" s="34"/>
      <c r="T3" s="35"/>
      <c r="U3" s="17"/>
      <c r="V3" s="17"/>
      <c r="W3" s="34"/>
      <c r="X3" s="35"/>
      <c r="Y3" s="17"/>
      <c r="Z3" s="17"/>
      <c r="AA3" s="34"/>
      <c r="AB3" s="35"/>
      <c r="AC3" s="17"/>
      <c r="AD3" s="17"/>
      <c r="AE3" s="34"/>
      <c r="AF3" s="35"/>
      <c r="AG3" s="17"/>
      <c r="AH3" s="17"/>
      <c r="AI3" s="34"/>
      <c r="AJ3" s="35"/>
    </row>
    <row r="4" spans="1:36" x14ac:dyDescent="0.25">
      <c r="A4" s="34" t="s">
        <v>18</v>
      </c>
      <c r="B4" s="35">
        <v>5.7810478927203097E-2</v>
      </c>
      <c r="C4" s="34" t="s">
        <v>18</v>
      </c>
      <c r="D4" s="35">
        <v>0.34162233716475088</v>
      </c>
      <c r="E4" s="34" t="s">
        <v>18</v>
      </c>
      <c r="F4" s="35">
        <v>70.489655172413762</v>
      </c>
      <c r="G4" s="34" t="s">
        <v>18</v>
      </c>
      <c r="H4" s="35">
        <v>93057310306.513412</v>
      </c>
      <c r="I4" s="17" t="s">
        <v>18</v>
      </c>
      <c r="J4" s="17">
        <v>63913831.417624518</v>
      </c>
      <c r="K4" s="34" t="s">
        <v>18</v>
      </c>
      <c r="L4" s="35">
        <v>17834.674329501915</v>
      </c>
      <c r="M4" s="17" t="s">
        <v>18</v>
      </c>
      <c r="N4" s="17">
        <v>-2.8821251810744162</v>
      </c>
      <c r="O4" s="34" t="s">
        <v>18</v>
      </c>
      <c r="P4" s="35">
        <v>-1.5623859451889732</v>
      </c>
      <c r="Q4" s="17" t="s">
        <v>18</v>
      </c>
      <c r="R4" s="17">
        <v>4.2449541947957581</v>
      </c>
      <c r="S4" s="34" t="s">
        <v>18</v>
      </c>
      <c r="T4" s="35">
        <v>-7.7222023297541088E-4</v>
      </c>
      <c r="U4" s="17" t="s">
        <v>18</v>
      </c>
      <c r="V4" s="17">
        <v>9.6573743755119356E-3</v>
      </c>
      <c r="W4" s="34" t="s">
        <v>18</v>
      </c>
      <c r="X4" s="35">
        <v>2.5493785193783273E-4</v>
      </c>
      <c r="Y4" s="17" t="s">
        <v>18</v>
      </c>
      <c r="Z4" s="17">
        <v>-1.3564617186464047E-3</v>
      </c>
      <c r="AA4" s="34" t="s">
        <v>18</v>
      </c>
      <c r="AB4" s="35">
        <v>1.3665471543336926E-3</v>
      </c>
      <c r="AC4" s="17" t="s">
        <v>18</v>
      </c>
      <c r="AD4" s="17">
        <v>-1.3999686919291948E-3</v>
      </c>
      <c r="AE4" s="34" t="s">
        <v>18</v>
      </c>
      <c r="AF4" s="35">
        <v>25.085269918475312</v>
      </c>
      <c r="AG4" s="17" t="s">
        <v>18</v>
      </c>
      <c r="AH4" s="17">
        <v>16.764825941147393</v>
      </c>
      <c r="AI4" s="34" t="s">
        <v>18</v>
      </c>
      <c r="AJ4" s="35">
        <v>8.8947459067369934</v>
      </c>
    </row>
    <row r="5" spans="1:36" x14ac:dyDescent="0.25">
      <c r="A5" s="34" t="s">
        <v>19</v>
      </c>
      <c r="B5" s="35">
        <v>8.5901446938216059E-4</v>
      </c>
      <c r="C5" s="34" t="s">
        <v>19</v>
      </c>
      <c r="D5" s="35">
        <v>2.7109468276868869E-2</v>
      </c>
      <c r="E5" s="34" t="s">
        <v>19</v>
      </c>
      <c r="F5" s="35">
        <v>0.6485680123787404</v>
      </c>
      <c r="G5" s="34" t="s">
        <v>19</v>
      </c>
      <c r="H5" s="35">
        <v>3755631879.4345989</v>
      </c>
      <c r="I5" s="17" t="s">
        <v>19</v>
      </c>
      <c r="J5" s="17">
        <v>8239789.3885956807</v>
      </c>
      <c r="K5" s="34" t="s">
        <v>19</v>
      </c>
      <c r="L5" s="35">
        <v>3007.1210246221231</v>
      </c>
      <c r="M5" s="17" t="s">
        <v>19</v>
      </c>
      <c r="N5" s="17">
        <v>1.5955430098459157E-2</v>
      </c>
      <c r="O5" s="34" t="s">
        <v>19</v>
      </c>
      <c r="P5" s="35">
        <v>5.4867973022148582E-2</v>
      </c>
      <c r="Q5" s="17" t="s">
        <v>19</v>
      </c>
      <c r="R5" s="17">
        <v>8.9051709402462043E-3</v>
      </c>
      <c r="S5" s="34" t="s">
        <v>19</v>
      </c>
      <c r="T5" s="35">
        <v>2.1362821982809383E-3</v>
      </c>
      <c r="U5" s="17" t="s">
        <v>19</v>
      </c>
      <c r="V5" s="17">
        <v>8.4412609837383832E-3</v>
      </c>
      <c r="W5" s="34" t="s">
        <v>19</v>
      </c>
      <c r="X5" s="35">
        <v>3.6202586081044495E-3</v>
      </c>
      <c r="Y5" s="17" t="s">
        <v>19</v>
      </c>
      <c r="Z5" s="17">
        <v>2.1169395321463261E-3</v>
      </c>
      <c r="AA5" s="34" t="s">
        <v>19</v>
      </c>
      <c r="AB5" s="35">
        <v>7.8867019789039417E-3</v>
      </c>
      <c r="AC5" s="17" t="s">
        <v>19</v>
      </c>
      <c r="AD5" s="17">
        <v>3.5560104322919011E-3</v>
      </c>
      <c r="AE5" s="34" t="s">
        <v>19</v>
      </c>
      <c r="AF5" s="35">
        <v>3.6143263592172944E-2</v>
      </c>
      <c r="AG5" s="17" t="s">
        <v>19</v>
      </c>
      <c r="AH5" s="17">
        <v>0.10546685629843749</v>
      </c>
      <c r="AI5" s="34" t="s">
        <v>19</v>
      </c>
      <c r="AJ5" s="35">
        <v>7.7966964226222332E-2</v>
      </c>
    </row>
    <row r="6" spans="1:36" x14ac:dyDescent="0.25">
      <c r="A6" s="34" t="s">
        <v>20</v>
      </c>
      <c r="B6" s="35">
        <v>6.1600000000000002E-2</v>
      </c>
      <c r="C6" s="34" t="s">
        <v>20</v>
      </c>
      <c r="D6" s="35">
        <v>0.12554999999999999</v>
      </c>
      <c r="E6" s="34" t="s">
        <v>20</v>
      </c>
      <c r="F6" s="35">
        <v>69</v>
      </c>
      <c r="G6" s="34" t="s">
        <v>20</v>
      </c>
      <c r="H6" s="35">
        <v>80003560000</v>
      </c>
      <c r="I6" s="17" t="s">
        <v>20</v>
      </c>
      <c r="J6" s="17">
        <v>25800000</v>
      </c>
      <c r="K6" s="34" t="s">
        <v>20</v>
      </c>
      <c r="L6" s="35">
        <v>7240</v>
      </c>
      <c r="M6" s="17" t="s">
        <v>20</v>
      </c>
      <c r="N6" s="17">
        <v>-2.7870934084426628</v>
      </c>
      <c r="O6" s="34" t="s">
        <v>20</v>
      </c>
      <c r="P6" s="35">
        <v>-2.0750511933785432</v>
      </c>
      <c r="Q6" s="17" t="s">
        <v>20</v>
      </c>
      <c r="R6" s="17">
        <v>4.2341065045972597</v>
      </c>
      <c r="S6" s="34" t="s">
        <v>20</v>
      </c>
      <c r="T6" s="35">
        <v>-3.1139597374565588E-3</v>
      </c>
      <c r="U6" s="17" t="s">
        <v>20</v>
      </c>
      <c r="V6" s="17">
        <v>-3.8276105218725382E-3</v>
      </c>
      <c r="W6" s="34" t="s">
        <v>20</v>
      </c>
      <c r="X6" s="35">
        <v>-1.054853494424833E-3</v>
      </c>
      <c r="Y6" s="17" t="s">
        <v>20</v>
      </c>
      <c r="Z6" s="17">
        <v>-3.1188209871837926E-3</v>
      </c>
      <c r="AA6" s="34" t="s">
        <v>20</v>
      </c>
      <c r="AB6" s="35">
        <v>-3.8349601798715934E-3</v>
      </c>
      <c r="AC6" s="17" t="s">
        <v>20</v>
      </c>
      <c r="AD6" s="17">
        <v>-1.0554102445531274E-3</v>
      </c>
      <c r="AE6" s="34" t="s">
        <v>20</v>
      </c>
      <c r="AF6" s="35">
        <v>25.105336970630198</v>
      </c>
      <c r="AG6" s="17" t="s">
        <v>20</v>
      </c>
      <c r="AH6" s="17">
        <v>17.065885049891847</v>
      </c>
      <c r="AI6" s="34" t="s">
        <v>20</v>
      </c>
      <c r="AJ6" s="35">
        <v>8.8873764853797628</v>
      </c>
    </row>
    <row r="7" spans="1:36" x14ac:dyDescent="0.25">
      <c r="A7" s="34" t="s">
        <v>21</v>
      </c>
      <c r="B7" s="35">
        <v>6.8430000000000005E-2</v>
      </c>
      <c r="C7" s="34" t="s">
        <v>21</v>
      </c>
      <c r="D7" s="35">
        <v>0.108</v>
      </c>
      <c r="E7" s="34" t="s">
        <v>21</v>
      </c>
      <c r="F7" s="35">
        <v>80</v>
      </c>
      <c r="G7" s="34" t="s">
        <v>21</v>
      </c>
      <c r="H7" s="35" t="e">
        <v>#N/A</v>
      </c>
      <c r="I7" s="17" t="s">
        <v>21</v>
      </c>
      <c r="J7" s="17">
        <v>28310000</v>
      </c>
      <c r="K7" s="34" t="s">
        <v>21</v>
      </c>
      <c r="L7" s="35">
        <v>2020</v>
      </c>
      <c r="M7" s="17" t="s">
        <v>21</v>
      </c>
      <c r="N7" s="17">
        <v>-2.6819439540177306</v>
      </c>
      <c r="O7" s="34" t="s">
        <v>21</v>
      </c>
      <c r="P7" s="35">
        <v>-2.2256240518579173</v>
      </c>
      <c r="Q7" s="17" t="s">
        <v>21</v>
      </c>
      <c r="R7" s="17">
        <v>4.3820266346738812</v>
      </c>
      <c r="S7" s="34" t="s">
        <v>21</v>
      </c>
      <c r="T7" s="35">
        <v>0</v>
      </c>
      <c r="U7" s="17" t="s">
        <v>21</v>
      </c>
      <c r="V7" s="17">
        <v>0</v>
      </c>
      <c r="W7" s="34" t="s">
        <v>21</v>
      </c>
      <c r="X7" s="35">
        <v>0</v>
      </c>
      <c r="Y7" s="17" t="s">
        <v>21</v>
      </c>
      <c r="Z7" s="17">
        <v>0</v>
      </c>
      <c r="AA7" s="34" t="s">
        <v>21</v>
      </c>
      <c r="AB7" s="35">
        <v>0</v>
      </c>
      <c r="AC7" s="17" t="s">
        <v>21</v>
      </c>
      <c r="AD7" s="17">
        <v>0</v>
      </c>
      <c r="AE7" s="34" t="s">
        <v>21</v>
      </c>
      <c r="AF7" s="35" t="e">
        <v>#N/A</v>
      </c>
      <c r="AG7" s="17" t="s">
        <v>21</v>
      </c>
      <c r="AH7" s="17">
        <v>17.158725657088084</v>
      </c>
      <c r="AI7" s="34" t="s">
        <v>21</v>
      </c>
      <c r="AJ7" s="35">
        <v>7.6108527903952501</v>
      </c>
    </row>
    <row r="8" spans="1:36" x14ac:dyDescent="0.25">
      <c r="A8" s="34" t="s">
        <v>22</v>
      </c>
      <c r="B8" s="35">
        <v>1.3877803468008392E-2</v>
      </c>
      <c r="C8" s="34" t="s">
        <v>22</v>
      </c>
      <c r="D8" s="35">
        <v>0.43796686351417047</v>
      </c>
      <c r="E8" s="34" t="s">
        <v>22</v>
      </c>
      <c r="F8" s="35">
        <v>10.477936905885503</v>
      </c>
      <c r="G8" s="34" t="s">
        <v>22</v>
      </c>
      <c r="H8" s="35">
        <v>60674089877.050842</v>
      </c>
      <c r="I8" s="17" t="s">
        <v>22</v>
      </c>
      <c r="J8" s="17">
        <v>133117871.50099736</v>
      </c>
      <c r="K8" s="34" t="s">
        <v>22</v>
      </c>
      <c r="L8" s="35">
        <v>48581.526937767914</v>
      </c>
      <c r="M8" s="17" t="s">
        <v>22</v>
      </c>
      <c r="N8" s="17">
        <v>0.25776786194675055</v>
      </c>
      <c r="O8" s="34" t="s">
        <v>22</v>
      </c>
      <c r="P8" s="35">
        <v>0.88641923207303974</v>
      </c>
      <c r="Q8" s="17" t="s">
        <v>22</v>
      </c>
      <c r="R8" s="17">
        <v>0.1438674394467922</v>
      </c>
      <c r="S8" s="34" t="s">
        <v>22</v>
      </c>
      <c r="T8" s="35">
        <v>3.4446515411285503E-2</v>
      </c>
      <c r="U8" s="17" t="s">
        <v>22</v>
      </c>
      <c r="V8" s="17">
        <v>0.13611124354311002</v>
      </c>
      <c r="W8" s="34" t="s">
        <v>22</v>
      </c>
      <c r="X8" s="35">
        <v>5.837491602806924E-2</v>
      </c>
      <c r="Y8" s="17" t="s">
        <v>22</v>
      </c>
      <c r="Z8" s="17">
        <v>3.4134624291452448E-2</v>
      </c>
      <c r="AA8" s="34" t="s">
        <v>22</v>
      </c>
      <c r="AB8" s="35">
        <v>0.12716924827587961</v>
      </c>
      <c r="AC8" s="17" t="s">
        <v>22</v>
      </c>
      <c r="AD8" s="17">
        <v>5.7338945321551704E-2</v>
      </c>
      <c r="AE8" s="34" t="s">
        <v>22</v>
      </c>
      <c r="AF8" s="35">
        <v>0.58391229333466665</v>
      </c>
      <c r="AG8" s="17" t="s">
        <v>22</v>
      </c>
      <c r="AH8" s="17">
        <v>1.7038692085723726</v>
      </c>
      <c r="AI8" s="34" t="s">
        <v>22</v>
      </c>
      <c r="AJ8" s="35">
        <v>1.2595948556105019</v>
      </c>
    </row>
    <row r="9" spans="1:36" x14ac:dyDescent="0.25">
      <c r="A9" s="34" t="s">
        <v>23</v>
      </c>
      <c r="B9" s="35">
        <v>1.9259342909666577E-4</v>
      </c>
      <c r="C9" s="34" t="s">
        <v>23</v>
      </c>
      <c r="D9" s="35">
        <v>0.19181497353644003</v>
      </c>
      <c r="E9" s="34" t="s">
        <v>23</v>
      </c>
      <c r="F9" s="35">
        <v>109.78716180371748</v>
      </c>
      <c r="G9" s="34" t="s">
        <v>23</v>
      </c>
      <c r="H9" s="35">
        <v>3.681345182408444E+21</v>
      </c>
      <c r="I9" s="17" t="s">
        <v>23</v>
      </c>
      <c r="J9" s="17">
        <v>1.7720367712956046E+16</v>
      </c>
      <c r="K9" s="34" t="s">
        <v>23</v>
      </c>
      <c r="L9" s="35">
        <v>2360164759.6050692</v>
      </c>
      <c r="M9" s="17" t="s">
        <v>23</v>
      </c>
      <c r="N9" s="17">
        <v>6.6444270652599044E-2</v>
      </c>
      <c r="O9" s="34" t="s">
        <v>23</v>
      </c>
      <c r="P9" s="35">
        <v>0.78573905498895746</v>
      </c>
      <c r="Q9" s="17" t="s">
        <v>23</v>
      </c>
      <c r="R9" s="17">
        <v>2.0697840132976417E-2</v>
      </c>
      <c r="S9" s="34" t="s">
        <v>23</v>
      </c>
      <c r="T9" s="35">
        <v>1.1865624239799297E-3</v>
      </c>
      <c r="U9" s="17" t="s">
        <v>23</v>
      </c>
      <c r="V9" s="17">
        <v>1.8526270618851811E-2</v>
      </c>
      <c r="W9" s="34" t="s">
        <v>23</v>
      </c>
      <c r="X9" s="35">
        <v>3.4076308212841349E-3</v>
      </c>
      <c r="Y9" s="17" t="s">
        <v>23</v>
      </c>
      <c r="Z9" s="17">
        <v>1.1651725755186155E-3</v>
      </c>
      <c r="AA9" s="34" t="s">
        <v>23</v>
      </c>
      <c r="AB9" s="35">
        <v>1.6172017707052306E-2</v>
      </c>
      <c r="AC9" s="17" t="s">
        <v>23</v>
      </c>
      <c r="AD9" s="17">
        <v>3.2877546505878964E-3</v>
      </c>
      <c r="AE9" s="34" t="s">
        <v>23</v>
      </c>
      <c r="AF9" s="35">
        <v>0.34095356630734985</v>
      </c>
      <c r="AG9" s="17" t="s">
        <v>23</v>
      </c>
      <c r="AH9" s="17">
        <v>2.9031702799210435</v>
      </c>
      <c r="AI9" s="34" t="s">
        <v>23</v>
      </c>
      <c r="AJ9" s="35">
        <v>1.5865792002804413</v>
      </c>
    </row>
    <row r="10" spans="1:36" x14ac:dyDescent="0.25">
      <c r="A10" s="34" t="s">
        <v>24</v>
      </c>
      <c r="B10" s="35">
        <v>-1.3632487967656881</v>
      </c>
      <c r="C10" s="34" t="s">
        <v>24</v>
      </c>
      <c r="D10" s="35">
        <v>4.7009207981681467</v>
      </c>
      <c r="E10" s="34" t="s">
        <v>24</v>
      </c>
      <c r="F10" s="35">
        <v>0.19251143556021333</v>
      </c>
      <c r="G10" s="34" t="s">
        <v>24</v>
      </c>
      <c r="H10" s="35">
        <v>6.1162435657395946</v>
      </c>
      <c r="I10" s="17" t="s">
        <v>24</v>
      </c>
      <c r="J10" s="17">
        <v>35.181587362999934</v>
      </c>
      <c r="K10" s="34" t="s">
        <v>24</v>
      </c>
      <c r="L10" s="35">
        <v>122.07810553895031</v>
      </c>
      <c r="M10" s="17" t="s">
        <v>24</v>
      </c>
      <c r="N10" s="17">
        <v>-1.2181877310776592</v>
      </c>
      <c r="O10" s="34" t="s">
        <v>24</v>
      </c>
      <c r="P10" s="35">
        <v>0.14325532398724183</v>
      </c>
      <c r="Q10" s="17" t="s">
        <v>24</v>
      </c>
      <c r="R10" s="17">
        <v>-0.2820022648439231</v>
      </c>
      <c r="S10" s="34" t="s">
        <v>24</v>
      </c>
      <c r="T10" s="35">
        <v>2.1975404399060112</v>
      </c>
      <c r="U10" s="17" t="s">
        <v>24</v>
      </c>
      <c r="V10" s="17">
        <v>13.934586119354726</v>
      </c>
      <c r="W10" s="34" t="s">
        <v>24</v>
      </c>
      <c r="X10" s="35">
        <v>2.9785680855271819</v>
      </c>
      <c r="Y10" s="17" t="s">
        <v>24</v>
      </c>
      <c r="Z10" s="17">
        <v>1.9363549848786485</v>
      </c>
      <c r="AA10" s="34" t="s">
        <v>24</v>
      </c>
      <c r="AB10" s="35">
        <v>7.2396630463327538</v>
      </c>
      <c r="AC10" s="17" t="s">
        <v>24</v>
      </c>
      <c r="AD10" s="17">
        <v>2.2014418991774889</v>
      </c>
      <c r="AE10" s="34" t="s">
        <v>24</v>
      </c>
      <c r="AF10" s="35">
        <v>0.4334338846351673</v>
      </c>
      <c r="AG10" s="17" t="s">
        <v>24</v>
      </c>
      <c r="AH10" s="17">
        <v>-0.39265171761638928</v>
      </c>
      <c r="AI10" s="34" t="s">
        <v>24</v>
      </c>
      <c r="AJ10" s="35">
        <v>1.3704579159222376</v>
      </c>
    </row>
    <row r="11" spans="1:36" x14ac:dyDescent="0.25">
      <c r="A11" s="34" t="s">
        <v>25</v>
      </c>
      <c r="B11" s="35">
        <v>-0.26923139927781881</v>
      </c>
      <c r="C11" s="34" t="s">
        <v>25</v>
      </c>
      <c r="D11" s="35">
        <v>2.3925704745008778</v>
      </c>
      <c r="E11" s="34" t="s">
        <v>25</v>
      </c>
      <c r="F11" s="35">
        <v>0.75976050417627849</v>
      </c>
      <c r="G11" s="34" t="s">
        <v>25</v>
      </c>
      <c r="H11" s="35">
        <v>2.1410277094337813</v>
      </c>
      <c r="I11" s="17" t="s">
        <v>25</v>
      </c>
      <c r="J11" s="17">
        <v>5.257474362924345</v>
      </c>
      <c r="K11" s="34" t="s">
        <v>25</v>
      </c>
      <c r="L11" s="35">
        <v>9.8926325828811486</v>
      </c>
      <c r="M11" s="17" t="s">
        <v>25</v>
      </c>
      <c r="N11" s="17">
        <v>-0.48294512725872984</v>
      </c>
      <c r="O11" s="34" t="s">
        <v>25</v>
      </c>
      <c r="P11" s="35">
        <v>1.0213129039267477</v>
      </c>
      <c r="Q11" s="17" t="s">
        <v>25</v>
      </c>
      <c r="R11" s="17">
        <v>0.42515166283062278</v>
      </c>
      <c r="S11" s="34" t="s">
        <v>25</v>
      </c>
      <c r="T11" s="35">
        <v>0.71806554628298624</v>
      </c>
      <c r="U11" s="17" t="s">
        <v>25</v>
      </c>
      <c r="V11" s="17">
        <v>2.1528624167731096</v>
      </c>
      <c r="W11" s="34" t="s">
        <v>25</v>
      </c>
      <c r="X11" s="35">
        <v>0.8692801892083859</v>
      </c>
      <c r="Y11" s="17" t="s">
        <v>25</v>
      </c>
      <c r="Z11" s="17">
        <v>0.53292286069381467</v>
      </c>
      <c r="AA11" s="34" t="s">
        <v>25</v>
      </c>
      <c r="AB11" s="35">
        <v>0.32504220789099558</v>
      </c>
      <c r="AC11" s="17" t="s">
        <v>25</v>
      </c>
      <c r="AD11" s="17">
        <v>0.52637636543633548</v>
      </c>
      <c r="AE11" s="34" t="s">
        <v>25</v>
      </c>
      <c r="AF11" s="35">
        <v>-8.9599277883101354E-3</v>
      </c>
      <c r="AG11" s="17" t="s">
        <v>25</v>
      </c>
      <c r="AH11" s="17">
        <v>-0.26100389096937066</v>
      </c>
      <c r="AI11" s="34" t="s">
        <v>25</v>
      </c>
      <c r="AJ11" s="35">
        <v>1.7168920443178276E-2</v>
      </c>
    </row>
    <row r="12" spans="1:36" x14ac:dyDescent="0.25">
      <c r="A12" s="34" t="s">
        <v>26</v>
      </c>
      <c r="B12" s="35">
        <v>4.7220000000000005E-2</v>
      </c>
      <c r="C12" s="34" t="s">
        <v>26</v>
      </c>
      <c r="D12" s="35">
        <v>1.875</v>
      </c>
      <c r="E12" s="34" t="s">
        <v>26</v>
      </c>
      <c r="F12" s="35">
        <v>48.4</v>
      </c>
      <c r="G12" s="34" t="s">
        <v>26</v>
      </c>
      <c r="H12" s="35">
        <v>367826310000</v>
      </c>
      <c r="I12" s="17" t="s">
        <v>26</v>
      </c>
      <c r="J12" s="17">
        <v>1240220000</v>
      </c>
      <c r="K12" s="34" t="s">
        <v>26</v>
      </c>
      <c r="L12" s="35">
        <v>662350</v>
      </c>
      <c r="M12" s="17" t="s">
        <v>26</v>
      </c>
      <c r="N12" s="17">
        <v>0.87337397964133201</v>
      </c>
      <c r="O12" s="34" t="s">
        <v>26</v>
      </c>
      <c r="P12" s="35">
        <v>3.6313749596337455</v>
      </c>
      <c r="Q12" s="17" t="s">
        <v>26</v>
      </c>
      <c r="R12" s="17">
        <v>0.65699277873980888</v>
      </c>
      <c r="S12" s="34" t="s">
        <v>26</v>
      </c>
      <c r="T12" s="35">
        <v>0.24845124772832933</v>
      </c>
      <c r="U12" s="17" t="s">
        <v>26</v>
      </c>
      <c r="V12" s="17">
        <v>1.3594524602293747</v>
      </c>
      <c r="W12" s="34" t="s">
        <v>26</v>
      </c>
      <c r="X12" s="35">
        <v>0.40450541907959914</v>
      </c>
      <c r="Y12" s="17" t="s">
        <v>26</v>
      </c>
      <c r="Z12" s="17">
        <v>0.24668450081713814</v>
      </c>
      <c r="AA12" s="34" t="s">
        <v>26</v>
      </c>
      <c r="AB12" s="35">
        <v>1.2242751145260611</v>
      </c>
      <c r="AC12" s="17" t="s">
        <v>26</v>
      </c>
      <c r="AD12" s="17">
        <v>0.38679868729215894</v>
      </c>
      <c r="AE12" s="34" t="s">
        <v>26</v>
      </c>
      <c r="AF12" s="35">
        <v>3.4662328320399496</v>
      </c>
      <c r="AG12" s="17" t="s">
        <v>26</v>
      </c>
      <c r="AH12" s="17">
        <v>8.6373491669981686</v>
      </c>
      <c r="AI12" s="34" t="s">
        <v>26</v>
      </c>
      <c r="AJ12" s="35">
        <v>9.7147303312069386</v>
      </c>
    </row>
    <row r="13" spans="1:36" x14ac:dyDescent="0.25">
      <c r="A13" s="34" t="s">
        <v>27</v>
      </c>
      <c r="B13" s="35">
        <v>3.3849999999999998E-2</v>
      </c>
      <c r="C13" s="34" t="s">
        <v>27</v>
      </c>
      <c r="D13" s="35">
        <v>5.0999999999999997E-2</v>
      </c>
      <c r="E13" s="34" t="s">
        <v>27</v>
      </c>
      <c r="F13" s="35">
        <v>52.1</v>
      </c>
      <c r="G13" s="34" t="s">
        <v>27</v>
      </c>
      <c r="H13" s="35">
        <v>11859280000</v>
      </c>
      <c r="I13" s="17" t="s">
        <v>27</v>
      </c>
      <c r="J13" s="17">
        <v>220000</v>
      </c>
      <c r="K13" s="34" t="s">
        <v>27</v>
      </c>
      <c r="L13" s="35">
        <v>40</v>
      </c>
      <c r="M13" s="17" t="s">
        <v>27</v>
      </c>
      <c r="N13" s="17">
        <v>-3.3858162796238531</v>
      </c>
      <c r="O13" s="34" t="s">
        <v>27</v>
      </c>
      <c r="P13" s="35">
        <v>-2.9759296462578115</v>
      </c>
      <c r="Q13" s="17" t="s">
        <v>27</v>
      </c>
      <c r="R13" s="17">
        <v>3.9531649487593215</v>
      </c>
      <c r="S13" s="34" t="s">
        <v>27</v>
      </c>
      <c r="T13" s="35">
        <v>-0.11196140409249709</v>
      </c>
      <c r="U13" s="17" t="s">
        <v>27</v>
      </c>
      <c r="V13" s="17">
        <v>-0.43396226415094341</v>
      </c>
      <c r="W13" s="34" t="s">
        <v>27</v>
      </c>
      <c r="X13" s="35">
        <v>-0.14346895074946472</v>
      </c>
      <c r="Y13" s="17" t="s">
        <v>27</v>
      </c>
      <c r="Z13" s="17">
        <v>-0.11874007307469261</v>
      </c>
      <c r="AA13" s="34" t="s">
        <v>27</v>
      </c>
      <c r="AB13" s="35">
        <v>-0.5690945318899665</v>
      </c>
      <c r="AC13" s="17" t="s">
        <v>27</v>
      </c>
      <c r="AD13" s="17">
        <v>-0.15486471056091541</v>
      </c>
      <c r="AE13" s="34" t="s">
        <v>27</v>
      </c>
      <c r="AF13" s="35">
        <v>23.196376520410102</v>
      </c>
      <c r="AG13" s="17" t="s">
        <v>27</v>
      </c>
      <c r="AH13" s="17">
        <v>12.301382825334498</v>
      </c>
      <c r="AI13" s="34" t="s">
        <v>27</v>
      </c>
      <c r="AJ13" s="35">
        <v>3.6888794541139363</v>
      </c>
    </row>
    <row r="14" spans="1:36" x14ac:dyDescent="0.25">
      <c r="A14" s="34" t="s">
        <v>28</v>
      </c>
      <c r="B14" s="35">
        <v>8.1070000000000003E-2</v>
      </c>
      <c r="C14" s="34" t="s">
        <v>28</v>
      </c>
      <c r="D14" s="35">
        <v>1.9259999999999999</v>
      </c>
      <c r="E14" s="34" t="s">
        <v>28</v>
      </c>
      <c r="F14" s="35">
        <v>100.5</v>
      </c>
      <c r="G14" s="34" t="s">
        <v>28</v>
      </c>
      <c r="H14" s="35">
        <v>379685590000</v>
      </c>
      <c r="I14" s="17" t="s">
        <v>28</v>
      </c>
      <c r="J14" s="17">
        <v>1240440000</v>
      </c>
      <c r="K14" s="34" t="s">
        <v>28</v>
      </c>
      <c r="L14" s="35">
        <v>662390</v>
      </c>
      <c r="M14" s="17" t="s">
        <v>28</v>
      </c>
      <c r="N14" s="17">
        <v>-2.5124422999825211</v>
      </c>
      <c r="O14" s="34" t="s">
        <v>28</v>
      </c>
      <c r="P14" s="35">
        <v>0.65544531337593381</v>
      </c>
      <c r="Q14" s="17" t="s">
        <v>28</v>
      </c>
      <c r="R14" s="17">
        <v>4.6101577274991303</v>
      </c>
      <c r="S14" s="34" t="s">
        <v>28</v>
      </c>
      <c r="T14" s="35">
        <v>0.13648984363583225</v>
      </c>
      <c r="U14" s="17" t="s">
        <v>28</v>
      </c>
      <c r="V14" s="17">
        <v>0.9254901960784313</v>
      </c>
      <c r="W14" s="34" t="s">
        <v>28</v>
      </c>
      <c r="X14" s="35">
        <v>0.26103646833013439</v>
      </c>
      <c r="Y14" s="17" t="s">
        <v>28</v>
      </c>
      <c r="Z14" s="17">
        <v>0.12794442774244552</v>
      </c>
      <c r="AA14" s="34" t="s">
        <v>28</v>
      </c>
      <c r="AB14" s="35">
        <v>0.65518058263609447</v>
      </c>
      <c r="AC14" s="17" t="s">
        <v>28</v>
      </c>
      <c r="AD14" s="17">
        <v>0.23193397673124352</v>
      </c>
      <c r="AE14" s="34" t="s">
        <v>28</v>
      </c>
      <c r="AF14" s="35">
        <v>26.662609352450051</v>
      </c>
      <c r="AG14" s="17" t="s">
        <v>28</v>
      </c>
      <c r="AH14" s="17">
        <v>20.938731992332666</v>
      </c>
      <c r="AI14" s="34" t="s">
        <v>28</v>
      </c>
      <c r="AJ14" s="35">
        <v>13.403609785320874</v>
      </c>
    </row>
    <row r="15" spans="1:36" x14ac:dyDescent="0.25">
      <c r="A15" s="34" t="s">
        <v>29</v>
      </c>
      <c r="B15" s="35">
        <v>15.088535000000009</v>
      </c>
      <c r="C15" s="34" t="s">
        <v>29</v>
      </c>
      <c r="D15" s="35">
        <v>89.163429999999977</v>
      </c>
      <c r="E15" s="34" t="s">
        <v>29</v>
      </c>
      <c r="F15" s="35">
        <v>18397.799999999992</v>
      </c>
      <c r="G15" s="34" t="s">
        <v>29</v>
      </c>
      <c r="H15" s="35">
        <v>24287957990000</v>
      </c>
      <c r="I15" s="17" t="s">
        <v>29</v>
      </c>
      <c r="J15" s="17">
        <v>16681510000</v>
      </c>
      <c r="K15" s="34" t="s">
        <v>29</v>
      </c>
      <c r="L15" s="35">
        <v>4654850</v>
      </c>
      <c r="M15" s="17" t="s">
        <v>29</v>
      </c>
      <c r="N15" s="17">
        <v>-752.2346722604226</v>
      </c>
      <c r="O15" s="34" t="s">
        <v>29</v>
      </c>
      <c r="P15" s="35">
        <v>-407.78273169432202</v>
      </c>
      <c r="Q15" s="17" t="s">
        <v>29</v>
      </c>
      <c r="R15" s="17">
        <v>1107.9330448416929</v>
      </c>
      <c r="S15" s="34" t="s">
        <v>29</v>
      </c>
      <c r="T15" s="35">
        <v>-0.20077726057360684</v>
      </c>
      <c r="U15" s="17" t="s">
        <v>29</v>
      </c>
      <c r="V15" s="17">
        <v>2.5109173376331033</v>
      </c>
      <c r="W15" s="34" t="s">
        <v>29</v>
      </c>
      <c r="X15" s="35">
        <v>6.628384150383651E-2</v>
      </c>
      <c r="Y15" s="17" t="s">
        <v>29</v>
      </c>
      <c r="Z15" s="17">
        <v>-0.35268004684806525</v>
      </c>
      <c r="AA15" s="34" t="s">
        <v>29</v>
      </c>
      <c r="AB15" s="35">
        <v>0.35530226012676008</v>
      </c>
      <c r="AC15" s="17" t="s">
        <v>29</v>
      </c>
      <c r="AD15" s="17">
        <v>-0.36399185990159066</v>
      </c>
      <c r="AE15" s="34" t="s">
        <v>29</v>
      </c>
      <c r="AF15" s="35">
        <v>6547.2554487220568</v>
      </c>
      <c r="AG15" s="17" t="s">
        <v>29</v>
      </c>
      <c r="AH15" s="17">
        <v>4375.6195706394692</v>
      </c>
      <c r="AI15" s="34" t="s">
        <v>29</v>
      </c>
      <c r="AJ15" s="35">
        <v>2321.5286816583553</v>
      </c>
    </row>
    <row r="16" spans="1:36" ht="15.75" thickBot="1" x14ac:dyDescent="0.3">
      <c r="A16" s="36" t="s">
        <v>30</v>
      </c>
      <c r="B16" s="37">
        <v>261</v>
      </c>
      <c r="C16" s="36" t="s">
        <v>30</v>
      </c>
      <c r="D16" s="37">
        <v>261</v>
      </c>
      <c r="E16" s="36" t="s">
        <v>30</v>
      </c>
      <c r="F16" s="37">
        <v>261</v>
      </c>
      <c r="G16" s="36" t="s">
        <v>30</v>
      </c>
      <c r="H16" s="37">
        <v>261</v>
      </c>
      <c r="I16" s="18" t="s">
        <v>30</v>
      </c>
      <c r="J16" s="18">
        <v>261</v>
      </c>
      <c r="K16" s="36" t="s">
        <v>30</v>
      </c>
      <c r="L16" s="37">
        <v>261</v>
      </c>
      <c r="M16" s="18" t="s">
        <v>30</v>
      </c>
      <c r="N16" s="18">
        <v>261</v>
      </c>
      <c r="O16" s="36" t="s">
        <v>30</v>
      </c>
      <c r="P16" s="37">
        <v>261</v>
      </c>
      <c r="Q16" s="18" t="s">
        <v>30</v>
      </c>
      <c r="R16" s="18">
        <v>261</v>
      </c>
      <c r="S16" s="36" t="s">
        <v>30</v>
      </c>
      <c r="T16" s="37">
        <v>260</v>
      </c>
      <c r="U16" s="18" t="s">
        <v>30</v>
      </c>
      <c r="V16" s="18">
        <v>260</v>
      </c>
      <c r="W16" s="36" t="s">
        <v>30</v>
      </c>
      <c r="X16" s="37">
        <v>260</v>
      </c>
      <c r="Y16" s="18" t="s">
        <v>30</v>
      </c>
      <c r="Z16" s="18">
        <v>260</v>
      </c>
      <c r="AA16" s="36" t="s">
        <v>30</v>
      </c>
      <c r="AB16" s="37">
        <v>260</v>
      </c>
      <c r="AC16" s="18" t="s">
        <v>30</v>
      </c>
      <c r="AD16" s="18">
        <v>260</v>
      </c>
      <c r="AE16" s="36" t="s">
        <v>30</v>
      </c>
      <c r="AF16" s="37">
        <v>261</v>
      </c>
      <c r="AG16" s="18" t="s">
        <v>30</v>
      </c>
      <c r="AH16" s="18">
        <v>261</v>
      </c>
      <c r="AI16" s="36" t="s">
        <v>30</v>
      </c>
      <c r="AJ16" s="37">
        <v>261</v>
      </c>
    </row>
    <row r="38" spans="12:15" ht="15.75" thickBot="1" x14ac:dyDescent="0.3"/>
    <row r="39" spans="12:15" x14ac:dyDescent="0.25">
      <c r="L39" s="20"/>
      <c r="M39" s="20" t="s">
        <v>4</v>
      </c>
      <c r="N39" s="20" t="s">
        <v>7</v>
      </c>
      <c r="O39" s="20" t="s">
        <v>8</v>
      </c>
    </row>
    <row r="40" spans="12:15" x14ac:dyDescent="0.25">
      <c r="L40" s="17" t="s">
        <v>4</v>
      </c>
      <c r="M40" s="17">
        <v>1</v>
      </c>
      <c r="N40" s="17"/>
      <c r="O40" s="17"/>
    </row>
    <row r="41" spans="12:15" x14ac:dyDescent="0.25">
      <c r="L41" s="17" t="s">
        <v>7</v>
      </c>
      <c r="M41" s="17">
        <v>0.62066063300371277</v>
      </c>
      <c r="N41" s="17">
        <v>1</v>
      </c>
      <c r="O41" s="17"/>
    </row>
    <row r="42" spans="12:15" ht="15.75" thickBot="1" x14ac:dyDescent="0.3">
      <c r="L42" s="18" t="s">
        <v>8</v>
      </c>
      <c r="M42" s="18">
        <v>0.10489565463074252</v>
      </c>
      <c r="N42" s="18">
        <v>-0.15194361024195757</v>
      </c>
      <c r="O42" s="18">
        <v>1</v>
      </c>
    </row>
    <row r="55" spans="13:16" ht="15.75" thickBot="1" x14ac:dyDescent="0.3">
      <c r="M55" s="48" t="s">
        <v>31</v>
      </c>
      <c r="N55" s="48"/>
      <c r="O55" s="48"/>
      <c r="P55" s="48"/>
    </row>
    <row r="56" spans="13:16" x14ac:dyDescent="0.25">
      <c r="M56" s="20"/>
      <c r="N56" s="20" t="s">
        <v>4</v>
      </c>
      <c r="O56" s="20" t="s">
        <v>7</v>
      </c>
      <c r="P56" s="20" t="s">
        <v>8</v>
      </c>
    </row>
    <row r="57" spans="13:16" x14ac:dyDescent="0.25">
      <c r="M57" s="17" t="s">
        <v>4</v>
      </c>
      <c r="N57" s="17">
        <v>1</v>
      </c>
      <c r="O57" s="17"/>
      <c r="P57" s="17"/>
    </row>
    <row r="58" spans="13:16" x14ac:dyDescent="0.25">
      <c r="M58" s="17" t="s">
        <v>7</v>
      </c>
      <c r="N58" s="17">
        <v>0.12996733085122023</v>
      </c>
      <c r="O58" s="17">
        <v>1</v>
      </c>
      <c r="P58" s="17"/>
    </row>
    <row r="59" spans="13:16" ht="15.75" thickBot="1" x14ac:dyDescent="0.3">
      <c r="M59" s="18" t="s">
        <v>8</v>
      </c>
      <c r="N59" s="18">
        <v>0.12583387992943518</v>
      </c>
      <c r="O59" s="18">
        <v>-1.9977193091686617E-2</v>
      </c>
      <c r="P59" s="18">
        <v>1</v>
      </c>
    </row>
    <row r="93" spans="1:3" ht="15.75" thickBot="1" x14ac:dyDescent="0.3"/>
    <row r="94" spans="1:3" x14ac:dyDescent="0.25">
      <c r="A94" s="20" t="s">
        <v>37</v>
      </c>
      <c r="B94" s="20" t="s">
        <v>39</v>
      </c>
      <c r="C94" s="20" t="s">
        <v>40</v>
      </c>
    </row>
    <row r="95" spans="1:3" x14ac:dyDescent="0.25">
      <c r="A95" s="22">
        <v>3.9096666666666668E-2</v>
      </c>
      <c r="B95" s="17">
        <v>37</v>
      </c>
      <c r="C95" s="23">
        <v>0.1417624521072797</v>
      </c>
    </row>
    <row r="96" spans="1:3" x14ac:dyDescent="0.25">
      <c r="A96" s="22">
        <v>4.4343333333333332E-2</v>
      </c>
      <c r="B96" s="17">
        <v>28</v>
      </c>
      <c r="C96" s="23">
        <v>0.24904214559386972</v>
      </c>
    </row>
    <row r="97" spans="1:3" x14ac:dyDescent="0.25">
      <c r="A97" s="22">
        <v>4.9589999999999995E-2</v>
      </c>
      <c r="B97" s="17">
        <v>24</v>
      </c>
      <c r="C97" s="23">
        <v>0.34099616858237547</v>
      </c>
    </row>
    <row r="98" spans="1:3" x14ac:dyDescent="0.25">
      <c r="A98" s="22">
        <v>5.4836666666666659E-2</v>
      </c>
      <c r="B98" s="17">
        <v>21</v>
      </c>
      <c r="C98" s="23">
        <v>0.42145593869731801</v>
      </c>
    </row>
    <row r="99" spans="1:3" x14ac:dyDescent="0.25">
      <c r="A99" s="22">
        <v>6.0083333333333322E-2</v>
      </c>
      <c r="B99" s="17">
        <v>9</v>
      </c>
      <c r="C99" s="23">
        <v>0.45593869731800768</v>
      </c>
    </row>
    <row r="100" spans="1:3" x14ac:dyDescent="0.25">
      <c r="A100" s="22">
        <v>6.5329999999999985E-2</v>
      </c>
      <c r="B100" s="17">
        <v>31</v>
      </c>
      <c r="C100" s="23">
        <v>0.57471264367816088</v>
      </c>
    </row>
    <row r="101" spans="1:3" x14ac:dyDescent="0.25">
      <c r="A101" s="22">
        <v>7.0576666666666649E-2</v>
      </c>
      <c r="B101" s="17">
        <v>62</v>
      </c>
      <c r="C101" s="23">
        <v>0.8122605363984674</v>
      </c>
    </row>
    <row r="102" spans="1:3" x14ac:dyDescent="0.25">
      <c r="A102" s="22">
        <v>7.5823333333333312E-2</v>
      </c>
      <c r="B102" s="17">
        <v>34</v>
      </c>
      <c r="C102" s="23">
        <v>0.94252873563218387</v>
      </c>
    </row>
    <row r="103" spans="1:3" x14ac:dyDescent="0.25">
      <c r="A103" s="22">
        <v>8.107000999999997E-2</v>
      </c>
      <c r="B103" s="17">
        <v>15</v>
      </c>
      <c r="C103" s="23">
        <v>1</v>
      </c>
    </row>
    <row r="104" spans="1:3" ht="15.75" thickBot="1" x14ac:dyDescent="0.3">
      <c r="A104" s="18" t="s">
        <v>38</v>
      </c>
      <c r="B104" s="18">
        <v>0</v>
      </c>
      <c r="C104" s="24">
        <v>1</v>
      </c>
    </row>
    <row r="108" spans="1:3" ht="15.75" thickBot="1" x14ac:dyDescent="0.3"/>
    <row r="109" spans="1:3" x14ac:dyDescent="0.25">
      <c r="A109" s="20" t="s">
        <v>37</v>
      </c>
      <c r="B109" s="20" t="s">
        <v>39</v>
      </c>
      <c r="C109" s="20" t="s">
        <v>40</v>
      </c>
    </row>
    <row r="110" spans="1:3" x14ac:dyDescent="0.25">
      <c r="A110" s="22">
        <v>0.25933333333333336</v>
      </c>
      <c r="B110" s="17">
        <v>167</v>
      </c>
      <c r="C110" s="23">
        <v>0.63984674329501912</v>
      </c>
    </row>
    <row r="111" spans="1:3" x14ac:dyDescent="0.25">
      <c r="A111" s="22">
        <v>0.46766666666666667</v>
      </c>
      <c r="B111" s="17">
        <v>57</v>
      </c>
      <c r="C111" s="23">
        <v>0.85823754789272033</v>
      </c>
    </row>
    <row r="112" spans="1:3" x14ac:dyDescent="0.25">
      <c r="A112" s="22">
        <v>0.67600000000000005</v>
      </c>
      <c r="B112" s="17">
        <v>9</v>
      </c>
      <c r="C112" s="23">
        <v>0.89272030651340994</v>
      </c>
    </row>
    <row r="113" spans="1:3" x14ac:dyDescent="0.25">
      <c r="A113" s="22">
        <v>0.88433333333333342</v>
      </c>
      <c r="B113" s="17">
        <v>2</v>
      </c>
      <c r="C113" s="23">
        <v>0.90038314176245215</v>
      </c>
    </row>
    <row r="114" spans="1:3" x14ac:dyDescent="0.25">
      <c r="A114" s="22">
        <v>1.0926666666666667</v>
      </c>
      <c r="B114" s="17">
        <v>1</v>
      </c>
      <c r="C114" s="23">
        <v>0.90421455938697315</v>
      </c>
    </row>
    <row r="115" spans="1:3" x14ac:dyDescent="0.25">
      <c r="A115" s="22">
        <v>1.3009999999999999</v>
      </c>
      <c r="B115" s="17">
        <v>4</v>
      </c>
      <c r="C115" s="23">
        <v>0.91954022988505746</v>
      </c>
    </row>
    <row r="116" spans="1:3" x14ac:dyDescent="0.25">
      <c r="A116" s="22">
        <v>1.5093333333333332</v>
      </c>
      <c r="B116" s="17">
        <v>3</v>
      </c>
      <c r="C116" s="23">
        <v>0.93103448275862066</v>
      </c>
    </row>
    <row r="117" spans="1:3" x14ac:dyDescent="0.25">
      <c r="A117" s="22">
        <v>1.7176666666666665</v>
      </c>
      <c r="B117" s="17">
        <v>11</v>
      </c>
      <c r="C117" s="23">
        <v>0.97318007662835249</v>
      </c>
    </row>
    <row r="118" spans="1:3" x14ac:dyDescent="0.25">
      <c r="A118" s="22">
        <v>1.9260000099999997</v>
      </c>
      <c r="B118" s="17">
        <v>7</v>
      </c>
      <c r="C118" s="23">
        <v>1</v>
      </c>
    </row>
    <row r="119" spans="1:3" ht="15.75" thickBot="1" x14ac:dyDescent="0.3">
      <c r="A119" s="18" t="s">
        <v>38</v>
      </c>
      <c r="B119" s="18">
        <v>0</v>
      </c>
      <c r="C119" s="24">
        <v>1</v>
      </c>
    </row>
    <row r="126" spans="1:3" ht="15.75" thickBot="1" x14ac:dyDescent="0.3"/>
    <row r="127" spans="1:3" x14ac:dyDescent="0.25">
      <c r="A127" s="20" t="s">
        <v>37</v>
      </c>
      <c r="B127" s="20" t="s">
        <v>39</v>
      </c>
      <c r="C127" s="20" t="s">
        <v>40</v>
      </c>
    </row>
    <row r="128" spans="1:3" x14ac:dyDescent="0.25">
      <c r="A128" s="22">
        <v>57.477777777777781</v>
      </c>
      <c r="B128" s="17">
        <v>22</v>
      </c>
      <c r="C128" s="23">
        <v>8.4291187739463605E-2</v>
      </c>
    </row>
    <row r="129" spans="1:3" x14ac:dyDescent="0.25">
      <c r="A129" s="22">
        <v>62.855555555555561</v>
      </c>
      <c r="B129" s="17">
        <v>41</v>
      </c>
      <c r="C129" s="23">
        <v>0.2413793103448276</v>
      </c>
    </row>
    <row r="130" spans="1:3" x14ac:dyDescent="0.25">
      <c r="A130" s="22">
        <v>68.233333333333334</v>
      </c>
      <c r="B130" s="17">
        <v>61</v>
      </c>
      <c r="C130" s="23">
        <v>0.47509578544061304</v>
      </c>
    </row>
    <row r="131" spans="1:3" x14ac:dyDescent="0.25">
      <c r="A131" s="22">
        <v>73.611111111111114</v>
      </c>
      <c r="B131" s="17">
        <v>52</v>
      </c>
      <c r="C131" s="23">
        <v>0.67432950191570884</v>
      </c>
    </row>
    <row r="132" spans="1:3" x14ac:dyDescent="0.25">
      <c r="A132" s="22">
        <v>78.988888888888894</v>
      </c>
      <c r="B132" s="17">
        <v>37</v>
      </c>
      <c r="C132" s="23">
        <v>0.81609195402298851</v>
      </c>
    </row>
    <row r="133" spans="1:3" x14ac:dyDescent="0.25">
      <c r="A133" s="22">
        <v>84.366666666666674</v>
      </c>
      <c r="B133" s="17">
        <v>17</v>
      </c>
      <c r="C133" s="23">
        <v>0.88122605363984674</v>
      </c>
    </row>
    <row r="134" spans="1:3" x14ac:dyDescent="0.25">
      <c r="A134" s="22">
        <v>89.744444444444454</v>
      </c>
      <c r="B134" s="17">
        <v>12</v>
      </c>
      <c r="C134" s="23">
        <v>0.92720306513409967</v>
      </c>
    </row>
    <row r="135" spans="1:3" x14ac:dyDescent="0.25">
      <c r="A135" s="22">
        <v>95.122222222222234</v>
      </c>
      <c r="B135" s="17">
        <v>15</v>
      </c>
      <c r="C135" s="23">
        <v>0.98467432950191569</v>
      </c>
    </row>
    <row r="136" spans="1:3" x14ac:dyDescent="0.25">
      <c r="A136" s="22">
        <v>100.50000001000001</v>
      </c>
      <c r="B136" s="17">
        <v>4</v>
      </c>
      <c r="C136" s="23">
        <v>1</v>
      </c>
    </row>
    <row r="137" spans="1:3" ht="15.75" thickBot="1" x14ac:dyDescent="0.3">
      <c r="A137" s="18" t="s">
        <v>38</v>
      </c>
      <c r="B137" s="18">
        <v>0</v>
      </c>
      <c r="C137" s="24">
        <v>1</v>
      </c>
    </row>
    <row r="140" spans="1:3" ht="15.75" thickBot="1" x14ac:dyDescent="0.3"/>
    <row r="141" spans="1:3" x14ac:dyDescent="0.25">
      <c r="A141" s="20" t="s">
        <v>37</v>
      </c>
      <c r="B141" s="20" t="s">
        <v>39</v>
      </c>
      <c r="C141" s="20" t="s">
        <v>40</v>
      </c>
    </row>
    <row r="142" spans="1:3" x14ac:dyDescent="0.25">
      <c r="A142" s="22">
        <v>52728870000</v>
      </c>
      <c r="B142" s="17">
        <v>63</v>
      </c>
      <c r="C142" s="23">
        <v>0.2413793103448276</v>
      </c>
    </row>
    <row r="143" spans="1:3" x14ac:dyDescent="0.25">
      <c r="A143" s="22">
        <v>93598460000</v>
      </c>
      <c r="B143" s="17">
        <v>100</v>
      </c>
      <c r="C143" s="23">
        <v>0.62452107279693492</v>
      </c>
    </row>
    <row r="144" spans="1:3" x14ac:dyDescent="0.25">
      <c r="A144" s="22">
        <v>134468050000</v>
      </c>
      <c r="B144" s="17">
        <v>57</v>
      </c>
      <c r="C144" s="23">
        <v>0.84291187739463602</v>
      </c>
    </row>
    <row r="145" spans="1:3" x14ac:dyDescent="0.25">
      <c r="A145" s="22">
        <v>175337640000</v>
      </c>
      <c r="B145" s="17">
        <v>23</v>
      </c>
      <c r="C145" s="23">
        <v>0.93103448275862066</v>
      </c>
    </row>
    <row r="146" spans="1:3" x14ac:dyDescent="0.25">
      <c r="A146" s="22">
        <v>216207230000</v>
      </c>
      <c r="B146" s="17">
        <v>5</v>
      </c>
      <c r="C146" s="23">
        <v>0.95019157088122608</v>
      </c>
    </row>
    <row r="147" spans="1:3" x14ac:dyDescent="0.25">
      <c r="A147" s="22">
        <v>257076820000</v>
      </c>
      <c r="B147" s="17">
        <v>4</v>
      </c>
      <c r="C147" s="23">
        <v>0.96551724137931039</v>
      </c>
    </row>
    <row r="148" spans="1:3" x14ac:dyDescent="0.25">
      <c r="A148" s="22">
        <v>297946410000</v>
      </c>
      <c r="B148" s="17">
        <v>4</v>
      </c>
      <c r="C148" s="23">
        <v>0.98084291187739459</v>
      </c>
    </row>
    <row r="149" spans="1:3" x14ac:dyDescent="0.25">
      <c r="A149" s="22">
        <v>338816000000</v>
      </c>
      <c r="B149" s="17">
        <v>2</v>
      </c>
      <c r="C149" s="23">
        <v>0.9885057471264368</v>
      </c>
    </row>
    <row r="150" spans="1:3" x14ac:dyDescent="0.25">
      <c r="A150" s="22">
        <v>379685590000</v>
      </c>
      <c r="B150" s="17">
        <v>3</v>
      </c>
      <c r="C150" s="23">
        <v>1</v>
      </c>
    </row>
    <row r="151" spans="1:3" ht="15.75" thickBot="1" x14ac:dyDescent="0.3">
      <c r="A151" s="18" t="s">
        <v>38</v>
      </c>
      <c r="B151" s="18">
        <v>0</v>
      </c>
      <c r="C151" s="24">
        <v>1</v>
      </c>
    </row>
    <row r="155" spans="1:3" ht="15.75" thickBot="1" x14ac:dyDescent="0.3"/>
    <row r="156" spans="1:3" x14ac:dyDescent="0.25">
      <c r="A156" s="20" t="s">
        <v>37</v>
      </c>
      <c r="B156" s="20" t="s">
        <v>39</v>
      </c>
      <c r="C156" s="20" t="s">
        <v>40</v>
      </c>
    </row>
    <row r="157" spans="1:3" x14ac:dyDescent="0.25">
      <c r="A157" s="22">
        <v>138022222.22222221</v>
      </c>
      <c r="B157" s="17">
        <v>234</v>
      </c>
      <c r="C157" s="23">
        <v>0.89655172413793105</v>
      </c>
    </row>
    <row r="158" spans="1:3" x14ac:dyDescent="0.25">
      <c r="A158" s="22">
        <v>275824444.44444442</v>
      </c>
      <c r="B158" s="17">
        <v>13</v>
      </c>
      <c r="C158" s="23">
        <v>0.94636015325670497</v>
      </c>
    </row>
    <row r="159" spans="1:3" x14ac:dyDescent="0.25">
      <c r="A159" s="22">
        <v>413626666.66666663</v>
      </c>
      <c r="B159" s="17">
        <v>7</v>
      </c>
      <c r="C159" s="23">
        <v>0.97318007662835249</v>
      </c>
    </row>
    <row r="160" spans="1:3" x14ac:dyDescent="0.25">
      <c r="A160" s="22">
        <v>551428888.88888884</v>
      </c>
      <c r="B160" s="17">
        <v>3</v>
      </c>
      <c r="C160" s="23">
        <v>0.98467432950191569</v>
      </c>
    </row>
    <row r="161" spans="1:3" x14ac:dyDescent="0.25">
      <c r="A161" s="22">
        <v>689231111.11111104</v>
      </c>
      <c r="B161" s="17">
        <v>1</v>
      </c>
      <c r="C161" s="23">
        <v>0.9885057471264368</v>
      </c>
    </row>
    <row r="162" spans="1:3" x14ac:dyDescent="0.25">
      <c r="A162" s="22">
        <v>827033333.33333325</v>
      </c>
      <c r="B162" s="17">
        <v>0</v>
      </c>
      <c r="C162" s="23">
        <v>0.9885057471264368</v>
      </c>
    </row>
    <row r="163" spans="1:3" x14ac:dyDescent="0.25">
      <c r="A163" s="22">
        <v>964835555.55555546</v>
      </c>
      <c r="B163" s="17">
        <v>2</v>
      </c>
      <c r="C163" s="23">
        <v>0.99616858237547889</v>
      </c>
    </row>
    <row r="164" spans="1:3" x14ac:dyDescent="0.25">
      <c r="A164" s="22">
        <v>1102637777.7777777</v>
      </c>
      <c r="B164" s="17">
        <v>0</v>
      </c>
      <c r="C164" s="23">
        <v>0.99616858237547889</v>
      </c>
    </row>
    <row r="165" spans="1:3" x14ac:dyDescent="0.25">
      <c r="A165" s="22">
        <v>1240440000</v>
      </c>
      <c r="B165" s="17">
        <v>1</v>
      </c>
      <c r="C165" s="23">
        <v>1</v>
      </c>
    </row>
    <row r="166" spans="1:3" ht="15.75" thickBot="1" x14ac:dyDescent="0.3">
      <c r="A166" s="18" t="s">
        <v>38</v>
      </c>
      <c r="B166" s="18">
        <v>0</v>
      </c>
      <c r="C166" s="24">
        <v>1</v>
      </c>
    </row>
    <row r="171" spans="1:3" ht="15.75" thickBot="1" x14ac:dyDescent="0.3"/>
    <row r="172" spans="1:3" x14ac:dyDescent="0.25">
      <c r="A172" s="20" t="s">
        <v>37</v>
      </c>
      <c r="B172" s="20" t="s">
        <v>39</v>
      </c>
      <c r="C172" s="20" t="s">
        <v>40</v>
      </c>
    </row>
    <row r="173" spans="1:3" x14ac:dyDescent="0.25">
      <c r="A173" s="22">
        <v>73634.444444444438</v>
      </c>
      <c r="B173" s="17">
        <v>253</v>
      </c>
      <c r="C173" s="23">
        <v>0.96934865900383138</v>
      </c>
    </row>
    <row r="174" spans="1:3" x14ac:dyDescent="0.25">
      <c r="A174" s="22">
        <v>147228.88888888888</v>
      </c>
      <c r="B174" s="17">
        <v>3</v>
      </c>
      <c r="C174" s="23">
        <v>0.98084291187739459</v>
      </c>
    </row>
    <row r="175" spans="1:3" x14ac:dyDescent="0.25">
      <c r="A175" s="22">
        <v>220823.33333333331</v>
      </c>
      <c r="B175" s="17">
        <v>3</v>
      </c>
      <c r="C175" s="23">
        <v>0.9923371647509579</v>
      </c>
    </row>
    <row r="176" spans="1:3" x14ac:dyDescent="0.25">
      <c r="A176" s="22">
        <v>294417.77777777775</v>
      </c>
      <c r="B176" s="17">
        <v>1</v>
      </c>
      <c r="C176" s="23">
        <v>0.99616858237547889</v>
      </c>
    </row>
    <row r="177" spans="1:3" x14ac:dyDescent="0.25">
      <c r="A177" s="22">
        <v>368012.22222222219</v>
      </c>
      <c r="B177" s="17">
        <v>0</v>
      </c>
      <c r="C177" s="23">
        <v>0.99616858237547889</v>
      </c>
    </row>
    <row r="178" spans="1:3" x14ac:dyDescent="0.25">
      <c r="A178" s="22">
        <v>441606.66666666663</v>
      </c>
      <c r="B178" s="17">
        <v>0</v>
      </c>
      <c r="C178" s="23">
        <v>0.99616858237547889</v>
      </c>
    </row>
    <row r="179" spans="1:3" x14ac:dyDescent="0.25">
      <c r="A179" s="22">
        <v>515201.11111111107</v>
      </c>
      <c r="B179" s="17">
        <v>0</v>
      </c>
      <c r="C179" s="23">
        <v>0.99616858237547889</v>
      </c>
    </row>
    <row r="180" spans="1:3" x14ac:dyDescent="0.25">
      <c r="A180" s="22">
        <v>588795.5555555555</v>
      </c>
      <c r="B180" s="17">
        <v>0</v>
      </c>
      <c r="C180" s="23">
        <v>0.99616858237547889</v>
      </c>
    </row>
    <row r="181" spans="1:3" x14ac:dyDescent="0.25">
      <c r="A181" s="22">
        <v>662390.00000001001</v>
      </c>
      <c r="B181" s="17">
        <v>1</v>
      </c>
      <c r="C181" s="23">
        <v>1</v>
      </c>
    </row>
    <row r="182" spans="1:3" ht="15.75" thickBot="1" x14ac:dyDescent="0.3">
      <c r="A182" s="18" t="s">
        <v>38</v>
      </c>
      <c r="B182" s="18">
        <v>0</v>
      </c>
      <c r="C182" s="24">
        <v>1</v>
      </c>
    </row>
    <row r="187" spans="1:3" ht="15.75" thickBot="1" x14ac:dyDescent="0.3"/>
    <row r="188" spans="1:3" x14ac:dyDescent="0.25">
      <c r="A188" s="20" t="s">
        <v>37</v>
      </c>
      <c r="B188" s="20" t="s">
        <v>39</v>
      </c>
      <c r="C188" s="20" t="s">
        <v>40</v>
      </c>
    </row>
    <row r="189" spans="1:3" x14ac:dyDescent="0.25">
      <c r="A189" s="22">
        <v>-3.2887747263303719</v>
      </c>
      <c r="B189" s="17">
        <v>28</v>
      </c>
      <c r="C189" s="23">
        <v>0.10727969348659004</v>
      </c>
    </row>
    <row r="190" spans="1:3" x14ac:dyDescent="0.25">
      <c r="A190" s="22">
        <v>-3.1917331730368907</v>
      </c>
      <c r="B190" s="17">
        <v>20</v>
      </c>
      <c r="C190" s="23">
        <v>0.18390804597701149</v>
      </c>
    </row>
    <row r="191" spans="1:3" x14ac:dyDescent="0.25">
      <c r="A191" s="22">
        <v>-3.0946916197434096</v>
      </c>
      <c r="B191" s="17">
        <v>19</v>
      </c>
      <c r="C191" s="23">
        <v>0.25670498084291188</v>
      </c>
    </row>
    <row r="192" spans="1:3" x14ac:dyDescent="0.25">
      <c r="A192" s="22">
        <v>-2.9976500664499284</v>
      </c>
      <c r="B192" s="17">
        <v>24</v>
      </c>
      <c r="C192" s="23">
        <v>0.34865900383141762</v>
      </c>
    </row>
    <row r="193" spans="1:3" x14ac:dyDescent="0.25">
      <c r="A193" s="22">
        <v>-2.9006085131564472</v>
      </c>
      <c r="B193" s="17">
        <v>19</v>
      </c>
      <c r="C193" s="23">
        <v>0.42145593869731801</v>
      </c>
    </row>
    <row r="194" spans="1:3" x14ac:dyDescent="0.25">
      <c r="A194" s="22">
        <v>-2.803566959862966</v>
      </c>
      <c r="B194" s="17">
        <v>13</v>
      </c>
      <c r="C194" s="23">
        <v>0.47126436781609193</v>
      </c>
    </row>
    <row r="195" spans="1:3" x14ac:dyDescent="0.25">
      <c r="A195" s="22">
        <v>-2.7065254065694848</v>
      </c>
      <c r="B195" s="17">
        <v>39</v>
      </c>
      <c r="C195" s="23">
        <v>0.62068965517241381</v>
      </c>
    </row>
    <row r="196" spans="1:3" x14ac:dyDescent="0.25">
      <c r="A196" s="22">
        <v>-2.6094838532760036</v>
      </c>
      <c r="B196" s="17">
        <v>64</v>
      </c>
      <c r="C196" s="23">
        <v>0.86590038314176243</v>
      </c>
    </row>
    <row r="197" spans="1:3" x14ac:dyDescent="0.25">
      <c r="A197" s="22">
        <v>-2.5124422899825225</v>
      </c>
      <c r="B197" s="17">
        <v>35</v>
      </c>
      <c r="C197" s="23">
        <v>1</v>
      </c>
    </row>
    <row r="198" spans="1:3" ht="15.75" thickBot="1" x14ac:dyDescent="0.3">
      <c r="A198" s="18" t="s">
        <v>38</v>
      </c>
      <c r="B198" s="18">
        <v>0</v>
      </c>
      <c r="C198" s="24">
        <v>1</v>
      </c>
    </row>
    <row r="201" spans="1:3" ht="15.75" thickBot="1" x14ac:dyDescent="0.3"/>
    <row r="202" spans="1:3" x14ac:dyDescent="0.25">
      <c r="A202" s="20" t="s">
        <v>37</v>
      </c>
      <c r="B202" s="20" t="s">
        <v>39</v>
      </c>
      <c r="C202" s="20" t="s">
        <v>40</v>
      </c>
    </row>
    <row r="203" spans="1:3" x14ac:dyDescent="0.25">
      <c r="A203" s="22">
        <v>-2.5724435396318399</v>
      </c>
      <c r="B203" s="17">
        <v>6</v>
      </c>
      <c r="C203" s="23">
        <v>2.2988505747126436E-2</v>
      </c>
    </row>
    <row r="204" spans="1:3" x14ac:dyDescent="0.25">
      <c r="A204" s="22">
        <v>-2.1689574330058683</v>
      </c>
      <c r="B204" s="17">
        <v>84</v>
      </c>
      <c r="C204" s="23">
        <v>0.34482758620689657</v>
      </c>
    </row>
    <row r="205" spans="1:3" x14ac:dyDescent="0.25">
      <c r="A205" s="22">
        <v>-1.7654713263798967</v>
      </c>
      <c r="B205" s="17">
        <v>55</v>
      </c>
      <c r="C205" s="23">
        <v>0.55555555555555558</v>
      </c>
    </row>
    <row r="206" spans="1:3" x14ac:dyDescent="0.25">
      <c r="A206" s="22">
        <v>-1.3619852197539251</v>
      </c>
      <c r="B206" s="17">
        <v>22</v>
      </c>
      <c r="C206" s="23">
        <v>0.63984674329501912</v>
      </c>
    </row>
    <row r="207" spans="1:3" x14ac:dyDescent="0.25">
      <c r="A207" s="22">
        <v>-0.95849911312795333</v>
      </c>
      <c r="B207" s="17">
        <v>26</v>
      </c>
      <c r="C207" s="23">
        <v>0.73946360153256707</v>
      </c>
    </row>
    <row r="208" spans="1:3" x14ac:dyDescent="0.25">
      <c r="A208" s="22">
        <v>-0.5550130065019816</v>
      </c>
      <c r="B208" s="17">
        <v>39</v>
      </c>
      <c r="C208" s="23">
        <v>0.88888888888888884</v>
      </c>
    </row>
    <row r="209" spans="1:3" x14ac:dyDescent="0.25">
      <c r="A209" s="22">
        <v>-0.15152689987600987</v>
      </c>
      <c r="B209" s="17">
        <v>3</v>
      </c>
      <c r="C209" s="23">
        <v>0.90038314176245215</v>
      </c>
    </row>
    <row r="210" spans="1:3" x14ac:dyDescent="0.25">
      <c r="A210" s="22">
        <v>0.25195920674996186</v>
      </c>
      <c r="B210" s="17">
        <v>4</v>
      </c>
      <c r="C210" s="23">
        <v>0.91570881226053635</v>
      </c>
    </row>
    <row r="211" spans="1:3" x14ac:dyDescent="0.25">
      <c r="A211" s="22">
        <v>0.65544532337593364</v>
      </c>
      <c r="B211" s="17">
        <v>22</v>
      </c>
      <c r="C211" s="23">
        <v>1</v>
      </c>
    </row>
    <row r="212" spans="1:3" ht="15.75" thickBot="1" x14ac:dyDescent="0.3">
      <c r="A212" s="18" t="s">
        <v>38</v>
      </c>
      <c r="B212" s="18">
        <v>0</v>
      </c>
      <c r="C212" s="24">
        <v>1</v>
      </c>
    </row>
    <row r="215" spans="1:3" ht="15.75" thickBot="1" x14ac:dyDescent="0.3"/>
    <row r="216" spans="1:3" x14ac:dyDescent="0.25">
      <c r="A216" s="20" t="s">
        <v>37</v>
      </c>
      <c r="B216" s="20" t="s">
        <v>39</v>
      </c>
      <c r="C216" s="20" t="s">
        <v>40</v>
      </c>
    </row>
    <row r="217" spans="1:3" x14ac:dyDescent="0.25">
      <c r="A217" s="22">
        <v>4.0261641463970781</v>
      </c>
      <c r="B217" s="17">
        <v>15</v>
      </c>
      <c r="C217" s="23">
        <v>5.7471264367816091E-2</v>
      </c>
    </row>
    <row r="218" spans="1:3" x14ac:dyDescent="0.25">
      <c r="A218" s="22">
        <v>4.0991633440348343</v>
      </c>
      <c r="B218" s="17">
        <v>27</v>
      </c>
      <c r="C218" s="23">
        <v>0.16091954022988506</v>
      </c>
    </row>
    <row r="219" spans="1:3" x14ac:dyDescent="0.25">
      <c r="A219" s="22">
        <v>4.1721625416725905</v>
      </c>
      <c r="B219" s="17">
        <v>42</v>
      </c>
      <c r="C219" s="23">
        <v>0.32183908045977011</v>
      </c>
    </row>
    <row r="220" spans="1:3" x14ac:dyDescent="0.25">
      <c r="A220" s="22">
        <v>4.2451617393103467</v>
      </c>
      <c r="B220" s="17">
        <v>57</v>
      </c>
      <c r="C220" s="23">
        <v>0.54022988505747127</v>
      </c>
    </row>
    <row r="221" spans="1:3" x14ac:dyDescent="0.25">
      <c r="A221" s="22">
        <v>4.3181609369481029</v>
      </c>
      <c r="B221" s="17">
        <v>48</v>
      </c>
      <c r="C221" s="23">
        <v>0.72413793103448276</v>
      </c>
    </row>
    <row r="222" spans="1:3" x14ac:dyDescent="0.25">
      <c r="A222" s="22">
        <v>4.3911601345858591</v>
      </c>
      <c r="B222" s="17">
        <v>35</v>
      </c>
      <c r="C222" s="23">
        <v>0.85823754789272033</v>
      </c>
    </row>
    <row r="223" spans="1:3" x14ac:dyDescent="0.25">
      <c r="A223" s="22">
        <v>4.4641593322236153</v>
      </c>
      <c r="B223" s="17">
        <v>14</v>
      </c>
      <c r="C223" s="23">
        <v>0.91187739463601536</v>
      </c>
    </row>
    <row r="224" spans="1:3" x14ac:dyDescent="0.25">
      <c r="A224" s="22">
        <v>4.5371585298613715</v>
      </c>
      <c r="B224" s="17">
        <v>11</v>
      </c>
      <c r="C224" s="23">
        <v>0.95402298850574707</v>
      </c>
    </row>
    <row r="225" spans="1:3" x14ac:dyDescent="0.25">
      <c r="A225" s="22">
        <v>4.6101577374991276</v>
      </c>
      <c r="B225" s="17">
        <v>12</v>
      </c>
      <c r="C225" s="23">
        <v>1</v>
      </c>
    </row>
    <row r="226" spans="1:3" ht="15.75" thickBot="1" x14ac:dyDescent="0.3">
      <c r="A226" s="18" t="s">
        <v>38</v>
      </c>
      <c r="B226" s="18">
        <v>0</v>
      </c>
      <c r="C226" s="24">
        <v>1</v>
      </c>
    </row>
    <row r="230" spans="1:3" ht="15.75" thickBot="1" x14ac:dyDescent="0.3"/>
    <row r="231" spans="1:3" x14ac:dyDescent="0.25">
      <c r="A231" s="20" t="s">
        <v>37</v>
      </c>
      <c r="B231" s="20" t="s">
        <v>39</v>
      </c>
      <c r="C231" s="20" t="s">
        <v>40</v>
      </c>
    </row>
    <row r="232" spans="1:3" x14ac:dyDescent="0.25">
      <c r="A232" s="22">
        <v>-9.1330684095010606E-2</v>
      </c>
      <c r="B232" s="17">
        <v>1</v>
      </c>
      <c r="C232" s="23">
        <v>3.8461538461538464E-3</v>
      </c>
    </row>
    <row r="233" spans="1:3" x14ac:dyDescent="0.25">
      <c r="A233" s="22">
        <v>-6.3921295115328597E-2</v>
      </c>
      <c r="B233" s="17">
        <v>5</v>
      </c>
      <c r="C233" s="23">
        <v>2.3076923076923078E-2</v>
      </c>
    </row>
    <row r="234" spans="1:3" x14ac:dyDescent="0.25">
      <c r="A234" s="22">
        <v>-3.6511906135646581E-2</v>
      </c>
      <c r="B234" s="17">
        <v>24</v>
      </c>
      <c r="C234" s="23">
        <v>0.11538461538461539</v>
      </c>
    </row>
    <row r="235" spans="1:3" x14ac:dyDescent="0.25">
      <c r="A235" s="22">
        <v>-9.1025171559645651E-3</v>
      </c>
      <c r="B235" s="17">
        <v>73</v>
      </c>
      <c r="C235" s="23">
        <v>0.39615384615384613</v>
      </c>
    </row>
    <row r="236" spans="1:3" x14ac:dyDescent="0.25">
      <c r="A236" s="22">
        <v>1.8306871823717451E-2</v>
      </c>
      <c r="B236" s="17">
        <v>104</v>
      </c>
      <c r="C236" s="23">
        <v>0.7961538461538461</v>
      </c>
    </row>
    <row r="237" spans="1:3" x14ac:dyDescent="0.25">
      <c r="A237" s="22">
        <v>4.5716260803399467E-2</v>
      </c>
      <c r="B237" s="17">
        <v>29</v>
      </c>
      <c r="C237" s="23">
        <v>0.90769230769230769</v>
      </c>
    </row>
    <row r="238" spans="1:3" x14ac:dyDescent="0.25">
      <c r="A238" s="22">
        <v>7.3125649783081476E-2</v>
      </c>
      <c r="B238" s="17">
        <v>16</v>
      </c>
      <c r="C238" s="23">
        <v>0.96923076923076923</v>
      </c>
    </row>
    <row r="239" spans="1:3" x14ac:dyDescent="0.25">
      <c r="A239" s="22">
        <v>0.10053503876276348</v>
      </c>
      <c r="B239" s="17">
        <v>6</v>
      </c>
      <c r="C239" s="23">
        <v>0.99230769230769234</v>
      </c>
    </row>
    <row r="240" spans="1:3" x14ac:dyDescent="0.25">
      <c r="A240" s="22">
        <v>0.12794443774244549</v>
      </c>
      <c r="B240" s="17">
        <v>2</v>
      </c>
      <c r="C240" s="23">
        <v>1</v>
      </c>
    </row>
    <row r="241" spans="1:3" ht="15.75" thickBot="1" x14ac:dyDescent="0.3">
      <c r="A241" s="18" t="s">
        <v>38</v>
      </c>
      <c r="B241" s="18">
        <v>0</v>
      </c>
      <c r="C241" s="24">
        <v>1</v>
      </c>
    </row>
    <row r="245" spans="1:3" ht="15.75" thickBot="1" x14ac:dyDescent="0.3"/>
    <row r="246" spans="1:3" x14ac:dyDescent="0.25">
      <c r="A246" s="20" t="s">
        <v>37</v>
      </c>
      <c r="B246" s="20" t="s">
        <v>39</v>
      </c>
      <c r="C246" s="20" t="s">
        <v>40</v>
      </c>
    </row>
    <row r="247" spans="1:3" x14ac:dyDescent="0.25">
      <c r="A247" s="22">
        <v>-0.43306396360929306</v>
      </c>
      <c r="B247" s="17">
        <v>2</v>
      </c>
      <c r="C247" s="23">
        <v>7.6923076923076927E-3</v>
      </c>
    </row>
    <row r="248" spans="1:3" x14ac:dyDescent="0.25">
      <c r="A248" s="22">
        <v>-0.29703339532861961</v>
      </c>
      <c r="B248" s="17">
        <v>5</v>
      </c>
      <c r="C248" s="23">
        <v>2.6923076923076925E-2</v>
      </c>
    </row>
    <row r="249" spans="1:3" x14ac:dyDescent="0.25">
      <c r="A249" s="22">
        <v>-0.16100282704794616</v>
      </c>
      <c r="B249" s="17">
        <v>8</v>
      </c>
      <c r="C249" s="23">
        <v>5.7692307692307696E-2</v>
      </c>
    </row>
    <row r="250" spans="1:3" x14ac:dyDescent="0.25">
      <c r="A250" s="22">
        <v>-2.4972258767272715E-2</v>
      </c>
      <c r="B250" s="17">
        <v>69</v>
      </c>
      <c r="C250" s="23">
        <v>0.32307692307692309</v>
      </c>
    </row>
    <row r="251" spans="1:3" x14ac:dyDescent="0.25">
      <c r="A251" s="22">
        <v>0.11105830951340073</v>
      </c>
      <c r="B251" s="17">
        <v>144</v>
      </c>
      <c r="C251" s="23">
        <v>0.87692307692307692</v>
      </c>
    </row>
    <row r="252" spans="1:3" x14ac:dyDescent="0.25">
      <c r="A252" s="22">
        <v>0.24708887779407418</v>
      </c>
      <c r="B252" s="17">
        <v>25</v>
      </c>
      <c r="C252" s="23">
        <v>0.97307692307692306</v>
      </c>
    </row>
    <row r="253" spans="1:3" x14ac:dyDescent="0.25">
      <c r="A253" s="22">
        <v>0.38311944607474763</v>
      </c>
      <c r="B253" s="17">
        <v>4</v>
      </c>
      <c r="C253" s="23">
        <v>0.9884615384615385</v>
      </c>
    </row>
    <row r="254" spans="1:3" x14ac:dyDescent="0.25">
      <c r="A254" s="22">
        <v>0.51915001435542107</v>
      </c>
      <c r="B254" s="17">
        <v>1</v>
      </c>
      <c r="C254" s="23">
        <v>0.99230769230769234</v>
      </c>
    </row>
    <row r="255" spans="1:3" x14ac:dyDescent="0.25">
      <c r="A255" s="22">
        <v>0.65518059263609463</v>
      </c>
      <c r="B255" s="17">
        <v>2</v>
      </c>
      <c r="C255" s="23">
        <v>1</v>
      </c>
    </row>
    <row r="256" spans="1:3" ht="15.75" thickBot="1" x14ac:dyDescent="0.3">
      <c r="A256" s="18" t="s">
        <v>38</v>
      </c>
      <c r="B256" s="18">
        <v>0</v>
      </c>
      <c r="C256" s="24">
        <v>1</v>
      </c>
    </row>
    <row r="260" spans="1:3" ht="15.75" thickBot="1" x14ac:dyDescent="0.3"/>
    <row r="261" spans="1:3" x14ac:dyDescent="0.25">
      <c r="A261" s="20" t="s">
        <v>37</v>
      </c>
      <c r="B261" s="20" t="s">
        <v>39</v>
      </c>
      <c r="C261" s="20" t="s">
        <v>40</v>
      </c>
    </row>
    <row r="262" spans="1:3" x14ac:dyDescent="0.25">
      <c r="A262" s="22">
        <v>-0.11188707863956443</v>
      </c>
      <c r="B262" s="17">
        <v>9</v>
      </c>
      <c r="C262" s="23">
        <v>3.4615384615384617E-2</v>
      </c>
    </row>
    <row r="263" spans="1:3" x14ac:dyDescent="0.25">
      <c r="A263" s="22">
        <v>-6.8909446718213446E-2</v>
      </c>
      <c r="B263" s="17">
        <v>16</v>
      </c>
      <c r="C263" s="23">
        <v>9.6153846153846159E-2</v>
      </c>
    </row>
    <row r="264" spans="1:3" x14ac:dyDescent="0.25">
      <c r="A264" s="22">
        <v>-2.5931814796862455E-2</v>
      </c>
      <c r="B264" s="17">
        <v>47</v>
      </c>
      <c r="C264" s="23">
        <v>0.27692307692307694</v>
      </c>
    </row>
    <row r="265" spans="1:3" x14ac:dyDescent="0.25">
      <c r="A265" s="22">
        <v>1.7045817124488535E-2</v>
      </c>
      <c r="B265" s="17">
        <v>116</v>
      </c>
      <c r="C265" s="23">
        <v>0.72307692307692306</v>
      </c>
    </row>
    <row r="266" spans="1:3" x14ac:dyDescent="0.25">
      <c r="A266" s="22">
        <v>6.0023449045839526E-2</v>
      </c>
      <c r="B266" s="17">
        <v>43</v>
      </c>
      <c r="C266" s="23">
        <v>0.88846153846153841</v>
      </c>
    </row>
    <row r="267" spans="1:3" x14ac:dyDescent="0.25">
      <c r="A267" s="22">
        <v>0.10300108096719052</v>
      </c>
      <c r="B267" s="17">
        <v>18</v>
      </c>
      <c r="C267" s="23">
        <v>0.95769230769230773</v>
      </c>
    </row>
    <row r="268" spans="1:3" x14ac:dyDescent="0.25">
      <c r="A268" s="22">
        <v>0.1459787128885415</v>
      </c>
      <c r="B268" s="17">
        <v>5</v>
      </c>
      <c r="C268" s="23">
        <v>0.97692307692307689</v>
      </c>
    </row>
    <row r="269" spans="1:3" x14ac:dyDescent="0.25">
      <c r="A269" s="22">
        <v>0.18895634480989248</v>
      </c>
      <c r="B269" s="17">
        <v>3</v>
      </c>
      <c r="C269" s="23">
        <v>0.9884615384615385</v>
      </c>
    </row>
    <row r="270" spans="1:3" x14ac:dyDescent="0.25">
      <c r="A270" s="22">
        <v>0.23193398673124346</v>
      </c>
      <c r="B270" s="17">
        <v>3</v>
      </c>
      <c r="C270" s="23">
        <v>1</v>
      </c>
    </row>
    <row r="271" spans="1:3" ht="15.75" thickBot="1" x14ac:dyDescent="0.3">
      <c r="A271" s="18" t="s">
        <v>38</v>
      </c>
      <c r="B271" s="18">
        <v>0</v>
      </c>
      <c r="C271" s="24">
        <v>1</v>
      </c>
    </row>
    <row r="276" spans="1:11" ht="15.75" thickBot="1" x14ac:dyDescent="0.3"/>
    <row r="277" spans="1:11" x14ac:dyDescent="0.25">
      <c r="A277" s="20"/>
      <c r="B277" s="20" t="s">
        <v>4</v>
      </c>
      <c r="C277" s="20" t="s">
        <v>7</v>
      </c>
      <c r="D277" s="20" t="s">
        <v>8</v>
      </c>
      <c r="F277" s="20"/>
      <c r="G277" s="20" t="s">
        <v>4</v>
      </c>
      <c r="H277" s="20" t="s">
        <v>7</v>
      </c>
      <c r="I277" s="20" t="s">
        <v>8</v>
      </c>
    </row>
    <row r="278" spans="1:11" x14ac:dyDescent="0.25">
      <c r="A278" s="17" t="s">
        <v>4</v>
      </c>
      <c r="B278" s="17">
        <v>1</v>
      </c>
      <c r="C278" s="17"/>
      <c r="D278" s="17"/>
      <c r="F278" s="17" t="s">
        <v>4</v>
      </c>
      <c r="G278" s="17">
        <v>1</v>
      </c>
      <c r="H278" s="17"/>
      <c r="I278" s="17"/>
    </row>
    <row r="279" spans="1:11" x14ac:dyDescent="0.25">
      <c r="A279" s="17" t="s">
        <v>7</v>
      </c>
      <c r="B279" s="17">
        <v>-6.4522707775439923E-3</v>
      </c>
      <c r="C279" s="17">
        <v>1</v>
      </c>
      <c r="D279" s="17"/>
      <c r="F279" s="17" t="s">
        <v>7</v>
      </c>
      <c r="G279" s="17">
        <v>5.0013471048560937E-2</v>
      </c>
      <c r="H279" s="17">
        <v>1</v>
      </c>
      <c r="I279" s="17"/>
    </row>
    <row r="280" spans="1:11" ht="15.75" thickBot="1" x14ac:dyDescent="0.3">
      <c r="A280" s="18" t="s">
        <v>8</v>
      </c>
      <c r="B280" s="18">
        <v>2.0434483032707378E-2</v>
      </c>
      <c r="C280" s="18">
        <v>0.12960503075287325</v>
      </c>
      <c r="D280" s="18">
        <v>1</v>
      </c>
      <c r="F280" s="18" t="s">
        <v>8</v>
      </c>
      <c r="G280" s="18">
        <v>0.1599067469291999</v>
      </c>
      <c r="H280" s="18">
        <v>0.10467357544905906</v>
      </c>
      <c r="I280" s="18">
        <v>1</v>
      </c>
    </row>
    <row r="281" spans="1:11" ht="15.75" thickBot="1" x14ac:dyDescent="0.3"/>
    <row r="282" spans="1:11" x14ac:dyDescent="0.25">
      <c r="F282" s="20" t="s">
        <v>4</v>
      </c>
      <c r="G282" s="20"/>
      <c r="H282" s="20" t="s">
        <v>7</v>
      </c>
      <c r="I282" s="20"/>
      <c r="J282" s="20" t="s">
        <v>8</v>
      </c>
      <c r="K282" s="20"/>
    </row>
    <row r="283" spans="1:11" x14ac:dyDescent="0.25">
      <c r="A283" t="s">
        <v>130</v>
      </c>
      <c r="F283" s="17"/>
      <c r="G283" s="17"/>
      <c r="H283" s="17"/>
      <c r="I283" s="17"/>
      <c r="J283" s="17"/>
      <c r="K283" s="17"/>
    </row>
    <row r="284" spans="1:11" x14ac:dyDescent="0.25">
      <c r="F284" s="17" t="s">
        <v>18</v>
      </c>
      <c r="G284" s="17">
        <v>-3.8770366683595551E-3</v>
      </c>
      <c r="H284" s="17" t="s">
        <v>18</v>
      </c>
      <c r="I284" s="17">
        <v>4.1726201974010835E-3</v>
      </c>
      <c r="J284" s="17" t="s">
        <v>18</v>
      </c>
      <c r="K284" s="17">
        <v>-2.3430351038147253E-3</v>
      </c>
    </row>
    <row r="285" spans="1:11" x14ac:dyDescent="0.25">
      <c r="F285" s="17" t="s">
        <v>19</v>
      </c>
      <c r="G285" s="17">
        <v>1.8420217375368778E-3</v>
      </c>
      <c r="H285" s="17" t="s">
        <v>19</v>
      </c>
      <c r="I285" s="17">
        <v>4.9961058412800619E-3</v>
      </c>
      <c r="J285" s="17" t="s">
        <v>19</v>
      </c>
      <c r="K285" s="17">
        <v>2.7642066068304266E-3</v>
      </c>
    </row>
    <row r="286" spans="1:11" x14ac:dyDescent="0.25">
      <c r="F286" s="17" t="s">
        <v>20</v>
      </c>
      <c r="G286" s="17">
        <v>-3.0441423812281325E-3</v>
      </c>
      <c r="H286" s="17" t="s">
        <v>20</v>
      </c>
      <c r="I286" s="17">
        <v>-2.7684415546064766E-3</v>
      </c>
      <c r="J286" s="17" t="s">
        <v>20</v>
      </c>
      <c r="K286" s="17">
        <v>0</v>
      </c>
    </row>
    <row r="287" spans="1:11" x14ac:dyDescent="0.25">
      <c r="F287" s="17" t="s">
        <v>21</v>
      </c>
      <c r="G287" s="17">
        <v>0</v>
      </c>
      <c r="H287" s="17" t="s">
        <v>21</v>
      </c>
      <c r="I287" s="17">
        <v>0</v>
      </c>
      <c r="J287" s="17" t="s">
        <v>21</v>
      </c>
      <c r="K287" s="17">
        <v>0</v>
      </c>
    </row>
    <row r="288" spans="1:11" x14ac:dyDescent="0.25">
      <c r="F288" s="17" t="s">
        <v>22</v>
      </c>
      <c r="G288" s="17">
        <v>2.5984914320238143E-2</v>
      </c>
      <c r="H288" s="17" t="s">
        <v>22</v>
      </c>
      <c r="I288" s="17">
        <v>7.0478746029404349E-2</v>
      </c>
      <c r="J288" s="17" t="s">
        <v>22</v>
      </c>
      <c r="K288" s="17">
        <v>3.8993932795804931E-2</v>
      </c>
    </row>
    <row r="289" spans="6:11" x14ac:dyDescent="0.25">
      <c r="F289" s="17" t="s">
        <v>23</v>
      </c>
      <c r="G289" s="17">
        <v>6.7521577223011726E-4</v>
      </c>
      <c r="H289" s="17" t="s">
        <v>23</v>
      </c>
      <c r="I289" s="17">
        <v>4.9672536418772784E-3</v>
      </c>
      <c r="J289" s="17" t="s">
        <v>23</v>
      </c>
      <c r="K289" s="17">
        <v>1.5205267948837516E-3</v>
      </c>
    </row>
    <row r="290" spans="6:11" x14ac:dyDescent="0.25">
      <c r="F290" s="17" t="s">
        <v>24</v>
      </c>
      <c r="G290" s="17">
        <v>0.11470798466769327</v>
      </c>
      <c r="H290" s="17" t="s">
        <v>24</v>
      </c>
      <c r="I290" s="17">
        <v>0.1534768563120843</v>
      </c>
      <c r="J290" s="17" t="s">
        <v>24</v>
      </c>
      <c r="K290" s="17">
        <v>0.35407363071212306</v>
      </c>
    </row>
    <row r="291" spans="6:11" x14ac:dyDescent="0.25">
      <c r="F291" s="17" t="s">
        <v>25</v>
      </c>
      <c r="G291" s="17">
        <v>0.14673597605872885</v>
      </c>
      <c r="H291" s="17" t="s">
        <v>25</v>
      </c>
      <c r="I291" s="17">
        <v>0.30738814186120489</v>
      </c>
      <c r="J291" s="17" t="s">
        <v>25</v>
      </c>
      <c r="K291" s="17">
        <v>2.0095773615194164E-2</v>
      </c>
    </row>
    <row r="292" spans="6:11" x14ac:dyDescent="0.25">
      <c r="F292" s="17" t="s">
        <v>26</v>
      </c>
      <c r="G292" s="17">
        <v>0.12589691504916711</v>
      </c>
      <c r="H292" s="17" t="s">
        <v>26</v>
      </c>
      <c r="I292" s="17">
        <v>0.33789415860143718</v>
      </c>
      <c r="J292" s="17" t="s">
        <v>26</v>
      </c>
      <c r="K292" s="17">
        <v>0.19595428204996279</v>
      </c>
    </row>
    <row r="293" spans="6:11" x14ac:dyDescent="0.25">
      <c r="F293" s="17" t="s">
        <v>27</v>
      </c>
      <c r="G293" s="17">
        <v>-6.3553784475031544E-2</v>
      </c>
      <c r="H293" s="17" t="s">
        <v>27</v>
      </c>
      <c r="I293" s="17">
        <v>-0.1625189294977748</v>
      </c>
      <c r="J293" s="17" t="s">
        <v>27</v>
      </c>
      <c r="K293" s="17">
        <v>-0.10178269430994247</v>
      </c>
    </row>
    <row r="294" spans="6:11" x14ac:dyDescent="0.25">
      <c r="F294" s="17" t="s">
        <v>28</v>
      </c>
      <c r="G294" s="17">
        <v>6.2343130574135555E-2</v>
      </c>
      <c r="H294" s="17" t="s">
        <v>28</v>
      </c>
      <c r="I294" s="17">
        <v>0.17537522910366238</v>
      </c>
      <c r="J294" s="17" t="s">
        <v>28</v>
      </c>
      <c r="K294" s="17">
        <v>9.417158774002031E-2</v>
      </c>
    </row>
    <row r="295" spans="6:11" x14ac:dyDescent="0.25">
      <c r="F295" s="17" t="s">
        <v>29</v>
      </c>
      <c r="G295" s="17">
        <v>-0.77153029700355147</v>
      </c>
      <c r="H295" s="17" t="s">
        <v>29</v>
      </c>
      <c r="I295" s="17">
        <v>0.83035141928281553</v>
      </c>
      <c r="J295" s="17" t="s">
        <v>29</v>
      </c>
      <c r="K295" s="17">
        <v>-0.46626398565913035</v>
      </c>
    </row>
    <row r="296" spans="6:11" ht="15.75" thickBot="1" x14ac:dyDescent="0.3">
      <c r="F296" s="18" t="s">
        <v>30</v>
      </c>
      <c r="G296" s="18">
        <v>199</v>
      </c>
      <c r="H296" s="18" t="s">
        <v>30</v>
      </c>
      <c r="I296" s="18">
        <v>199</v>
      </c>
      <c r="J296" s="18" t="s">
        <v>30</v>
      </c>
      <c r="K296" s="18">
        <v>199</v>
      </c>
    </row>
    <row r="304" spans="6:11" ht="15.75" thickBot="1" x14ac:dyDescent="0.3"/>
    <row r="305" spans="1:3" x14ac:dyDescent="0.25">
      <c r="A305" s="20" t="s">
        <v>132</v>
      </c>
      <c r="B305" s="20" t="s">
        <v>39</v>
      </c>
      <c r="C305" s="20" t="s">
        <v>40</v>
      </c>
    </row>
    <row r="306" spans="1:3" x14ac:dyDescent="0.25">
      <c r="A306" s="22">
        <v>-3.5576692241883298E-2</v>
      </c>
      <c r="B306" s="17">
        <v>23</v>
      </c>
      <c r="C306" s="23">
        <v>0.11557788944723618</v>
      </c>
    </row>
    <row r="307" spans="1:3" x14ac:dyDescent="0.25">
      <c r="A307" s="22">
        <v>-2.1588146125309175E-2</v>
      </c>
      <c r="B307" s="17">
        <v>21</v>
      </c>
      <c r="C307" s="23">
        <v>0.22110552763819097</v>
      </c>
    </row>
    <row r="308" spans="1:3" x14ac:dyDescent="0.25">
      <c r="A308" s="22">
        <v>-7.5996000087350524E-3</v>
      </c>
      <c r="B308" s="17">
        <v>41</v>
      </c>
      <c r="C308" s="23">
        <v>0.42713567839195982</v>
      </c>
    </row>
    <row r="309" spans="1:3" x14ac:dyDescent="0.25">
      <c r="A309" s="22">
        <v>6.3889461078390705E-3</v>
      </c>
      <c r="B309" s="17">
        <v>52</v>
      </c>
      <c r="C309" s="23">
        <v>0.68844221105527637</v>
      </c>
    </row>
    <row r="310" spans="1:3" x14ac:dyDescent="0.25">
      <c r="A310" s="22">
        <v>2.0377492224413193E-2</v>
      </c>
      <c r="B310" s="17">
        <v>30</v>
      </c>
      <c r="C310" s="23">
        <v>0.83919597989949746</v>
      </c>
    </row>
    <row r="311" spans="1:3" x14ac:dyDescent="0.25">
      <c r="A311" s="22">
        <v>3.4366038340987316E-2</v>
      </c>
      <c r="B311" s="17">
        <v>16</v>
      </c>
      <c r="C311" s="23">
        <v>0.91959798994974873</v>
      </c>
    </row>
    <row r="312" spans="1:3" x14ac:dyDescent="0.25">
      <c r="A312" s="22">
        <v>4.8354584457561439E-2</v>
      </c>
      <c r="B312" s="17">
        <v>9</v>
      </c>
      <c r="C312" s="23">
        <v>0.96482412060301503</v>
      </c>
    </row>
    <row r="313" spans="1:3" x14ac:dyDescent="0.25">
      <c r="A313" s="22">
        <v>6.2343131574135562E-2</v>
      </c>
      <c r="B313" s="17">
        <v>7</v>
      </c>
      <c r="C313" s="23">
        <v>1</v>
      </c>
    </row>
    <row r="314" spans="1:3" ht="15.75" thickBot="1" x14ac:dyDescent="0.3">
      <c r="A314" s="18" t="s">
        <v>38</v>
      </c>
      <c r="B314" s="18">
        <v>0</v>
      </c>
      <c r="C314" s="24">
        <v>1</v>
      </c>
    </row>
    <row r="320" spans="1:3" ht="15.75" thickBot="1" x14ac:dyDescent="0.3"/>
    <row r="321" spans="1:3" x14ac:dyDescent="0.25">
      <c r="A321" s="20" t="s">
        <v>133</v>
      </c>
      <c r="B321" s="20" t="s">
        <v>39</v>
      </c>
      <c r="C321" s="20" t="s">
        <v>40</v>
      </c>
    </row>
    <row r="322" spans="1:3" x14ac:dyDescent="0.25">
      <c r="A322" s="22">
        <v>-8.7431338697455424E-2</v>
      </c>
      <c r="B322" s="17">
        <v>20</v>
      </c>
      <c r="C322" s="23">
        <v>0.10050251256281408</v>
      </c>
    </row>
    <row r="323" spans="1:3" x14ac:dyDescent="0.25">
      <c r="A323" s="22">
        <v>-4.9887543297295736E-2</v>
      </c>
      <c r="B323" s="17">
        <v>17</v>
      </c>
      <c r="C323" s="23">
        <v>0.18592964824120603</v>
      </c>
    </row>
    <row r="324" spans="1:3" x14ac:dyDescent="0.25">
      <c r="A324" s="22">
        <v>-1.2343747897136048E-2</v>
      </c>
      <c r="B324" s="17">
        <v>42</v>
      </c>
      <c r="C324" s="23">
        <v>0.39698492462311558</v>
      </c>
    </row>
    <row r="325" spans="1:3" x14ac:dyDescent="0.25">
      <c r="A325" s="22">
        <v>2.520004750302364E-2</v>
      </c>
      <c r="B325" s="17">
        <v>61</v>
      </c>
      <c r="C325" s="23">
        <v>0.70351758793969854</v>
      </c>
    </row>
    <row r="326" spans="1:3" x14ac:dyDescent="0.25">
      <c r="A326" s="22">
        <v>6.2743842903183328E-2</v>
      </c>
      <c r="B326" s="17">
        <v>25</v>
      </c>
      <c r="C326" s="23">
        <v>0.82914572864321612</v>
      </c>
    </row>
    <row r="327" spans="1:3" x14ac:dyDescent="0.25">
      <c r="A327" s="22">
        <v>0.10028763830334302</v>
      </c>
      <c r="B327" s="17">
        <v>10</v>
      </c>
      <c r="C327" s="23">
        <v>0.87939698492462315</v>
      </c>
    </row>
    <row r="328" spans="1:3" x14ac:dyDescent="0.25">
      <c r="A328" s="22">
        <v>0.1378314337035027</v>
      </c>
      <c r="B328" s="17">
        <v>13</v>
      </c>
      <c r="C328" s="23">
        <v>0.94472361809045224</v>
      </c>
    </row>
    <row r="329" spans="1:3" x14ac:dyDescent="0.25">
      <c r="A329" s="22">
        <v>0.17537523010366238</v>
      </c>
      <c r="B329" s="17">
        <v>11</v>
      </c>
      <c r="C329" s="23">
        <v>1</v>
      </c>
    </row>
    <row r="330" spans="1:3" ht="15.75" thickBot="1" x14ac:dyDescent="0.3">
      <c r="A330" s="18" t="s">
        <v>38</v>
      </c>
      <c r="B330" s="18">
        <v>0</v>
      </c>
      <c r="C330" s="24">
        <v>1</v>
      </c>
    </row>
    <row r="337" spans="1:3" ht="15.75" thickBot="1" x14ac:dyDescent="0.3"/>
    <row r="338" spans="1:3" x14ac:dyDescent="0.25">
      <c r="A338" s="20" t="s">
        <v>134</v>
      </c>
      <c r="B338" s="20" t="s">
        <v>39</v>
      </c>
      <c r="C338" s="20" t="s">
        <v>40</v>
      </c>
    </row>
    <row r="339" spans="1:3" x14ac:dyDescent="0.25">
      <c r="A339" s="22">
        <v>-5.823729829883962E-2</v>
      </c>
      <c r="B339" s="17">
        <v>14</v>
      </c>
      <c r="C339" s="23">
        <v>7.0351758793969849E-2</v>
      </c>
    </row>
    <row r="340" spans="1:3" x14ac:dyDescent="0.25">
      <c r="A340" s="22">
        <v>-3.6464600293288199E-2</v>
      </c>
      <c r="B340" s="17">
        <v>20</v>
      </c>
      <c r="C340" s="23">
        <v>0.17085427135678391</v>
      </c>
    </row>
    <row r="341" spans="1:3" x14ac:dyDescent="0.25">
      <c r="A341" s="22">
        <v>-1.4691902287736779E-2</v>
      </c>
      <c r="B341" s="17">
        <v>39</v>
      </c>
      <c r="C341" s="23">
        <v>0.36683417085427134</v>
      </c>
    </row>
    <row r="342" spans="1:3" x14ac:dyDescent="0.25">
      <c r="A342" s="22">
        <v>7.0807957178146419E-3</v>
      </c>
      <c r="B342" s="17">
        <v>51</v>
      </c>
      <c r="C342" s="23">
        <v>0.62311557788944727</v>
      </c>
    </row>
    <row r="343" spans="1:3" x14ac:dyDescent="0.25">
      <c r="A343" s="22">
        <v>2.8853493723366062E-2</v>
      </c>
      <c r="B343" s="17">
        <v>41</v>
      </c>
      <c r="C343" s="23">
        <v>0.82914572864321612</v>
      </c>
    </row>
    <row r="344" spans="1:3" x14ac:dyDescent="0.25">
      <c r="A344" s="22">
        <v>5.0626191728917483E-2</v>
      </c>
      <c r="B344" s="17">
        <v>16</v>
      </c>
      <c r="C344" s="23">
        <v>0.90954773869346739</v>
      </c>
    </row>
    <row r="345" spans="1:3" x14ac:dyDescent="0.25">
      <c r="A345" s="22">
        <v>7.2398889734468896E-2</v>
      </c>
      <c r="B345" s="17">
        <v>9</v>
      </c>
      <c r="C345" s="23">
        <v>0.95477386934673369</v>
      </c>
    </row>
    <row r="346" spans="1:3" x14ac:dyDescent="0.25">
      <c r="A346" s="22">
        <v>9.4171588740020323E-2</v>
      </c>
      <c r="B346" s="17">
        <v>9</v>
      </c>
      <c r="C346" s="23">
        <v>1</v>
      </c>
    </row>
    <row r="347" spans="1:3" ht="15.75" thickBot="1" x14ac:dyDescent="0.3">
      <c r="A347" s="18" t="s">
        <v>38</v>
      </c>
      <c r="B347" s="18">
        <v>0</v>
      </c>
      <c r="C347" s="24">
        <v>1</v>
      </c>
    </row>
  </sheetData>
  <sortState ref="A339:A346">
    <sortCondition ref="A339"/>
  </sortState>
  <mergeCells count="7">
    <mergeCell ref="Y1:AD1"/>
    <mergeCell ref="AE1:AJ1"/>
    <mergeCell ref="M55:P55"/>
    <mergeCell ref="A1:F1"/>
    <mergeCell ref="G1:L1"/>
    <mergeCell ref="M1:R1"/>
    <mergeCell ref="S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85BE-8D28-4F59-A8B9-E0AB66A129D6}">
  <dimension ref="A1:AC255"/>
  <sheetViews>
    <sheetView zoomScale="70" zoomScaleNormal="70" workbookViewId="0">
      <selection activeCell="Z8" sqref="Z8:AC11"/>
    </sheetView>
  </sheetViews>
  <sheetFormatPr defaultRowHeight="15" x14ac:dyDescent="0.25"/>
  <cols>
    <col min="1" max="1" width="10.85546875" bestFit="1" customWidth="1"/>
    <col min="2" max="4" width="14" customWidth="1"/>
  </cols>
  <sheetData>
    <row r="1" spans="1:29" x14ac:dyDescent="0.25">
      <c r="A1" s="43" t="s">
        <v>9</v>
      </c>
      <c r="B1" s="49" t="s">
        <v>14</v>
      </c>
      <c r="C1" s="49"/>
      <c r="D1" s="49"/>
    </row>
    <row r="2" spans="1:29" ht="15.75" thickBot="1" x14ac:dyDescent="0.3">
      <c r="A2" s="44"/>
      <c r="B2" t="s">
        <v>4</v>
      </c>
      <c r="C2" t="s">
        <v>7</v>
      </c>
      <c r="D2" t="s">
        <v>8</v>
      </c>
    </row>
    <row r="3" spans="1:29" x14ac:dyDescent="0.25">
      <c r="A3" s="2">
        <v>42051</v>
      </c>
      <c r="B3">
        <v>-4.1182289966415292E-2</v>
      </c>
      <c r="C3">
        <v>4.2604577436721303E-2</v>
      </c>
      <c r="D3">
        <v>-1.7595761890379601E-2</v>
      </c>
    </row>
    <row r="4" spans="1:29" x14ac:dyDescent="0.25">
      <c r="A4" s="2">
        <v>42058</v>
      </c>
      <c r="B4">
        <v>2.0803127629763326E-2</v>
      </c>
      <c r="C4">
        <v>0.1364141689685506</v>
      </c>
      <c r="D4">
        <v>-3.003228709887509E-2</v>
      </c>
    </row>
    <row r="5" spans="1:29" x14ac:dyDescent="0.25">
      <c r="A5" s="2">
        <v>42079</v>
      </c>
      <c r="B5">
        <v>1.2626264303687892E-3</v>
      </c>
      <c r="C5">
        <v>1.7983819413793973E-3</v>
      </c>
      <c r="D5">
        <v>4.6671519309146668E-2</v>
      </c>
    </row>
    <row r="6" spans="1:29" x14ac:dyDescent="0.25">
      <c r="A6" s="2">
        <v>42086</v>
      </c>
      <c r="B6">
        <v>-6.3487548891596232E-2</v>
      </c>
      <c r="C6">
        <v>-3.4631539036619675E-2</v>
      </c>
      <c r="D6">
        <v>-5.7844819907271985E-2</v>
      </c>
    </row>
    <row r="7" spans="1:29" ht="15.75" thickBot="1" x14ac:dyDescent="0.3">
      <c r="A7" s="2">
        <v>42093</v>
      </c>
      <c r="B7">
        <v>3.5010180616937919E-2</v>
      </c>
      <c r="C7">
        <v>6.2391959336784687E-2</v>
      </c>
      <c r="D7">
        <v>5.1461819512236766E-2</v>
      </c>
    </row>
    <row r="8" spans="1:29" x14ac:dyDescent="0.25">
      <c r="A8" s="2">
        <v>42100</v>
      </c>
      <c r="B8">
        <v>-4.8546766334471074E-2</v>
      </c>
      <c r="C8">
        <v>0.10985525354113385</v>
      </c>
      <c r="D8">
        <v>-3.2068440095795576E-3</v>
      </c>
      <c r="Z8" s="20"/>
      <c r="AA8" s="20" t="s">
        <v>4</v>
      </c>
      <c r="AB8" s="20" t="s">
        <v>7</v>
      </c>
      <c r="AC8" s="20" t="s">
        <v>8</v>
      </c>
    </row>
    <row r="9" spans="1:29" x14ac:dyDescent="0.25">
      <c r="A9" s="2">
        <v>42128</v>
      </c>
      <c r="B9">
        <v>3.0077455237277954E-2</v>
      </c>
      <c r="C9">
        <v>-8.3411837771731039E-3</v>
      </c>
      <c r="D9">
        <v>-4.435064522406687E-2</v>
      </c>
      <c r="Z9" s="17" t="s">
        <v>4</v>
      </c>
      <c r="AA9" s="17">
        <v>1</v>
      </c>
      <c r="AB9" s="17"/>
      <c r="AC9" s="17"/>
    </row>
    <row r="10" spans="1:29" x14ac:dyDescent="0.25">
      <c r="A10" s="2">
        <v>42135</v>
      </c>
      <c r="B10">
        <v>1.3683727085922325E-2</v>
      </c>
      <c r="C10">
        <v>2.2814677766171264E-2</v>
      </c>
      <c r="D10">
        <v>7.5021176318301699E-2</v>
      </c>
      <c r="Z10" s="17" t="s">
        <v>7</v>
      </c>
      <c r="AA10" s="17">
        <v>5.0013471048560937E-2</v>
      </c>
      <c r="AB10" s="17">
        <v>1</v>
      </c>
      <c r="AC10" s="17"/>
    </row>
    <row r="11" spans="1:29" ht="15.75" thickBot="1" x14ac:dyDescent="0.3">
      <c r="A11" s="2">
        <v>42149</v>
      </c>
      <c r="B11">
        <v>3.1391009303273307E-2</v>
      </c>
      <c r="C11">
        <v>1.2526259819180256E-2</v>
      </c>
      <c r="D11">
        <v>-5.2346480372209118E-2</v>
      </c>
      <c r="Z11" s="18" t="s">
        <v>8</v>
      </c>
      <c r="AA11" s="18">
        <v>0.1599067469291999</v>
      </c>
      <c r="AB11" s="18">
        <v>0.10467357544905906</v>
      </c>
      <c r="AC11" s="18">
        <v>1</v>
      </c>
    </row>
    <row r="12" spans="1:29" x14ac:dyDescent="0.25">
      <c r="A12" s="2">
        <v>42156</v>
      </c>
      <c r="B12">
        <v>1.0166216989490509E-2</v>
      </c>
      <c r="C12">
        <v>2.8631812674327295E-2</v>
      </c>
      <c r="D12">
        <v>-1.0542963549061591E-3</v>
      </c>
    </row>
    <row r="13" spans="1:29" x14ac:dyDescent="0.25">
      <c r="A13" s="2">
        <v>42163</v>
      </c>
      <c r="B13">
        <v>-8.2988028146951786E-3</v>
      </c>
      <c r="C13">
        <v>0.13272461565458266</v>
      </c>
      <c r="D13">
        <v>5.8388318238154414E-2</v>
      </c>
    </row>
    <row r="14" spans="1:29" x14ac:dyDescent="0.25">
      <c r="A14" s="2">
        <v>42177</v>
      </c>
      <c r="B14">
        <v>-2.556777673949711E-2</v>
      </c>
      <c r="C14">
        <v>0.10178269430994238</v>
      </c>
      <c r="D14">
        <v>-0.10178269430994247</v>
      </c>
    </row>
    <row r="15" spans="1:29" x14ac:dyDescent="0.25">
      <c r="A15" s="2">
        <v>42198</v>
      </c>
      <c r="B15">
        <v>-1.5951011746419025E-2</v>
      </c>
      <c r="C15">
        <v>6.7793111295047392E-2</v>
      </c>
      <c r="D15">
        <v>2.0267360399877664E-2</v>
      </c>
    </row>
    <row r="16" spans="1:29" x14ac:dyDescent="0.25">
      <c r="A16" s="2">
        <v>42205</v>
      </c>
      <c r="B16">
        <v>-2.8923954482373993E-2</v>
      </c>
      <c r="C16">
        <v>4.8389924020002653E-2</v>
      </c>
      <c r="D16">
        <v>-1.0565241342000958E-3</v>
      </c>
    </row>
    <row r="17" spans="1:4" x14ac:dyDescent="0.25">
      <c r="A17" s="2">
        <v>42212</v>
      </c>
      <c r="B17">
        <v>1.3898542890540759E-3</v>
      </c>
      <c r="C17">
        <v>1.3519092578543763E-2</v>
      </c>
      <c r="D17">
        <v>5.0500168106714524E-2</v>
      </c>
    </row>
    <row r="18" spans="1:4" x14ac:dyDescent="0.25">
      <c r="A18" s="2">
        <v>42219</v>
      </c>
      <c r="B18">
        <v>-1.6665885352372647E-2</v>
      </c>
      <c r="C18">
        <v>-2.7684415546064766E-3</v>
      </c>
      <c r="D18">
        <v>-4.9443643972514467E-2</v>
      </c>
    </row>
    <row r="19" spans="1:4" x14ac:dyDescent="0.25">
      <c r="A19" s="2">
        <v>42233</v>
      </c>
      <c r="B19">
        <v>-2.4728114498602776E-2</v>
      </c>
      <c r="C19">
        <v>0.16920046883125733</v>
      </c>
      <c r="D19">
        <v>8.2015691134177098E-3</v>
      </c>
    </row>
    <row r="20" spans="1:4" x14ac:dyDescent="0.25">
      <c r="A20" s="2">
        <v>42240</v>
      </c>
      <c r="B20">
        <v>1.3733500997511101E-2</v>
      </c>
      <c r="C20">
        <v>-2.386748140664343E-2</v>
      </c>
      <c r="D20">
        <v>2.8754137409011515E-2</v>
      </c>
    </row>
    <row r="21" spans="1:4" x14ac:dyDescent="0.25">
      <c r="A21" s="2">
        <v>42261</v>
      </c>
      <c r="B21">
        <v>-2.4986773498508235E-2</v>
      </c>
      <c r="C21">
        <v>-5.1894252422254959E-3</v>
      </c>
      <c r="D21">
        <v>1.3103224998427008E-2</v>
      </c>
    </row>
    <row r="22" spans="1:4" x14ac:dyDescent="0.25">
      <c r="A22" s="2">
        <v>42275</v>
      </c>
      <c r="B22">
        <v>-6.9904352483679162E-3</v>
      </c>
      <c r="C22">
        <v>0.1409689431251939</v>
      </c>
      <c r="D22">
        <v>2.5016194349067024E-2</v>
      </c>
    </row>
    <row r="23" spans="1:4" x14ac:dyDescent="0.25">
      <c r="A23" s="2">
        <v>42289</v>
      </c>
      <c r="B23">
        <v>-7.9260652724207157E-3</v>
      </c>
      <c r="C23">
        <v>5.2490182621396764E-2</v>
      </c>
      <c r="D23">
        <v>1.2739025777429712E-2</v>
      </c>
    </row>
    <row r="24" spans="1:4" x14ac:dyDescent="0.25">
      <c r="A24" s="2">
        <v>42296</v>
      </c>
      <c r="B24">
        <v>-8.6580627431145415E-3</v>
      </c>
      <c r="C24">
        <v>2.2472855852058576E-2</v>
      </c>
      <c r="D24">
        <v>-3.0850775720475933E-2</v>
      </c>
    </row>
    <row r="25" spans="1:4" x14ac:dyDescent="0.25">
      <c r="A25" s="2">
        <v>42303</v>
      </c>
      <c r="B25">
        <v>-3.263375919330299E-2</v>
      </c>
      <c r="C25">
        <v>0</v>
      </c>
      <c r="D25">
        <v>-2.1108963210235053E-2</v>
      </c>
    </row>
    <row r="26" spans="1:4" x14ac:dyDescent="0.25">
      <c r="A26" s="2">
        <v>42310</v>
      </c>
      <c r="B26">
        <v>4.7242252717048537E-2</v>
      </c>
      <c r="C26">
        <v>0</v>
      </c>
      <c r="D26">
        <v>-6.688988150796652E-3</v>
      </c>
    </row>
    <row r="27" spans="1:4" x14ac:dyDescent="0.25">
      <c r="A27" s="2">
        <v>42317</v>
      </c>
      <c r="B27">
        <v>-6.5941314621520712E-4</v>
      </c>
      <c r="C27">
        <v>-1.7937700686667318E-2</v>
      </c>
      <c r="D27">
        <v>-2.1710486370901314E-2</v>
      </c>
    </row>
    <row r="28" spans="1:4" x14ac:dyDescent="0.25">
      <c r="A28" s="2">
        <v>42324</v>
      </c>
      <c r="B28">
        <v>2.7666179296229115E-3</v>
      </c>
      <c r="C28">
        <v>-2.7524673390090033E-2</v>
      </c>
      <c r="D28">
        <v>-1.2422519998557209E-2</v>
      </c>
    </row>
    <row r="29" spans="1:4" x14ac:dyDescent="0.25">
      <c r="A29" s="2">
        <v>42331</v>
      </c>
      <c r="B29">
        <v>-4.4385983915983605E-2</v>
      </c>
      <c r="C29">
        <v>-5.0070052644806386E-2</v>
      </c>
      <c r="D29">
        <v>0</v>
      </c>
    </row>
    <row r="30" spans="1:4" x14ac:dyDescent="0.25">
      <c r="A30" s="2">
        <v>42338</v>
      </c>
      <c r="B30">
        <v>-5.6547974972464233E-3</v>
      </c>
      <c r="C30">
        <v>-1.9753728736232424E-2</v>
      </c>
      <c r="D30">
        <v>1.6529301951210506E-2</v>
      </c>
    </row>
    <row r="31" spans="1:4" x14ac:dyDescent="0.25">
      <c r="A31" s="2">
        <v>42352</v>
      </c>
      <c r="B31">
        <v>-6.6269294876089612E-3</v>
      </c>
      <c r="C31">
        <v>2.005079704556122E-2</v>
      </c>
      <c r="D31">
        <v>-1.701510500598304E-2</v>
      </c>
    </row>
    <row r="32" spans="1:4" x14ac:dyDescent="0.25">
      <c r="A32" s="2">
        <v>42359</v>
      </c>
      <c r="B32">
        <v>2.4952049613489749E-2</v>
      </c>
      <c r="C32">
        <v>1.7220597751670341E-2</v>
      </c>
      <c r="D32">
        <v>-6.7767858805220682E-2</v>
      </c>
    </row>
    <row r="33" spans="1:4" x14ac:dyDescent="0.25">
      <c r="A33" s="2">
        <v>42366</v>
      </c>
      <c r="B33">
        <v>3.3166305226885434E-2</v>
      </c>
      <c r="C33">
        <v>2.6475673984027955E-2</v>
      </c>
      <c r="D33">
        <v>-4.2632201795882986E-2</v>
      </c>
    </row>
    <row r="34" spans="1:4" x14ac:dyDescent="0.25">
      <c r="A34" s="2">
        <v>42373</v>
      </c>
      <c r="B34">
        <v>-5.8517370606791727E-2</v>
      </c>
      <c r="C34">
        <v>0.17197526473981029</v>
      </c>
      <c r="D34">
        <v>-6.9930354909705254E-3</v>
      </c>
    </row>
    <row r="35" spans="1:4" x14ac:dyDescent="0.25">
      <c r="A35" s="2">
        <v>42401</v>
      </c>
      <c r="B35">
        <v>-3.5212474659429553E-2</v>
      </c>
      <c r="C35">
        <v>-4.4016885416774211E-2</v>
      </c>
      <c r="D35">
        <v>8.1917122467886794E-2</v>
      </c>
    </row>
    <row r="36" spans="1:4" x14ac:dyDescent="0.25">
      <c r="A36" s="2">
        <v>42408</v>
      </c>
      <c r="B36">
        <v>-2.6345418340003871E-2</v>
      </c>
      <c r="C36">
        <v>-2.503130218118477E-3</v>
      </c>
      <c r="D36">
        <v>-6.1226729210440416E-2</v>
      </c>
    </row>
    <row r="37" spans="1:4" x14ac:dyDescent="0.25">
      <c r="A37" s="2">
        <v>42422</v>
      </c>
      <c r="B37">
        <v>-4.5741295359757782E-3</v>
      </c>
      <c r="C37">
        <v>-3.3039854078200155E-2</v>
      </c>
      <c r="D37">
        <v>-2.2989518224698718E-2</v>
      </c>
    </row>
    <row r="38" spans="1:4" x14ac:dyDescent="0.25">
      <c r="A38" s="2">
        <v>42429</v>
      </c>
      <c r="B38">
        <v>3.4410822734629198E-2</v>
      </c>
      <c r="C38">
        <v>-5.3062844975211555E-2</v>
      </c>
      <c r="D38">
        <v>6.1823999083175599E-3</v>
      </c>
    </row>
    <row r="39" spans="1:4" x14ac:dyDescent="0.25">
      <c r="A39" s="2">
        <v>42436</v>
      </c>
      <c r="B39">
        <v>2.6491615446976285E-2</v>
      </c>
      <c r="C39">
        <v>-0.11540167715731682</v>
      </c>
      <c r="D39">
        <v>0</v>
      </c>
    </row>
    <row r="40" spans="1:4" x14ac:dyDescent="0.25">
      <c r="A40" s="2">
        <v>42443</v>
      </c>
      <c r="B40">
        <v>1.3761089541961029E-2</v>
      </c>
      <c r="C40">
        <v>9.1324835632724723E-3</v>
      </c>
      <c r="D40">
        <v>9.1239713099150702E-2</v>
      </c>
    </row>
    <row r="41" spans="1:4" x14ac:dyDescent="0.25">
      <c r="A41" s="2">
        <v>42450</v>
      </c>
      <c r="B41">
        <v>-5.1456169679728915E-2</v>
      </c>
      <c r="C41">
        <v>1.2048338516174574E-2</v>
      </c>
      <c r="D41">
        <v>1.3966707481708102E-2</v>
      </c>
    </row>
    <row r="42" spans="1:4" x14ac:dyDescent="0.25">
      <c r="A42" s="2">
        <v>42457</v>
      </c>
      <c r="B42">
        <v>1.1203464690791481E-2</v>
      </c>
      <c r="C42">
        <v>-4.5949890191855927E-2</v>
      </c>
      <c r="D42">
        <v>1.7869891329566717E-2</v>
      </c>
    </row>
    <row r="43" spans="1:4" x14ac:dyDescent="0.25">
      <c r="A43" s="2">
        <v>42464</v>
      </c>
      <c r="B43">
        <v>2.0113985996856351E-3</v>
      </c>
      <c r="C43">
        <v>0.13744223061652167</v>
      </c>
      <c r="D43">
        <v>-3.1836598811274895E-2</v>
      </c>
    </row>
    <row r="44" spans="1:4" x14ac:dyDescent="0.25">
      <c r="A44" s="2">
        <v>42471</v>
      </c>
      <c r="B44">
        <v>8.271125061241438E-3</v>
      </c>
      <c r="C44">
        <v>8.3818671883071544E-2</v>
      </c>
      <c r="D44">
        <v>-2.9980832211935784E-2</v>
      </c>
    </row>
    <row r="45" spans="1:4" x14ac:dyDescent="0.25">
      <c r="A45" s="2">
        <v>42478</v>
      </c>
      <c r="B45">
        <v>-4.4415530030385383E-2</v>
      </c>
      <c r="C45">
        <v>5.0125418235441935E-3</v>
      </c>
      <c r="D45">
        <v>-5.2056361956053149E-2</v>
      </c>
    </row>
    <row r="46" spans="1:4" x14ac:dyDescent="0.25">
      <c r="A46" s="2">
        <v>42485</v>
      </c>
      <c r="B46">
        <v>-2.7456846233039203E-2</v>
      </c>
      <c r="C46">
        <v>-7.2570692834835498E-2</v>
      </c>
      <c r="D46">
        <v>-4.0503978934811419E-2</v>
      </c>
    </row>
    <row r="47" spans="1:4" x14ac:dyDescent="0.25">
      <c r="A47" s="2">
        <v>42492</v>
      </c>
      <c r="B47">
        <v>-1.5102768185756517E-2</v>
      </c>
      <c r="C47">
        <v>2.6526754333428604E-2</v>
      </c>
      <c r="D47">
        <v>1.5773197677094314E-2</v>
      </c>
    </row>
    <row r="48" spans="1:4" x14ac:dyDescent="0.25">
      <c r="A48" s="2">
        <v>42499</v>
      </c>
      <c r="B48">
        <v>-2.9027596579614626E-3</v>
      </c>
      <c r="C48">
        <v>8.5264651654688134E-2</v>
      </c>
      <c r="D48">
        <v>-1.7364287909336154E-2</v>
      </c>
    </row>
    <row r="49" spans="1:4" x14ac:dyDescent="0.25">
      <c r="A49" s="2">
        <v>42513</v>
      </c>
      <c r="B49">
        <v>1.0456092939018497E-2</v>
      </c>
      <c r="C49">
        <v>-2.5975486403260677E-2</v>
      </c>
      <c r="D49">
        <v>-5.3715438019108766E-3</v>
      </c>
    </row>
    <row r="50" spans="1:4" x14ac:dyDescent="0.25">
      <c r="A50" s="2">
        <v>42520</v>
      </c>
      <c r="B50">
        <v>-1.1917013578693446E-2</v>
      </c>
      <c r="C50">
        <v>-5.1293294387550578E-2</v>
      </c>
      <c r="D50">
        <v>-1.2646961700767421E-2</v>
      </c>
    </row>
    <row r="51" spans="1:4" x14ac:dyDescent="0.25">
      <c r="A51" s="2">
        <v>42527</v>
      </c>
      <c r="B51">
        <v>6.2343130574135555E-2</v>
      </c>
      <c r="C51">
        <v>0.10757413028614016</v>
      </c>
      <c r="D51">
        <v>7.8643127319113132E-2</v>
      </c>
    </row>
    <row r="52" spans="1:4" x14ac:dyDescent="0.25">
      <c r="A52" s="2">
        <v>42534</v>
      </c>
      <c r="B52">
        <v>-5.3609450605380825E-2</v>
      </c>
      <c r="C52">
        <v>-1.2515807931830646E-2</v>
      </c>
      <c r="D52">
        <v>-5.5281777405939411E-2</v>
      </c>
    </row>
    <row r="53" spans="1:4" x14ac:dyDescent="0.25">
      <c r="A53" s="2">
        <v>42541</v>
      </c>
      <c r="B53">
        <v>-3.1934995931394532E-3</v>
      </c>
      <c r="C53">
        <v>-9.7832249237034763E-2</v>
      </c>
      <c r="D53">
        <v>-7.1301549845911912E-3</v>
      </c>
    </row>
    <row r="54" spans="1:4" x14ac:dyDescent="0.25">
      <c r="A54" s="2">
        <v>42548</v>
      </c>
      <c r="B54">
        <v>-2.101010214774714E-2</v>
      </c>
      <c r="C54">
        <v>9.7832249237034805E-2</v>
      </c>
      <c r="D54">
        <v>-2.170067073311787E-2</v>
      </c>
    </row>
    <row r="55" spans="1:4" x14ac:dyDescent="0.25">
      <c r="A55" s="2">
        <v>42555</v>
      </c>
      <c r="B55">
        <v>1.2395023676188669E-2</v>
      </c>
      <c r="C55">
        <v>-4.113690556048949E-2</v>
      </c>
      <c r="D55">
        <v>0</v>
      </c>
    </row>
    <row r="56" spans="1:4" x14ac:dyDescent="0.25">
      <c r="A56" s="2">
        <v>42562</v>
      </c>
      <c r="B56">
        <v>1.9046229477528952E-3</v>
      </c>
      <c r="C56">
        <v>-2.6281224062694691E-3</v>
      </c>
      <c r="D56">
        <v>2.3487981307213759E-2</v>
      </c>
    </row>
    <row r="57" spans="1:4" x14ac:dyDescent="0.25">
      <c r="A57" s="2">
        <v>42569</v>
      </c>
      <c r="B57">
        <v>-1.7869485310166525E-2</v>
      </c>
      <c r="C57">
        <v>0.13056647528205828</v>
      </c>
      <c r="D57">
        <v>-1.8018505502678365E-2</v>
      </c>
    </row>
    <row r="58" spans="1:4" x14ac:dyDescent="0.25">
      <c r="A58" s="2">
        <v>42576</v>
      </c>
      <c r="B58">
        <v>4.4603106951995909E-3</v>
      </c>
      <c r="C58">
        <v>4.0729611500188577E-2</v>
      </c>
      <c r="D58">
        <v>4.4451762570833796E-2</v>
      </c>
    </row>
    <row r="59" spans="1:4" x14ac:dyDescent="0.25">
      <c r="A59" s="2">
        <v>42583</v>
      </c>
      <c r="B59">
        <v>3.1104224143925518E-3</v>
      </c>
      <c r="C59">
        <v>4.5511646082876875E-2</v>
      </c>
      <c r="D59">
        <v>8.6580627431145311E-3</v>
      </c>
    </row>
    <row r="60" spans="1:4" x14ac:dyDescent="0.25">
      <c r="A60" s="2">
        <v>42590</v>
      </c>
      <c r="B60">
        <v>5.6039078963667811E-3</v>
      </c>
      <c r="C60">
        <v>4.5556531602367223E-2</v>
      </c>
      <c r="D60">
        <v>1.722653311446156E-3</v>
      </c>
    </row>
    <row r="61" spans="1:4" x14ac:dyDescent="0.25">
      <c r="A61" s="2">
        <v>42597</v>
      </c>
      <c r="B61">
        <v>-1.4815085785140699E-2</v>
      </c>
      <c r="C61">
        <v>3.1875208530449034E-2</v>
      </c>
      <c r="D61">
        <v>8.5690327251013668E-3</v>
      </c>
    </row>
    <row r="62" spans="1:4" x14ac:dyDescent="0.25">
      <c r="A62" s="2">
        <v>42618</v>
      </c>
      <c r="B62">
        <v>3.9872391247377355E-2</v>
      </c>
      <c r="C62">
        <v>0.16809885629124965</v>
      </c>
      <c r="D62">
        <v>9.3685484077323036E-2</v>
      </c>
    </row>
    <row r="63" spans="1:4" x14ac:dyDescent="0.25">
      <c r="A63" s="2">
        <v>42632</v>
      </c>
      <c r="B63">
        <v>3.8592103257204984E-3</v>
      </c>
      <c r="C63">
        <v>8.446576679019599E-2</v>
      </c>
      <c r="D63">
        <v>5.0325083887515838E-2</v>
      </c>
    </row>
    <row r="64" spans="1:4" x14ac:dyDescent="0.25">
      <c r="A64" s="2">
        <v>42639</v>
      </c>
      <c r="B64">
        <v>-4.3293279571127524E-2</v>
      </c>
      <c r="C64">
        <v>-4.0259674285700292E-2</v>
      </c>
      <c r="D64">
        <v>-4.2292912190251553E-2</v>
      </c>
    </row>
    <row r="65" spans="1:4" x14ac:dyDescent="0.25">
      <c r="A65" s="2">
        <v>42646</v>
      </c>
      <c r="B65">
        <v>-2.6990674135834256E-2</v>
      </c>
      <c r="C65">
        <v>-5.4200674693392556E-3</v>
      </c>
      <c r="D65">
        <v>2.9947076367952099E-2</v>
      </c>
    </row>
    <row r="66" spans="1:4" x14ac:dyDescent="0.25">
      <c r="A66" s="2">
        <v>42653</v>
      </c>
      <c r="B66">
        <v>-3.4501175208719259E-2</v>
      </c>
      <c r="C66">
        <v>-8.8000007816569192E-2</v>
      </c>
      <c r="D66">
        <v>-3.797924806521645E-2</v>
      </c>
    </row>
    <row r="67" spans="1:4" x14ac:dyDescent="0.25">
      <c r="A67" s="2">
        <v>42660</v>
      </c>
      <c r="B67">
        <v>-3.9902513595992256E-3</v>
      </c>
      <c r="C67">
        <v>-2.0990275891835858E-2</v>
      </c>
      <c r="D67">
        <v>6.7055512146725255E-2</v>
      </c>
    </row>
    <row r="68" spans="1:4" x14ac:dyDescent="0.25">
      <c r="A68" s="2">
        <v>42667</v>
      </c>
      <c r="B68">
        <v>1.0165833403748967E-2</v>
      </c>
      <c r="C68">
        <v>0.1410785982599056</v>
      </c>
      <c r="D68">
        <v>-3.2186686495901215E-2</v>
      </c>
    </row>
    <row r="69" spans="1:4" x14ac:dyDescent="0.25">
      <c r="A69" s="2">
        <v>42674</v>
      </c>
      <c r="B69">
        <v>-1.0017762033077988E-2</v>
      </c>
      <c r="C69">
        <v>-8.166683286867997E-2</v>
      </c>
      <c r="D69">
        <v>-9.3897403498390316E-3</v>
      </c>
    </row>
    <row r="70" spans="1:4" x14ac:dyDescent="0.25">
      <c r="A70" s="2">
        <v>42695</v>
      </c>
      <c r="B70">
        <v>1.1009285508369396E-2</v>
      </c>
      <c r="C70">
        <v>-7.8790010731934743E-2</v>
      </c>
      <c r="D70">
        <v>8.9002494702640784E-3</v>
      </c>
    </row>
    <row r="71" spans="1:4" x14ac:dyDescent="0.25">
      <c r="A71" s="2">
        <v>42702</v>
      </c>
      <c r="B71">
        <v>-2.1921820982211586E-3</v>
      </c>
      <c r="C71">
        <v>2.3824831481487493E-2</v>
      </c>
      <c r="D71">
        <v>-3.8714512180690393E-2</v>
      </c>
    </row>
    <row r="72" spans="1:4" x14ac:dyDescent="0.25">
      <c r="A72" s="2">
        <v>42716</v>
      </c>
      <c r="B72">
        <v>-2.0547288376839279E-2</v>
      </c>
      <c r="C72">
        <v>5.032508388751563E-2</v>
      </c>
      <c r="D72">
        <v>-1.4214643473776478E-3</v>
      </c>
    </row>
    <row r="73" spans="1:4" x14ac:dyDescent="0.25">
      <c r="A73" s="2">
        <v>42723</v>
      </c>
      <c r="B73">
        <v>-2.2781278887535509E-2</v>
      </c>
      <c r="C73">
        <v>-0.10809089278068354</v>
      </c>
      <c r="D73">
        <v>-3.1794585661152557E-2</v>
      </c>
    </row>
    <row r="74" spans="1:4" x14ac:dyDescent="0.25">
      <c r="A74" s="2">
        <v>42730</v>
      </c>
      <c r="B74">
        <v>2.6843572896414186E-2</v>
      </c>
      <c r="C74">
        <v>5.7765808893168062E-2</v>
      </c>
      <c r="D74">
        <v>3.4635496662756338E-2</v>
      </c>
    </row>
    <row r="75" spans="1:4" x14ac:dyDescent="0.25">
      <c r="A75" s="2">
        <v>42737</v>
      </c>
      <c r="B75">
        <v>-4.1807840667278058E-2</v>
      </c>
      <c r="C75">
        <v>9.2373320131015069E-2</v>
      </c>
      <c r="D75">
        <v>8.8192712035460905E-2</v>
      </c>
    </row>
    <row r="76" spans="1:4" x14ac:dyDescent="0.25">
      <c r="A76" s="2">
        <v>42744</v>
      </c>
      <c r="B76">
        <v>-2.4534107469443647E-2</v>
      </c>
      <c r="C76">
        <v>-4.8202101817877631E-2</v>
      </c>
      <c r="D76">
        <v>-5.6089466651043585E-2</v>
      </c>
    </row>
    <row r="77" spans="1:4" x14ac:dyDescent="0.25">
      <c r="A77" s="2">
        <v>42751</v>
      </c>
      <c r="B77">
        <v>-1.1911820103041496E-2</v>
      </c>
      <c r="C77">
        <v>-5.7158413839948637E-2</v>
      </c>
      <c r="D77">
        <v>1.6349138001529411E-2</v>
      </c>
    </row>
    <row r="78" spans="1:4" x14ac:dyDescent="0.25">
      <c r="A78" s="2">
        <v>42758</v>
      </c>
      <c r="B78">
        <v>1.8388992802071798E-2</v>
      </c>
      <c r="C78">
        <v>-6.5574005461590517E-3</v>
      </c>
      <c r="D78">
        <v>3.1917602968305162E-2</v>
      </c>
    </row>
    <row r="79" spans="1:4" x14ac:dyDescent="0.25">
      <c r="A79" s="2">
        <v>42765</v>
      </c>
      <c r="B79">
        <v>-5.8997221271881598E-3</v>
      </c>
      <c r="C79">
        <v>-0.15634607039069398</v>
      </c>
      <c r="D79">
        <v>2.7115928615887956E-2</v>
      </c>
    </row>
    <row r="80" spans="1:4" x14ac:dyDescent="0.25">
      <c r="A80" s="2">
        <v>42772</v>
      </c>
      <c r="B80">
        <v>-1.248927067488358E-2</v>
      </c>
      <c r="C80">
        <v>-5.5350095083164956E-2</v>
      </c>
      <c r="D80">
        <v>-3.1050359920722703E-2</v>
      </c>
    </row>
    <row r="81" spans="1:4" x14ac:dyDescent="0.25">
      <c r="A81" s="2">
        <v>42779</v>
      </c>
      <c r="B81">
        <v>-7.3335617611958231E-3</v>
      </c>
      <c r="C81">
        <v>-0.10716883441461005</v>
      </c>
      <c r="D81">
        <v>-2.1249139482126273E-2</v>
      </c>
    </row>
    <row r="82" spans="1:4" x14ac:dyDescent="0.25">
      <c r="A82" s="2">
        <v>42793</v>
      </c>
      <c r="B82">
        <v>-1.7274180942820981E-2</v>
      </c>
      <c r="C82">
        <v>-0.11926342082681775</v>
      </c>
      <c r="D82">
        <v>-2.8052330348099796E-2</v>
      </c>
    </row>
    <row r="83" spans="1:4" x14ac:dyDescent="0.25">
      <c r="A83" s="2">
        <v>42807</v>
      </c>
      <c r="B83">
        <v>1.8279259907817459E-2</v>
      </c>
      <c r="C83">
        <v>-0.11778303565638339</v>
      </c>
      <c r="D83">
        <v>4.246290881451004E-3</v>
      </c>
    </row>
    <row r="84" spans="1:4" x14ac:dyDescent="0.25">
      <c r="A84" s="2">
        <v>42828</v>
      </c>
      <c r="B84">
        <v>-1.0012219560687548E-2</v>
      </c>
      <c r="C84">
        <v>0.15415067982725836</v>
      </c>
      <c r="D84">
        <v>-5.7554115706207627E-3</v>
      </c>
    </row>
    <row r="85" spans="1:4" x14ac:dyDescent="0.25">
      <c r="A85" s="2">
        <v>42835</v>
      </c>
      <c r="B85">
        <v>-2.3134899789508664E-2</v>
      </c>
      <c r="C85">
        <v>0.11778303565638346</v>
      </c>
      <c r="D85">
        <v>-6.5597282485813119E-2</v>
      </c>
    </row>
    <row r="86" spans="1:4" x14ac:dyDescent="0.25">
      <c r="A86" s="2">
        <v>42842</v>
      </c>
      <c r="B86">
        <v>1.4098924379501675E-2</v>
      </c>
      <c r="C86">
        <v>-0.11778303565638339</v>
      </c>
      <c r="D86">
        <v>-3.6082345603991525E-2</v>
      </c>
    </row>
    <row r="87" spans="1:4" x14ac:dyDescent="0.25">
      <c r="A87" s="2">
        <v>42849</v>
      </c>
      <c r="B87">
        <v>2.5967596825786993E-2</v>
      </c>
      <c r="C87">
        <v>6.8992871486951421E-2</v>
      </c>
      <c r="D87">
        <v>-8.0192891666198106E-3</v>
      </c>
    </row>
    <row r="88" spans="1:4" x14ac:dyDescent="0.25">
      <c r="A88" s="2">
        <v>42856</v>
      </c>
      <c r="B88">
        <v>-1.479942444593932E-2</v>
      </c>
      <c r="C88">
        <v>-0.1625189294977748</v>
      </c>
      <c r="D88">
        <v>-9.8051453793788476E-2</v>
      </c>
    </row>
    <row r="89" spans="1:4" x14ac:dyDescent="0.25">
      <c r="A89" s="2">
        <v>42863</v>
      </c>
      <c r="B89">
        <v>-9.1324207260340363E-4</v>
      </c>
      <c r="C89">
        <v>5.7158413839948623E-2</v>
      </c>
      <c r="D89">
        <v>5.3144500634926669E-3</v>
      </c>
    </row>
    <row r="90" spans="1:4" x14ac:dyDescent="0.25">
      <c r="A90" s="2">
        <v>42877</v>
      </c>
      <c r="B90">
        <v>-3.012955732344369E-4</v>
      </c>
      <c r="C90">
        <v>0.12062798778861472</v>
      </c>
      <c r="D90">
        <v>-1.2762251613851293E-2</v>
      </c>
    </row>
    <row r="91" spans="1:4" x14ac:dyDescent="0.25">
      <c r="A91" s="2">
        <v>42884</v>
      </c>
      <c r="B91">
        <v>-1.7785678225226448E-2</v>
      </c>
      <c r="C91">
        <v>-9.5310179804324768E-2</v>
      </c>
      <c r="D91">
        <v>5.8788074009133343E-2</v>
      </c>
    </row>
    <row r="92" spans="1:4" x14ac:dyDescent="0.25">
      <c r="A92" s="2">
        <v>42891</v>
      </c>
      <c r="B92">
        <v>7.6657727019568424E-4</v>
      </c>
      <c r="C92">
        <v>4.8790164169431834E-2</v>
      </c>
      <c r="D92">
        <v>2.054866822738776E-2</v>
      </c>
    </row>
    <row r="93" spans="1:4" x14ac:dyDescent="0.25">
      <c r="A93" s="2">
        <v>42898</v>
      </c>
      <c r="B93">
        <v>-2.0906684819313712E-2</v>
      </c>
      <c r="C93">
        <v>4.6520015634892907E-2</v>
      </c>
      <c r="D93">
        <v>0</v>
      </c>
    </row>
    <row r="94" spans="1:4" x14ac:dyDescent="0.25">
      <c r="A94" s="2">
        <v>42905</v>
      </c>
      <c r="B94">
        <v>1.5637219761827589E-3</v>
      </c>
      <c r="C94">
        <v>0</v>
      </c>
      <c r="D94">
        <v>3.0052345066401837E-2</v>
      </c>
    </row>
    <row r="95" spans="1:4" x14ac:dyDescent="0.25">
      <c r="A95" s="2">
        <v>42912</v>
      </c>
      <c r="B95">
        <v>0</v>
      </c>
      <c r="C95">
        <v>2.2472855852058576E-2</v>
      </c>
      <c r="D95">
        <v>7.7509136518443572E-2</v>
      </c>
    </row>
    <row r="96" spans="1:4" x14ac:dyDescent="0.25">
      <c r="A96" s="2">
        <v>42926</v>
      </c>
      <c r="B96">
        <v>1.8826488146165888E-3</v>
      </c>
      <c r="C96">
        <v>-0.13580154115906162</v>
      </c>
      <c r="D96">
        <v>1.9682694458424865E-2</v>
      </c>
    </row>
    <row r="97" spans="1:4" x14ac:dyDescent="0.25">
      <c r="A97" s="2">
        <v>42940</v>
      </c>
      <c r="B97">
        <v>-4.5422234610351338E-2</v>
      </c>
      <c r="C97">
        <v>0.16705408466316624</v>
      </c>
      <c r="D97">
        <v>-5.1695142896072424E-2</v>
      </c>
    </row>
    <row r="98" spans="1:4" x14ac:dyDescent="0.25">
      <c r="A98" s="2">
        <v>42947</v>
      </c>
      <c r="B98">
        <v>-1.3144924666328396E-3</v>
      </c>
      <c r="C98">
        <v>2.2814677766171264E-2</v>
      </c>
      <c r="D98">
        <v>4.710446918747347E-2</v>
      </c>
    </row>
    <row r="99" spans="1:4" x14ac:dyDescent="0.25">
      <c r="A99" s="2">
        <v>42954</v>
      </c>
      <c r="B99">
        <v>-1.3574120027117931E-2</v>
      </c>
      <c r="C99">
        <v>-0.10285738543970782</v>
      </c>
      <c r="D99">
        <v>1.0678972575854314E-2</v>
      </c>
    </row>
    <row r="100" spans="1:4" x14ac:dyDescent="0.25">
      <c r="A100" s="2">
        <v>42961</v>
      </c>
      <c r="B100">
        <v>-9.2089390853097239E-3</v>
      </c>
      <c r="C100">
        <v>-4.1753714104806215E-3</v>
      </c>
      <c r="D100">
        <v>5.0306464687395962E-2</v>
      </c>
    </row>
    <row r="101" spans="1:4" x14ac:dyDescent="0.25">
      <c r="A101" s="2">
        <v>42989</v>
      </c>
      <c r="B101">
        <v>0</v>
      </c>
      <c r="C101">
        <v>0.16362942378180212</v>
      </c>
      <c r="D101">
        <v>8.8041066457646033E-2</v>
      </c>
    </row>
    <row r="102" spans="1:4" x14ac:dyDescent="0.25">
      <c r="A102" s="2">
        <v>42996</v>
      </c>
      <c r="B102">
        <v>-5.0451730418337344E-3</v>
      </c>
      <c r="C102">
        <v>-2.8710105882431367E-2</v>
      </c>
      <c r="D102">
        <v>6.269613013595395E-3</v>
      </c>
    </row>
    <row r="103" spans="1:4" x14ac:dyDescent="0.25">
      <c r="A103" s="2">
        <v>43003</v>
      </c>
      <c r="B103">
        <v>4.8828222013114781E-3</v>
      </c>
      <c r="C103">
        <v>0.10146946016485985</v>
      </c>
      <c r="D103">
        <v>-2.1479031677124186E-2</v>
      </c>
    </row>
    <row r="104" spans="1:4" x14ac:dyDescent="0.25">
      <c r="A104" s="2">
        <v>43010</v>
      </c>
      <c r="B104">
        <v>-2.2756836869081347E-3</v>
      </c>
      <c r="C104">
        <v>-8.8106296821549197E-3</v>
      </c>
      <c r="D104">
        <v>4.2506398869199852E-2</v>
      </c>
    </row>
    <row r="105" spans="1:4" x14ac:dyDescent="0.25">
      <c r="A105" s="2">
        <v>43031</v>
      </c>
      <c r="B105">
        <v>3.975489748058527E-3</v>
      </c>
      <c r="C105">
        <v>-1.7699577099400975E-2</v>
      </c>
      <c r="D105">
        <v>-2.7150989065950974E-2</v>
      </c>
    </row>
    <row r="106" spans="1:4" x14ac:dyDescent="0.25">
      <c r="A106" s="2">
        <v>43038</v>
      </c>
      <c r="B106">
        <v>-1.6501749567238846E-2</v>
      </c>
      <c r="C106">
        <v>-3.6367644170874833E-2</v>
      </c>
      <c r="D106">
        <v>2.9698761144749425E-2</v>
      </c>
    </row>
    <row r="107" spans="1:4" x14ac:dyDescent="0.25">
      <c r="A107" s="2">
        <v>43045</v>
      </c>
      <c r="B107">
        <v>1.0199904499486698E-2</v>
      </c>
      <c r="C107">
        <v>-5.7158413839948637E-2</v>
      </c>
      <c r="D107">
        <v>-3.8915416249673498E-2</v>
      </c>
    </row>
    <row r="108" spans="1:4" x14ac:dyDescent="0.25">
      <c r="A108" s="2">
        <v>43059</v>
      </c>
      <c r="B108">
        <v>0</v>
      </c>
      <c r="C108">
        <v>-3.6749542208741492E-2</v>
      </c>
      <c r="D108">
        <v>1.4239722811135428E-2</v>
      </c>
    </row>
    <row r="109" spans="1:4" x14ac:dyDescent="0.25">
      <c r="A109" s="2">
        <v>43066</v>
      </c>
      <c r="B109">
        <v>-3.3914471488860932E-2</v>
      </c>
      <c r="C109">
        <v>-0.10714463745132766</v>
      </c>
      <c r="D109">
        <v>-4.200092397463083E-2</v>
      </c>
    </row>
    <row r="110" spans="1:4" x14ac:dyDescent="0.25">
      <c r="A110" s="2">
        <v>43073</v>
      </c>
      <c r="B110">
        <v>-1.8385027913987897E-2</v>
      </c>
      <c r="C110">
        <v>2.3530497410194036E-2</v>
      </c>
      <c r="D110">
        <v>2.1220955482885436E-2</v>
      </c>
    </row>
    <row r="111" spans="1:4" x14ac:dyDescent="0.25">
      <c r="A111" s="2">
        <v>43080</v>
      </c>
      <c r="B111">
        <v>-1.3113639145383025E-2</v>
      </c>
      <c r="C111">
        <v>6.1991676027968005E-2</v>
      </c>
      <c r="D111">
        <v>9.1444138189978319E-3</v>
      </c>
    </row>
    <row r="112" spans="1:4" x14ac:dyDescent="0.25">
      <c r="A112" s="2">
        <v>43094</v>
      </c>
      <c r="B112">
        <v>1.6406035387109941E-2</v>
      </c>
      <c r="C112">
        <v>0.14310084364067344</v>
      </c>
      <c r="D112">
        <v>-3.4213863454604546E-2</v>
      </c>
    </row>
    <row r="113" spans="1:4" x14ac:dyDescent="0.25">
      <c r="A113" s="2">
        <v>43101</v>
      </c>
      <c r="B113">
        <v>5.9081987587497539E-2</v>
      </c>
      <c r="C113">
        <v>0.11034805716886541</v>
      </c>
      <c r="D113">
        <v>-4.0241502997253797E-3</v>
      </c>
    </row>
    <row r="114" spans="1:4" x14ac:dyDescent="0.25">
      <c r="A114" s="2">
        <v>43108</v>
      </c>
      <c r="B114">
        <v>1.5025984566224251E-2</v>
      </c>
      <c r="C114">
        <v>0.15521621002929642</v>
      </c>
      <c r="D114">
        <v>1.3431835464675379E-3</v>
      </c>
    </row>
    <row r="115" spans="1:4" x14ac:dyDescent="0.25">
      <c r="A115" s="2">
        <v>43115</v>
      </c>
      <c r="B115">
        <v>-2.6042620772726295E-2</v>
      </c>
      <c r="C115">
        <v>0.17537522910366238</v>
      </c>
      <c r="D115">
        <v>-7.5244394611889656E-2</v>
      </c>
    </row>
    <row r="116" spans="1:4" x14ac:dyDescent="0.25">
      <c r="A116" s="2">
        <v>43122</v>
      </c>
      <c r="B116">
        <v>-6.0606246116910699E-3</v>
      </c>
      <c r="C116">
        <v>-0.13161824874656211</v>
      </c>
      <c r="D116">
        <v>4.3321367391347372E-3</v>
      </c>
    </row>
    <row r="117" spans="1:4" x14ac:dyDescent="0.25">
      <c r="A117" s="2">
        <v>43129</v>
      </c>
      <c r="B117">
        <v>-3.0441423812281325E-3</v>
      </c>
      <c r="C117">
        <v>-2.4769068112408858E-2</v>
      </c>
      <c r="D117">
        <v>-9.9931794038605956E-2</v>
      </c>
    </row>
    <row r="118" spans="1:4" x14ac:dyDescent="0.25">
      <c r="A118" s="2">
        <v>43136</v>
      </c>
      <c r="B118">
        <v>-4.4257768085211556E-2</v>
      </c>
      <c r="C118">
        <v>-0.13040149961559494</v>
      </c>
      <c r="D118">
        <v>1.5910902322419035E-3</v>
      </c>
    </row>
    <row r="119" spans="1:4" x14ac:dyDescent="0.25">
      <c r="A119" s="2">
        <v>43143</v>
      </c>
      <c r="B119">
        <v>1.32955424812445E-2</v>
      </c>
      <c r="C119">
        <v>-2.1661496781179419E-2</v>
      </c>
      <c r="D119">
        <v>5.4150892775993331E-2</v>
      </c>
    </row>
    <row r="120" spans="1:4" x14ac:dyDescent="0.25">
      <c r="A120" s="2">
        <v>43157</v>
      </c>
      <c r="B120">
        <v>1.267298066859642E-2</v>
      </c>
      <c r="C120">
        <v>-9.2730484251723727E-2</v>
      </c>
      <c r="D120">
        <v>-3.1203779667356026E-2</v>
      </c>
    </row>
    <row r="121" spans="1:4" x14ac:dyDescent="0.25">
      <c r="A121" s="2">
        <v>43171</v>
      </c>
      <c r="B121">
        <v>-5.1031480012445875E-2</v>
      </c>
      <c r="C121">
        <v>5.6466611667771165E-2</v>
      </c>
      <c r="D121">
        <v>-3.0184976338397548E-2</v>
      </c>
    </row>
    <row r="122" spans="1:4" x14ac:dyDescent="0.25">
      <c r="A122" s="2">
        <v>43178</v>
      </c>
      <c r="B122">
        <v>-3.746726001608728E-3</v>
      </c>
      <c r="C122">
        <v>-4.0005334613699248E-2</v>
      </c>
      <c r="D122">
        <v>2.3905520853554386E-2</v>
      </c>
    </row>
    <row r="123" spans="1:4" x14ac:dyDescent="0.25">
      <c r="A123" s="2">
        <v>43185</v>
      </c>
      <c r="B123">
        <v>-3.0877238564439344E-2</v>
      </c>
      <c r="C123">
        <v>-6.7536206990487221E-2</v>
      </c>
      <c r="D123">
        <v>1.5735644474305383E-3</v>
      </c>
    </row>
    <row r="124" spans="1:4" x14ac:dyDescent="0.25">
      <c r="A124" s="2">
        <v>43206</v>
      </c>
      <c r="B124">
        <v>3.8940926243215004E-2</v>
      </c>
      <c r="C124">
        <v>8.1125544812368527E-2</v>
      </c>
      <c r="D124">
        <v>8.0972102326193028E-3</v>
      </c>
    </row>
    <row r="125" spans="1:4" x14ac:dyDescent="0.25">
      <c r="A125" s="2">
        <v>43213</v>
      </c>
      <c r="B125">
        <v>-3.5988295305719202E-3</v>
      </c>
      <c r="C125">
        <v>-4.4255009004040814E-2</v>
      </c>
      <c r="D125">
        <v>1.4411778661303184E-2</v>
      </c>
    </row>
    <row r="126" spans="1:4" x14ac:dyDescent="0.25">
      <c r="A126" s="2">
        <v>43220</v>
      </c>
      <c r="B126">
        <v>9.4831680885926E-4</v>
      </c>
      <c r="C126">
        <v>4.514680354526613E-3</v>
      </c>
      <c r="D126">
        <v>1.2638398871722849E-2</v>
      </c>
    </row>
    <row r="127" spans="1:4" x14ac:dyDescent="0.25">
      <c r="A127" s="2">
        <v>43227</v>
      </c>
      <c r="B127">
        <v>-7.038933276609911E-3</v>
      </c>
      <c r="C127">
        <v>-1.8182319083190474E-2</v>
      </c>
      <c r="D127">
        <v>6.2598013485065142E-3</v>
      </c>
    </row>
    <row r="128" spans="1:4" x14ac:dyDescent="0.25">
      <c r="A128" s="2">
        <v>43234</v>
      </c>
      <c r="B128">
        <v>-2.2785307034103693E-2</v>
      </c>
      <c r="C128">
        <v>1.3667638728663835E-2</v>
      </c>
      <c r="D128">
        <v>-3.654099946297925E-2</v>
      </c>
    </row>
    <row r="129" spans="1:4" x14ac:dyDescent="0.25">
      <c r="A129" s="2">
        <v>43241</v>
      </c>
      <c r="B129">
        <v>-2.7381202321243997E-3</v>
      </c>
      <c r="C129">
        <v>-2.2884293833587845E-2</v>
      </c>
      <c r="D129">
        <v>-9.7561749453645725E-3</v>
      </c>
    </row>
    <row r="130" spans="1:4" x14ac:dyDescent="0.25">
      <c r="A130" s="2">
        <v>43255</v>
      </c>
      <c r="B130">
        <v>-4.0470438882955359E-2</v>
      </c>
      <c r="C130">
        <v>-9.0498355199179273E-3</v>
      </c>
      <c r="D130">
        <v>5.0718620979603489E-3</v>
      </c>
    </row>
    <row r="131" spans="1:4" x14ac:dyDescent="0.25">
      <c r="A131" s="2">
        <v>43262</v>
      </c>
      <c r="B131">
        <v>-2.2437906790312434E-2</v>
      </c>
      <c r="C131">
        <v>0</v>
      </c>
      <c r="D131">
        <v>6.7227143948767375E-3</v>
      </c>
    </row>
    <row r="132" spans="1:4" x14ac:dyDescent="0.25">
      <c r="A132" s="2">
        <v>43269</v>
      </c>
      <c r="B132">
        <v>4.5886658103837255E-2</v>
      </c>
      <c r="C132">
        <v>-1.8349138668196541E-2</v>
      </c>
      <c r="D132">
        <v>-5.3323035189419193E-2</v>
      </c>
    </row>
    <row r="133" spans="1:4" x14ac:dyDescent="0.25">
      <c r="A133" s="2">
        <v>43276</v>
      </c>
      <c r="B133">
        <v>2.980878141124875E-2</v>
      </c>
      <c r="C133">
        <v>-0.10742024862083688</v>
      </c>
      <c r="D133">
        <v>2.7876369528254868E-2</v>
      </c>
    </row>
    <row r="134" spans="1:4" x14ac:dyDescent="0.25">
      <c r="A134" s="2">
        <v>43283</v>
      </c>
      <c r="B134">
        <v>1.0154475400588602E-2</v>
      </c>
      <c r="C134">
        <v>-4.7502333985003371E-2</v>
      </c>
      <c r="D134">
        <v>-8.6281812233382302E-3</v>
      </c>
    </row>
    <row r="135" spans="1:4" x14ac:dyDescent="0.25">
      <c r="A135" s="2">
        <v>43290</v>
      </c>
      <c r="B135">
        <v>2.5446665661164391E-2</v>
      </c>
      <c r="C135">
        <v>3.1917602968305162E-2</v>
      </c>
      <c r="D135">
        <v>1.8884681390527201E-2</v>
      </c>
    </row>
    <row r="136" spans="1:4" x14ac:dyDescent="0.25">
      <c r="A136" s="2">
        <v>43304</v>
      </c>
      <c r="B136">
        <v>-8.9518657548162978E-3</v>
      </c>
      <c r="C136">
        <v>-0.15017453144761886</v>
      </c>
      <c r="D136">
        <v>1.6807118316381191E-2</v>
      </c>
    </row>
    <row r="137" spans="1:4" x14ac:dyDescent="0.25">
      <c r="A137" s="2">
        <v>43311</v>
      </c>
      <c r="B137">
        <v>-9.8771423980913986E-3</v>
      </c>
      <c r="C137">
        <v>-0.11258821877927935</v>
      </c>
      <c r="D137">
        <v>-1.8503471564559643E-2</v>
      </c>
    </row>
    <row r="138" spans="1:4" x14ac:dyDescent="0.25">
      <c r="A138" s="2">
        <v>43325</v>
      </c>
      <c r="B138">
        <v>7.8089510279481947E-3</v>
      </c>
      <c r="C138">
        <v>-5.6980211146377786E-3</v>
      </c>
      <c r="D138">
        <v>9.165967014080182E-3</v>
      </c>
    </row>
    <row r="139" spans="1:4" x14ac:dyDescent="0.25">
      <c r="A139" s="2">
        <v>43332</v>
      </c>
      <c r="B139">
        <v>-6.3517156230988525E-2</v>
      </c>
      <c r="C139">
        <v>-2.8987536873252187E-2</v>
      </c>
      <c r="D139">
        <v>-1.6559716039018332E-2</v>
      </c>
    </row>
    <row r="140" spans="1:4" x14ac:dyDescent="0.25">
      <c r="A140" s="2">
        <v>43346</v>
      </c>
      <c r="B140">
        <v>-5.1293294387550578E-2</v>
      </c>
      <c r="C140">
        <v>-2.3530497410193932E-2</v>
      </c>
      <c r="D140">
        <v>9.4488891979322889E-3</v>
      </c>
    </row>
    <row r="141" spans="1:4" x14ac:dyDescent="0.25">
      <c r="A141" s="2">
        <v>43360</v>
      </c>
      <c r="B141">
        <v>5.2291547527597806E-2</v>
      </c>
      <c r="C141">
        <v>4.4451762570833796E-2</v>
      </c>
      <c r="D141">
        <v>9.417158774002031E-2</v>
      </c>
    </row>
    <row r="142" spans="1:4" x14ac:dyDescent="0.25">
      <c r="A142" s="2">
        <v>43381</v>
      </c>
      <c r="B142">
        <v>-4.2054436332780672E-2</v>
      </c>
      <c r="C142">
        <v>-6.2131781107006158E-2</v>
      </c>
      <c r="D142">
        <v>3.9272062353528821E-2</v>
      </c>
    </row>
    <row r="143" spans="1:4" x14ac:dyDescent="0.25">
      <c r="A143" s="2">
        <v>43388</v>
      </c>
      <c r="B143">
        <v>-2.8328992233054656E-2</v>
      </c>
      <c r="C143">
        <v>0.12817519342399761</v>
      </c>
      <c r="D143">
        <v>2.5349899895526391E-2</v>
      </c>
    </row>
    <row r="144" spans="1:4" x14ac:dyDescent="0.25">
      <c r="A144" s="2">
        <v>43395</v>
      </c>
      <c r="B144">
        <v>-3.1670001877302192E-2</v>
      </c>
      <c r="C144">
        <v>-7.0067562616716955E-2</v>
      </c>
      <c r="D144">
        <v>-1.2523483164660599E-3</v>
      </c>
    </row>
    <row r="145" spans="1:4" x14ac:dyDescent="0.25">
      <c r="A145" s="2">
        <v>43402</v>
      </c>
      <c r="B145">
        <v>1.0853035428266888E-2</v>
      </c>
      <c r="C145">
        <v>1.242251999855711E-2</v>
      </c>
      <c r="D145">
        <v>2.5031302181184748E-3</v>
      </c>
    </row>
    <row r="146" spans="1:4" x14ac:dyDescent="0.25">
      <c r="A146" s="2">
        <v>43409</v>
      </c>
      <c r="B146">
        <v>3.9082314426328535E-2</v>
      </c>
      <c r="C146">
        <v>-3.691354000685295E-2</v>
      </c>
      <c r="D146">
        <v>4.9875415110391882E-3</v>
      </c>
    </row>
    <row r="147" spans="1:4" x14ac:dyDescent="0.25">
      <c r="A147" s="2">
        <v>43416</v>
      </c>
      <c r="B147">
        <v>4.1449958076432189E-2</v>
      </c>
      <c r="C147">
        <v>-8.1317624718199533E-2</v>
      </c>
      <c r="D147">
        <v>-8.0250026011585956E-2</v>
      </c>
    </row>
    <row r="148" spans="1:4" x14ac:dyDescent="0.25">
      <c r="A148" s="2">
        <v>43423</v>
      </c>
      <c r="B148">
        <v>-5.5117596805095793E-2</v>
      </c>
      <c r="C148">
        <v>-2.6341214176102884E-2</v>
      </c>
      <c r="D148">
        <v>2.3969190112996187E-2</v>
      </c>
    </row>
    <row r="149" spans="1:4" x14ac:dyDescent="0.25">
      <c r="A149" s="2">
        <v>43430</v>
      </c>
      <c r="B149">
        <v>6.4551057925560582E-3</v>
      </c>
      <c r="C149">
        <v>5.0493566083660646E-3</v>
      </c>
      <c r="D149">
        <v>-6.6006840313520242E-3</v>
      </c>
    </row>
    <row r="150" spans="1:4" x14ac:dyDescent="0.25">
      <c r="A150" s="2">
        <v>43437</v>
      </c>
      <c r="B150">
        <v>-2.0175350904490665E-2</v>
      </c>
      <c r="C150">
        <v>7.1553692348625075E-2</v>
      </c>
      <c r="D150">
        <v>5.2840281466052059E-3</v>
      </c>
    </row>
    <row r="151" spans="1:4" x14ac:dyDescent="0.25">
      <c r="A151" s="2">
        <v>43444</v>
      </c>
      <c r="B151">
        <v>-1.5437935824012905E-2</v>
      </c>
      <c r="C151">
        <v>-8.5287851651751534E-4</v>
      </c>
      <c r="D151">
        <v>-8.9529816888825414E-2</v>
      </c>
    </row>
    <row r="152" spans="1:4" x14ac:dyDescent="0.25">
      <c r="A152" s="2">
        <v>43451</v>
      </c>
      <c r="B152">
        <v>-2.1056364695427373E-2</v>
      </c>
      <c r="C152">
        <v>-1.7079423451560362E-3</v>
      </c>
      <c r="D152">
        <v>5.6037068107710988E-2</v>
      </c>
    </row>
    <row r="153" spans="1:4" x14ac:dyDescent="0.25">
      <c r="A153" s="2">
        <v>43458</v>
      </c>
      <c r="B153">
        <v>-4.0384675867554884E-2</v>
      </c>
      <c r="C153">
        <v>-2.6414179106062988E-2</v>
      </c>
      <c r="D153">
        <v>-2.2039459566291501E-2</v>
      </c>
    </row>
    <row r="154" spans="1:4" x14ac:dyDescent="0.25">
      <c r="A154" s="2">
        <v>43465</v>
      </c>
      <c r="B154">
        <v>2.2492550389779188E-2</v>
      </c>
      <c r="C154">
        <v>-1.756697860633441E-3</v>
      </c>
      <c r="D154">
        <v>-2.2536165022412947E-2</v>
      </c>
    </row>
    <row r="155" spans="1:4" x14ac:dyDescent="0.25">
      <c r="A155" s="2">
        <v>43472</v>
      </c>
      <c r="B155">
        <v>1.6188305670449168E-2</v>
      </c>
      <c r="C155">
        <v>0.10227884912041825</v>
      </c>
      <c r="D155">
        <v>4.1847109935500504E-2</v>
      </c>
    </row>
    <row r="156" spans="1:4" x14ac:dyDescent="0.25">
      <c r="A156" s="2">
        <v>43479</v>
      </c>
      <c r="B156">
        <v>5.29971141948773E-2</v>
      </c>
      <c r="C156">
        <v>-5.2965535579912681E-2</v>
      </c>
      <c r="D156">
        <v>5.4496047675644645E-3</v>
      </c>
    </row>
    <row r="157" spans="1:4" x14ac:dyDescent="0.25">
      <c r="A157" s="2">
        <v>43486</v>
      </c>
      <c r="B157">
        <v>-3.7807228399060443E-3</v>
      </c>
      <c r="C157">
        <v>6.4799993226915431E-2</v>
      </c>
      <c r="D157">
        <v>-1.5058463874201388E-2</v>
      </c>
    </row>
    <row r="158" spans="1:4" x14ac:dyDescent="0.25">
      <c r="A158" s="2">
        <v>43493</v>
      </c>
      <c r="B158">
        <v>2.5510565379415321E-2</v>
      </c>
      <c r="C158">
        <v>-2.2606554628913936E-2</v>
      </c>
      <c r="D158">
        <v>1.5058463874201317E-2</v>
      </c>
    </row>
    <row r="159" spans="1:4" x14ac:dyDescent="0.25">
      <c r="A159" s="2">
        <v>43500</v>
      </c>
      <c r="B159">
        <v>-2.0921543963909953E-2</v>
      </c>
      <c r="C159">
        <v>-2.0076296644877868E-3</v>
      </c>
      <c r="D159">
        <v>5.4200674693393345E-3</v>
      </c>
    </row>
    <row r="160" spans="1:4" x14ac:dyDescent="0.25">
      <c r="A160" s="2">
        <v>43507</v>
      </c>
      <c r="B160">
        <v>-1.4377027781668258E-2</v>
      </c>
      <c r="C160">
        <v>-1.3759828588213233E-2</v>
      </c>
      <c r="D160">
        <v>-6.1300525863795856E-2</v>
      </c>
    </row>
    <row r="161" spans="1:4" x14ac:dyDescent="0.25">
      <c r="A161" s="2">
        <v>43514</v>
      </c>
      <c r="B161">
        <v>-1.4309545212897628E-2</v>
      </c>
      <c r="C161">
        <v>-2.5171537362483398E-2</v>
      </c>
      <c r="D161">
        <v>-2.6202372394024072E-2</v>
      </c>
    </row>
    <row r="162" spans="1:4" x14ac:dyDescent="0.25">
      <c r="A162" s="2">
        <v>43521</v>
      </c>
      <c r="B162">
        <v>-1.3867704344211157E-3</v>
      </c>
      <c r="C162">
        <v>1.7809540921414395E-2</v>
      </c>
      <c r="D162">
        <v>-9.590032440687575E-2</v>
      </c>
    </row>
    <row r="163" spans="1:4" x14ac:dyDescent="0.25">
      <c r="A163" s="2">
        <v>43542</v>
      </c>
      <c r="B163">
        <v>-3.7884350532912447E-2</v>
      </c>
      <c r="C163">
        <v>-3.7290285598665976E-3</v>
      </c>
      <c r="D163">
        <v>2.0379162336652264E-2</v>
      </c>
    </row>
    <row r="164" spans="1:4" x14ac:dyDescent="0.25">
      <c r="A164" s="2">
        <v>43549</v>
      </c>
      <c r="B164">
        <v>-9.9100538865180918E-3</v>
      </c>
      <c r="C164">
        <v>-6.2461164969529323E-3</v>
      </c>
      <c r="D164">
        <v>-2.3324672566409004E-2</v>
      </c>
    </row>
    <row r="165" spans="1:4" x14ac:dyDescent="0.25">
      <c r="A165" s="2">
        <v>43556</v>
      </c>
      <c r="B165">
        <v>1.8759669163500577E-2</v>
      </c>
      <c r="C165">
        <v>-1.3456889360610843E-2</v>
      </c>
      <c r="D165">
        <v>6.8402726884400411E-2</v>
      </c>
    </row>
    <row r="166" spans="1:4" x14ac:dyDescent="0.25">
      <c r="A166" s="2">
        <v>43563</v>
      </c>
      <c r="B166">
        <v>-1.7912509095364426E-3</v>
      </c>
      <c r="C166">
        <v>-2.6164906721941685E-2</v>
      </c>
      <c r="D166">
        <v>-9.8345083499478833E-2</v>
      </c>
    </row>
    <row r="167" spans="1:4" x14ac:dyDescent="0.25">
      <c r="A167" s="2">
        <v>43570</v>
      </c>
      <c r="B167">
        <v>-1.235011881321472E-2</v>
      </c>
      <c r="C167">
        <v>1.4668080067631775E-2</v>
      </c>
      <c r="D167">
        <v>-7.5745974157960277E-2</v>
      </c>
    </row>
    <row r="168" spans="1:4" x14ac:dyDescent="0.25">
      <c r="A168" s="2">
        <v>43584</v>
      </c>
      <c r="B168">
        <v>1.0394811956760756E-2</v>
      </c>
      <c r="C168">
        <v>-5.2083451071382354E-3</v>
      </c>
      <c r="D168">
        <v>-3.5865913188496697E-2</v>
      </c>
    </row>
    <row r="169" spans="1:4" x14ac:dyDescent="0.25">
      <c r="A169" s="2">
        <v>43591</v>
      </c>
      <c r="B169">
        <v>-1.648505102047821E-2</v>
      </c>
      <c r="C169">
        <v>-1.8445845790751567E-2</v>
      </c>
      <c r="D169">
        <v>-4.5985113241823382E-2</v>
      </c>
    </row>
    <row r="170" spans="1:4" x14ac:dyDescent="0.25">
      <c r="A170" s="2">
        <v>43598</v>
      </c>
      <c r="B170">
        <v>-2.7028965882746883E-3</v>
      </c>
      <c r="C170">
        <v>-7.64292676590929E-2</v>
      </c>
      <c r="D170">
        <v>0</v>
      </c>
    </row>
    <row r="171" spans="1:4" x14ac:dyDescent="0.25">
      <c r="A171" s="2">
        <v>43605</v>
      </c>
      <c r="B171">
        <v>5.8107630807280757E-2</v>
      </c>
      <c r="C171">
        <v>-2.7159768350351388E-2</v>
      </c>
      <c r="D171">
        <v>-2.9455102297568031E-3</v>
      </c>
    </row>
    <row r="172" spans="1:4" x14ac:dyDescent="0.25">
      <c r="A172" s="2">
        <v>43612</v>
      </c>
      <c r="B172">
        <v>-1.3395775716356082E-2</v>
      </c>
      <c r="C172">
        <v>-3.9408917998765896E-3</v>
      </c>
      <c r="D172">
        <v>-5.9171770280883962E-3</v>
      </c>
    </row>
    <row r="173" spans="1:4" x14ac:dyDescent="0.25">
      <c r="A173" s="2">
        <v>43619</v>
      </c>
      <c r="B173">
        <v>6.0648660566901672E-2</v>
      </c>
      <c r="C173">
        <v>-5.9406115301211711E-3</v>
      </c>
      <c r="D173">
        <v>2.9241849594497386E-2</v>
      </c>
    </row>
    <row r="174" spans="1:4" x14ac:dyDescent="0.25">
      <c r="A174" s="2">
        <v>43626</v>
      </c>
      <c r="B174">
        <v>3.328597763346676E-2</v>
      </c>
      <c r="C174">
        <v>4.75125715476446E-2</v>
      </c>
      <c r="D174">
        <v>-1.4514042884254071E-2</v>
      </c>
    </row>
    <row r="175" spans="1:4" x14ac:dyDescent="0.25">
      <c r="A175" s="2">
        <v>43633</v>
      </c>
      <c r="B175">
        <v>-2.9806281381379008E-3</v>
      </c>
      <c r="C175">
        <v>5.3468956221022552E-2</v>
      </c>
      <c r="D175">
        <v>6.2343130574135347E-2</v>
      </c>
    </row>
    <row r="176" spans="1:4" x14ac:dyDescent="0.25">
      <c r="A176" s="2">
        <v>43640</v>
      </c>
      <c r="B176">
        <v>-7.9920505313378042E-3</v>
      </c>
      <c r="C176">
        <v>4.9046607304572477E-2</v>
      </c>
      <c r="D176">
        <v>-2.7510333718898708E-3</v>
      </c>
    </row>
    <row r="177" spans="1:4" x14ac:dyDescent="0.25">
      <c r="A177" s="2">
        <v>43647</v>
      </c>
      <c r="B177">
        <v>3.6318388050232221E-2</v>
      </c>
      <c r="C177">
        <v>1.8628819833493199E-2</v>
      </c>
      <c r="D177">
        <v>-1.9472103412820182E-2</v>
      </c>
    </row>
    <row r="178" spans="1:4" x14ac:dyDescent="0.25">
      <c r="A178" s="2">
        <v>43654</v>
      </c>
      <c r="B178">
        <v>6.1996300774391368E-2</v>
      </c>
      <c r="C178">
        <v>-4.2034530156269843E-3</v>
      </c>
      <c r="D178">
        <v>1.9472103412820099E-2</v>
      </c>
    </row>
    <row r="179" spans="1:4" x14ac:dyDescent="0.25">
      <c r="A179" s="2">
        <v>43661</v>
      </c>
      <c r="B179">
        <v>-3.7041271680348979E-2</v>
      </c>
      <c r="C179">
        <v>-3.2537116760912366E-2</v>
      </c>
      <c r="D179">
        <v>-3.0771658666753545E-2</v>
      </c>
    </row>
    <row r="180" spans="1:4" x14ac:dyDescent="0.25">
      <c r="A180" s="2">
        <v>43668</v>
      </c>
      <c r="B180">
        <v>7.050557996666762E-3</v>
      </c>
      <c r="C180">
        <v>-6.1930957730490385E-2</v>
      </c>
      <c r="D180">
        <v>-2.8820438535491971E-2</v>
      </c>
    </row>
    <row r="181" spans="1:4" x14ac:dyDescent="0.25">
      <c r="A181" s="2">
        <v>43675</v>
      </c>
      <c r="B181">
        <v>-1.6172222854397452E-2</v>
      </c>
      <c r="C181">
        <v>2.3788861964014793E-2</v>
      </c>
      <c r="D181">
        <v>2.9197101033346246E-3</v>
      </c>
    </row>
    <row r="182" spans="1:4" x14ac:dyDescent="0.25">
      <c r="A182" s="2">
        <v>43682</v>
      </c>
      <c r="B182">
        <v>-3.4258630772494608E-2</v>
      </c>
      <c r="C182">
        <v>1.168552622964506E-2</v>
      </c>
      <c r="D182">
        <v>-8.7848295557328027E-3</v>
      </c>
    </row>
    <row r="183" spans="1:4" x14ac:dyDescent="0.25">
      <c r="A183" s="2">
        <v>43689</v>
      </c>
      <c r="B183">
        <v>-6.3553784475031544E-2</v>
      </c>
      <c r="C183">
        <v>-7.3214716176506975E-2</v>
      </c>
      <c r="D183">
        <v>8.7848295557328114E-3</v>
      </c>
    </row>
    <row r="184" spans="1:4" x14ac:dyDescent="0.25">
      <c r="A184" s="2">
        <v>43696</v>
      </c>
      <c r="B184">
        <v>1.3122498542555595E-4</v>
      </c>
      <c r="C184">
        <v>-2.8887839058910091E-3</v>
      </c>
      <c r="D184">
        <v>2.5900728432157391E-2</v>
      </c>
    </row>
    <row r="185" spans="1:4" x14ac:dyDescent="0.25">
      <c r="A185" s="2">
        <v>43703</v>
      </c>
      <c r="B185">
        <v>1.4977163467012812E-2</v>
      </c>
      <c r="C185">
        <v>4.1554609409680941E-2</v>
      </c>
      <c r="D185">
        <v>-1.7192400540372875E-2</v>
      </c>
    </row>
    <row r="186" spans="1:4" x14ac:dyDescent="0.25">
      <c r="A186" s="2">
        <v>43717</v>
      </c>
      <c r="B186">
        <v>1.3025643017156061E-2</v>
      </c>
      <c r="C186">
        <v>-1.8399269220070714E-3</v>
      </c>
      <c r="D186">
        <v>1.17303397854896E-2</v>
      </c>
    </row>
    <row r="187" spans="1:4" x14ac:dyDescent="0.25">
      <c r="A187" s="2">
        <v>43724</v>
      </c>
      <c r="B187">
        <v>-2.3557136924591479E-3</v>
      </c>
      <c r="C187">
        <v>-8.3218233374922172E-3</v>
      </c>
      <c r="D187">
        <v>-2.3599915340873377E-2</v>
      </c>
    </row>
    <row r="188" spans="1:4" x14ac:dyDescent="0.25">
      <c r="A188" s="2">
        <v>43731</v>
      </c>
      <c r="B188">
        <v>6.9334551216574123E-3</v>
      </c>
      <c r="C188">
        <v>-1.4967538542405465E-2</v>
      </c>
      <c r="D188">
        <v>0</v>
      </c>
    </row>
    <row r="189" spans="1:4" x14ac:dyDescent="0.25">
      <c r="A189" s="2">
        <v>43738</v>
      </c>
      <c r="B189">
        <v>-4.6625977672697647E-2</v>
      </c>
      <c r="C189">
        <v>-8.5187453163279893E-3</v>
      </c>
      <c r="D189">
        <v>-1.2012156448003545E-2</v>
      </c>
    </row>
    <row r="190" spans="1:4" x14ac:dyDescent="0.25">
      <c r="A190" s="2">
        <v>43745</v>
      </c>
      <c r="B190">
        <v>2.8426468022400671E-2</v>
      </c>
      <c r="C190">
        <v>-1.2434402198427688E-2</v>
      </c>
      <c r="D190">
        <v>-3.6927272592218362E-2</v>
      </c>
    </row>
    <row r="191" spans="1:4" x14ac:dyDescent="0.25">
      <c r="A191" s="2">
        <v>43752</v>
      </c>
      <c r="B191">
        <v>2.0655794878478514E-2</v>
      </c>
      <c r="C191">
        <v>3.4061949462535657E-2</v>
      </c>
      <c r="D191">
        <v>3.9943866131644072E-2</v>
      </c>
    </row>
    <row r="192" spans="1:4" x14ac:dyDescent="0.25">
      <c r="A192" s="2">
        <v>43759</v>
      </c>
      <c r="B192">
        <v>4.3131150386563162E-3</v>
      </c>
      <c r="C192">
        <v>-1.8621979310646511E-3</v>
      </c>
      <c r="D192">
        <v>-3.6813973122716434E-2</v>
      </c>
    </row>
    <row r="193" spans="1:4" x14ac:dyDescent="0.25">
      <c r="A193" s="2">
        <v>43766</v>
      </c>
      <c r="B193">
        <v>3.715318333863364E-3</v>
      </c>
      <c r="C193">
        <v>1.0199439368893049E-2</v>
      </c>
      <c r="D193">
        <v>1.5504186535965254E-2</v>
      </c>
    </row>
    <row r="194" spans="1:4" x14ac:dyDescent="0.25">
      <c r="A194" s="2">
        <v>43780</v>
      </c>
      <c r="B194">
        <v>1.980262729617973E-2</v>
      </c>
      <c r="C194">
        <v>-3.0391702795517804E-2</v>
      </c>
      <c r="D194">
        <v>-1.5174798019235115E-2</v>
      </c>
    </row>
    <row r="195" spans="1:4" x14ac:dyDescent="0.25">
      <c r="A195" s="2">
        <v>43787</v>
      </c>
      <c r="B195">
        <v>-1.5680699342760732E-2</v>
      </c>
      <c r="C195">
        <v>3.8498603854414939E-3</v>
      </c>
      <c r="D195">
        <v>-2.4769068112408973E-2</v>
      </c>
    </row>
    <row r="196" spans="1:4" x14ac:dyDescent="0.25">
      <c r="A196" s="2">
        <v>43794</v>
      </c>
      <c r="B196">
        <v>-1.8794259489756139E-2</v>
      </c>
      <c r="C196">
        <v>1.8087118491143968E-2</v>
      </c>
      <c r="D196">
        <v>2.7822505599299194E-2</v>
      </c>
    </row>
    <row r="197" spans="1:4" x14ac:dyDescent="0.25">
      <c r="A197" s="2">
        <v>43801</v>
      </c>
      <c r="B197">
        <v>-1.2140611832808512E-3</v>
      </c>
      <c r="C197">
        <v>-9.47874395454377E-3</v>
      </c>
      <c r="D197">
        <v>-5.9672331486398208E-2</v>
      </c>
    </row>
    <row r="198" spans="1:4" x14ac:dyDescent="0.25">
      <c r="A198" s="2">
        <v>43808</v>
      </c>
      <c r="B198">
        <v>2.3466288242386977E-2</v>
      </c>
      <c r="C198">
        <v>-9.5694510161506725E-3</v>
      </c>
      <c r="D198">
        <v>0</v>
      </c>
    </row>
    <row r="199" spans="1:4" x14ac:dyDescent="0.25">
      <c r="A199" s="2">
        <v>43815</v>
      </c>
      <c r="B199">
        <v>-1.0793309196757944E-3</v>
      </c>
      <c r="C199">
        <v>-6.7535230157797776E-3</v>
      </c>
      <c r="D199">
        <v>5.6618893999508112E-2</v>
      </c>
    </row>
    <row r="200" spans="1:4" x14ac:dyDescent="0.25">
      <c r="A200" s="2">
        <v>43822</v>
      </c>
      <c r="B200">
        <v>-9.1126688310185031E-3</v>
      </c>
      <c r="C200">
        <v>8.6747531936736486E-3</v>
      </c>
      <c r="D200">
        <v>-6.134988567515944E-3</v>
      </c>
    </row>
    <row r="201" spans="1:4" x14ac:dyDescent="0.25">
      <c r="A201" s="2">
        <v>43829</v>
      </c>
      <c r="B201">
        <v>4.3582480532966089E-4</v>
      </c>
      <c r="C201">
        <v>-1.9212301778939326E-3</v>
      </c>
      <c r="D201">
        <v>-1.5504186535965199E-2</v>
      </c>
    </row>
    <row r="204" spans="1:4" x14ac:dyDescent="0.25">
      <c r="A204" t="s">
        <v>32</v>
      </c>
      <c r="B204">
        <v>-2.0637137487457886E-2</v>
      </c>
      <c r="C204">
        <v>-4.0068919531699498E-2</v>
      </c>
      <c r="D204">
        <v>-3.0070459408755704E-2</v>
      </c>
    </row>
    <row r="205" spans="1:4" x14ac:dyDescent="0.25">
      <c r="A205" t="s">
        <v>33</v>
      </c>
      <c r="B205">
        <v>1.3093117883178171E-2</v>
      </c>
      <c r="C205">
        <v>4.6520015634892747E-2</v>
      </c>
      <c r="D205">
        <v>2.0421538809336139E-2</v>
      </c>
    </row>
    <row r="206" spans="1:4" ht="15.75" thickBot="1" x14ac:dyDescent="0.3">
      <c r="A206" t="s">
        <v>36</v>
      </c>
      <c r="B206">
        <v>3.3730255370636057E-2</v>
      </c>
      <c r="C206">
        <v>8.658893516659226E-2</v>
      </c>
      <c r="D206">
        <v>5.0491998218091846E-2</v>
      </c>
    </row>
    <row r="207" spans="1:4" x14ac:dyDescent="0.25">
      <c r="A207" s="11" t="s">
        <v>34</v>
      </c>
      <c r="B207" s="12">
        <v>-7.1232520543411976E-2</v>
      </c>
      <c r="C207" s="12">
        <v>-0.16995232228158791</v>
      </c>
      <c r="D207" s="13">
        <v>-0.10580845673589347</v>
      </c>
    </row>
    <row r="208" spans="1:4" ht="15.75" thickBot="1" x14ac:dyDescent="0.3">
      <c r="A208" s="7" t="s">
        <v>35</v>
      </c>
      <c r="B208" s="5">
        <v>6.3688500939132253E-2</v>
      </c>
      <c r="C208" s="5">
        <v>0.17640341838478113</v>
      </c>
      <c r="D208" s="6">
        <v>9.6159536136473905E-2</v>
      </c>
    </row>
    <row r="210" spans="1:4" x14ac:dyDescent="0.25">
      <c r="A210" t="s">
        <v>81</v>
      </c>
    </row>
    <row r="211" spans="1:4" x14ac:dyDescent="0.25">
      <c r="B211" s="38" t="str">
        <f>B2</f>
        <v>ВТБ ао</v>
      </c>
      <c r="C211" s="38" t="str">
        <f t="shared" ref="C211:D211" si="0">C2</f>
        <v>ДагСб ао</v>
      </c>
      <c r="D211" s="38" t="str">
        <f t="shared" si="0"/>
        <v>РОСИНТЕРао</v>
      </c>
    </row>
    <row r="212" spans="1:4" x14ac:dyDescent="0.25">
      <c r="A212" t="s">
        <v>82</v>
      </c>
      <c r="B212">
        <f>(AVERAGE(B3:B201)-0)*SQRT(COUNT(B3:B201))/_xlfn.STDEV.S(B3:B201)</f>
        <v>-2.1047724841422704</v>
      </c>
      <c r="C212">
        <f>(AVERAGE(C3:C201)-0)*SQRT(COUNT(C3:C201))/_xlfn.STDEV.S(C3:C201)</f>
        <v>0.83517449989250192</v>
      </c>
      <c r="D212">
        <f>(AVERAGE(D3:D201)-0)*SQRT(COUNT(D3:D201))/_xlfn.STDEV.S(D3:D201)</f>
        <v>-0.84763385559712667</v>
      </c>
    </row>
    <row r="213" spans="1:4" x14ac:dyDescent="0.25">
      <c r="A213" t="s">
        <v>83</v>
      </c>
      <c r="B213">
        <f>_xlfn.T.INV(1-0.05,COUNT(B3:B201)-1)</f>
        <v>1.6525857836178461</v>
      </c>
      <c r="C213">
        <f t="shared" ref="C213:D213" si="1">_xlfn.T.INV(1-0.05,COUNT(C3:C201)-1)</f>
        <v>1.6525857836178461</v>
      </c>
      <c r="D213">
        <f t="shared" si="1"/>
        <v>1.6525857836178461</v>
      </c>
    </row>
    <row r="214" spans="1:4" x14ac:dyDescent="0.25">
      <c r="A214" t="s">
        <v>85</v>
      </c>
      <c r="B214">
        <f>_xlfn.T.INV(1-0.01,COUNT(B3:B201)-1)</f>
        <v>2.3453283485446179</v>
      </c>
      <c r="C214">
        <f t="shared" ref="C214:D214" si="2">_xlfn.T.INV(1-0.01,COUNT(C3:C201)-1)</f>
        <v>2.3453283485446179</v>
      </c>
      <c r="D214">
        <f t="shared" si="2"/>
        <v>2.3453283485446179</v>
      </c>
    </row>
    <row r="215" spans="1:4" x14ac:dyDescent="0.25">
      <c r="A215" t="s">
        <v>84</v>
      </c>
      <c r="B215">
        <f>AVERAGE(B3:B201)</f>
        <v>-3.8770366683595551E-3</v>
      </c>
      <c r="C215">
        <f t="shared" ref="C215:D215" si="3">AVERAGE(C3:C201)</f>
        <v>4.1726201974010835E-3</v>
      </c>
      <c r="D215">
        <f t="shared" si="3"/>
        <v>-2.3430351038147253E-3</v>
      </c>
    </row>
    <row r="216" spans="1:4" x14ac:dyDescent="0.25">
      <c r="B216" t="s">
        <v>86</v>
      </c>
      <c r="C216" t="s">
        <v>86</v>
      </c>
      <c r="D216" t="s">
        <v>86</v>
      </c>
    </row>
    <row r="217" spans="1:4" x14ac:dyDescent="0.25">
      <c r="A217" t="s">
        <v>141</v>
      </c>
      <c r="B217">
        <f>_xlfn.Z.TEST(B3:B201,0,_xlfn.STDEV.S(B3:B201))</f>
        <v>0.9823444412791007</v>
      </c>
      <c r="C217">
        <f t="shared" ref="C217:D217" si="4">_xlfn.Z.TEST(C3:C201,0)</f>
        <v>0.2018097325234586</v>
      </c>
      <c r="D217">
        <f t="shared" si="4"/>
        <v>0.80167904322264971</v>
      </c>
    </row>
    <row r="218" spans="1:4" x14ac:dyDescent="0.25">
      <c r="B218" t="s">
        <v>86</v>
      </c>
      <c r="C218" t="s">
        <v>86</v>
      </c>
      <c r="D218" t="s">
        <v>86</v>
      </c>
    </row>
    <row r="222" spans="1:4" x14ac:dyDescent="0.25">
      <c r="A222" t="s">
        <v>87</v>
      </c>
    </row>
    <row r="223" spans="1:4" x14ac:dyDescent="0.25">
      <c r="B223" s="38" t="str">
        <f>B211</f>
        <v>ВТБ ао</v>
      </c>
      <c r="C223" s="38" t="str">
        <f t="shared" ref="C223:D223" si="5">C211</f>
        <v>ДагСб ао</v>
      </c>
      <c r="D223" s="38" t="str">
        <f t="shared" si="5"/>
        <v>РОСИНТЕРао</v>
      </c>
    </row>
    <row r="224" spans="1:4" x14ac:dyDescent="0.25">
      <c r="A224" t="s">
        <v>88</v>
      </c>
      <c r="B224">
        <f>_xlfn.F.TEST(B113:B154,B155:B201)</f>
        <v>0.2978946944711709</v>
      </c>
      <c r="C224" s="29">
        <f t="shared" ref="C224:D224" si="6">_xlfn.F.TEST(C113:C154,C155:C201)</f>
        <v>7.066669241650624E-7</v>
      </c>
      <c r="D224">
        <f t="shared" si="6"/>
        <v>0.78077961250327566</v>
      </c>
    </row>
    <row r="225" spans="1:4" x14ac:dyDescent="0.25">
      <c r="A225" s="28" t="s">
        <v>85</v>
      </c>
      <c r="B225">
        <f>0.01/2</f>
        <v>5.0000000000000001E-3</v>
      </c>
      <c r="C225">
        <f t="shared" ref="C225:D225" si="7">0.01/2</f>
        <v>5.0000000000000001E-3</v>
      </c>
      <c r="D225">
        <f t="shared" si="7"/>
        <v>5.0000000000000001E-3</v>
      </c>
    </row>
    <row r="226" spans="1:4" x14ac:dyDescent="0.25">
      <c r="A226" s="28" t="s">
        <v>83</v>
      </c>
      <c r="B226">
        <f>0.05/2</f>
        <v>2.5000000000000001E-2</v>
      </c>
      <c r="C226">
        <f t="shared" ref="C226:D226" si="8">0.05/2</f>
        <v>2.5000000000000001E-2</v>
      </c>
      <c r="D226">
        <f t="shared" si="8"/>
        <v>2.5000000000000001E-2</v>
      </c>
    </row>
    <row r="227" spans="1:4" x14ac:dyDescent="0.25">
      <c r="A227" s="28">
        <v>0.01</v>
      </c>
      <c r="B227" t="s">
        <v>86</v>
      </c>
      <c r="C227" t="s">
        <v>89</v>
      </c>
      <c r="D227" t="s">
        <v>86</v>
      </c>
    </row>
    <row r="228" spans="1:4" x14ac:dyDescent="0.25">
      <c r="A228" s="28">
        <v>0.05</v>
      </c>
      <c r="B228" t="s">
        <v>86</v>
      </c>
      <c r="C228" t="s">
        <v>89</v>
      </c>
      <c r="D228" t="s">
        <v>86</v>
      </c>
    </row>
    <row r="229" spans="1:4" x14ac:dyDescent="0.25">
      <c r="B229" t="s">
        <v>90</v>
      </c>
      <c r="C229" t="s">
        <v>91</v>
      </c>
      <c r="D229" t="s">
        <v>90</v>
      </c>
    </row>
    <row r="231" spans="1:4" x14ac:dyDescent="0.25">
      <c r="A231" t="s">
        <v>92</v>
      </c>
    </row>
    <row r="232" spans="1:4" x14ac:dyDescent="0.25">
      <c r="B232" s="38" t="str">
        <f>B223</f>
        <v>ВТБ ао</v>
      </c>
      <c r="C232" s="38" t="str">
        <f t="shared" ref="C232:D232" si="9">C223</f>
        <v>ДагСб ао</v>
      </c>
      <c r="D232" s="38" t="str">
        <f t="shared" si="9"/>
        <v>РОСИНТЕРао</v>
      </c>
    </row>
    <row r="233" spans="1:4" x14ac:dyDescent="0.25">
      <c r="A233" t="s">
        <v>142</v>
      </c>
      <c r="B233">
        <f>TTEST(B113:B154,B155:B201,2,2)</f>
        <v>0.21880238198434501</v>
      </c>
      <c r="C233">
        <f>TTEST(C113:C154,C155:C201,2,3)</f>
        <v>0.37751678205709627</v>
      </c>
      <c r="D233">
        <f t="shared" ref="D233" si="10">TTEST(D113:D154,D155:D201,2,2)</f>
        <v>0.52490697154848376</v>
      </c>
    </row>
    <row r="234" spans="1:4" x14ac:dyDescent="0.25">
      <c r="A234" s="28">
        <v>0.01</v>
      </c>
      <c r="B234" t="s">
        <v>86</v>
      </c>
      <c r="C234" t="s">
        <v>86</v>
      </c>
      <c r="D234" t="s">
        <v>86</v>
      </c>
    </row>
    <row r="235" spans="1:4" x14ac:dyDescent="0.25">
      <c r="A235" s="28">
        <v>0.05</v>
      </c>
      <c r="B235" t="s">
        <v>86</v>
      </c>
      <c r="C235" t="s">
        <v>86</v>
      </c>
      <c r="D235" t="s">
        <v>86</v>
      </c>
    </row>
    <row r="236" spans="1:4" x14ac:dyDescent="0.25">
      <c r="B236" t="s">
        <v>90</v>
      </c>
      <c r="C236" t="s">
        <v>90</v>
      </c>
      <c r="D236" t="s">
        <v>90</v>
      </c>
    </row>
    <row r="239" spans="1:4" x14ac:dyDescent="0.25">
      <c r="B239" t="s">
        <v>131</v>
      </c>
    </row>
    <row r="241" spans="2:4" x14ac:dyDescent="0.25">
      <c r="B241">
        <f>MIN(B3:B201)</f>
        <v>-6.3553784475031544E-2</v>
      </c>
      <c r="C241">
        <f t="shared" ref="C241:D241" si="11">MIN(C3:C201)</f>
        <v>-0.1625189294977748</v>
      </c>
      <c r="D241">
        <f t="shared" si="11"/>
        <v>-0.10178269430994247</v>
      </c>
    </row>
    <row r="242" spans="2:4" x14ac:dyDescent="0.25">
      <c r="B242">
        <f>MAX(B3:B201)</f>
        <v>6.2343130574135555E-2</v>
      </c>
      <c r="C242">
        <f t="shared" ref="C242:D242" si="12">MAX(C3:C201)</f>
        <v>0.17537522910366238</v>
      </c>
      <c r="D242">
        <f t="shared" si="12"/>
        <v>9.417158774002031E-2</v>
      </c>
    </row>
    <row r="243" spans="2:4" x14ac:dyDescent="0.25">
      <c r="B243">
        <f>COUNT(B3:B201)</f>
        <v>199</v>
      </c>
      <c r="C243">
        <f t="shared" ref="C243:D243" si="13">COUNT(C3:C201)</f>
        <v>199</v>
      </c>
      <c r="D243">
        <f t="shared" si="13"/>
        <v>199</v>
      </c>
    </row>
    <row r="244" spans="2:4" x14ac:dyDescent="0.25">
      <c r="B244">
        <f>ROUNDUP(1+SQRT(2)*LN(B243),0)</f>
        <v>9</v>
      </c>
      <c r="C244">
        <f t="shared" ref="C244:D244" si="14">ROUNDUP(1+SQRT(2)*LN(C243),0)</f>
        <v>9</v>
      </c>
      <c r="D244">
        <f t="shared" si="14"/>
        <v>9</v>
      </c>
    </row>
    <row r="245" spans="2:4" x14ac:dyDescent="0.25">
      <c r="B245">
        <f>(B242-B241)/B244</f>
        <v>1.3988546116574123E-2</v>
      </c>
      <c r="C245">
        <f t="shared" ref="C245:D245" si="15">(C242-C241)/C244</f>
        <v>3.7543795400159688E-2</v>
      </c>
      <c r="D245">
        <f t="shared" si="15"/>
        <v>2.177269800555142E-2</v>
      </c>
    </row>
    <row r="247" spans="2:4" x14ac:dyDescent="0.25">
      <c r="B247">
        <f>B241+B245</f>
        <v>-4.9565238358457421E-2</v>
      </c>
      <c r="C247">
        <f t="shared" ref="C247:D247" si="16">C241+C245</f>
        <v>-0.12497513409761511</v>
      </c>
      <c r="D247">
        <f t="shared" si="16"/>
        <v>-8.000999630439104E-2</v>
      </c>
    </row>
    <row r="248" spans="2:4" x14ac:dyDescent="0.25">
      <c r="B248">
        <f>B247+B$245</f>
        <v>-3.5576692241883298E-2</v>
      </c>
      <c r="C248">
        <f t="shared" ref="C248:D254" si="17">C247+C$245</f>
        <v>-8.7431338697455424E-2</v>
      </c>
      <c r="D248">
        <f t="shared" si="17"/>
        <v>-5.823729829883962E-2</v>
      </c>
    </row>
    <row r="249" spans="2:4" x14ac:dyDescent="0.25">
      <c r="B249">
        <f t="shared" ref="B249:B254" si="18">B248+B$245</f>
        <v>-2.1588146125309175E-2</v>
      </c>
      <c r="C249">
        <f t="shared" si="17"/>
        <v>-4.9887543297295736E-2</v>
      </c>
      <c r="D249">
        <f t="shared" si="17"/>
        <v>-3.6464600293288199E-2</v>
      </c>
    </row>
    <row r="250" spans="2:4" x14ac:dyDescent="0.25">
      <c r="B250">
        <f t="shared" si="18"/>
        <v>-7.5996000087350524E-3</v>
      </c>
      <c r="C250">
        <f t="shared" si="17"/>
        <v>-1.2343747897136048E-2</v>
      </c>
      <c r="D250">
        <f t="shared" si="17"/>
        <v>-1.4691902287736779E-2</v>
      </c>
    </row>
    <row r="251" spans="2:4" x14ac:dyDescent="0.25">
      <c r="B251">
        <f t="shared" si="18"/>
        <v>6.3889461078390705E-3</v>
      </c>
      <c r="C251">
        <f t="shared" si="17"/>
        <v>2.520004750302364E-2</v>
      </c>
      <c r="D251">
        <f t="shared" si="17"/>
        <v>7.0807957178146419E-3</v>
      </c>
    </row>
    <row r="252" spans="2:4" x14ac:dyDescent="0.25">
      <c r="B252">
        <f t="shared" si="18"/>
        <v>2.0377492224413193E-2</v>
      </c>
      <c r="C252">
        <f t="shared" si="17"/>
        <v>6.2743842903183328E-2</v>
      </c>
      <c r="D252">
        <f t="shared" si="17"/>
        <v>2.8853493723366062E-2</v>
      </c>
    </row>
    <row r="253" spans="2:4" x14ac:dyDescent="0.25">
      <c r="B253">
        <f t="shared" si="18"/>
        <v>3.4366038340987316E-2</v>
      </c>
      <c r="C253">
        <f t="shared" si="17"/>
        <v>0.10028763830334302</v>
      </c>
      <c r="D253">
        <f t="shared" si="17"/>
        <v>5.0626191728917483E-2</v>
      </c>
    </row>
    <row r="254" spans="2:4" x14ac:dyDescent="0.25">
      <c r="B254">
        <f t="shared" si="18"/>
        <v>4.8354584457561439E-2</v>
      </c>
      <c r="C254">
        <f t="shared" si="17"/>
        <v>0.1378314337035027</v>
      </c>
      <c r="D254">
        <f t="shared" si="17"/>
        <v>7.2398889734468896E-2</v>
      </c>
    </row>
    <row r="255" spans="2:4" x14ac:dyDescent="0.25">
      <c r="B255">
        <f>B254+B$245+0.000000001</f>
        <v>6.2343131574135562E-2</v>
      </c>
      <c r="C255">
        <f t="shared" ref="C255:D255" si="19">C254+C$245+0.000000001</f>
        <v>0.17537523010366238</v>
      </c>
      <c r="D255">
        <f t="shared" si="19"/>
        <v>9.4171588740020323E-2</v>
      </c>
    </row>
  </sheetData>
  <mergeCells count="2">
    <mergeCell ref="A1:A2"/>
    <mergeCell ref="B1:D1"/>
  </mergeCells>
  <conditionalFormatting sqref="B3:B201">
    <cfRule type="cellIs" dxfId="2" priority="282" operator="notBetween">
      <formula>$B$207</formula>
      <formula>$B$208</formula>
    </cfRule>
    <cfRule type="cellIs" priority="283" operator="notBetween">
      <formula>$B$207</formula>
      <formula>$B$208</formula>
    </cfRule>
  </conditionalFormatting>
  <conditionalFormatting sqref="C3:C201">
    <cfRule type="cellIs" dxfId="1" priority="286" operator="notBetween">
      <formula>$C$207</formula>
      <formula>$C$208</formula>
    </cfRule>
  </conditionalFormatting>
  <conditionalFormatting sqref="D3:D201">
    <cfRule type="cellIs" dxfId="0" priority="288" operator="notBetween">
      <formula>$D$207</formula>
      <formula>$D$208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0D0A-C12D-4500-A50F-192DE9DFFCBE}">
  <dimension ref="A34:E44"/>
  <sheetViews>
    <sheetView tabSelected="1" topLeftCell="A34" workbookViewId="0">
      <selection activeCell="E53" sqref="E52:E53"/>
    </sheetView>
  </sheetViews>
  <sheetFormatPr defaultRowHeight="15" x14ac:dyDescent="0.25"/>
  <cols>
    <col min="1" max="1" width="25.85546875" bestFit="1" customWidth="1"/>
    <col min="2" max="2" width="12.42578125" customWidth="1"/>
    <col min="3" max="4" width="12" bestFit="1" customWidth="1"/>
    <col min="5" max="5" width="13.5703125" bestFit="1" customWidth="1"/>
  </cols>
  <sheetData>
    <row r="34" spans="1:5" ht="15.75" thickBot="1" x14ac:dyDescent="0.3"/>
    <row r="35" spans="1:5" x14ac:dyDescent="0.25">
      <c r="B35" s="20"/>
      <c r="C35" s="20" t="s">
        <v>4</v>
      </c>
      <c r="D35" s="20" t="s">
        <v>7</v>
      </c>
      <c r="E35" s="20" t="s">
        <v>8</v>
      </c>
    </row>
    <row r="36" spans="1:5" x14ac:dyDescent="0.25">
      <c r="B36" s="17" t="s">
        <v>4</v>
      </c>
      <c r="C36" s="17">
        <v>1</v>
      </c>
      <c r="D36" s="17"/>
      <c r="E36" s="17"/>
    </row>
    <row r="37" spans="1:5" x14ac:dyDescent="0.25">
      <c r="B37" s="17" t="s">
        <v>7</v>
      </c>
      <c r="C37" s="17">
        <v>5.0013471048560937E-2</v>
      </c>
      <c r="D37" s="17">
        <v>1</v>
      </c>
      <c r="E37" s="17"/>
    </row>
    <row r="38" spans="1:5" ht="15.75" thickBot="1" x14ac:dyDescent="0.3">
      <c r="B38" s="18" t="s">
        <v>8</v>
      </c>
      <c r="C38" s="18">
        <v>0.1599067469291999</v>
      </c>
      <c r="D38" s="18">
        <v>0.10467357544905906</v>
      </c>
      <c r="E38" s="18">
        <v>1</v>
      </c>
    </row>
    <row r="41" spans="1:5" ht="15.75" x14ac:dyDescent="0.25">
      <c r="A41" s="51"/>
      <c r="B41" s="51" t="s">
        <v>144</v>
      </c>
      <c r="C41" s="51" t="s">
        <v>145</v>
      </c>
      <c r="D41" s="51" t="s">
        <v>146</v>
      </c>
      <c r="E41" s="51" t="s">
        <v>147</v>
      </c>
    </row>
    <row r="42" spans="1:5" ht="15.75" x14ac:dyDescent="0.25">
      <c r="A42" s="51" t="s">
        <v>148</v>
      </c>
      <c r="B42" s="50">
        <f>C37</f>
        <v>5.0013471048560937E-2</v>
      </c>
      <c r="C42" s="50">
        <f>B42/SQRT(1-B42^2)*SQRT(199-2)</f>
        <v>0.70285210654601293</v>
      </c>
      <c r="D42" s="50">
        <f>_xlfn.T.INV.2T(0.05,199-2)</f>
        <v>1.9720790337785019</v>
      </c>
      <c r="E42" s="50">
        <f>_xlfn.T.INV.2T(0.01,199-2)</f>
        <v>2.6010156416895609</v>
      </c>
    </row>
    <row r="43" spans="1:5" ht="15.75" x14ac:dyDescent="0.25">
      <c r="A43" s="51" t="s">
        <v>149</v>
      </c>
      <c r="B43" s="50">
        <f>C38</f>
        <v>0.1599067469291999</v>
      </c>
      <c r="C43" s="50">
        <f t="shared" ref="C43:C46" si="0">B43/SQRT(1-B43^2)*SQRT(199-2)</f>
        <v>2.2736552579590867</v>
      </c>
      <c r="D43" s="50">
        <f t="shared" ref="D43:D44" si="1">_xlfn.T.INV.2T(0.05,199-2)</f>
        <v>1.9720790337785019</v>
      </c>
      <c r="E43" s="50">
        <f t="shared" ref="E43:E44" si="2">_xlfn.T.INV.2T(0.01,199-2)</f>
        <v>2.6010156416895609</v>
      </c>
    </row>
    <row r="44" spans="1:5" ht="15.75" x14ac:dyDescent="0.25">
      <c r="A44" s="51" t="s">
        <v>150</v>
      </c>
      <c r="B44" s="50">
        <f>D38</f>
        <v>0.10467357544905906</v>
      </c>
      <c r="C44" s="50">
        <f t="shared" si="0"/>
        <v>1.4772788774898036</v>
      </c>
      <c r="D44" s="50">
        <f t="shared" si="1"/>
        <v>1.9720790337785019</v>
      </c>
      <c r="E44" s="50">
        <f t="shared" si="2"/>
        <v>2.6010156416895609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6D11-AF2C-4CB9-B8BB-962CDE998157}">
  <dimension ref="A1:G29"/>
  <sheetViews>
    <sheetView workbookViewId="0">
      <selection activeCell="B27" sqref="B27"/>
    </sheetView>
  </sheetViews>
  <sheetFormatPr defaultRowHeight="15" x14ac:dyDescent="0.25"/>
  <cols>
    <col min="1" max="1" width="24.5703125" bestFit="1" customWidth="1"/>
    <col min="2" max="2" width="12.7109375" bestFit="1" customWidth="1"/>
    <col min="3" max="3" width="24.5703125" bestFit="1" customWidth="1"/>
    <col min="4" max="4" width="12.7109375" bestFit="1" customWidth="1"/>
    <col min="5" max="5" width="24.5703125" bestFit="1" customWidth="1"/>
    <col min="6" max="6" width="12.7109375" bestFit="1" customWidth="1"/>
  </cols>
  <sheetData>
    <row r="1" spans="1:6" x14ac:dyDescent="0.25">
      <c r="A1" s="19" t="s">
        <v>4</v>
      </c>
      <c r="B1" s="19"/>
      <c r="C1" s="19" t="s">
        <v>7</v>
      </c>
      <c r="D1" s="19"/>
      <c r="E1" s="19" t="s">
        <v>8</v>
      </c>
      <c r="F1" s="19"/>
    </row>
    <row r="2" spans="1:6" x14ac:dyDescent="0.25">
      <c r="A2" s="17"/>
      <c r="B2" s="17"/>
      <c r="C2" s="17"/>
      <c r="D2" s="17"/>
      <c r="E2" s="17"/>
      <c r="F2" s="17"/>
    </row>
    <row r="3" spans="1:6" x14ac:dyDescent="0.25">
      <c r="A3" s="17" t="s">
        <v>18</v>
      </c>
      <c r="B3" s="17">
        <v>-3.8770366683595551E-3</v>
      </c>
      <c r="C3" s="17" t="s">
        <v>18</v>
      </c>
      <c r="D3" s="17">
        <v>4.1726201974010835E-3</v>
      </c>
      <c r="E3" s="17" t="s">
        <v>18</v>
      </c>
      <c r="F3" s="17">
        <v>-2.3430351038147253E-3</v>
      </c>
    </row>
    <row r="4" spans="1:6" x14ac:dyDescent="0.25">
      <c r="A4" s="17" t="s">
        <v>19</v>
      </c>
      <c r="B4" s="17">
        <v>1.8420217375368778E-3</v>
      </c>
      <c r="C4" s="17" t="s">
        <v>19</v>
      </c>
      <c r="D4" s="17">
        <v>4.9961058412800619E-3</v>
      </c>
      <c r="E4" s="17" t="s">
        <v>19</v>
      </c>
      <c r="F4" s="17">
        <v>2.7642066068304266E-3</v>
      </c>
    </row>
    <row r="5" spans="1:6" x14ac:dyDescent="0.25">
      <c r="A5" s="17" t="s">
        <v>20</v>
      </c>
      <c r="B5" s="17">
        <v>-3.0441423812281325E-3</v>
      </c>
      <c r="C5" s="17" t="s">
        <v>20</v>
      </c>
      <c r="D5" s="17">
        <v>-2.7684415546064766E-3</v>
      </c>
      <c r="E5" s="17" t="s">
        <v>20</v>
      </c>
      <c r="F5" s="17">
        <v>0</v>
      </c>
    </row>
    <row r="6" spans="1:6" x14ac:dyDescent="0.25">
      <c r="A6" s="17" t="s">
        <v>21</v>
      </c>
      <c r="B6" s="17">
        <v>0</v>
      </c>
      <c r="C6" s="17" t="s">
        <v>21</v>
      </c>
      <c r="D6" s="17">
        <v>0</v>
      </c>
      <c r="E6" s="17" t="s">
        <v>21</v>
      </c>
      <c r="F6" s="17">
        <v>0</v>
      </c>
    </row>
    <row r="7" spans="1:6" x14ac:dyDescent="0.25">
      <c r="A7" s="17" t="s">
        <v>22</v>
      </c>
      <c r="B7" s="17">
        <v>2.5984914320238143E-2</v>
      </c>
      <c r="C7" s="17" t="s">
        <v>22</v>
      </c>
      <c r="D7" s="17">
        <v>7.0478746029404349E-2</v>
      </c>
      <c r="E7" s="17" t="s">
        <v>22</v>
      </c>
      <c r="F7" s="17">
        <v>3.8993932795804931E-2</v>
      </c>
    </row>
    <row r="8" spans="1:6" x14ac:dyDescent="0.25">
      <c r="A8" s="17" t="s">
        <v>23</v>
      </c>
      <c r="B8" s="17">
        <v>6.7521577223011726E-4</v>
      </c>
      <c r="C8" s="17" t="s">
        <v>23</v>
      </c>
      <c r="D8" s="17">
        <v>4.9672536418772784E-3</v>
      </c>
      <c r="E8" s="17" t="s">
        <v>23</v>
      </c>
      <c r="F8" s="17">
        <v>1.5205267948837516E-3</v>
      </c>
    </row>
    <row r="9" spans="1:6" x14ac:dyDescent="0.25">
      <c r="A9" s="17" t="s">
        <v>24</v>
      </c>
      <c r="B9" s="17">
        <v>0.11470798466769327</v>
      </c>
      <c r="C9" s="17" t="s">
        <v>24</v>
      </c>
      <c r="D9" s="17">
        <v>0.1534768563120843</v>
      </c>
      <c r="E9" s="17" t="s">
        <v>24</v>
      </c>
      <c r="F9" s="17">
        <v>0.35407363071212306</v>
      </c>
    </row>
    <row r="10" spans="1:6" x14ac:dyDescent="0.25">
      <c r="A10" s="17" t="s">
        <v>25</v>
      </c>
      <c r="B10" s="17">
        <v>0.14673597605872885</v>
      </c>
      <c r="C10" s="17" t="s">
        <v>25</v>
      </c>
      <c r="D10" s="17">
        <v>0.30738814186120489</v>
      </c>
      <c r="E10" s="17" t="s">
        <v>25</v>
      </c>
      <c r="F10" s="17">
        <v>2.0095773615194164E-2</v>
      </c>
    </row>
    <row r="11" spans="1:6" x14ac:dyDescent="0.25">
      <c r="A11" s="17" t="s">
        <v>26</v>
      </c>
      <c r="B11" s="17">
        <v>0.12589691504916711</v>
      </c>
      <c r="C11" s="17" t="s">
        <v>26</v>
      </c>
      <c r="D11" s="17">
        <v>0.33789415860143718</v>
      </c>
      <c r="E11" s="17" t="s">
        <v>26</v>
      </c>
      <c r="F11" s="17">
        <v>0.19595428204996279</v>
      </c>
    </row>
    <row r="12" spans="1:6" x14ac:dyDescent="0.25">
      <c r="A12" s="17" t="s">
        <v>27</v>
      </c>
      <c r="B12" s="17">
        <v>-6.3553784475031544E-2</v>
      </c>
      <c r="C12" s="17" t="s">
        <v>27</v>
      </c>
      <c r="D12" s="17">
        <v>-0.1625189294977748</v>
      </c>
      <c r="E12" s="17" t="s">
        <v>27</v>
      </c>
      <c r="F12" s="17">
        <v>-0.10178269430994247</v>
      </c>
    </row>
    <row r="13" spans="1:6" x14ac:dyDescent="0.25">
      <c r="A13" s="17" t="s">
        <v>28</v>
      </c>
      <c r="B13" s="17">
        <v>6.2343130574135555E-2</v>
      </c>
      <c r="C13" s="17" t="s">
        <v>28</v>
      </c>
      <c r="D13" s="17">
        <v>0.17537522910366238</v>
      </c>
      <c r="E13" s="17" t="s">
        <v>28</v>
      </c>
      <c r="F13" s="17">
        <v>9.417158774002031E-2</v>
      </c>
    </row>
    <row r="14" spans="1:6" x14ac:dyDescent="0.25">
      <c r="A14" s="17" t="s">
        <v>29</v>
      </c>
      <c r="B14" s="17">
        <v>-0.77153029700355147</v>
      </c>
      <c r="C14" s="17" t="s">
        <v>29</v>
      </c>
      <c r="D14" s="17">
        <v>0.83035141928281553</v>
      </c>
      <c r="E14" s="17" t="s">
        <v>29</v>
      </c>
      <c r="F14" s="17">
        <v>-0.46626398565913035</v>
      </c>
    </row>
    <row r="15" spans="1:6" ht="15.75" thickBot="1" x14ac:dyDescent="0.3">
      <c r="A15" s="18" t="s">
        <v>30</v>
      </c>
      <c r="B15" s="18">
        <v>199</v>
      </c>
      <c r="C15" s="18" t="s">
        <v>30</v>
      </c>
      <c r="D15" s="18">
        <v>199</v>
      </c>
      <c r="E15" s="18" t="s">
        <v>30</v>
      </c>
      <c r="F15" s="18">
        <v>199</v>
      </c>
    </row>
    <row r="16" spans="1:6" x14ac:dyDescent="0.25">
      <c r="A16" s="17" t="s">
        <v>45</v>
      </c>
    </row>
    <row r="17" spans="1:7" x14ac:dyDescent="0.25">
      <c r="A17" t="s">
        <v>41</v>
      </c>
      <c r="B17">
        <v>0.05</v>
      </c>
    </row>
    <row r="18" spans="1:7" x14ac:dyDescent="0.25">
      <c r="A18" t="s">
        <v>44</v>
      </c>
      <c r="B18">
        <f>_xlfn.CONFIDENCE.T($B$17,B7,B15)</f>
        <v>3.6324990609771261E-3</v>
      </c>
      <c r="D18">
        <f>_xlfn.CONFIDENCE.T($B$17,D7,D15)</f>
        <v>9.85240804012435E-3</v>
      </c>
      <c r="F18">
        <f>_xlfn.CONFIDENCE.T($B$17,F7,F15)</f>
        <v>5.4510637410201948E-3</v>
      </c>
    </row>
    <row r="19" spans="1:7" x14ac:dyDescent="0.25">
      <c r="A19" t="s">
        <v>42</v>
      </c>
      <c r="B19">
        <f>B3-B18</f>
        <v>-7.5095357293366808E-3</v>
      </c>
      <c r="C19">
        <v>1</v>
      </c>
      <c r="D19">
        <f>D3-D18</f>
        <v>-5.6797878427232665E-3</v>
      </c>
      <c r="E19">
        <v>2</v>
      </c>
      <c r="F19">
        <f>F3-F18</f>
        <v>-7.7940988448349201E-3</v>
      </c>
      <c r="G19">
        <v>3</v>
      </c>
    </row>
    <row r="20" spans="1:7" x14ac:dyDescent="0.25">
      <c r="A20" t="s">
        <v>43</v>
      </c>
      <c r="B20">
        <f>B3+B18</f>
        <v>-2.4453760738242904E-4</v>
      </c>
      <c r="C20">
        <v>1</v>
      </c>
      <c r="D20">
        <f>D3+D18</f>
        <v>1.4025028237525433E-2</v>
      </c>
      <c r="E20">
        <v>2</v>
      </c>
      <c r="F20">
        <f>F3+F18</f>
        <v>3.1080286372054695E-3</v>
      </c>
      <c r="G20">
        <v>3</v>
      </c>
    </row>
    <row r="22" spans="1:7" x14ac:dyDescent="0.25">
      <c r="A22" t="s">
        <v>46</v>
      </c>
    </row>
    <row r="23" spans="1:7" x14ac:dyDescent="0.25">
      <c r="A23" t="s">
        <v>42</v>
      </c>
      <c r="B23">
        <f>_xlfn.CHISQ.INV(1-$B$17/2,B15-1)</f>
        <v>238.8612205862706</v>
      </c>
      <c r="D23">
        <f>_xlfn.CHISQ.INV(1-$B$17/2,D15-1)</f>
        <v>238.8612205862706</v>
      </c>
      <c r="F23">
        <f>_xlfn.CHISQ.INV(1-$B$17/2,F15-1)</f>
        <v>238.8612205862706</v>
      </c>
    </row>
    <row r="24" spans="1:7" x14ac:dyDescent="0.25">
      <c r="A24" t="s">
        <v>43</v>
      </c>
      <c r="B24">
        <f>_xlfn.CHISQ.INV($B$17/2,B15-1)</f>
        <v>160.92462970839077</v>
      </c>
      <c r="D24">
        <f>_xlfn.CHISQ.INV($B$17/2,D15-1)</f>
        <v>160.92462970839077</v>
      </c>
      <c r="F24">
        <f>_xlfn.CHISQ.INV($B$17/2,F15-1)</f>
        <v>160.92462970839077</v>
      </c>
    </row>
    <row r="25" spans="1:7" x14ac:dyDescent="0.25">
      <c r="A25" t="s">
        <v>42</v>
      </c>
      <c r="B25">
        <f>(B15-1)*B8/B23</f>
        <v>5.5970878225198055E-4</v>
      </c>
      <c r="D25">
        <f>(D15-1)*D8/D23</f>
        <v>4.1175215410761083E-3</v>
      </c>
      <c r="F25">
        <f>(F15-1)*F8/F23</f>
        <v>1.2604151676359958E-3</v>
      </c>
    </row>
    <row r="26" spans="1:7" x14ac:dyDescent="0.25">
      <c r="A26" t="s">
        <v>43</v>
      </c>
      <c r="B26">
        <f>(B15-1)*B8/B24</f>
        <v>8.3077850260600825E-4</v>
      </c>
      <c r="D26">
        <f>(D15-1)*D8/D24</f>
        <v>6.1116575062121741E-3</v>
      </c>
      <c r="F26">
        <f>(F15-1)*F8/F24</f>
        <v>1.8708404420910408E-3</v>
      </c>
    </row>
    <row r="28" spans="1:7" x14ac:dyDescent="0.25">
      <c r="A28" t="s">
        <v>47</v>
      </c>
      <c r="B28">
        <f>SQRT(B25)</f>
        <v>2.365816523426913E-2</v>
      </c>
      <c r="D28">
        <f>SQRT(D25)</f>
        <v>6.4167916758112911E-2</v>
      </c>
      <c r="F28">
        <f>SQRT(F25)</f>
        <v>3.550232622851629E-2</v>
      </c>
    </row>
    <row r="29" spans="1:7" x14ac:dyDescent="0.25">
      <c r="B29">
        <f>SQRT(B26)</f>
        <v>2.8823228525028353E-2</v>
      </c>
      <c r="D29">
        <f>SQRT(D26)</f>
        <v>7.817709067375285E-2</v>
      </c>
      <c r="F29">
        <f>SQRT(F26)</f>
        <v>4.3253213084013087E-2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9333-6E4E-403D-B070-FAB0B2C382B2}">
  <dimension ref="A1:R200"/>
  <sheetViews>
    <sheetView topLeftCell="L22" workbookViewId="0">
      <selection activeCell="AD34" sqref="AD34"/>
    </sheetView>
  </sheetViews>
  <sheetFormatPr defaultRowHeight="15" x14ac:dyDescent="0.25"/>
  <cols>
    <col min="3" max="3" width="12.85546875" customWidth="1"/>
    <col min="10" max="10" width="12.7109375" bestFit="1" customWidth="1"/>
    <col min="12" max="12" width="12" bestFit="1" customWidth="1"/>
    <col min="13" max="13" width="16.42578125" bestFit="1" customWidth="1"/>
    <col min="14" max="14" width="17.5703125" bestFit="1" customWidth="1"/>
  </cols>
  <sheetData>
    <row r="1" spans="1:18" x14ac:dyDescent="0.25">
      <c r="A1" t="s">
        <v>4</v>
      </c>
      <c r="C1" s="25" t="s">
        <v>4</v>
      </c>
      <c r="D1" s="25"/>
      <c r="F1" t="s">
        <v>42</v>
      </c>
      <c r="G1" t="s">
        <v>43</v>
      </c>
      <c r="H1" t="s">
        <v>52</v>
      </c>
      <c r="I1" t="s">
        <v>50</v>
      </c>
      <c r="J1" t="s">
        <v>51</v>
      </c>
      <c r="K1" t="s">
        <v>135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</row>
    <row r="2" spans="1:18" x14ac:dyDescent="0.25">
      <c r="A2">
        <v>-4.1182289966415292E-2</v>
      </c>
      <c r="C2" s="17"/>
      <c r="D2" s="17"/>
      <c r="E2">
        <v>1</v>
      </c>
      <c r="F2">
        <f>D12</f>
        <v>-6.3553784475031544E-2</v>
      </c>
      <c r="G2">
        <f>F2+$C$20</f>
        <v>-4.9565238358457421E-2</v>
      </c>
      <c r="H2" s="17">
        <v>9</v>
      </c>
      <c r="I2">
        <f>AVERAGE(F2:G2)</f>
        <v>-5.6559511416744479E-2</v>
      </c>
      <c r="J2">
        <f>I2*H2</f>
        <v>-0.50903560275070037</v>
      </c>
      <c r="K2">
        <f>I2^2*H2</f>
        <v>2.8790804985307641E-2</v>
      </c>
      <c r="L2">
        <f>_xlfn.NORM.DIST(F2,$H$12,$H$14,TRUE)</f>
        <v>9.9556484803005121E-3</v>
      </c>
      <c r="M2">
        <f>_xlfn.NORM.DIST(G2,$H$12,$H$14,1)</f>
        <v>3.7216230207336581E-2</v>
      </c>
      <c r="N2">
        <f>M2-L2</f>
        <v>2.7260581727036069E-2</v>
      </c>
      <c r="O2">
        <f>N2*$D$15</f>
        <v>5.4248557636801777</v>
      </c>
      <c r="P2">
        <f>O2-H2</f>
        <v>-3.5751442363198223</v>
      </c>
      <c r="Q2">
        <f>P2^2</f>
        <v>12.781656310490845</v>
      </c>
      <c r="R2">
        <f>Q2/O2</f>
        <v>2.356128322538086</v>
      </c>
    </row>
    <row r="3" spans="1:18" x14ac:dyDescent="0.25">
      <c r="A3">
        <v>2.0803127629763326E-2</v>
      </c>
      <c r="C3" s="17" t="s">
        <v>18</v>
      </c>
      <c r="D3" s="17">
        <v>-3.8770366683595551E-3</v>
      </c>
      <c r="E3">
        <v>2</v>
      </c>
      <c r="F3">
        <f>F2+$C$20</f>
        <v>-4.9565238358457421E-2</v>
      </c>
      <c r="G3">
        <f t="shared" ref="G3:G10" si="0">F3+$C$20</f>
        <v>-3.5576692241883298E-2</v>
      </c>
      <c r="H3" s="17">
        <v>14</v>
      </c>
      <c r="I3">
        <f t="shared" ref="I3:I10" si="1">AVERAGE(F3:G3)</f>
        <v>-4.2570965300170363E-2</v>
      </c>
      <c r="J3">
        <f t="shared" ref="J3:J10" si="2">I3*H3</f>
        <v>-0.59599351420238511</v>
      </c>
      <c r="K3">
        <f t="shared" ref="K3:K10" si="3">I3^2*H3</f>
        <v>2.5372019212236328E-2</v>
      </c>
      <c r="L3">
        <f t="shared" ref="L3:L10" si="4">_xlfn.NORM.DIST(F3,$H$12,$H$14,TRUE)</f>
        <v>3.7216230207336581E-2</v>
      </c>
      <c r="M3">
        <f t="shared" ref="M3:M10" si="5">_xlfn.NORM.DIST(G3,$H$12,$H$14,1)</f>
        <v>0.10751052769956149</v>
      </c>
      <c r="N3">
        <f t="shared" ref="N3:N10" si="6">M3-L3</f>
        <v>7.0294297492224905E-2</v>
      </c>
      <c r="O3">
        <f t="shared" ref="O3:O10" si="7">N3*$D$15</f>
        <v>13.988565200952756</v>
      </c>
      <c r="P3">
        <f t="shared" ref="P3:P10" si="8">O3-H3</f>
        <v>-1.1434799047243871E-2</v>
      </c>
      <c r="Q3">
        <f t="shared" ref="Q3:Q10" si="9">P3^2</f>
        <v>1.3075462925084933E-4</v>
      </c>
      <c r="R3">
        <f t="shared" ref="R3:R10" si="10">Q3/O3</f>
        <v>9.3472509419296035E-6</v>
      </c>
    </row>
    <row r="4" spans="1:18" x14ac:dyDescent="0.25">
      <c r="A4">
        <v>1.2626264303687892E-3</v>
      </c>
      <c r="C4" s="17" t="s">
        <v>19</v>
      </c>
      <c r="D4" s="17">
        <v>1.8420217375368778E-3</v>
      </c>
      <c r="E4">
        <v>3</v>
      </c>
      <c r="F4">
        <f t="shared" ref="F4:F10" si="11">F3+$C$20</f>
        <v>-3.5576692241883298E-2</v>
      </c>
      <c r="G4">
        <f t="shared" si="0"/>
        <v>-2.1588146125309175E-2</v>
      </c>
      <c r="H4" s="17">
        <v>21</v>
      </c>
      <c r="I4">
        <f t="shared" si="1"/>
        <v>-2.8582419183596237E-2</v>
      </c>
      <c r="J4">
        <f t="shared" si="2"/>
        <v>-0.600230802855521</v>
      </c>
      <c r="K4">
        <f t="shared" si="3"/>
        <v>1.7156048414123014E-2</v>
      </c>
      <c r="L4">
        <f t="shared" si="4"/>
        <v>0.10751052769956149</v>
      </c>
      <c r="M4">
        <f t="shared" si="5"/>
        <v>0.24327477667043546</v>
      </c>
      <c r="N4">
        <f t="shared" si="6"/>
        <v>0.13576424897087397</v>
      </c>
      <c r="O4">
        <f t="shared" si="7"/>
        <v>27.017085545203919</v>
      </c>
      <c r="P4">
        <f t="shared" si="8"/>
        <v>6.0170855452039191</v>
      </c>
      <c r="Q4">
        <f t="shared" si="9"/>
        <v>36.205318458301946</v>
      </c>
      <c r="R4">
        <f t="shared" si="10"/>
        <v>1.3400897146261257</v>
      </c>
    </row>
    <row r="5" spans="1:18" x14ac:dyDescent="0.25">
      <c r="A5">
        <v>-6.3487548891596232E-2</v>
      </c>
      <c r="C5" s="17" t="s">
        <v>20</v>
      </c>
      <c r="D5" s="17">
        <v>-3.0441423812281325E-3</v>
      </c>
      <c r="E5">
        <v>4</v>
      </c>
      <c r="F5">
        <f t="shared" si="11"/>
        <v>-2.1588146125309175E-2</v>
      </c>
      <c r="G5">
        <f t="shared" si="0"/>
        <v>-7.5996000087350524E-3</v>
      </c>
      <c r="H5" s="17">
        <v>41</v>
      </c>
      <c r="I5">
        <f t="shared" si="1"/>
        <v>-1.4593873067022114E-2</v>
      </c>
      <c r="J5">
        <f t="shared" si="2"/>
        <v>-0.59834879574790667</v>
      </c>
      <c r="K5">
        <f t="shared" si="3"/>
        <v>8.7322263749504917E-3</v>
      </c>
      <c r="L5">
        <f t="shared" si="4"/>
        <v>0.24327477667043546</v>
      </c>
      <c r="M5">
        <f t="shared" si="5"/>
        <v>0.43969682181370673</v>
      </c>
      <c r="N5">
        <f t="shared" si="6"/>
        <v>0.19642204514327127</v>
      </c>
      <c r="O5">
        <f t="shared" si="7"/>
        <v>39.08798698351098</v>
      </c>
      <c r="P5">
        <f t="shared" si="8"/>
        <v>-1.9120130164890199</v>
      </c>
      <c r="Q5">
        <f t="shared" si="9"/>
        <v>3.6557937752234411</v>
      </c>
      <c r="R5">
        <f t="shared" si="10"/>
        <v>9.3527297191477635E-2</v>
      </c>
    </row>
    <row r="6" spans="1:18" x14ac:dyDescent="0.25">
      <c r="A6">
        <v>3.5010180616937919E-2</v>
      </c>
      <c r="C6" s="17" t="s">
        <v>21</v>
      </c>
      <c r="D6" s="17">
        <v>0</v>
      </c>
      <c r="E6">
        <v>5</v>
      </c>
      <c r="F6">
        <f t="shared" si="11"/>
        <v>-7.5996000087350524E-3</v>
      </c>
      <c r="G6">
        <f t="shared" si="0"/>
        <v>6.3889461078390705E-3</v>
      </c>
      <c r="H6" s="17">
        <v>52</v>
      </c>
      <c r="I6">
        <f t="shared" si="1"/>
        <v>-6.0532695044799092E-4</v>
      </c>
      <c r="J6">
        <f t="shared" si="2"/>
        <v>-3.1477001423295528E-2</v>
      </c>
      <c r="K6">
        <f t="shared" si="3"/>
        <v>1.9053877280810552E-5</v>
      </c>
      <c r="L6">
        <f t="shared" si="4"/>
        <v>0.43969682181370673</v>
      </c>
      <c r="M6">
        <f t="shared" si="5"/>
        <v>0.65259331409739907</v>
      </c>
      <c r="N6">
        <f t="shared" si="6"/>
        <v>0.21289649228369234</v>
      </c>
      <c r="O6">
        <f t="shared" si="7"/>
        <v>42.366401964454774</v>
      </c>
      <c r="P6">
        <f t="shared" si="8"/>
        <v>-9.6335980355452264</v>
      </c>
      <c r="Q6">
        <f t="shared" si="9"/>
        <v>92.80621111046085</v>
      </c>
      <c r="R6">
        <f t="shared" si="10"/>
        <v>2.1905615489444878</v>
      </c>
    </row>
    <row r="7" spans="1:18" x14ac:dyDescent="0.25">
      <c r="A7">
        <v>-4.8546766334471074E-2</v>
      </c>
      <c r="C7" s="17" t="s">
        <v>22</v>
      </c>
      <c r="D7" s="17">
        <v>2.5984914320238143E-2</v>
      </c>
      <c r="E7">
        <v>6</v>
      </c>
      <c r="F7">
        <f t="shared" si="11"/>
        <v>6.3889461078390705E-3</v>
      </c>
      <c r="G7">
        <f t="shared" si="0"/>
        <v>2.0377492224413193E-2</v>
      </c>
      <c r="H7" s="17">
        <v>30</v>
      </c>
      <c r="I7">
        <f t="shared" si="1"/>
        <v>1.3383219166126132E-2</v>
      </c>
      <c r="J7">
        <f t="shared" si="2"/>
        <v>0.40149657498378394</v>
      </c>
      <c r="K7">
        <f t="shared" si="3"/>
        <v>5.3733166574569747E-3</v>
      </c>
      <c r="L7">
        <f t="shared" si="4"/>
        <v>0.65259331409739907</v>
      </c>
      <c r="M7">
        <f t="shared" si="5"/>
        <v>0.82546654339385805</v>
      </c>
      <c r="N7">
        <f t="shared" si="6"/>
        <v>0.17287322929645899</v>
      </c>
      <c r="O7">
        <f t="shared" si="7"/>
        <v>34.401772629995335</v>
      </c>
      <c r="P7">
        <f t="shared" si="8"/>
        <v>4.4017726299953353</v>
      </c>
      <c r="Q7">
        <f t="shared" si="9"/>
        <v>19.375602286176051</v>
      </c>
      <c r="R7">
        <f t="shared" si="10"/>
        <v>0.56321523005713436</v>
      </c>
    </row>
    <row r="8" spans="1:18" x14ac:dyDescent="0.25">
      <c r="A8">
        <v>3.0077455237277954E-2</v>
      </c>
      <c r="C8" s="17" t="s">
        <v>23</v>
      </c>
      <c r="D8" s="17">
        <v>6.7521577223011726E-4</v>
      </c>
      <c r="E8">
        <v>7</v>
      </c>
      <c r="F8">
        <f t="shared" si="11"/>
        <v>2.0377492224413193E-2</v>
      </c>
      <c r="G8">
        <f t="shared" si="0"/>
        <v>3.4366038340987316E-2</v>
      </c>
      <c r="H8" s="17">
        <v>16</v>
      </c>
      <c r="I8">
        <f t="shared" si="1"/>
        <v>2.7371765282700255E-2</v>
      </c>
      <c r="J8">
        <f t="shared" si="2"/>
        <v>0.43794824452320408</v>
      </c>
      <c r="K8">
        <f t="shared" si="3"/>
        <v>1.1987416555059759E-2</v>
      </c>
      <c r="L8">
        <f t="shared" si="4"/>
        <v>0.82546654339385805</v>
      </c>
      <c r="M8">
        <f t="shared" si="5"/>
        <v>0.93062607285982624</v>
      </c>
      <c r="N8">
        <f t="shared" si="6"/>
        <v>0.10515952946596818</v>
      </c>
      <c r="O8">
        <f t="shared" si="7"/>
        <v>20.92674636372767</v>
      </c>
      <c r="P8">
        <f t="shared" si="8"/>
        <v>4.9267463637276698</v>
      </c>
      <c r="Q8">
        <f t="shared" si="9"/>
        <v>24.272829732503816</v>
      </c>
      <c r="R8">
        <f t="shared" si="10"/>
        <v>1.1598950601597537</v>
      </c>
    </row>
    <row r="9" spans="1:18" x14ac:dyDescent="0.25">
      <c r="A9">
        <v>1.3683727085922325E-2</v>
      </c>
      <c r="C9" s="17" t="s">
        <v>24</v>
      </c>
      <c r="D9" s="17">
        <v>0.11470798466769327</v>
      </c>
      <c r="E9">
        <v>8</v>
      </c>
      <c r="F9">
        <f t="shared" si="11"/>
        <v>3.4366038340987316E-2</v>
      </c>
      <c r="G9">
        <f t="shared" si="0"/>
        <v>4.8354584457561439E-2</v>
      </c>
      <c r="H9" s="17">
        <v>9</v>
      </c>
      <c r="I9">
        <f t="shared" si="1"/>
        <v>4.1360311399274374E-2</v>
      </c>
      <c r="J9">
        <f t="shared" si="2"/>
        <v>0.37224280259346937</v>
      </c>
      <c r="K9">
        <f t="shared" si="3"/>
        <v>1.5396078231404511E-2</v>
      </c>
      <c r="L9">
        <f t="shared" si="4"/>
        <v>0.93062607285982624</v>
      </c>
      <c r="M9">
        <f t="shared" si="5"/>
        <v>0.97854265588753564</v>
      </c>
      <c r="N9">
        <f t="shared" si="6"/>
        <v>4.7916583027709403E-2</v>
      </c>
      <c r="O9">
        <f t="shared" si="7"/>
        <v>9.5354000225141711</v>
      </c>
      <c r="P9">
        <f t="shared" si="8"/>
        <v>0.53540002251417107</v>
      </c>
      <c r="Q9">
        <f t="shared" si="9"/>
        <v>0.28665318410817486</v>
      </c>
      <c r="R9">
        <f t="shared" si="10"/>
        <v>3.0061998807743132E-2</v>
      </c>
    </row>
    <row r="10" spans="1:18" x14ac:dyDescent="0.25">
      <c r="A10">
        <v>3.1391009303273307E-2</v>
      </c>
      <c r="C10" s="17" t="s">
        <v>25</v>
      </c>
      <c r="D10" s="17">
        <v>0.14673597605872885</v>
      </c>
      <c r="E10">
        <v>9</v>
      </c>
      <c r="F10">
        <f t="shared" si="11"/>
        <v>4.8354584457561439E-2</v>
      </c>
      <c r="G10">
        <f t="shared" si="0"/>
        <v>6.2343130574135562E-2</v>
      </c>
      <c r="H10" s="17">
        <v>7</v>
      </c>
      <c r="I10">
        <f t="shared" si="1"/>
        <v>5.5348857515848504E-2</v>
      </c>
      <c r="J10">
        <f t="shared" si="2"/>
        <v>0.38744200261093953</v>
      </c>
      <c r="K10">
        <f t="shared" si="3"/>
        <v>2.1444472198167894E-2</v>
      </c>
      <c r="L10">
        <f t="shared" si="4"/>
        <v>0.97854265588753564</v>
      </c>
      <c r="M10">
        <f t="shared" si="5"/>
        <v>0.99489461525627887</v>
      </c>
      <c r="N10">
        <f t="shared" si="6"/>
        <v>1.635195936874323E-2</v>
      </c>
      <c r="O10">
        <f t="shared" si="7"/>
        <v>3.2540399143799026</v>
      </c>
      <c r="P10">
        <f t="shared" si="8"/>
        <v>-3.7459600856200974</v>
      </c>
      <c r="Q10">
        <f t="shared" si="9"/>
        <v>14.032216963058927</v>
      </c>
      <c r="R10">
        <f t="shared" si="10"/>
        <v>4.3122448809091942</v>
      </c>
    </row>
    <row r="11" spans="1:18" x14ac:dyDescent="0.25">
      <c r="A11">
        <v>1.0166216989490509E-2</v>
      </c>
      <c r="C11" s="17" t="s">
        <v>26</v>
      </c>
      <c r="D11" s="17">
        <v>0.12589691504916711</v>
      </c>
      <c r="H11">
        <f>SUM(H2:H10)</f>
        <v>199</v>
      </c>
      <c r="J11">
        <f t="shared" ref="J11:K11" si="12">SUM(J2:J10)</f>
        <v>-0.73595609226841163</v>
      </c>
      <c r="K11">
        <f t="shared" si="12"/>
        <v>0.13427143650598744</v>
      </c>
      <c r="R11" s="27">
        <f>SUM(R2:R10)</f>
        <v>12.045733400484945</v>
      </c>
    </row>
    <row r="12" spans="1:18" x14ac:dyDescent="0.25">
      <c r="A12">
        <v>-8.2988028146951786E-3</v>
      </c>
      <c r="C12" s="17" t="s">
        <v>27</v>
      </c>
      <c r="D12" s="17">
        <v>-6.3553784475031544E-2</v>
      </c>
      <c r="G12" t="s">
        <v>53</v>
      </c>
      <c r="H12">
        <f>J11/H11</f>
        <v>-3.6982718204442797E-3</v>
      </c>
    </row>
    <row r="13" spans="1:18" x14ac:dyDescent="0.25">
      <c r="A13">
        <v>-2.556777673949711E-2</v>
      </c>
      <c r="C13" s="17" t="s">
        <v>28</v>
      </c>
      <c r="D13" s="17">
        <v>6.2343130574135555E-2</v>
      </c>
      <c r="G13" t="s">
        <v>54</v>
      </c>
      <c r="H13">
        <f>(K11/H11)-H12^2</f>
        <v>6.6105362225561248E-4</v>
      </c>
    </row>
    <row r="14" spans="1:18" x14ac:dyDescent="0.25">
      <c r="A14">
        <v>-1.5951011746419025E-2</v>
      </c>
      <c r="C14" s="17" t="s">
        <v>29</v>
      </c>
      <c r="D14" s="17">
        <v>-0.77153029700355147</v>
      </c>
      <c r="G14" t="s">
        <v>55</v>
      </c>
      <c r="H14">
        <f>SQRT(H13)</f>
        <v>2.5710963075225565E-2</v>
      </c>
      <c r="O14" t="s">
        <v>63</v>
      </c>
      <c r="Q14">
        <f>_xlfn.CHISQ.INV(0.95,D18-1-2)</f>
        <v>12.591587243743977</v>
      </c>
    </row>
    <row r="15" spans="1:18" ht="15.75" thickBot="1" x14ac:dyDescent="0.3">
      <c r="A15">
        <v>-2.8923954482373993E-2</v>
      </c>
      <c r="C15" s="18" t="s">
        <v>30</v>
      </c>
      <c r="D15" s="18">
        <v>199</v>
      </c>
      <c r="O15" s="27">
        <f>R11</f>
        <v>12.045733400484945</v>
      </c>
      <c r="P15" s="27" t="s">
        <v>64</v>
      </c>
      <c r="Q15" s="27">
        <f>_xlfn.CHISQ.INV.RT(0.05,D18-1-2)</f>
        <v>12.591587243743978</v>
      </c>
    </row>
    <row r="16" spans="1:18" x14ac:dyDescent="0.25">
      <c r="A16">
        <v>1.3898542890540759E-3</v>
      </c>
      <c r="D16">
        <v>0</v>
      </c>
      <c r="I16" t="s">
        <v>67</v>
      </c>
      <c r="P16" t="s">
        <v>65</v>
      </c>
    </row>
    <row r="17" spans="1:5" x14ac:dyDescent="0.25">
      <c r="A17">
        <v>-1.6665885352372647E-2</v>
      </c>
      <c r="C17" t="s">
        <v>48</v>
      </c>
    </row>
    <row r="18" spans="1:5" x14ac:dyDescent="0.25">
      <c r="A18">
        <v>-2.4728114498602776E-2</v>
      </c>
      <c r="C18">
        <f>1+SQRT(2)*LN(D15)</f>
        <v>8.4858634729003164</v>
      </c>
      <c r="D18">
        <f>ROUNDUP(C18,0)</f>
        <v>9</v>
      </c>
    </row>
    <row r="19" spans="1:5" x14ac:dyDescent="0.25">
      <c r="A19">
        <v>1.3733500997511101E-2</v>
      </c>
      <c r="C19" t="s">
        <v>49</v>
      </c>
    </row>
    <row r="20" spans="1:5" x14ac:dyDescent="0.25">
      <c r="A20">
        <v>-2.4986773498508235E-2</v>
      </c>
      <c r="C20">
        <f>(D13-D12)/D18</f>
        <v>1.3988546116574123E-2</v>
      </c>
    </row>
    <row r="21" spans="1:5" x14ac:dyDescent="0.25">
      <c r="A21">
        <v>-6.9904352483679162E-3</v>
      </c>
    </row>
    <row r="22" spans="1:5" ht="15.75" thickBot="1" x14ac:dyDescent="0.3">
      <c r="A22">
        <v>-7.9260652724207157E-3</v>
      </c>
    </row>
    <row r="23" spans="1:5" x14ac:dyDescent="0.25">
      <c r="A23">
        <v>-8.6580627431145415E-3</v>
      </c>
      <c r="C23" s="19" t="s">
        <v>37</v>
      </c>
      <c r="D23" s="19" t="s">
        <v>39</v>
      </c>
      <c r="E23" s="19" t="s">
        <v>40</v>
      </c>
    </row>
    <row r="24" spans="1:5" x14ac:dyDescent="0.25">
      <c r="A24">
        <v>-3.263375919330299E-2</v>
      </c>
      <c r="C24" s="22">
        <v>-4.9565238358457421E-2</v>
      </c>
      <c r="D24" s="17">
        <v>9</v>
      </c>
      <c r="E24" s="23">
        <v>4.5226130653266333E-2</v>
      </c>
    </row>
    <row r="25" spans="1:5" x14ac:dyDescent="0.25">
      <c r="A25">
        <v>4.7242252717048537E-2</v>
      </c>
      <c r="C25" s="22">
        <v>-3.5576692241883298E-2</v>
      </c>
      <c r="D25" s="17">
        <v>14</v>
      </c>
      <c r="E25" s="23">
        <v>0.11557788944723618</v>
      </c>
    </row>
    <row r="26" spans="1:5" x14ac:dyDescent="0.25">
      <c r="A26">
        <v>-6.5941314621520712E-4</v>
      </c>
      <c r="C26" s="22">
        <v>-2.1588146125309175E-2</v>
      </c>
      <c r="D26" s="17">
        <v>21</v>
      </c>
      <c r="E26" s="23">
        <v>0.22110552763819097</v>
      </c>
    </row>
    <row r="27" spans="1:5" x14ac:dyDescent="0.25">
      <c r="A27">
        <v>2.7666179296229115E-3</v>
      </c>
      <c r="C27" s="22">
        <v>-7.5996000087350524E-3</v>
      </c>
      <c r="D27" s="17">
        <v>41</v>
      </c>
      <c r="E27" s="23">
        <v>0.42713567839195982</v>
      </c>
    </row>
    <row r="28" spans="1:5" x14ac:dyDescent="0.25">
      <c r="A28">
        <v>-4.4385983915983605E-2</v>
      </c>
      <c r="C28" s="22">
        <v>6.3889461078390705E-3</v>
      </c>
      <c r="D28" s="17">
        <v>52</v>
      </c>
      <c r="E28" s="23">
        <v>0.68844221105527637</v>
      </c>
    </row>
    <row r="29" spans="1:5" x14ac:dyDescent="0.25">
      <c r="A29">
        <v>-5.6547974972464233E-3</v>
      </c>
      <c r="C29" s="22">
        <v>2.0377492224413193E-2</v>
      </c>
      <c r="D29" s="17">
        <v>30</v>
      </c>
      <c r="E29" s="23">
        <v>0.83919597989949746</v>
      </c>
    </row>
    <row r="30" spans="1:5" x14ac:dyDescent="0.25">
      <c r="A30">
        <v>-6.6269294876089612E-3</v>
      </c>
      <c r="C30" s="22">
        <v>3.4366038340987316E-2</v>
      </c>
      <c r="D30" s="17">
        <v>16</v>
      </c>
      <c r="E30" s="23">
        <v>0.91959798994974873</v>
      </c>
    </row>
    <row r="31" spans="1:5" x14ac:dyDescent="0.25">
      <c r="A31">
        <v>2.4952049613489749E-2</v>
      </c>
      <c r="C31" s="22">
        <v>4.8354584457561439E-2</v>
      </c>
      <c r="D31" s="17">
        <v>9</v>
      </c>
      <c r="E31" s="23">
        <v>0.96482412060301503</v>
      </c>
    </row>
    <row r="32" spans="1:5" x14ac:dyDescent="0.25">
      <c r="A32">
        <v>3.3166305226885434E-2</v>
      </c>
      <c r="C32" s="22">
        <v>6.2343130574135562E-2</v>
      </c>
      <c r="D32" s="17">
        <v>7</v>
      </c>
      <c r="E32" s="23">
        <v>1</v>
      </c>
    </row>
    <row r="33" spans="1:16" ht="15.75" thickBot="1" x14ac:dyDescent="0.3">
      <c r="A33">
        <v>-5.8517370606791727E-2</v>
      </c>
      <c r="C33" s="18" t="s">
        <v>38</v>
      </c>
      <c r="D33" s="18">
        <v>0</v>
      </c>
      <c r="E33" s="24">
        <v>1</v>
      </c>
    </row>
    <row r="34" spans="1:16" x14ac:dyDescent="0.25">
      <c r="A34">
        <v>-3.5212474659429553E-2</v>
      </c>
    </row>
    <row r="35" spans="1:16" x14ac:dyDescent="0.25">
      <c r="A35">
        <v>-2.6345418340003871E-2</v>
      </c>
    </row>
    <row r="36" spans="1:16" x14ac:dyDescent="0.25">
      <c r="A36">
        <v>-4.5741295359757782E-3</v>
      </c>
    </row>
    <row r="37" spans="1:16" x14ac:dyDescent="0.25">
      <c r="A37">
        <v>3.4410822734629198E-2</v>
      </c>
      <c r="E37" t="s">
        <v>66</v>
      </c>
    </row>
    <row r="38" spans="1:16" x14ac:dyDescent="0.25">
      <c r="A38">
        <v>2.6491615446976285E-2</v>
      </c>
      <c r="F38" t="s">
        <v>42</v>
      </c>
      <c r="G38" t="s">
        <v>43</v>
      </c>
      <c r="H38" t="s">
        <v>68</v>
      </c>
      <c r="I38" t="s">
        <v>69</v>
      </c>
      <c r="J38" t="s">
        <v>70</v>
      </c>
      <c r="K38" t="s">
        <v>71</v>
      </c>
      <c r="L38" t="s">
        <v>72</v>
      </c>
      <c r="M38" t="s">
        <v>73</v>
      </c>
      <c r="N38" t="s">
        <v>74</v>
      </c>
      <c r="P38" t="s">
        <v>75</v>
      </c>
    </row>
    <row r="39" spans="1:16" x14ac:dyDescent="0.25">
      <c r="A39">
        <v>1.3761089541961029E-2</v>
      </c>
      <c r="F39">
        <v>-6.3553784475031544E-2</v>
      </c>
      <c r="G39">
        <v>-4.9565238358457421E-2</v>
      </c>
      <c r="H39">
        <f>AVERAGE(F39:G39)</f>
        <v>-5.6559511416744479E-2</v>
      </c>
      <c r="I39" s="17">
        <v>9</v>
      </c>
      <c r="J39">
        <v>4.5226130653266333E-2</v>
      </c>
      <c r="K39">
        <f>I39/($D$15*(G39-F39))</f>
        <v>3.2330830006472806</v>
      </c>
      <c r="L39">
        <f>_xlfn.NORM.DIST(H39,$D$3,$D$7,FALSE)</f>
        <v>1.9661430128007418</v>
      </c>
      <c r="M39">
        <f>_xlfn.NORM.DIST(H39,$D$3,$D$7,TRUE)</f>
        <v>2.1309464357286062E-2</v>
      </c>
      <c r="N39">
        <f>ABS(J39-M39)</f>
        <v>2.3916666295980271E-2</v>
      </c>
      <c r="P39">
        <f>MAX(N39:N47)</f>
        <v>0.13834456890522395</v>
      </c>
    </row>
    <row r="40" spans="1:16" x14ac:dyDescent="0.25">
      <c r="A40">
        <v>-5.1456169679728915E-2</v>
      </c>
      <c r="F40">
        <v>-4.9565238358457421E-2</v>
      </c>
      <c r="G40">
        <v>-3.5576692241883298E-2</v>
      </c>
      <c r="H40">
        <f t="shared" ref="H40:H47" si="13">AVERAGE(F40:G40)</f>
        <v>-4.2570965300170363E-2</v>
      </c>
      <c r="I40" s="17">
        <v>14</v>
      </c>
      <c r="J40">
        <v>0.11557788944723618</v>
      </c>
      <c r="K40">
        <f>I40/($D$15*(G40-F40))</f>
        <v>5.0292402232291034</v>
      </c>
      <c r="L40">
        <f t="shared" ref="L40:L47" si="14">_xlfn.NORM.DIST(H40,$D$3,$D$7,FALSE)</f>
        <v>5.0662609897429318</v>
      </c>
      <c r="M40">
        <f t="shared" ref="M40:M47" si="15">_xlfn.NORM.DIST(H40,$D$3,$D$7,TRUE)</f>
        <v>6.8231569048502083E-2</v>
      </c>
      <c r="N40">
        <f t="shared" ref="N40:N47" si="16">ABS(J40-M40)</f>
        <v>4.7346320398734099E-2</v>
      </c>
    </row>
    <row r="41" spans="1:16" x14ac:dyDescent="0.25">
      <c r="A41">
        <v>1.1203464690791481E-2</v>
      </c>
      <c r="F41">
        <v>-3.5576692241883298E-2</v>
      </c>
      <c r="G41">
        <v>-2.1588146125309175E-2</v>
      </c>
      <c r="H41">
        <f t="shared" si="13"/>
        <v>-2.8582419183596237E-2</v>
      </c>
      <c r="I41" s="17">
        <v>21</v>
      </c>
      <c r="J41">
        <v>0.22110552763819097</v>
      </c>
      <c r="K41">
        <f t="shared" ref="K41:K47" si="17">I41/($D$15*(G41-F41))</f>
        <v>7.5438603348436546</v>
      </c>
      <c r="L41">
        <f t="shared" si="14"/>
        <v>9.7701280522706497</v>
      </c>
      <c r="M41">
        <f t="shared" si="15"/>
        <v>0.17086344941047119</v>
      </c>
      <c r="N41">
        <f t="shared" si="16"/>
        <v>5.0242078227719783E-2</v>
      </c>
      <c r="P41" t="s">
        <v>76</v>
      </c>
    </row>
    <row r="42" spans="1:16" x14ac:dyDescent="0.25">
      <c r="A42">
        <v>2.0113985996856351E-3</v>
      </c>
      <c r="F42">
        <v>-2.1588146125309175E-2</v>
      </c>
      <c r="G42">
        <v>-7.5996000087350524E-3</v>
      </c>
      <c r="H42">
        <f t="shared" si="13"/>
        <v>-1.4593873067022114E-2</v>
      </c>
      <c r="I42" s="17">
        <v>41</v>
      </c>
      <c r="J42">
        <v>0.42713567839195982</v>
      </c>
      <c r="K42">
        <f t="shared" si="17"/>
        <v>14.728489225170945</v>
      </c>
      <c r="L42">
        <f t="shared" si="14"/>
        <v>14.101106585784224</v>
      </c>
      <c r="M42">
        <f t="shared" si="15"/>
        <v>0.34001385676918339</v>
      </c>
      <c r="N42">
        <f t="shared" si="16"/>
        <v>8.712182162277643E-2</v>
      </c>
      <c r="P42" s="27">
        <f>P39*SQRT(D15)</f>
        <v>1.951590307766689</v>
      </c>
    </row>
    <row r="43" spans="1:16" x14ac:dyDescent="0.25">
      <c r="A43">
        <v>8.271125061241438E-3</v>
      </c>
      <c r="F43">
        <v>-7.5996000087350524E-3</v>
      </c>
      <c r="G43">
        <v>6.3889461078390705E-3</v>
      </c>
      <c r="H43">
        <f t="shared" si="13"/>
        <v>-6.0532695044799092E-4</v>
      </c>
      <c r="I43" s="17">
        <v>52</v>
      </c>
      <c r="J43">
        <v>0.68844221105527637</v>
      </c>
      <c r="K43">
        <f t="shared" si="17"/>
        <v>18.680035114850956</v>
      </c>
      <c r="L43">
        <f t="shared" si="14"/>
        <v>15.231629849606513</v>
      </c>
      <c r="M43">
        <f t="shared" si="15"/>
        <v>0.55009764215005241</v>
      </c>
      <c r="N43">
        <f t="shared" si="16"/>
        <v>0.13834456890522395</v>
      </c>
    </row>
    <row r="44" spans="1:16" x14ac:dyDescent="0.25">
      <c r="A44">
        <v>-4.4415530030385383E-2</v>
      </c>
      <c r="F44">
        <v>6.3889461078390705E-3</v>
      </c>
      <c r="G44">
        <v>2.0377492224413193E-2</v>
      </c>
      <c r="H44">
        <f t="shared" si="13"/>
        <v>1.3383219166126132E-2</v>
      </c>
      <c r="I44" s="17">
        <v>30</v>
      </c>
      <c r="J44">
        <v>0.83919597989949746</v>
      </c>
      <c r="K44">
        <f t="shared" si="17"/>
        <v>10.776943335490936</v>
      </c>
      <c r="L44">
        <f t="shared" si="14"/>
        <v>12.313451426034391</v>
      </c>
      <c r="M44">
        <f t="shared" si="15"/>
        <v>0.74673208955410186</v>
      </c>
      <c r="N44">
        <f t="shared" si="16"/>
        <v>9.2463890345395594E-2</v>
      </c>
      <c r="P44" t="s">
        <v>77</v>
      </c>
    </row>
    <row r="45" spans="1:16" x14ac:dyDescent="0.25">
      <c r="A45">
        <v>-2.7456846233039203E-2</v>
      </c>
      <c r="F45">
        <v>2.0377492224413193E-2</v>
      </c>
      <c r="G45">
        <v>3.4366038340987316E-2</v>
      </c>
      <c r="H45">
        <f t="shared" si="13"/>
        <v>2.7371765282700255E-2</v>
      </c>
      <c r="I45" s="17">
        <v>16</v>
      </c>
      <c r="J45">
        <v>0.91959798994974873</v>
      </c>
      <c r="K45">
        <f t="shared" si="17"/>
        <v>5.7477031122618323</v>
      </c>
      <c r="L45">
        <f t="shared" si="14"/>
        <v>7.4499518918749681</v>
      </c>
      <c r="M45">
        <f t="shared" si="15"/>
        <v>0.88542953898141941</v>
      </c>
      <c r="N45">
        <f t="shared" si="16"/>
        <v>3.4168450968329322E-2</v>
      </c>
      <c r="P45">
        <v>0.89500000000000002</v>
      </c>
    </row>
    <row r="46" spans="1:16" x14ac:dyDescent="0.25">
      <c r="A46">
        <v>-1.5102768185756517E-2</v>
      </c>
      <c r="F46">
        <v>3.4366038340987316E-2</v>
      </c>
      <c r="G46">
        <v>4.8354584457561439E-2</v>
      </c>
      <c r="H46">
        <f t="shared" si="13"/>
        <v>4.1360311399274374E-2</v>
      </c>
      <c r="I46" s="17">
        <v>9</v>
      </c>
      <c r="J46">
        <v>0.96482412060301503</v>
      </c>
      <c r="K46">
        <f t="shared" si="17"/>
        <v>3.2330830006472806</v>
      </c>
      <c r="L46">
        <f t="shared" si="14"/>
        <v>3.3733964029617778</v>
      </c>
      <c r="M46">
        <f t="shared" si="15"/>
        <v>0.95915015650899449</v>
      </c>
      <c r="N46">
        <f t="shared" si="16"/>
        <v>5.6739640940205449E-3</v>
      </c>
    </row>
    <row r="47" spans="1:16" x14ac:dyDescent="0.25">
      <c r="A47">
        <v>-2.9027596579614626E-3</v>
      </c>
      <c r="F47">
        <v>4.8354584457561439E-2</v>
      </c>
      <c r="G47">
        <v>6.2343130574135562E-2</v>
      </c>
      <c r="H47">
        <f t="shared" si="13"/>
        <v>5.5348857515848504E-2</v>
      </c>
      <c r="I47" s="17">
        <v>7</v>
      </c>
      <c r="J47">
        <v>1</v>
      </c>
      <c r="K47">
        <f t="shared" si="17"/>
        <v>2.5146201116145517</v>
      </c>
      <c r="L47">
        <f t="shared" si="14"/>
        <v>1.1431981925873913</v>
      </c>
      <c r="M47">
        <f t="shared" si="15"/>
        <v>0.98867364226180143</v>
      </c>
      <c r="N47">
        <f t="shared" si="16"/>
        <v>1.1326357738198567E-2</v>
      </c>
    </row>
    <row r="48" spans="1:16" x14ac:dyDescent="0.25">
      <c r="A48">
        <v>1.0456092939018497E-2</v>
      </c>
    </row>
    <row r="49" spans="1:16" x14ac:dyDescent="0.25">
      <c r="A49">
        <v>-1.1917013578693446E-2</v>
      </c>
      <c r="N49">
        <f>P42</f>
        <v>1.951590307766689</v>
      </c>
      <c r="O49" s="4" t="s">
        <v>78</v>
      </c>
      <c r="P49">
        <f>P45</f>
        <v>0.89500000000000002</v>
      </c>
    </row>
    <row r="50" spans="1:16" x14ac:dyDescent="0.25">
      <c r="A50">
        <v>6.2343130574135555E-2</v>
      </c>
      <c r="M50" t="s">
        <v>79</v>
      </c>
    </row>
    <row r="51" spans="1:16" x14ac:dyDescent="0.25">
      <c r="A51">
        <v>-5.3609450605380825E-2</v>
      </c>
      <c r="M51" t="s">
        <v>80</v>
      </c>
    </row>
    <row r="52" spans="1:16" x14ac:dyDescent="0.25">
      <c r="A52">
        <v>-3.1934995931394532E-3</v>
      </c>
    </row>
    <row r="53" spans="1:16" x14ac:dyDescent="0.25">
      <c r="A53">
        <v>-2.101010214774714E-2</v>
      </c>
    </row>
    <row r="54" spans="1:16" x14ac:dyDescent="0.25">
      <c r="A54">
        <v>1.2395023676188669E-2</v>
      </c>
    </row>
    <row r="55" spans="1:16" x14ac:dyDescent="0.25">
      <c r="A55">
        <v>1.9046229477528952E-3</v>
      </c>
    </row>
    <row r="56" spans="1:16" x14ac:dyDescent="0.25">
      <c r="A56">
        <v>-1.7869485310166525E-2</v>
      </c>
    </row>
    <row r="57" spans="1:16" x14ac:dyDescent="0.25">
      <c r="A57">
        <v>4.4603106951995909E-3</v>
      </c>
    </row>
    <row r="58" spans="1:16" x14ac:dyDescent="0.25">
      <c r="A58">
        <v>3.1104224143925518E-3</v>
      </c>
    </row>
    <row r="59" spans="1:16" x14ac:dyDescent="0.25">
      <c r="A59">
        <v>5.6039078963667811E-3</v>
      </c>
    </row>
    <row r="60" spans="1:16" x14ac:dyDescent="0.25">
      <c r="A60">
        <v>-1.4815085785140699E-2</v>
      </c>
    </row>
    <row r="61" spans="1:16" x14ac:dyDescent="0.25">
      <c r="A61">
        <v>3.9872391247377355E-2</v>
      </c>
    </row>
    <row r="62" spans="1:16" x14ac:dyDescent="0.25">
      <c r="A62">
        <v>3.8592103257204984E-3</v>
      </c>
    </row>
    <row r="63" spans="1:16" x14ac:dyDescent="0.25">
      <c r="A63">
        <v>-4.3293279571127524E-2</v>
      </c>
    </row>
    <row r="64" spans="1:16" x14ac:dyDescent="0.25">
      <c r="A64">
        <v>-2.6990674135834256E-2</v>
      </c>
    </row>
    <row r="65" spans="1:1" x14ac:dyDescent="0.25">
      <c r="A65">
        <v>-3.4501175208719259E-2</v>
      </c>
    </row>
    <row r="66" spans="1:1" x14ac:dyDescent="0.25">
      <c r="A66">
        <v>-3.9902513595992256E-3</v>
      </c>
    </row>
    <row r="67" spans="1:1" x14ac:dyDescent="0.25">
      <c r="A67">
        <v>1.0165833403748967E-2</v>
      </c>
    </row>
    <row r="68" spans="1:1" x14ac:dyDescent="0.25">
      <c r="A68">
        <v>-1.0017762033077988E-2</v>
      </c>
    </row>
    <row r="69" spans="1:1" x14ac:dyDescent="0.25">
      <c r="A69">
        <v>1.1009285508369396E-2</v>
      </c>
    </row>
    <row r="70" spans="1:1" x14ac:dyDescent="0.25">
      <c r="A70">
        <v>-2.1921820982211586E-3</v>
      </c>
    </row>
    <row r="71" spans="1:1" x14ac:dyDescent="0.25">
      <c r="A71">
        <v>-2.0547288376839279E-2</v>
      </c>
    </row>
    <row r="72" spans="1:1" x14ac:dyDescent="0.25">
      <c r="A72">
        <v>-2.2781278887535509E-2</v>
      </c>
    </row>
    <row r="73" spans="1:1" x14ac:dyDescent="0.25">
      <c r="A73">
        <v>2.6843572896414186E-2</v>
      </c>
    </row>
    <row r="74" spans="1:1" x14ac:dyDescent="0.25">
      <c r="A74">
        <v>-4.1807840667278058E-2</v>
      </c>
    </row>
    <row r="75" spans="1:1" x14ac:dyDescent="0.25">
      <c r="A75">
        <v>-2.4534107469443647E-2</v>
      </c>
    </row>
    <row r="76" spans="1:1" x14ac:dyDescent="0.25">
      <c r="A76">
        <v>-1.1911820103041496E-2</v>
      </c>
    </row>
    <row r="77" spans="1:1" x14ac:dyDescent="0.25">
      <c r="A77">
        <v>1.8388992802071798E-2</v>
      </c>
    </row>
    <row r="78" spans="1:1" x14ac:dyDescent="0.25">
      <c r="A78">
        <v>-5.8997221271881598E-3</v>
      </c>
    </row>
    <row r="79" spans="1:1" x14ac:dyDescent="0.25">
      <c r="A79">
        <v>-1.248927067488358E-2</v>
      </c>
    </row>
    <row r="80" spans="1:1" x14ac:dyDescent="0.25">
      <c r="A80">
        <v>-7.3335617611958231E-3</v>
      </c>
    </row>
    <row r="81" spans="1:1" x14ac:dyDescent="0.25">
      <c r="A81">
        <v>-1.7274180942820981E-2</v>
      </c>
    </row>
    <row r="82" spans="1:1" x14ac:dyDescent="0.25">
      <c r="A82">
        <v>1.8279259907817459E-2</v>
      </c>
    </row>
    <row r="83" spans="1:1" x14ac:dyDescent="0.25">
      <c r="A83">
        <v>-1.0012219560687548E-2</v>
      </c>
    </row>
    <row r="84" spans="1:1" x14ac:dyDescent="0.25">
      <c r="A84">
        <v>-2.3134899789508664E-2</v>
      </c>
    </row>
    <row r="85" spans="1:1" x14ac:dyDescent="0.25">
      <c r="A85">
        <v>1.4098924379501675E-2</v>
      </c>
    </row>
    <row r="86" spans="1:1" x14ac:dyDescent="0.25">
      <c r="A86">
        <v>2.5967596825786993E-2</v>
      </c>
    </row>
    <row r="87" spans="1:1" x14ac:dyDescent="0.25">
      <c r="A87">
        <v>-1.479942444593932E-2</v>
      </c>
    </row>
    <row r="88" spans="1:1" x14ac:dyDescent="0.25">
      <c r="A88">
        <v>-9.1324207260340363E-4</v>
      </c>
    </row>
    <row r="89" spans="1:1" x14ac:dyDescent="0.25">
      <c r="A89">
        <v>-3.012955732344369E-4</v>
      </c>
    </row>
    <row r="90" spans="1:1" x14ac:dyDescent="0.25">
      <c r="A90">
        <v>-1.7785678225226448E-2</v>
      </c>
    </row>
    <row r="91" spans="1:1" x14ac:dyDescent="0.25">
      <c r="A91">
        <v>7.6657727019568424E-4</v>
      </c>
    </row>
    <row r="92" spans="1:1" x14ac:dyDescent="0.25">
      <c r="A92">
        <v>-2.0906684819313712E-2</v>
      </c>
    </row>
    <row r="93" spans="1:1" x14ac:dyDescent="0.25">
      <c r="A93">
        <v>1.5637219761827589E-3</v>
      </c>
    </row>
    <row r="94" spans="1:1" x14ac:dyDescent="0.25">
      <c r="A94">
        <v>0</v>
      </c>
    </row>
    <row r="95" spans="1:1" x14ac:dyDescent="0.25">
      <c r="A95">
        <v>1.8826488146165888E-3</v>
      </c>
    </row>
    <row r="96" spans="1:1" x14ac:dyDescent="0.25">
      <c r="A96">
        <v>-4.5422234610351338E-2</v>
      </c>
    </row>
    <row r="97" spans="1:1" x14ac:dyDescent="0.25">
      <c r="A97">
        <v>-1.3144924666328396E-3</v>
      </c>
    </row>
    <row r="98" spans="1:1" x14ac:dyDescent="0.25">
      <c r="A98">
        <v>-1.3574120027117931E-2</v>
      </c>
    </row>
    <row r="99" spans="1:1" x14ac:dyDescent="0.25">
      <c r="A99">
        <v>-9.2089390853097239E-3</v>
      </c>
    </row>
    <row r="100" spans="1:1" x14ac:dyDescent="0.25">
      <c r="A100">
        <v>0</v>
      </c>
    </row>
    <row r="101" spans="1:1" x14ac:dyDescent="0.25">
      <c r="A101">
        <v>-5.0451730418337344E-3</v>
      </c>
    </row>
    <row r="102" spans="1:1" x14ac:dyDescent="0.25">
      <c r="A102">
        <v>4.8828222013114781E-3</v>
      </c>
    </row>
    <row r="103" spans="1:1" x14ac:dyDescent="0.25">
      <c r="A103">
        <v>-2.2756836869081347E-3</v>
      </c>
    </row>
    <row r="104" spans="1:1" x14ac:dyDescent="0.25">
      <c r="A104">
        <v>3.975489748058527E-3</v>
      </c>
    </row>
    <row r="105" spans="1:1" x14ac:dyDescent="0.25">
      <c r="A105">
        <v>-1.6501749567238846E-2</v>
      </c>
    </row>
    <row r="106" spans="1:1" x14ac:dyDescent="0.25">
      <c r="A106">
        <v>1.0199904499486698E-2</v>
      </c>
    </row>
    <row r="107" spans="1:1" x14ac:dyDescent="0.25">
      <c r="A107">
        <v>0</v>
      </c>
    </row>
    <row r="108" spans="1:1" x14ac:dyDescent="0.25">
      <c r="A108">
        <v>-3.3914471488860932E-2</v>
      </c>
    </row>
    <row r="109" spans="1:1" x14ac:dyDescent="0.25">
      <c r="A109">
        <v>-1.8385027913987897E-2</v>
      </c>
    </row>
    <row r="110" spans="1:1" x14ac:dyDescent="0.25">
      <c r="A110">
        <v>-1.3113639145383025E-2</v>
      </c>
    </row>
    <row r="111" spans="1:1" x14ac:dyDescent="0.25">
      <c r="A111">
        <v>1.6406035387109941E-2</v>
      </c>
    </row>
    <row r="112" spans="1:1" x14ac:dyDescent="0.25">
      <c r="A112">
        <v>5.9081987587497539E-2</v>
      </c>
    </row>
    <row r="113" spans="1:1" x14ac:dyDescent="0.25">
      <c r="A113">
        <v>1.5025984566224251E-2</v>
      </c>
    </row>
    <row r="114" spans="1:1" x14ac:dyDescent="0.25">
      <c r="A114">
        <v>-2.6042620772726295E-2</v>
      </c>
    </row>
    <row r="115" spans="1:1" x14ac:dyDescent="0.25">
      <c r="A115">
        <v>-6.0606246116910699E-3</v>
      </c>
    </row>
    <row r="116" spans="1:1" x14ac:dyDescent="0.25">
      <c r="A116">
        <v>-3.0441423812281325E-3</v>
      </c>
    </row>
    <row r="117" spans="1:1" x14ac:dyDescent="0.25">
      <c r="A117">
        <v>-4.4257768085211556E-2</v>
      </c>
    </row>
    <row r="118" spans="1:1" x14ac:dyDescent="0.25">
      <c r="A118">
        <v>1.32955424812445E-2</v>
      </c>
    </row>
    <row r="119" spans="1:1" x14ac:dyDescent="0.25">
      <c r="A119">
        <v>1.267298066859642E-2</v>
      </c>
    </row>
    <row r="120" spans="1:1" x14ac:dyDescent="0.25">
      <c r="A120">
        <v>-5.1031480012445875E-2</v>
      </c>
    </row>
    <row r="121" spans="1:1" x14ac:dyDescent="0.25">
      <c r="A121">
        <v>-3.746726001608728E-3</v>
      </c>
    </row>
    <row r="122" spans="1:1" x14ac:dyDescent="0.25">
      <c r="A122">
        <v>-3.0877238564439344E-2</v>
      </c>
    </row>
    <row r="123" spans="1:1" x14ac:dyDescent="0.25">
      <c r="A123">
        <v>3.8940926243215004E-2</v>
      </c>
    </row>
    <row r="124" spans="1:1" x14ac:dyDescent="0.25">
      <c r="A124">
        <v>-3.5988295305719202E-3</v>
      </c>
    </row>
    <row r="125" spans="1:1" x14ac:dyDescent="0.25">
      <c r="A125">
        <v>9.4831680885926E-4</v>
      </c>
    </row>
    <row r="126" spans="1:1" x14ac:dyDescent="0.25">
      <c r="A126">
        <v>-7.038933276609911E-3</v>
      </c>
    </row>
    <row r="127" spans="1:1" x14ac:dyDescent="0.25">
      <c r="A127">
        <v>-2.2785307034103693E-2</v>
      </c>
    </row>
    <row r="128" spans="1:1" x14ac:dyDescent="0.25">
      <c r="A128">
        <v>-2.7381202321243997E-3</v>
      </c>
    </row>
    <row r="129" spans="1:1" x14ac:dyDescent="0.25">
      <c r="A129">
        <v>-4.0470438882955359E-2</v>
      </c>
    </row>
    <row r="130" spans="1:1" x14ac:dyDescent="0.25">
      <c r="A130">
        <v>-2.2437906790312434E-2</v>
      </c>
    </row>
    <row r="131" spans="1:1" x14ac:dyDescent="0.25">
      <c r="A131">
        <v>4.5886658103837255E-2</v>
      </c>
    </row>
    <row r="132" spans="1:1" x14ac:dyDescent="0.25">
      <c r="A132">
        <v>2.980878141124875E-2</v>
      </c>
    </row>
    <row r="133" spans="1:1" x14ac:dyDescent="0.25">
      <c r="A133">
        <v>1.0154475400588602E-2</v>
      </c>
    </row>
    <row r="134" spans="1:1" x14ac:dyDescent="0.25">
      <c r="A134">
        <v>2.5446665661164391E-2</v>
      </c>
    </row>
    <row r="135" spans="1:1" x14ac:dyDescent="0.25">
      <c r="A135">
        <v>-8.9518657548162978E-3</v>
      </c>
    </row>
    <row r="136" spans="1:1" x14ac:dyDescent="0.25">
      <c r="A136">
        <v>-9.8771423980913986E-3</v>
      </c>
    </row>
    <row r="137" spans="1:1" x14ac:dyDescent="0.25">
      <c r="A137">
        <v>7.8089510279481947E-3</v>
      </c>
    </row>
    <row r="138" spans="1:1" x14ac:dyDescent="0.25">
      <c r="A138">
        <v>-6.3517156230988525E-2</v>
      </c>
    </row>
    <row r="139" spans="1:1" x14ac:dyDescent="0.25">
      <c r="A139">
        <v>-5.1293294387550578E-2</v>
      </c>
    </row>
    <row r="140" spans="1:1" x14ac:dyDescent="0.25">
      <c r="A140">
        <v>5.2291547527597806E-2</v>
      </c>
    </row>
    <row r="141" spans="1:1" x14ac:dyDescent="0.25">
      <c r="A141">
        <v>-4.2054436332780672E-2</v>
      </c>
    </row>
    <row r="142" spans="1:1" x14ac:dyDescent="0.25">
      <c r="A142">
        <v>-2.8328992233054656E-2</v>
      </c>
    </row>
    <row r="143" spans="1:1" x14ac:dyDescent="0.25">
      <c r="A143">
        <v>-3.1670001877302192E-2</v>
      </c>
    </row>
    <row r="144" spans="1:1" x14ac:dyDescent="0.25">
      <c r="A144">
        <v>1.0853035428266888E-2</v>
      </c>
    </row>
    <row r="145" spans="1:1" x14ac:dyDescent="0.25">
      <c r="A145">
        <v>3.9082314426328535E-2</v>
      </c>
    </row>
    <row r="146" spans="1:1" x14ac:dyDescent="0.25">
      <c r="A146">
        <v>4.1449958076432189E-2</v>
      </c>
    </row>
    <row r="147" spans="1:1" x14ac:dyDescent="0.25">
      <c r="A147">
        <v>-5.5117596805095793E-2</v>
      </c>
    </row>
    <row r="148" spans="1:1" x14ac:dyDescent="0.25">
      <c r="A148">
        <v>6.4551057925560582E-3</v>
      </c>
    </row>
    <row r="149" spans="1:1" x14ac:dyDescent="0.25">
      <c r="A149">
        <v>-2.0175350904490665E-2</v>
      </c>
    </row>
    <row r="150" spans="1:1" x14ac:dyDescent="0.25">
      <c r="A150">
        <v>-1.5437935824012905E-2</v>
      </c>
    </row>
    <row r="151" spans="1:1" x14ac:dyDescent="0.25">
      <c r="A151">
        <v>-2.1056364695427373E-2</v>
      </c>
    </row>
    <row r="152" spans="1:1" x14ac:dyDescent="0.25">
      <c r="A152">
        <v>-4.0384675867554884E-2</v>
      </c>
    </row>
    <row r="153" spans="1:1" x14ac:dyDescent="0.25">
      <c r="A153">
        <v>2.2492550389779188E-2</v>
      </c>
    </row>
    <row r="154" spans="1:1" x14ac:dyDescent="0.25">
      <c r="A154">
        <v>1.6188305670449168E-2</v>
      </c>
    </row>
    <row r="155" spans="1:1" x14ac:dyDescent="0.25">
      <c r="A155">
        <v>5.29971141948773E-2</v>
      </c>
    </row>
    <row r="156" spans="1:1" x14ac:dyDescent="0.25">
      <c r="A156">
        <v>-3.7807228399060443E-3</v>
      </c>
    </row>
    <row r="157" spans="1:1" x14ac:dyDescent="0.25">
      <c r="A157">
        <v>2.5510565379415321E-2</v>
      </c>
    </row>
    <row r="158" spans="1:1" x14ac:dyDescent="0.25">
      <c r="A158">
        <v>-2.0921543963909953E-2</v>
      </c>
    </row>
    <row r="159" spans="1:1" x14ac:dyDescent="0.25">
      <c r="A159">
        <v>-1.4377027781668258E-2</v>
      </c>
    </row>
    <row r="160" spans="1:1" x14ac:dyDescent="0.25">
      <c r="A160">
        <v>-1.4309545212897628E-2</v>
      </c>
    </row>
    <row r="161" spans="1:1" x14ac:dyDescent="0.25">
      <c r="A161">
        <v>-1.3867704344211157E-3</v>
      </c>
    </row>
    <row r="162" spans="1:1" x14ac:dyDescent="0.25">
      <c r="A162">
        <v>-3.7884350532912447E-2</v>
      </c>
    </row>
    <row r="163" spans="1:1" x14ac:dyDescent="0.25">
      <c r="A163">
        <v>-9.9100538865180918E-3</v>
      </c>
    </row>
    <row r="164" spans="1:1" x14ac:dyDescent="0.25">
      <c r="A164">
        <v>1.8759669163500577E-2</v>
      </c>
    </row>
    <row r="165" spans="1:1" x14ac:dyDescent="0.25">
      <c r="A165">
        <v>-1.7912509095364426E-3</v>
      </c>
    </row>
    <row r="166" spans="1:1" x14ac:dyDescent="0.25">
      <c r="A166">
        <v>-1.235011881321472E-2</v>
      </c>
    </row>
    <row r="167" spans="1:1" x14ac:dyDescent="0.25">
      <c r="A167">
        <v>1.0394811956760756E-2</v>
      </c>
    </row>
    <row r="168" spans="1:1" x14ac:dyDescent="0.25">
      <c r="A168">
        <v>-1.648505102047821E-2</v>
      </c>
    </row>
    <row r="169" spans="1:1" x14ac:dyDescent="0.25">
      <c r="A169">
        <v>-2.7028965882746883E-3</v>
      </c>
    </row>
    <row r="170" spans="1:1" x14ac:dyDescent="0.25">
      <c r="A170">
        <v>5.8107630807280757E-2</v>
      </c>
    </row>
    <row r="171" spans="1:1" x14ac:dyDescent="0.25">
      <c r="A171">
        <v>-1.3395775716356082E-2</v>
      </c>
    </row>
    <row r="172" spans="1:1" x14ac:dyDescent="0.25">
      <c r="A172">
        <v>6.0648660566901672E-2</v>
      </c>
    </row>
    <row r="173" spans="1:1" x14ac:dyDescent="0.25">
      <c r="A173">
        <v>3.328597763346676E-2</v>
      </c>
    </row>
    <row r="174" spans="1:1" x14ac:dyDescent="0.25">
      <c r="A174">
        <v>-2.9806281381379008E-3</v>
      </c>
    </row>
    <row r="175" spans="1:1" x14ac:dyDescent="0.25">
      <c r="A175">
        <v>-7.9920505313378042E-3</v>
      </c>
    </row>
    <row r="176" spans="1:1" x14ac:dyDescent="0.25">
      <c r="A176">
        <v>3.6318388050232221E-2</v>
      </c>
    </row>
    <row r="177" spans="1:1" x14ac:dyDescent="0.25">
      <c r="A177">
        <v>6.1996300774391368E-2</v>
      </c>
    </row>
    <row r="178" spans="1:1" x14ac:dyDescent="0.25">
      <c r="A178">
        <v>-3.7041271680348979E-2</v>
      </c>
    </row>
    <row r="179" spans="1:1" x14ac:dyDescent="0.25">
      <c r="A179">
        <v>7.050557996666762E-3</v>
      </c>
    </row>
    <row r="180" spans="1:1" x14ac:dyDescent="0.25">
      <c r="A180">
        <v>-1.6172222854397452E-2</v>
      </c>
    </row>
    <row r="181" spans="1:1" x14ac:dyDescent="0.25">
      <c r="A181">
        <v>-3.4258630772494608E-2</v>
      </c>
    </row>
    <row r="182" spans="1:1" x14ac:dyDescent="0.25">
      <c r="A182">
        <v>-6.3553784475031544E-2</v>
      </c>
    </row>
    <row r="183" spans="1:1" x14ac:dyDescent="0.25">
      <c r="A183">
        <v>1.3122498542555595E-4</v>
      </c>
    </row>
    <row r="184" spans="1:1" x14ac:dyDescent="0.25">
      <c r="A184">
        <v>1.4977163467012812E-2</v>
      </c>
    </row>
    <row r="185" spans="1:1" x14ac:dyDescent="0.25">
      <c r="A185">
        <v>1.3025643017156061E-2</v>
      </c>
    </row>
    <row r="186" spans="1:1" x14ac:dyDescent="0.25">
      <c r="A186">
        <v>-2.3557136924591479E-3</v>
      </c>
    </row>
    <row r="187" spans="1:1" x14ac:dyDescent="0.25">
      <c r="A187">
        <v>6.9334551216574123E-3</v>
      </c>
    </row>
    <row r="188" spans="1:1" x14ac:dyDescent="0.25">
      <c r="A188">
        <v>-4.6625977672697647E-2</v>
      </c>
    </row>
    <row r="189" spans="1:1" x14ac:dyDescent="0.25">
      <c r="A189">
        <v>2.8426468022400671E-2</v>
      </c>
    </row>
    <row r="190" spans="1:1" x14ac:dyDescent="0.25">
      <c r="A190">
        <v>2.0655794878478514E-2</v>
      </c>
    </row>
    <row r="191" spans="1:1" x14ac:dyDescent="0.25">
      <c r="A191">
        <v>4.3131150386563162E-3</v>
      </c>
    </row>
    <row r="192" spans="1:1" x14ac:dyDescent="0.25">
      <c r="A192">
        <v>3.715318333863364E-3</v>
      </c>
    </row>
    <row r="193" spans="1:1" x14ac:dyDescent="0.25">
      <c r="A193">
        <v>1.980262729617973E-2</v>
      </c>
    </row>
    <row r="194" spans="1:1" x14ac:dyDescent="0.25">
      <c r="A194">
        <v>-1.5680699342760732E-2</v>
      </c>
    </row>
    <row r="195" spans="1:1" x14ac:dyDescent="0.25">
      <c r="A195">
        <v>-1.8794259489756139E-2</v>
      </c>
    </row>
    <row r="196" spans="1:1" x14ac:dyDescent="0.25">
      <c r="A196">
        <v>-1.2140611832808512E-3</v>
      </c>
    </row>
    <row r="197" spans="1:1" x14ac:dyDescent="0.25">
      <c r="A197">
        <v>2.3466288242386977E-2</v>
      </c>
    </row>
    <row r="198" spans="1:1" x14ac:dyDescent="0.25">
      <c r="A198">
        <v>-1.0793309196757944E-3</v>
      </c>
    </row>
    <row r="199" spans="1:1" x14ac:dyDescent="0.25">
      <c r="A199">
        <v>-9.1126688310185031E-3</v>
      </c>
    </row>
    <row r="200" spans="1:1" x14ac:dyDescent="0.25">
      <c r="A200">
        <v>4.3582480532966089E-4</v>
      </c>
    </row>
  </sheetData>
  <sortState ref="C24:C32">
    <sortCondition ref="C24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F4DA-7BDC-42A9-B510-31503E11432D}">
  <dimension ref="A1:R200"/>
  <sheetViews>
    <sheetView topLeftCell="A19" workbookViewId="0">
      <selection activeCell="R41" sqref="R41"/>
    </sheetView>
  </sheetViews>
  <sheetFormatPr defaultRowHeight="15" x14ac:dyDescent="0.25"/>
  <cols>
    <col min="3" max="3" width="13.7109375" customWidth="1"/>
    <col min="4" max="4" width="12.7109375" bestFit="1" customWidth="1"/>
  </cols>
  <sheetData>
    <row r="1" spans="1:18" x14ac:dyDescent="0.25">
      <c r="A1" t="s">
        <v>7</v>
      </c>
      <c r="C1" s="25" t="s">
        <v>7</v>
      </c>
      <c r="D1" s="25"/>
      <c r="F1" t="s">
        <v>42</v>
      </c>
      <c r="G1" t="s">
        <v>43</v>
      </c>
      <c r="H1" t="s">
        <v>52</v>
      </c>
      <c r="I1" t="s">
        <v>50</v>
      </c>
      <c r="J1" t="s">
        <v>51</v>
      </c>
      <c r="K1" t="s">
        <v>135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</row>
    <row r="2" spans="1:18" x14ac:dyDescent="0.25">
      <c r="A2">
        <v>4.2604577436721303E-2</v>
      </c>
      <c r="C2" s="17"/>
      <c r="D2" s="17"/>
      <c r="E2">
        <v>1</v>
      </c>
      <c r="F2">
        <f>D12</f>
        <v>-0.1625189294977748</v>
      </c>
      <c r="G2">
        <f>F2+$C$20*2</f>
        <v>-8.7431338697455424E-2</v>
      </c>
      <c r="H2" s="17">
        <v>20</v>
      </c>
      <c r="I2">
        <f>AVERAGE(F2:G2)</f>
        <v>-0.12497513409761511</v>
      </c>
      <c r="J2">
        <f>I2*H2</f>
        <v>-2.4995026819523023</v>
      </c>
      <c r="K2">
        <f>I2^2*H2</f>
        <v>0.31237568285433759</v>
      </c>
      <c r="L2">
        <f t="shared" ref="L2:L9" si="0">_xlfn.NORM.DIST(F2,$H$11,$H$13,TRUE)</f>
        <v>9.84417471807752E-3</v>
      </c>
      <c r="M2">
        <f t="shared" ref="M2:M9" si="1">_xlfn.NORM.DIST(G2,$H$11,$H$13,1)</f>
        <v>0.10125670412630106</v>
      </c>
      <c r="N2">
        <f>M2-L2</f>
        <v>9.1412529408223531E-2</v>
      </c>
      <c r="O2">
        <f>N2*$D$15</f>
        <v>18.191093352236482</v>
      </c>
      <c r="P2">
        <f>O2-H2</f>
        <v>-1.8089066477635178</v>
      </c>
      <c r="Q2">
        <f>P2^2</f>
        <v>3.2721432603230478</v>
      </c>
      <c r="R2">
        <f>Q2/O2</f>
        <v>0.17987611832692607</v>
      </c>
    </row>
    <row r="3" spans="1:18" x14ac:dyDescent="0.25">
      <c r="A3">
        <v>0.1364141689685506</v>
      </c>
      <c r="C3" s="17" t="s">
        <v>18</v>
      </c>
      <c r="D3" s="17">
        <v>4.1726201974010835E-3</v>
      </c>
      <c r="E3">
        <v>2</v>
      </c>
      <c r="F3">
        <f>F2+$C$20*2</f>
        <v>-8.7431338697455424E-2</v>
      </c>
      <c r="G3">
        <f t="shared" ref="G3:G9" si="2">F3+$C$20</f>
        <v>-4.9887543297295736E-2</v>
      </c>
      <c r="H3" s="17">
        <v>17</v>
      </c>
      <c r="I3">
        <f t="shared" ref="I3:I9" si="3">AVERAGE(F3:G3)</f>
        <v>-6.8659440997375587E-2</v>
      </c>
      <c r="J3">
        <f t="shared" ref="J3:J9" si="4">I3*H3</f>
        <v>-1.1672104969553849</v>
      </c>
      <c r="K3">
        <f t="shared" ref="K3:K9" si="5">I3^2*H3</f>
        <v>8.0140020247225691E-2</v>
      </c>
      <c r="L3">
        <f t="shared" si="0"/>
        <v>0.10125670412630106</v>
      </c>
      <c r="M3">
        <f t="shared" si="1"/>
        <v>0.22797939304126574</v>
      </c>
      <c r="N3">
        <f t="shared" ref="N3:N9" si="6">M3-L3</f>
        <v>0.12672268891496469</v>
      </c>
      <c r="O3">
        <f t="shared" ref="O3:O9" si="7">N3*$D$15</f>
        <v>25.217815094077974</v>
      </c>
      <c r="P3">
        <f t="shared" ref="P3:P9" si="8">O3-H3</f>
        <v>8.2178150940779737</v>
      </c>
      <c r="Q3">
        <f t="shared" ref="Q3:Q9" si="9">P3^2</f>
        <v>67.532484920455772</v>
      </c>
      <c r="R3">
        <f t="shared" ref="R3:R9" si="10">Q3/O3</f>
        <v>2.6779673285936165</v>
      </c>
    </row>
    <row r="4" spans="1:18" x14ac:dyDescent="0.25">
      <c r="A4">
        <v>1.7983819413793973E-3</v>
      </c>
      <c r="C4" s="17" t="s">
        <v>19</v>
      </c>
      <c r="D4" s="17">
        <v>4.9961058412800619E-3</v>
      </c>
      <c r="E4">
        <v>3</v>
      </c>
      <c r="F4">
        <f>F3+$C$20</f>
        <v>-4.9887543297295736E-2</v>
      </c>
      <c r="G4">
        <f t="shared" si="2"/>
        <v>-1.2343747897136048E-2</v>
      </c>
      <c r="H4" s="17">
        <v>42</v>
      </c>
      <c r="I4">
        <f t="shared" si="3"/>
        <v>-3.1115645597215892E-2</v>
      </c>
      <c r="J4">
        <f t="shared" si="4"/>
        <v>-1.3068571150830675</v>
      </c>
      <c r="K4">
        <f t="shared" si="5"/>
        <v>4.066370283912471E-2</v>
      </c>
      <c r="L4">
        <f t="shared" si="0"/>
        <v>0.22797939304126574</v>
      </c>
      <c r="M4">
        <f t="shared" si="1"/>
        <v>0.41425532425267242</v>
      </c>
      <c r="N4">
        <f t="shared" si="6"/>
        <v>0.18627593121140668</v>
      </c>
      <c r="O4">
        <f t="shared" si="7"/>
        <v>37.068910311069928</v>
      </c>
      <c r="P4">
        <f t="shared" si="8"/>
        <v>-4.9310896889300722</v>
      </c>
      <c r="Q4">
        <f t="shared" si="9"/>
        <v>24.315645520272476</v>
      </c>
      <c r="R4">
        <f t="shared" si="10"/>
        <v>0.65595792582581169</v>
      </c>
    </row>
    <row r="5" spans="1:18" x14ac:dyDescent="0.25">
      <c r="A5">
        <v>-3.4631539036619675E-2</v>
      </c>
      <c r="C5" s="17" t="s">
        <v>20</v>
      </c>
      <c r="D5" s="17">
        <v>-2.7684415546064766E-3</v>
      </c>
      <c r="E5">
        <v>4</v>
      </c>
      <c r="F5">
        <f t="shared" ref="F5:F9" si="11">F4+$C$20</f>
        <v>-1.2343747897136048E-2</v>
      </c>
      <c r="G5">
        <f t="shared" si="2"/>
        <v>2.520004750302364E-2</v>
      </c>
      <c r="H5" s="17">
        <v>61</v>
      </c>
      <c r="I5">
        <f t="shared" si="3"/>
        <v>6.4281498029437958E-3</v>
      </c>
      <c r="J5">
        <f t="shared" si="4"/>
        <v>0.39211713797957154</v>
      </c>
      <c r="K5">
        <f t="shared" si="5"/>
        <v>2.520587703234268E-3</v>
      </c>
      <c r="L5">
        <f t="shared" si="0"/>
        <v>0.41425532425267242</v>
      </c>
      <c r="M5">
        <f t="shared" si="1"/>
        <v>0.62259127195485509</v>
      </c>
      <c r="N5">
        <f t="shared" si="6"/>
        <v>0.20833594770218267</v>
      </c>
      <c r="O5">
        <f t="shared" si="7"/>
        <v>41.45885359273435</v>
      </c>
      <c r="P5">
        <f t="shared" si="8"/>
        <v>-19.54114640726565</v>
      </c>
      <c r="Q5">
        <f t="shared" si="9"/>
        <v>381.85640291019121</v>
      </c>
      <c r="R5">
        <f t="shared" si="10"/>
        <v>9.2104911211802403</v>
      </c>
    </row>
    <row r="6" spans="1:18" x14ac:dyDescent="0.25">
      <c r="A6">
        <v>6.2391959336784687E-2</v>
      </c>
      <c r="C6" s="17" t="s">
        <v>21</v>
      </c>
      <c r="D6" s="17">
        <v>0</v>
      </c>
      <c r="E6">
        <v>5</v>
      </c>
      <c r="F6">
        <f t="shared" si="11"/>
        <v>2.520004750302364E-2</v>
      </c>
      <c r="G6">
        <f t="shared" si="2"/>
        <v>6.2743842903183328E-2</v>
      </c>
      <c r="H6" s="17">
        <v>25</v>
      </c>
      <c r="I6">
        <f t="shared" si="3"/>
        <v>4.3971945203103484E-2</v>
      </c>
      <c r="J6">
        <f t="shared" si="4"/>
        <v>1.0992986300775871</v>
      </c>
      <c r="K6">
        <f t="shared" si="5"/>
        <v>4.8338299123618388E-2</v>
      </c>
      <c r="L6">
        <f t="shared" si="0"/>
        <v>0.62259127195485509</v>
      </c>
      <c r="M6">
        <f t="shared" si="1"/>
        <v>0.79988181730794938</v>
      </c>
      <c r="N6">
        <f t="shared" si="6"/>
        <v>0.1772905453530943</v>
      </c>
      <c r="O6">
        <f t="shared" si="7"/>
        <v>35.280818525265765</v>
      </c>
      <c r="P6">
        <f t="shared" si="8"/>
        <v>10.280818525265765</v>
      </c>
      <c r="Q6">
        <f t="shared" si="9"/>
        <v>105.69522954944775</v>
      </c>
      <c r="R6">
        <f t="shared" si="10"/>
        <v>2.9958270235072888</v>
      </c>
    </row>
    <row r="7" spans="1:18" x14ac:dyDescent="0.25">
      <c r="A7">
        <v>0.10985525354113385</v>
      </c>
      <c r="C7" s="17" t="s">
        <v>22</v>
      </c>
      <c r="D7" s="17">
        <v>7.0478746029404349E-2</v>
      </c>
      <c r="E7">
        <v>6</v>
      </c>
      <c r="F7">
        <f t="shared" si="11"/>
        <v>6.2743842903183328E-2</v>
      </c>
      <c r="G7">
        <f t="shared" si="2"/>
        <v>0.10028763830334302</v>
      </c>
      <c r="H7" s="17">
        <v>10</v>
      </c>
      <c r="I7">
        <f t="shared" si="3"/>
        <v>8.1515740603263165E-2</v>
      </c>
      <c r="J7">
        <f t="shared" si="4"/>
        <v>0.81515740603263165</v>
      </c>
      <c r="K7">
        <f t="shared" si="5"/>
        <v>6.6448159660984871E-2</v>
      </c>
      <c r="L7">
        <f t="shared" si="0"/>
        <v>0.79988181730794938</v>
      </c>
      <c r="M7">
        <f t="shared" si="1"/>
        <v>0.91467290662294842</v>
      </c>
      <c r="N7">
        <f t="shared" si="6"/>
        <v>0.11479108931499904</v>
      </c>
      <c r="O7">
        <f t="shared" si="7"/>
        <v>22.843426773684808</v>
      </c>
      <c r="P7">
        <f t="shared" si="8"/>
        <v>12.843426773684808</v>
      </c>
      <c r="Q7">
        <f t="shared" si="9"/>
        <v>164.95361129100374</v>
      </c>
      <c r="R7">
        <f t="shared" si="10"/>
        <v>7.2210536941430847</v>
      </c>
    </row>
    <row r="8" spans="1:18" x14ac:dyDescent="0.25">
      <c r="A8">
        <v>-8.3411837771731039E-3</v>
      </c>
      <c r="C8" s="17" t="s">
        <v>23</v>
      </c>
      <c r="D8" s="17">
        <v>4.9672536418772784E-3</v>
      </c>
      <c r="E8">
        <v>7</v>
      </c>
      <c r="F8">
        <f t="shared" si="11"/>
        <v>0.10028763830334302</v>
      </c>
      <c r="G8">
        <f t="shared" si="2"/>
        <v>0.1378314337035027</v>
      </c>
      <c r="H8" s="17">
        <v>13</v>
      </c>
      <c r="I8">
        <f t="shared" si="3"/>
        <v>0.11905953600342287</v>
      </c>
      <c r="J8">
        <f t="shared" si="4"/>
        <v>1.5477739680444973</v>
      </c>
      <c r="K8">
        <f t="shared" si="5"/>
        <v>0.1842772504735545</v>
      </c>
      <c r="L8">
        <f t="shared" si="0"/>
        <v>0.91467290662294842</v>
      </c>
      <c r="M8">
        <f t="shared" si="1"/>
        <v>0.97121844890385767</v>
      </c>
      <c r="N8">
        <f t="shared" si="6"/>
        <v>5.6545542280909245E-2</v>
      </c>
      <c r="O8">
        <f t="shared" si="7"/>
        <v>11.25256291390094</v>
      </c>
      <c r="P8">
        <f t="shared" si="8"/>
        <v>-1.74743708609906</v>
      </c>
      <c r="Q8">
        <f t="shared" si="9"/>
        <v>3.0535363698743736</v>
      </c>
      <c r="R8">
        <f t="shared" si="10"/>
        <v>0.27136363451051349</v>
      </c>
    </row>
    <row r="9" spans="1:18" x14ac:dyDescent="0.25">
      <c r="A9">
        <v>2.2814677766171264E-2</v>
      </c>
      <c r="C9" s="17" t="s">
        <v>24</v>
      </c>
      <c r="D9" s="17">
        <v>0.1534768563120843</v>
      </c>
      <c r="E9">
        <v>8</v>
      </c>
      <c r="F9">
        <f t="shared" si="11"/>
        <v>0.1378314337035027</v>
      </c>
      <c r="G9">
        <f t="shared" si="2"/>
        <v>0.17537522910366238</v>
      </c>
      <c r="H9" s="17">
        <v>11</v>
      </c>
      <c r="I9">
        <f t="shared" si="3"/>
        <v>0.15660333140358254</v>
      </c>
      <c r="J9">
        <f t="shared" si="4"/>
        <v>1.722636645439408</v>
      </c>
      <c r="K9">
        <f t="shared" si="5"/>
        <v>0.26977063747370333</v>
      </c>
      <c r="L9">
        <f t="shared" si="0"/>
        <v>0.97121844890385767</v>
      </c>
      <c r="M9">
        <f t="shared" si="1"/>
        <v>0.99240707183387566</v>
      </c>
      <c r="N9">
        <f t="shared" si="6"/>
        <v>2.1188622930017997E-2</v>
      </c>
      <c r="O9">
        <f t="shared" si="7"/>
        <v>4.2165359630735813</v>
      </c>
      <c r="P9">
        <f t="shared" si="8"/>
        <v>-6.7834640369264187</v>
      </c>
      <c r="Q9">
        <f t="shared" si="9"/>
        <v>46.015384340274068</v>
      </c>
      <c r="R9">
        <f t="shared" si="10"/>
        <v>10.913077640806327</v>
      </c>
    </row>
    <row r="10" spans="1:18" x14ac:dyDescent="0.25">
      <c r="A10">
        <v>1.2526259819180256E-2</v>
      </c>
      <c r="C10" s="17" t="s">
        <v>25</v>
      </c>
      <c r="D10" s="17">
        <v>0.30738814186120489</v>
      </c>
      <c r="H10">
        <f>SUM(H2:H9)</f>
        <v>199</v>
      </c>
      <c r="J10">
        <f>SUM(J2:J9)</f>
        <v>0.60341349358294072</v>
      </c>
      <c r="K10">
        <f>SUM(K2:K9)</f>
        <v>1.0045343403757832</v>
      </c>
      <c r="R10" s="27">
        <f>SUM(R2:R9)</f>
        <v>34.125614486893809</v>
      </c>
    </row>
    <row r="11" spans="1:18" x14ac:dyDescent="0.25">
      <c r="A11">
        <v>2.8631812674327295E-2</v>
      </c>
      <c r="C11" s="17" t="s">
        <v>26</v>
      </c>
      <c r="D11" s="17">
        <v>0.33789415860143718</v>
      </c>
      <c r="G11" t="s">
        <v>53</v>
      </c>
      <c r="H11">
        <f>J10/H10</f>
        <v>3.0322286109695515E-3</v>
      </c>
    </row>
    <row r="12" spans="1:18" x14ac:dyDescent="0.25">
      <c r="A12">
        <v>0.13272461565458266</v>
      </c>
      <c r="C12" s="17" t="s">
        <v>27</v>
      </c>
      <c r="D12" s="17">
        <v>-0.1625189294977748</v>
      </c>
      <c r="G12" t="s">
        <v>54</v>
      </c>
      <c r="H12">
        <f>(K10/H10)-H11^2</f>
        <v>5.0387168478205823E-3</v>
      </c>
    </row>
    <row r="13" spans="1:18" x14ac:dyDescent="0.25">
      <c r="A13">
        <v>0.10178269430994238</v>
      </c>
      <c r="C13" s="17" t="s">
        <v>28</v>
      </c>
      <c r="D13" s="17">
        <v>0.17537522910366238</v>
      </c>
      <c r="G13" t="s">
        <v>55</v>
      </c>
      <c r="H13">
        <f>SQRT(H12)</f>
        <v>7.0983919642554127E-2</v>
      </c>
      <c r="O13" t="s">
        <v>63</v>
      </c>
      <c r="Q13">
        <f>_xlfn.CHISQ.INV(0.95,8-1-2)</f>
        <v>11.070497693516351</v>
      </c>
    </row>
    <row r="14" spans="1:18" x14ac:dyDescent="0.25">
      <c r="A14">
        <v>6.7793111295047392E-2</v>
      </c>
      <c r="C14" s="17" t="s">
        <v>29</v>
      </c>
      <c r="D14" s="17">
        <v>0.83035141928281553</v>
      </c>
      <c r="O14" s="27">
        <f>R10</f>
        <v>34.125614486893809</v>
      </c>
      <c r="P14" s="27" t="s">
        <v>78</v>
      </c>
      <c r="Q14" s="27">
        <f>_xlfn.CHISQ.INV.RT(0.05,8-1-2)</f>
        <v>11.070497693516353</v>
      </c>
    </row>
    <row r="15" spans="1:18" ht="15.75" thickBot="1" x14ac:dyDescent="0.3">
      <c r="A15">
        <v>4.8389924020002653E-2</v>
      </c>
      <c r="C15" s="18" t="s">
        <v>30</v>
      </c>
      <c r="D15" s="18">
        <v>199</v>
      </c>
      <c r="I15" t="s">
        <v>67</v>
      </c>
      <c r="P15" t="s">
        <v>136</v>
      </c>
    </row>
    <row r="16" spans="1:18" x14ac:dyDescent="0.25">
      <c r="A16">
        <v>1.3519092578543763E-2</v>
      </c>
    </row>
    <row r="17" spans="1:5" x14ac:dyDescent="0.25">
      <c r="A17">
        <v>-2.7684415546064766E-3</v>
      </c>
      <c r="C17" t="s">
        <v>48</v>
      </c>
    </row>
    <row r="18" spans="1:5" x14ac:dyDescent="0.25">
      <c r="A18">
        <v>0.16920046883125733</v>
      </c>
      <c r="C18">
        <f>ROUNDUP(1+SQRT(2)*LN(D15),0)</f>
        <v>9</v>
      </c>
    </row>
    <row r="19" spans="1:5" x14ac:dyDescent="0.25">
      <c r="A19">
        <v>-2.386748140664343E-2</v>
      </c>
      <c r="C19" t="s">
        <v>49</v>
      </c>
    </row>
    <row r="20" spans="1:5" x14ac:dyDescent="0.25">
      <c r="A20">
        <v>-5.1894252422254959E-3</v>
      </c>
      <c r="C20">
        <f>(D13-D12)/C18</f>
        <v>3.7543795400159688E-2</v>
      </c>
    </row>
    <row r="21" spans="1:5" x14ac:dyDescent="0.25">
      <c r="A21">
        <v>0.1409689431251939</v>
      </c>
    </row>
    <row r="22" spans="1:5" ht="15.75" thickBot="1" x14ac:dyDescent="0.3">
      <c r="A22">
        <v>5.2490182621396764E-2</v>
      </c>
    </row>
    <row r="23" spans="1:5" x14ac:dyDescent="0.25">
      <c r="A23">
        <v>2.2472855852058576E-2</v>
      </c>
      <c r="C23" s="20" t="s">
        <v>133</v>
      </c>
      <c r="D23" s="20" t="s">
        <v>39</v>
      </c>
      <c r="E23" s="20" t="s">
        <v>40</v>
      </c>
    </row>
    <row r="24" spans="1:5" x14ac:dyDescent="0.25">
      <c r="A24">
        <v>0</v>
      </c>
      <c r="C24" s="22">
        <v>-8.7431338697455424E-2</v>
      </c>
      <c r="D24" s="17">
        <v>20</v>
      </c>
      <c r="E24" s="23">
        <v>0.10050251256281408</v>
      </c>
    </row>
    <row r="25" spans="1:5" x14ac:dyDescent="0.25">
      <c r="A25">
        <v>0</v>
      </c>
      <c r="C25" s="22">
        <v>-4.9887543297295736E-2</v>
      </c>
      <c r="D25" s="17">
        <v>17</v>
      </c>
      <c r="E25" s="23">
        <v>0.18592964824120603</v>
      </c>
    </row>
    <row r="26" spans="1:5" x14ac:dyDescent="0.25">
      <c r="A26">
        <v>-1.7937700686667318E-2</v>
      </c>
      <c r="C26" s="22">
        <v>-1.2343747897136048E-2</v>
      </c>
      <c r="D26" s="17">
        <v>42</v>
      </c>
      <c r="E26" s="23">
        <v>0.39698492462311558</v>
      </c>
    </row>
    <row r="27" spans="1:5" x14ac:dyDescent="0.25">
      <c r="A27">
        <v>-2.7524673390090033E-2</v>
      </c>
      <c r="C27" s="22">
        <v>2.520004750302364E-2</v>
      </c>
      <c r="D27" s="17">
        <v>61</v>
      </c>
      <c r="E27" s="23">
        <v>0.70351758793969854</v>
      </c>
    </row>
    <row r="28" spans="1:5" x14ac:dyDescent="0.25">
      <c r="A28">
        <v>-5.0070052644806386E-2</v>
      </c>
      <c r="C28" s="22">
        <v>6.2743842903183328E-2</v>
      </c>
      <c r="D28" s="17">
        <v>25</v>
      </c>
      <c r="E28" s="23">
        <v>0.82914572864321612</v>
      </c>
    </row>
    <row r="29" spans="1:5" x14ac:dyDescent="0.25">
      <c r="A29">
        <v>-1.9753728736232424E-2</v>
      </c>
      <c r="C29" s="22">
        <v>0.10028763830334302</v>
      </c>
      <c r="D29" s="17">
        <v>10</v>
      </c>
      <c r="E29" s="23">
        <v>0.87939698492462315</v>
      </c>
    </row>
    <row r="30" spans="1:5" x14ac:dyDescent="0.25">
      <c r="A30">
        <v>2.005079704556122E-2</v>
      </c>
      <c r="C30" s="22">
        <v>0.1378314337035027</v>
      </c>
      <c r="D30" s="17">
        <v>13</v>
      </c>
      <c r="E30" s="23">
        <v>0.94472361809045224</v>
      </c>
    </row>
    <row r="31" spans="1:5" x14ac:dyDescent="0.25">
      <c r="A31">
        <v>1.7220597751670341E-2</v>
      </c>
      <c r="C31" s="22">
        <v>0.17537522910366238</v>
      </c>
      <c r="D31" s="17">
        <v>11</v>
      </c>
      <c r="E31" s="23">
        <v>1</v>
      </c>
    </row>
    <row r="32" spans="1:5" ht="15.75" thickBot="1" x14ac:dyDescent="0.3">
      <c r="A32">
        <v>2.6475673984027955E-2</v>
      </c>
      <c r="C32" s="18" t="s">
        <v>38</v>
      </c>
      <c r="D32" s="18">
        <v>0</v>
      </c>
      <c r="E32" s="24">
        <v>1</v>
      </c>
    </row>
    <row r="33" spans="1:16" x14ac:dyDescent="0.25">
      <c r="A33">
        <v>0.17197526473981029</v>
      </c>
    </row>
    <row r="34" spans="1:16" x14ac:dyDescent="0.25">
      <c r="A34">
        <v>-4.4016885416774211E-2</v>
      </c>
    </row>
    <row r="35" spans="1:16" x14ac:dyDescent="0.25">
      <c r="A35">
        <v>-2.503130218118477E-3</v>
      </c>
    </row>
    <row r="36" spans="1:16" x14ac:dyDescent="0.25">
      <c r="A36">
        <v>-3.3039854078200155E-2</v>
      </c>
      <c r="E36" t="s">
        <v>66</v>
      </c>
    </row>
    <row r="37" spans="1:16" x14ac:dyDescent="0.25">
      <c r="A37">
        <v>-5.3062844975211555E-2</v>
      </c>
      <c r="F37" t="s">
        <v>42</v>
      </c>
      <c r="G37" t="s">
        <v>43</v>
      </c>
      <c r="H37" t="s">
        <v>68</v>
      </c>
      <c r="I37" t="s">
        <v>69</v>
      </c>
      <c r="J37" t="s">
        <v>70</v>
      </c>
      <c r="K37" t="s">
        <v>71</v>
      </c>
      <c r="L37" t="s">
        <v>72</v>
      </c>
      <c r="M37" t="s">
        <v>73</v>
      </c>
      <c r="N37" t="s">
        <v>74</v>
      </c>
      <c r="P37" t="s">
        <v>75</v>
      </c>
    </row>
    <row r="38" spans="1:16" x14ac:dyDescent="0.25">
      <c r="A38">
        <v>-0.11540167715731682</v>
      </c>
      <c r="F38">
        <v>-0.1625189294977748</v>
      </c>
      <c r="G38">
        <v>-8.7431338697455424E-2</v>
      </c>
      <c r="H38">
        <f>AVERAGE(F38:G38)</f>
        <v>-0.12497513409761511</v>
      </c>
      <c r="I38" s="17">
        <v>20</v>
      </c>
      <c r="J38">
        <v>0.10050251256281408</v>
      </c>
      <c r="K38">
        <f>I38/($D$15*(G38-F38))</f>
        <v>1.3384703316701245</v>
      </c>
      <c r="L38">
        <f>_xlfn.NORM.DIST(H38,$D$3,$D$7,FALSE)</f>
        <v>1.0561135156475063</v>
      </c>
      <c r="M38">
        <f>_xlfn.NORM.DIST(H38,$D$3,$D$7,TRUE)</f>
        <v>3.3443283589114095E-2</v>
      </c>
      <c r="N38">
        <f>ABS(J38-M38)</f>
        <v>6.705922897369998E-2</v>
      </c>
      <c r="P38">
        <f>MAX(N38:N45)</f>
        <v>0.19075242681327709</v>
      </c>
    </row>
    <row r="39" spans="1:16" x14ac:dyDescent="0.25">
      <c r="A39">
        <v>9.1324835632724723E-3</v>
      </c>
      <c r="F39">
        <v>-8.7431338697455424E-2</v>
      </c>
      <c r="G39">
        <v>-4.9887543297295736E-2</v>
      </c>
      <c r="H39">
        <f t="shared" ref="H39:H45" si="12">AVERAGE(F39:G39)</f>
        <v>-6.8659440997375587E-2</v>
      </c>
      <c r="I39" s="17">
        <v>17</v>
      </c>
      <c r="J39">
        <v>0.18592964824120603</v>
      </c>
      <c r="K39">
        <f>I39/($D$15*(G39-F39))</f>
        <v>2.2753995638392119</v>
      </c>
      <c r="L39">
        <f t="shared" ref="L39:L45" si="13">_xlfn.NORM.DIST(H39,$D$3,$D$7,FALSE)</f>
        <v>3.3186486690035397</v>
      </c>
      <c r="M39">
        <f t="shared" ref="M39:M45" si="14">_xlfn.NORM.DIST(H39,$D$3,$D$7,TRUE)</f>
        <v>0.15071061315727721</v>
      </c>
      <c r="N39">
        <f t="shared" ref="N39:N45" si="15">ABS(J39-M39)</f>
        <v>3.5219035083928818E-2</v>
      </c>
    </row>
    <row r="40" spans="1:16" x14ac:dyDescent="0.25">
      <c r="A40">
        <v>1.2048338516174574E-2</v>
      </c>
      <c r="F40">
        <v>-4.9887543297295736E-2</v>
      </c>
      <c r="G40">
        <v>-1.2343747897136048E-2</v>
      </c>
      <c r="H40">
        <f t="shared" si="12"/>
        <v>-3.1115645597215892E-2</v>
      </c>
      <c r="I40" s="17">
        <v>42</v>
      </c>
      <c r="J40">
        <v>0.39698492462311558</v>
      </c>
      <c r="K40">
        <f t="shared" ref="K40:K45" si="16">I40/($D$15*(G40-F40))</f>
        <v>5.6215753930145231</v>
      </c>
      <c r="L40">
        <f t="shared" si="13"/>
        <v>4.9936067969781286</v>
      </c>
      <c r="M40">
        <f t="shared" si="14"/>
        <v>0.30829334502041844</v>
      </c>
      <c r="N40">
        <f t="shared" si="15"/>
        <v>8.8691579602697135E-2</v>
      </c>
      <c r="P40" t="s">
        <v>76</v>
      </c>
    </row>
    <row r="41" spans="1:16" x14ac:dyDescent="0.25">
      <c r="A41">
        <v>-4.5949890191855927E-2</v>
      </c>
      <c r="F41">
        <v>-1.2343747897136048E-2</v>
      </c>
      <c r="G41">
        <v>2.520004750302364E-2</v>
      </c>
      <c r="H41">
        <f t="shared" si="12"/>
        <v>6.4281498029437958E-3</v>
      </c>
      <c r="I41" s="17">
        <v>61</v>
      </c>
      <c r="J41">
        <v>0.70351758793969854</v>
      </c>
      <c r="K41">
        <f t="shared" si="16"/>
        <v>8.164669023187761</v>
      </c>
      <c r="L41">
        <f t="shared" si="13"/>
        <v>5.6575642832317241</v>
      </c>
      <c r="M41">
        <f t="shared" si="14"/>
        <v>0.51276516112642145</v>
      </c>
      <c r="N41">
        <f t="shared" si="15"/>
        <v>0.19075242681327709</v>
      </c>
      <c r="P41" s="27">
        <f>P38*SQRT(D15)</f>
        <v>2.6908941225354392</v>
      </c>
    </row>
    <row r="42" spans="1:16" x14ac:dyDescent="0.25">
      <c r="A42">
        <v>0.13744223061652167</v>
      </c>
      <c r="F42">
        <v>2.520004750302364E-2</v>
      </c>
      <c r="G42">
        <v>6.2743842903183328E-2</v>
      </c>
      <c r="H42">
        <f t="shared" si="12"/>
        <v>4.3971945203103484E-2</v>
      </c>
      <c r="I42" s="17">
        <v>25</v>
      </c>
      <c r="J42">
        <v>0.82914572864321612</v>
      </c>
      <c r="K42">
        <f t="shared" si="16"/>
        <v>3.3461758291753116</v>
      </c>
      <c r="L42">
        <f t="shared" si="13"/>
        <v>4.8262158586248782</v>
      </c>
      <c r="M42">
        <f t="shared" si="14"/>
        <v>0.71386097247101921</v>
      </c>
      <c r="N42">
        <f t="shared" si="15"/>
        <v>0.11528475617219691</v>
      </c>
    </row>
    <row r="43" spans="1:16" x14ac:dyDescent="0.25">
      <c r="A43">
        <v>8.3818671883071544E-2</v>
      </c>
      <c r="F43">
        <v>6.2743842903183328E-2</v>
      </c>
      <c r="G43">
        <v>0.10028763830334302</v>
      </c>
      <c r="H43">
        <f t="shared" si="12"/>
        <v>8.1515740603263165E-2</v>
      </c>
      <c r="I43" s="17">
        <v>10</v>
      </c>
      <c r="J43">
        <v>0.87939698492462315</v>
      </c>
      <c r="K43">
        <f t="shared" si="16"/>
        <v>1.3384703316701245</v>
      </c>
      <c r="L43">
        <f t="shared" si="13"/>
        <v>3.0998885345925347</v>
      </c>
      <c r="M43">
        <f t="shared" si="14"/>
        <v>0.86376592130669572</v>
      </c>
      <c r="N43">
        <f t="shared" si="15"/>
        <v>1.5631063617927432E-2</v>
      </c>
      <c r="P43" t="s">
        <v>77</v>
      </c>
    </row>
    <row r="44" spans="1:16" x14ac:dyDescent="0.25">
      <c r="A44">
        <v>5.0125418235441935E-3</v>
      </c>
      <c r="F44">
        <v>0.10028763830334302</v>
      </c>
      <c r="G44">
        <v>0.1378314337035027</v>
      </c>
      <c r="H44">
        <f t="shared" si="12"/>
        <v>0.11905953600342287</v>
      </c>
      <c r="I44" s="17">
        <v>13</v>
      </c>
      <c r="J44">
        <v>0.94472361809045224</v>
      </c>
      <c r="K44">
        <f t="shared" si="16"/>
        <v>1.7400114311711621</v>
      </c>
      <c r="L44">
        <f t="shared" si="13"/>
        <v>1.4991583345278885</v>
      </c>
      <c r="M44">
        <f t="shared" si="14"/>
        <v>0.94845908640195375</v>
      </c>
      <c r="N44">
        <f t="shared" si="15"/>
        <v>3.7354683115015108E-3</v>
      </c>
      <c r="P44">
        <v>0.89500000000000002</v>
      </c>
    </row>
    <row r="45" spans="1:16" x14ac:dyDescent="0.25">
      <c r="A45">
        <v>-7.2570692834835498E-2</v>
      </c>
      <c r="F45">
        <v>0.1378314337035027</v>
      </c>
      <c r="G45">
        <v>0.17537522910366238</v>
      </c>
      <c r="H45">
        <f t="shared" si="12"/>
        <v>0.15660333140358254</v>
      </c>
      <c r="I45" s="17">
        <v>11</v>
      </c>
      <c r="J45">
        <v>1</v>
      </c>
      <c r="K45">
        <f t="shared" si="16"/>
        <v>1.4723173648371377</v>
      </c>
      <c r="L45">
        <f t="shared" si="13"/>
        <v>0.54589739214218613</v>
      </c>
      <c r="M45">
        <f t="shared" si="14"/>
        <v>0.9847213237660517</v>
      </c>
      <c r="N45">
        <f t="shared" si="15"/>
        <v>1.5278676233948296E-2</v>
      </c>
    </row>
    <row r="46" spans="1:16" x14ac:dyDescent="0.25">
      <c r="A46">
        <v>2.6526754333428604E-2</v>
      </c>
    </row>
    <row r="47" spans="1:16" x14ac:dyDescent="0.25">
      <c r="A47">
        <v>8.5264651654688134E-2</v>
      </c>
      <c r="N47">
        <f>P41</f>
        <v>2.6908941225354392</v>
      </c>
      <c r="O47" s="26" t="s">
        <v>78</v>
      </c>
      <c r="P47">
        <f>P44</f>
        <v>0.89500000000000002</v>
      </c>
    </row>
    <row r="48" spans="1:16" x14ac:dyDescent="0.25">
      <c r="A48">
        <v>-2.5975486403260677E-2</v>
      </c>
      <c r="M48" t="s">
        <v>79</v>
      </c>
    </row>
    <row r="49" spans="1:13" x14ac:dyDescent="0.25">
      <c r="A49">
        <v>-5.1293294387550578E-2</v>
      </c>
      <c r="M49" t="s">
        <v>80</v>
      </c>
    </row>
    <row r="50" spans="1:13" x14ac:dyDescent="0.25">
      <c r="A50">
        <v>0.10757413028614016</v>
      </c>
    </row>
    <row r="51" spans="1:13" x14ac:dyDescent="0.25">
      <c r="A51">
        <v>-1.2515807931830646E-2</v>
      </c>
    </row>
    <row r="52" spans="1:13" x14ac:dyDescent="0.25">
      <c r="A52">
        <v>-9.7832249237034763E-2</v>
      </c>
    </row>
    <row r="53" spans="1:13" x14ac:dyDescent="0.25">
      <c r="A53">
        <v>9.7832249237034805E-2</v>
      </c>
    </row>
    <row r="54" spans="1:13" x14ac:dyDescent="0.25">
      <c r="A54">
        <v>-4.113690556048949E-2</v>
      </c>
    </row>
    <row r="55" spans="1:13" x14ac:dyDescent="0.25">
      <c r="A55">
        <v>-2.6281224062694691E-3</v>
      </c>
    </row>
    <row r="56" spans="1:13" x14ac:dyDescent="0.25">
      <c r="A56">
        <v>0.13056647528205828</v>
      </c>
    </row>
    <row r="57" spans="1:13" x14ac:dyDescent="0.25">
      <c r="A57">
        <v>4.0729611500188577E-2</v>
      </c>
    </row>
    <row r="58" spans="1:13" x14ac:dyDescent="0.25">
      <c r="A58">
        <v>4.5511646082876875E-2</v>
      </c>
    </row>
    <row r="59" spans="1:13" x14ac:dyDescent="0.25">
      <c r="A59">
        <v>4.5556531602367223E-2</v>
      </c>
    </row>
    <row r="60" spans="1:13" x14ac:dyDescent="0.25">
      <c r="A60">
        <v>3.1875208530449034E-2</v>
      </c>
    </row>
    <row r="61" spans="1:13" x14ac:dyDescent="0.25">
      <c r="A61">
        <v>0.16809885629124965</v>
      </c>
    </row>
    <row r="62" spans="1:13" x14ac:dyDescent="0.25">
      <c r="A62">
        <v>8.446576679019599E-2</v>
      </c>
    </row>
    <row r="63" spans="1:13" x14ac:dyDescent="0.25">
      <c r="A63">
        <v>-4.0259674285700292E-2</v>
      </c>
    </row>
    <row r="64" spans="1:13" x14ac:dyDescent="0.25">
      <c r="A64">
        <v>-5.4200674693392556E-3</v>
      </c>
    </row>
    <row r="65" spans="1:1" x14ac:dyDescent="0.25">
      <c r="A65">
        <v>-8.8000007816569192E-2</v>
      </c>
    </row>
    <row r="66" spans="1:1" x14ac:dyDescent="0.25">
      <c r="A66">
        <v>-2.0990275891835858E-2</v>
      </c>
    </row>
    <row r="67" spans="1:1" x14ac:dyDescent="0.25">
      <c r="A67">
        <v>0.1410785982599056</v>
      </c>
    </row>
    <row r="68" spans="1:1" x14ac:dyDescent="0.25">
      <c r="A68">
        <v>-8.166683286867997E-2</v>
      </c>
    </row>
    <row r="69" spans="1:1" x14ac:dyDescent="0.25">
      <c r="A69">
        <v>-7.8790010731934743E-2</v>
      </c>
    </row>
    <row r="70" spans="1:1" x14ac:dyDescent="0.25">
      <c r="A70">
        <v>2.3824831481487493E-2</v>
      </c>
    </row>
    <row r="71" spans="1:1" x14ac:dyDescent="0.25">
      <c r="A71">
        <v>5.032508388751563E-2</v>
      </c>
    </row>
    <row r="72" spans="1:1" x14ac:dyDescent="0.25">
      <c r="A72">
        <v>-0.10809089278068354</v>
      </c>
    </row>
    <row r="73" spans="1:1" x14ac:dyDescent="0.25">
      <c r="A73">
        <v>5.7765808893168062E-2</v>
      </c>
    </row>
    <row r="74" spans="1:1" x14ac:dyDescent="0.25">
      <c r="A74">
        <v>9.2373320131015069E-2</v>
      </c>
    </row>
    <row r="75" spans="1:1" x14ac:dyDescent="0.25">
      <c r="A75">
        <v>-4.8202101817877631E-2</v>
      </c>
    </row>
    <row r="76" spans="1:1" x14ac:dyDescent="0.25">
      <c r="A76">
        <v>-5.7158413839948637E-2</v>
      </c>
    </row>
    <row r="77" spans="1:1" x14ac:dyDescent="0.25">
      <c r="A77">
        <v>-6.5574005461590517E-3</v>
      </c>
    </row>
    <row r="78" spans="1:1" x14ac:dyDescent="0.25">
      <c r="A78">
        <v>-0.15634607039069398</v>
      </c>
    </row>
    <row r="79" spans="1:1" x14ac:dyDescent="0.25">
      <c r="A79">
        <v>-5.5350095083164956E-2</v>
      </c>
    </row>
    <row r="80" spans="1:1" x14ac:dyDescent="0.25">
      <c r="A80">
        <v>-0.10716883441461005</v>
      </c>
    </row>
    <row r="81" spans="1:1" x14ac:dyDescent="0.25">
      <c r="A81">
        <v>-0.11926342082681775</v>
      </c>
    </row>
    <row r="82" spans="1:1" x14ac:dyDescent="0.25">
      <c r="A82">
        <v>-0.11778303565638339</v>
      </c>
    </row>
    <row r="83" spans="1:1" x14ac:dyDescent="0.25">
      <c r="A83">
        <v>0.15415067982725836</v>
      </c>
    </row>
    <row r="84" spans="1:1" x14ac:dyDescent="0.25">
      <c r="A84">
        <v>0.11778303565638346</v>
      </c>
    </row>
    <row r="85" spans="1:1" x14ac:dyDescent="0.25">
      <c r="A85">
        <v>-0.11778303565638339</v>
      </c>
    </row>
    <row r="86" spans="1:1" x14ac:dyDescent="0.25">
      <c r="A86">
        <v>6.8992871486951421E-2</v>
      </c>
    </row>
    <row r="87" spans="1:1" x14ac:dyDescent="0.25">
      <c r="A87">
        <v>-0.1625189294977748</v>
      </c>
    </row>
    <row r="88" spans="1:1" x14ac:dyDescent="0.25">
      <c r="A88">
        <v>5.7158413839948623E-2</v>
      </c>
    </row>
    <row r="89" spans="1:1" x14ac:dyDescent="0.25">
      <c r="A89">
        <v>0.12062798778861472</v>
      </c>
    </row>
    <row r="90" spans="1:1" x14ac:dyDescent="0.25">
      <c r="A90">
        <v>-9.5310179804324768E-2</v>
      </c>
    </row>
    <row r="91" spans="1:1" x14ac:dyDescent="0.25">
      <c r="A91">
        <v>4.8790164169431834E-2</v>
      </c>
    </row>
    <row r="92" spans="1:1" x14ac:dyDescent="0.25">
      <c r="A92">
        <v>4.6520015634892907E-2</v>
      </c>
    </row>
    <row r="93" spans="1:1" x14ac:dyDescent="0.25">
      <c r="A93">
        <v>0</v>
      </c>
    </row>
    <row r="94" spans="1:1" x14ac:dyDescent="0.25">
      <c r="A94">
        <v>2.2472855852058576E-2</v>
      </c>
    </row>
    <row r="95" spans="1:1" x14ac:dyDescent="0.25">
      <c r="A95">
        <v>-0.13580154115906162</v>
      </c>
    </row>
    <row r="96" spans="1:1" x14ac:dyDescent="0.25">
      <c r="A96">
        <v>0.16705408466316624</v>
      </c>
    </row>
    <row r="97" spans="1:1" x14ac:dyDescent="0.25">
      <c r="A97">
        <v>2.2814677766171264E-2</v>
      </c>
    </row>
    <row r="98" spans="1:1" x14ac:dyDescent="0.25">
      <c r="A98">
        <v>-0.10285738543970782</v>
      </c>
    </row>
    <row r="99" spans="1:1" x14ac:dyDescent="0.25">
      <c r="A99">
        <v>-4.1753714104806215E-3</v>
      </c>
    </row>
    <row r="100" spans="1:1" x14ac:dyDescent="0.25">
      <c r="A100">
        <v>0.16362942378180212</v>
      </c>
    </row>
    <row r="101" spans="1:1" x14ac:dyDescent="0.25">
      <c r="A101">
        <v>-2.8710105882431367E-2</v>
      </c>
    </row>
    <row r="102" spans="1:1" x14ac:dyDescent="0.25">
      <c r="A102">
        <v>0.10146946016485985</v>
      </c>
    </row>
    <row r="103" spans="1:1" x14ac:dyDescent="0.25">
      <c r="A103">
        <v>-8.8106296821549197E-3</v>
      </c>
    </row>
    <row r="104" spans="1:1" x14ac:dyDescent="0.25">
      <c r="A104">
        <v>-1.7699577099400975E-2</v>
      </c>
    </row>
    <row r="105" spans="1:1" x14ac:dyDescent="0.25">
      <c r="A105">
        <v>-3.6367644170874833E-2</v>
      </c>
    </row>
    <row r="106" spans="1:1" x14ac:dyDescent="0.25">
      <c r="A106">
        <v>-5.7158413839948637E-2</v>
      </c>
    </row>
    <row r="107" spans="1:1" x14ac:dyDescent="0.25">
      <c r="A107">
        <v>-3.6749542208741492E-2</v>
      </c>
    </row>
    <row r="108" spans="1:1" x14ac:dyDescent="0.25">
      <c r="A108">
        <v>-0.10714463745132766</v>
      </c>
    </row>
    <row r="109" spans="1:1" x14ac:dyDescent="0.25">
      <c r="A109">
        <v>2.3530497410194036E-2</v>
      </c>
    </row>
    <row r="110" spans="1:1" x14ac:dyDescent="0.25">
      <c r="A110">
        <v>6.1991676027968005E-2</v>
      </c>
    </row>
    <row r="111" spans="1:1" x14ac:dyDescent="0.25">
      <c r="A111">
        <v>0.14310084364067344</v>
      </c>
    </row>
    <row r="112" spans="1:1" x14ac:dyDescent="0.25">
      <c r="A112">
        <v>0.11034805716886541</v>
      </c>
    </row>
    <row r="113" spans="1:1" x14ac:dyDescent="0.25">
      <c r="A113">
        <v>0.15521621002929642</v>
      </c>
    </row>
    <row r="114" spans="1:1" x14ac:dyDescent="0.25">
      <c r="A114">
        <v>0.17537522910366238</v>
      </c>
    </row>
    <row r="115" spans="1:1" x14ac:dyDescent="0.25">
      <c r="A115">
        <v>-0.13161824874656211</v>
      </c>
    </row>
    <row r="116" spans="1:1" x14ac:dyDescent="0.25">
      <c r="A116">
        <v>-2.4769068112408858E-2</v>
      </c>
    </row>
    <row r="117" spans="1:1" x14ac:dyDescent="0.25">
      <c r="A117">
        <v>-0.13040149961559494</v>
      </c>
    </row>
    <row r="118" spans="1:1" x14ac:dyDescent="0.25">
      <c r="A118">
        <v>-2.1661496781179419E-2</v>
      </c>
    </row>
    <row r="119" spans="1:1" x14ac:dyDescent="0.25">
      <c r="A119">
        <v>-9.2730484251723727E-2</v>
      </c>
    </row>
    <row r="120" spans="1:1" x14ac:dyDescent="0.25">
      <c r="A120">
        <v>5.6466611667771165E-2</v>
      </c>
    </row>
    <row r="121" spans="1:1" x14ac:dyDescent="0.25">
      <c r="A121">
        <v>-4.0005334613699248E-2</v>
      </c>
    </row>
    <row r="122" spans="1:1" x14ac:dyDescent="0.25">
      <c r="A122">
        <v>-6.7536206990487221E-2</v>
      </c>
    </row>
    <row r="123" spans="1:1" x14ac:dyDescent="0.25">
      <c r="A123">
        <v>8.1125544812368527E-2</v>
      </c>
    </row>
    <row r="124" spans="1:1" x14ac:dyDescent="0.25">
      <c r="A124">
        <v>-4.4255009004040814E-2</v>
      </c>
    </row>
    <row r="125" spans="1:1" x14ac:dyDescent="0.25">
      <c r="A125">
        <v>4.514680354526613E-3</v>
      </c>
    </row>
    <row r="126" spans="1:1" x14ac:dyDescent="0.25">
      <c r="A126">
        <v>-1.8182319083190474E-2</v>
      </c>
    </row>
    <row r="127" spans="1:1" x14ac:dyDescent="0.25">
      <c r="A127">
        <v>1.3667638728663835E-2</v>
      </c>
    </row>
    <row r="128" spans="1:1" x14ac:dyDescent="0.25">
      <c r="A128">
        <v>-2.2884293833587845E-2</v>
      </c>
    </row>
    <row r="129" spans="1:1" x14ac:dyDescent="0.25">
      <c r="A129">
        <v>-9.0498355199179273E-3</v>
      </c>
    </row>
    <row r="130" spans="1:1" x14ac:dyDescent="0.25">
      <c r="A130">
        <v>0</v>
      </c>
    </row>
    <row r="131" spans="1:1" x14ac:dyDescent="0.25">
      <c r="A131">
        <v>-1.8349138668196541E-2</v>
      </c>
    </row>
    <row r="132" spans="1:1" x14ac:dyDescent="0.25">
      <c r="A132">
        <v>-0.10742024862083688</v>
      </c>
    </row>
    <row r="133" spans="1:1" x14ac:dyDescent="0.25">
      <c r="A133">
        <v>-4.7502333985003371E-2</v>
      </c>
    </row>
    <row r="134" spans="1:1" x14ac:dyDescent="0.25">
      <c r="A134">
        <v>3.1917602968305162E-2</v>
      </c>
    </row>
    <row r="135" spans="1:1" x14ac:dyDescent="0.25">
      <c r="A135">
        <v>-0.15017453144761886</v>
      </c>
    </row>
    <row r="136" spans="1:1" x14ac:dyDescent="0.25">
      <c r="A136">
        <v>-0.11258821877927935</v>
      </c>
    </row>
    <row r="137" spans="1:1" x14ac:dyDescent="0.25">
      <c r="A137">
        <v>-5.6980211146377786E-3</v>
      </c>
    </row>
    <row r="138" spans="1:1" x14ac:dyDescent="0.25">
      <c r="A138">
        <v>-2.8987536873252187E-2</v>
      </c>
    </row>
    <row r="139" spans="1:1" x14ac:dyDescent="0.25">
      <c r="A139">
        <v>-2.3530497410193932E-2</v>
      </c>
    </row>
    <row r="140" spans="1:1" x14ac:dyDescent="0.25">
      <c r="A140">
        <v>4.4451762570833796E-2</v>
      </c>
    </row>
    <row r="141" spans="1:1" x14ac:dyDescent="0.25">
      <c r="A141">
        <v>-6.2131781107006158E-2</v>
      </c>
    </row>
    <row r="142" spans="1:1" x14ac:dyDescent="0.25">
      <c r="A142">
        <v>0.12817519342399761</v>
      </c>
    </row>
    <row r="143" spans="1:1" x14ac:dyDescent="0.25">
      <c r="A143">
        <v>-7.0067562616716955E-2</v>
      </c>
    </row>
    <row r="144" spans="1:1" x14ac:dyDescent="0.25">
      <c r="A144">
        <v>1.242251999855711E-2</v>
      </c>
    </row>
    <row r="145" spans="1:1" x14ac:dyDescent="0.25">
      <c r="A145">
        <v>-3.691354000685295E-2</v>
      </c>
    </row>
    <row r="146" spans="1:1" x14ac:dyDescent="0.25">
      <c r="A146">
        <v>-8.1317624718199533E-2</v>
      </c>
    </row>
    <row r="147" spans="1:1" x14ac:dyDescent="0.25">
      <c r="A147">
        <v>-2.6341214176102884E-2</v>
      </c>
    </row>
    <row r="148" spans="1:1" x14ac:dyDescent="0.25">
      <c r="A148">
        <v>5.0493566083660646E-3</v>
      </c>
    </row>
    <row r="149" spans="1:1" x14ac:dyDescent="0.25">
      <c r="A149">
        <v>7.1553692348625075E-2</v>
      </c>
    </row>
    <row r="150" spans="1:1" x14ac:dyDescent="0.25">
      <c r="A150">
        <v>-8.5287851651751534E-4</v>
      </c>
    </row>
    <row r="151" spans="1:1" x14ac:dyDescent="0.25">
      <c r="A151">
        <v>-1.7079423451560362E-3</v>
      </c>
    </row>
    <row r="152" spans="1:1" x14ac:dyDescent="0.25">
      <c r="A152">
        <v>-2.6414179106062988E-2</v>
      </c>
    </row>
    <row r="153" spans="1:1" x14ac:dyDescent="0.25">
      <c r="A153">
        <v>-1.756697860633441E-3</v>
      </c>
    </row>
    <row r="154" spans="1:1" x14ac:dyDescent="0.25">
      <c r="A154">
        <v>0.10227884912041825</v>
      </c>
    </row>
    <row r="155" spans="1:1" x14ac:dyDescent="0.25">
      <c r="A155">
        <v>-5.2965535579912681E-2</v>
      </c>
    </row>
    <row r="156" spans="1:1" x14ac:dyDescent="0.25">
      <c r="A156">
        <v>6.4799993226915431E-2</v>
      </c>
    </row>
    <row r="157" spans="1:1" x14ac:dyDescent="0.25">
      <c r="A157">
        <v>-2.2606554628913936E-2</v>
      </c>
    </row>
    <row r="158" spans="1:1" x14ac:dyDescent="0.25">
      <c r="A158">
        <v>-2.0076296644877868E-3</v>
      </c>
    </row>
    <row r="159" spans="1:1" x14ac:dyDescent="0.25">
      <c r="A159">
        <v>-1.3759828588213233E-2</v>
      </c>
    </row>
    <row r="160" spans="1:1" x14ac:dyDescent="0.25">
      <c r="A160">
        <v>-2.5171537362483398E-2</v>
      </c>
    </row>
    <row r="161" spans="1:1" x14ac:dyDescent="0.25">
      <c r="A161">
        <v>1.7809540921414395E-2</v>
      </c>
    </row>
    <row r="162" spans="1:1" x14ac:dyDescent="0.25">
      <c r="A162">
        <v>-3.7290285598665976E-3</v>
      </c>
    </row>
    <row r="163" spans="1:1" x14ac:dyDescent="0.25">
      <c r="A163">
        <v>-6.2461164969529323E-3</v>
      </c>
    </row>
    <row r="164" spans="1:1" x14ac:dyDescent="0.25">
      <c r="A164">
        <v>-1.3456889360610843E-2</v>
      </c>
    </row>
    <row r="165" spans="1:1" x14ac:dyDescent="0.25">
      <c r="A165">
        <v>-2.6164906721941685E-2</v>
      </c>
    </row>
    <row r="166" spans="1:1" x14ac:dyDescent="0.25">
      <c r="A166">
        <v>1.4668080067631775E-2</v>
      </c>
    </row>
    <row r="167" spans="1:1" x14ac:dyDescent="0.25">
      <c r="A167">
        <v>-5.2083451071382354E-3</v>
      </c>
    </row>
    <row r="168" spans="1:1" x14ac:dyDescent="0.25">
      <c r="A168">
        <v>-1.8445845790751567E-2</v>
      </c>
    </row>
    <row r="169" spans="1:1" x14ac:dyDescent="0.25">
      <c r="A169">
        <v>-7.64292676590929E-2</v>
      </c>
    </row>
    <row r="170" spans="1:1" x14ac:dyDescent="0.25">
      <c r="A170">
        <v>-2.7159768350351388E-2</v>
      </c>
    </row>
    <row r="171" spans="1:1" x14ac:dyDescent="0.25">
      <c r="A171">
        <v>-3.9408917998765896E-3</v>
      </c>
    </row>
    <row r="172" spans="1:1" x14ac:dyDescent="0.25">
      <c r="A172">
        <v>-5.9406115301211711E-3</v>
      </c>
    </row>
    <row r="173" spans="1:1" x14ac:dyDescent="0.25">
      <c r="A173">
        <v>4.75125715476446E-2</v>
      </c>
    </row>
    <row r="174" spans="1:1" x14ac:dyDescent="0.25">
      <c r="A174">
        <v>5.3468956221022552E-2</v>
      </c>
    </row>
    <row r="175" spans="1:1" x14ac:dyDescent="0.25">
      <c r="A175">
        <v>4.9046607304572477E-2</v>
      </c>
    </row>
    <row r="176" spans="1:1" x14ac:dyDescent="0.25">
      <c r="A176">
        <v>1.8628819833493199E-2</v>
      </c>
    </row>
    <row r="177" spans="1:1" x14ac:dyDescent="0.25">
      <c r="A177">
        <v>-4.2034530156269843E-3</v>
      </c>
    </row>
    <row r="178" spans="1:1" x14ac:dyDescent="0.25">
      <c r="A178">
        <v>-3.2537116760912366E-2</v>
      </c>
    </row>
    <row r="179" spans="1:1" x14ac:dyDescent="0.25">
      <c r="A179">
        <v>-6.1930957730490385E-2</v>
      </c>
    </row>
    <row r="180" spans="1:1" x14ac:dyDescent="0.25">
      <c r="A180">
        <v>2.3788861964014793E-2</v>
      </c>
    </row>
    <row r="181" spans="1:1" x14ac:dyDescent="0.25">
      <c r="A181">
        <v>1.168552622964506E-2</v>
      </c>
    </row>
    <row r="182" spans="1:1" x14ac:dyDescent="0.25">
      <c r="A182">
        <v>-7.3214716176506975E-2</v>
      </c>
    </row>
    <row r="183" spans="1:1" x14ac:dyDescent="0.25">
      <c r="A183">
        <v>-2.8887839058910091E-3</v>
      </c>
    </row>
    <row r="184" spans="1:1" x14ac:dyDescent="0.25">
      <c r="A184">
        <v>4.1554609409680941E-2</v>
      </c>
    </row>
    <row r="185" spans="1:1" x14ac:dyDescent="0.25">
      <c r="A185">
        <v>-1.8399269220070714E-3</v>
      </c>
    </row>
    <row r="186" spans="1:1" x14ac:dyDescent="0.25">
      <c r="A186">
        <v>-8.3218233374922172E-3</v>
      </c>
    </row>
    <row r="187" spans="1:1" x14ac:dyDescent="0.25">
      <c r="A187">
        <v>-1.4967538542405465E-2</v>
      </c>
    </row>
    <row r="188" spans="1:1" x14ac:dyDescent="0.25">
      <c r="A188">
        <v>-8.5187453163279893E-3</v>
      </c>
    </row>
    <row r="189" spans="1:1" x14ac:dyDescent="0.25">
      <c r="A189">
        <v>-1.2434402198427688E-2</v>
      </c>
    </row>
    <row r="190" spans="1:1" x14ac:dyDescent="0.25">
      <c r="A190">
        <v>3.4061949462535657E-2</v>
      </c>
    </row>
    <row r="191" spans="1:1" x14ac:dyDescent="0.25">
      <c r="A191">
        <v>-1.8621979310646511E-3</v>
      </c>
    </row>
    <row r="192" spans="1:1" x14ac:dyDescent="0.25">
      <c r="A192">
        <v>1.0199439368893049E-2</v>
      </c>
    </row>
    <row r="193" spans="1:1" x14ac:dyDescent="0.25">
      <c r="A193">
        <v>-3.0391702795517804E-2</v>
      </c>
    </row>
    <row r="194" spans="1:1" x14ac:dyDescent="0.25">
      <c r="A194">
        <v>3.8498603854414939E-3</v>
      </c>
    </row>
    <row r="195" spans="1:1" x14ac:dyDescent="0.25">
      <c r="A195">
        <v>1.8087118491143968E-2</v>
      </c>
    </row>
    <row r="196" spans="1:1" x14ac:dyDescent="0.25">
      <c r="A196">
        <v>-9.47874395454377E-3</v>
      </c>
    </row>
    <row r="197" spans="1:1" x14ac:dyDescent="0.25">
      <c r="A197">
        <v>-9.5694510161506725E-3</v>
      </c>
    </row>
    <row r="198" spans="1:1" x14ac:dyDescent="0.25">
      <c r="A198">
        <v>-6.7535230157797776E-3</v>
      </c>
    </row>
    <row r="199" spans="1:1" x14ac:dyDescent="0.25">
      <c r="A199">
        <v>8.6747531936736486E-3</v>
      </c>
    </row>
    <row r="200" spans="1:1" x14ac:dyDescent="0.25">
      <c r="A200">
        <v>-1.9212301778939326E-3</v>
      </c>
    </row>
  </sheetData>
  <sortState ref="C24:C31">
    <sortCondition ref="C24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66C4-580A-4DFC-8A49-620A19EEBDC9}">
  <dimension ref="A1:R200"/>
  <sheetViews>
    <sheetView topLeftCell="A28" workbookViewId="0">
      <selection activeCell="H49" sqref="H49"/>
    </sheetView>
  </sheetViews>
  <sheetFormatPr defaultRowHeight="15" x14ac:dyDescent="0.25"/>
  <cols>
    <col min="3" max="3" width="13.85546875" customWidth="1"/>
    <col min="4" max="4" width="12.7109375" bestFit="1" customWidth="1"/>
  </cols>
  <sheetData>
    <row r="1" spans="1:18" x14ac:dyDescent="0.25">
      <c r="A1" t="s">
        <v>8</v>
      </c>
      <c r="C1" s="25" t="s">
        <v>8</v>
      </c>
      <c r="D1" s="25"/>
      <c r="F1" t="s">
        <v>42</v>
      </c>
      <c r="G1" t="s">
        <v>43</v>
      </c>
      <c r="H1" t="s">
        <v>52</v>
      </c>
      <c r="I1" t="s">
        <v>50</v>
      </c>
      <c r="J1" t="s">
        <v>51</v>
      </c>
      <c r="K1" t="s">
        <v>135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</row>
    <row r="2" spans="1:18" x14ac:dyDescent="0.25">
      <c r="A2">
        <v>-1.7595761890379601E-2</v>
      </c>
      <c r="C2" s="17"/>
      <c r="D2" s="17"/>
      <c r="E2">
        <v>1</v>
      </c>
      <c r="F2">
        <f>D12</f>
        <v>-0.10178269430994247</v>
      </c>
      <c r="G2">
        <f>F2+$C$20*2</f>
        <v>-5.8237298298839626E-2</v>
      </c>
      <c r="H2" s="17">
        <v>14</v>
      </c>
      <c r="I2">
        <f>AVERAGE(F2:G2)</f>
        <v>-8.000999630439104E-2</v>
      </c>
      <c r="J2">
        <f>I2*H2</f>
        <v>-1.1201399482614747</v>
      </c>
      <c r="K2">
        <f>I2^2*H2</f>
        <v>8.962239312080135E-2</v>
      </c>
      <c r="L2">
        <f t="shared" ref="L2:L9" si="0">_xlfn.NORM.DIST(F2,$H$11,$H$13,TRUE)</f>
        <v>5.0580371940855406E-3</v>
      </c>
      <c r="M2">
        <f t="shared" ref="M2:M9" si="1">_xlfn.NORM.DIST(G2,$H$11,$H$13,1)</f>
        <v>7.5086755959888396E-2</v>
      </c>
      <c r="N2">
        <f>M2-L2</f>
        <v>7.0028718765802855E-2</v>
      </c>
      <c r="O2">
        <f>N2*$D$15</f>
        <v>13.935715034394768</v>
      </c>
      <c r="P2">
        <f>O2-H2</f>
        <v>-6.4284965605232003E-2</v>
      </c>
      <c r="Q2">
        <f>P2^2</f>
        <v>4.1325568028658614E-3</v>
      </c>
      <c r="R2">
        <f>Q2/O2</f>
        <v>2.9654429590920088E-4</v>
      </c>
    </row>
    <row r="3" spans="1:18" x14ac:dyDescent="0.25">
      <c r="A3">
        <v>-3.003228709887509E-2</v>
      </c>
      <c r="C3" s="17" t="s">
        <v>18</v>
      </c>
      <c r="D3" s="17">
        <v>-2.3430351038147253E-3</v>
      </c>
      <c r="E3">
        <v>2</v>
      </c>
      <c r="F3">
        <f>F2+$C$20*2</f>
        <v>-5.8237298298839626E-2</v>
      </c>
      <c r="G3">
        <f t="shared" ref="G3:G9" si="2">F3+$C$20</f>
        <v>-3.6464600293288206E-2</v>
      </c>
      <c r="H3" s="17">
        <v>20</v>
      </c>
      <c r="I3">
        <f t="shared" ref="I3:I9" si="3">AVERAGE(F3:G3)</f>
        <v>-4.7350949296063913E-2</v>
      </c>
      <c r="J3">
        <f t="shared" ref="J3:J9" si="4">I3*H3</f>
        <v>-0.94701898592127831</v>
      </c>
      <c r="K3">
        <f t="shared" ref="K3:K9" si="5">I3^2*H3</f>
        <v>4.484224798476831E-2</v>
      </c>
      <c r="L3">
        <f t="shared" si="0"/>
        <v>7.5086755959888396E-2</v>
      </c>
      <c r="M3">
        <f t="shared" si="1"/>
        <v>0.19147868521477607</v>
      </c>
      <c r="N3">
        <f t="shared" ref="N3:N9" si="6">M3-L3</f>
        <v>0.11639192925488767</v>
      </c>
      <c r="O3">
        <f t="shared" ref="O3:O9" si="7">N3*$D$15</f>
        <v>23.161993921722647</v>
      </c>
      <c r="P3">
        <f t="shared" ref="P3:P9" si="8">O3-H3</f>
        <v>3.1619939217226474</v>
      </c>
      <c r="Q3">
        <f t="shared" ref="Q3:Q9" si="9">P3^2</f>
        <v>9.9982055610109679</v>
      </c>
      <c r="R3">
        <f t="shared" ref="R3:R9" si="10">Q3/O3</f>
        <v>0.43166428567421722</v>
      </c>
    </row>
    <row r="4" spans="1:18" x14ac:dyDescent="0.25">
      <c r="A4">
        <v>4.6671519309146668E-2</v>
      </c>
      <c r="C4" s="17" t="s">
        <v>19</v>
      </c>
      <c r="D4" s="17">
        <v>2.7642066068304266E-3</v>
      </c>
      <c r="E4">
        <v>3</v>
      </c>
      <c r="F4">
        <f>F3+$C$20</f>
        <v>-3.6464600293288206E-2</v>
      </c>
      <c r="G4">
        <f t="shared" si="2"/>
        <v>-1.4691902287736786E-2</v>
      </c>
      <c r="H4" s="17">
        <v>39</v>
      </c>
      <c r="I4">
        <f t="shared" si="3"/>
        <v>-2.5578251290512496E-2</v>
      </c>
      <c r="J4">
        <f t="shared" si="4"/>
        <v>-0.99755180032998736</v>
      </c>
      <c r="K4">
        <f t="shared" si="5"/>
        <v>2.5515630624143561E-2</v>
      </c>
      <c r="L4">
        <f t="shared" si="0"/>
        <v>0.19147868521477607</v>
      </c>
      <c r="M4">
        <f t="shared" si="1"/>
        <v>0.37980173699610681</v>
      </c>
      <c r="N4">
        <f t="shared" si="6"/>
        <v>0.18832305178133074</v>
      </c>
      <c r="O4">
        <f t="shared" si="7"/>
        <v>37.476287304484821</v>
      </c>
      <c r="P4">
        <f t="shared" si="8"/>
        <v>-1.5237126955151794</v>
      </c>
      <c r="Q4">
        <f t="shared" si="9"/>
        <v>2.3217003784741337</v>
      </c>
      <c r="R4">
        <f t="shared" si="10"/>
        <v>6.1951184214459089E-2</v>
      </c>
    </row>
    <row r="5" spans="1:18" x14ac:dyDescent="0.25">
      <c r="A5">
        <v>-5.7844819907271985E-2</v>
      </c>
      <c r="C5" s="17" t="s">
        <v>20</v>
      </c>
      <c r="D5" s="17">
        <v>0</v>
      </c>
      <c r="E5">
        <v>4</v>
      </c>
      <c r="F5">
        <f t="shared" ref="F5:F9" si="11">F4+$C$20</f>
        <v>-1.4691902287736786E-2</v>
      </c>
      <c r="G5">
        <f t="shared" si="2"/>
        <v>7.080795717814635E-3</v>
      </c>
      <c r="H5" s="17">
        <v>51</v>
      </c>
      <c r="I5">
        <f t="shared" si="3"/>
        <v>-3.8055532849610753E-3</v>
      </c>
      <c r="J5">
        <f t="shared" si="4"/>
        <v>-0.19408321753301483</v>
      </c>
      <c r="K5">
        <f t="shared" si="5"/>
        <v>7.3859402603857957E-4</v>
      </c>
      <c r="L5">
        <f t="shared" si="0"/>
        <v>0.37980173699610681</v>
      </c>
      <c r="M5">
        <f t="shared" si="1"/>
        <v>0.60274440780470739</v>
      </c>
      <c r="N5">
        <f t="shared" si="6"/>
        <v>0.22294267080860058</v>
      </c>
      <c r="O5">
        <f t="shared" si="7"/>
        <v>44.36559149091152</v>
      </c>
      <c r="P5">
        <f t="shared" si="8"/>
        <v>-6.6344085090884803</v>
      </c>
      <c r="Q5">
        <f t="shared" si="9"/>
        <v>44.015376265465633</v>
      </c>
      <c r="R5">
        <f t="shared" si="10"/>
        <v>0.99210615223021137</v>
      </c>
    </row>
    <row r="6" spans="1:18" x14ac:dyDescent="0.25">
      <c r="A6">
        <v>5.1461819512236766E-2</v>
      </c>
      <c r="C6" s="17" t="s">
        <v>21</v>
      </c>
      <c r="D6" s="17">
        <v>0</v>
      </c>
      <c r="E6">
        <v>5</v>
      </c>
      <c r="F6">
        <f t="shared" si="11"/>
        <v>7.080795717814635E-3</v>
      </c>
      <c r="G6">
        <f t="shared" si="2"/>
        <v>2.8853493723366055E-2</v>
      </c>
      <c r="H6" s="17">
        <v>41</v>
      </c>
      <c r="I6">
        <f t="shared" si="3"/>
        <v>1.7967144720590345E-2</v>
      </c>
      <c r="J6">
        <f t="shared" si="4"/>
        <v>0.73665293354420414</v>
      </c>
      <c r="K6">
        <f t="shared" si="5"/>
        <v>1.3235549865836136E-2</v>
      </c>
      <c r="L6">
        <f t="shared" si="0"/>
        <v>0.60274440780470739</v>
      </c>
      <c r="M6">
        <f t="shared" si="1"/>
        <v>0.79585760257864502</v>
      </c>
      <c r="N6">
        <f t="shared" si="6"/>
        <v>0.19311319477393762</v>
      </c>
      <c r="O6">
        <f t="shared" si="7"/>
        <v>38.42952576001359</v>
      </c>
      <c r="P6">
        <f t="shared" si="8"/>
        <v>-2.5704742399864102</v>
      </c>
      <c r="Q6">
        <f t="shared" si="9"/>
        <v>6.607337818433713</v>
      </c>
      <c r="R6">
        <f t="shared" si="10"/>
        <v>0.17193388905435653</v>
      </c>
    </row>
    <row r="7" spans="1:18" x14ac:dyDescent="0.25">
      <c r="A7">
        <v>-3.2068440095795576E-3</v>
      </c>
      <c r="C7" s="17" t="s">
        <v>22</v>
      </c>
      <c r="D7" s="17">
        <v>3.8993932795804931E-2</v>
      </c>
      <c r="E7">
        <v>6</v>
      </c>
      <c r="F7">
        <f t="shared" si="11"/>
        <v>2.8853493723366055E-2</v>
      </c>
      <c r="G7">
        <f t="shared" si="2"/>
        <v>5.0626191728917476E-2</v>
      </c>
      <c r="H7" s="17">
        <v>16</v>
      </c>
      <c r="I7">
        <f t="shared" si="3"/>
        <v>3.9739842726141769E-2</v>
      </c>
      <c r="J7">
        <f t="shared" si="4"/>
        <v>0.63583748361826831</v>
      </c>
      <c r="K7">
        <f t="shared" si="5"/>
        <v>2.5268081598375725E-2</v>
      </c>
      <c r="L7">
        <f t="shared" si="0"/>
        <v>0.79585760257864502</v>
      </c>
      <c r="M7">
        <f t="shared" si="1"/>
        <v>0.91824670605688707</v>
      </c>
      <c r="N7">
        <f t="shared" si="6"/>
        <v>0.12238910347824206</v>
      </c>
      <c r="O7">
        <f t="shared" si="7"/>
        <v>24.35543159217017</v>
      </c>
      <c r="P7">
        <f t="shared" si="8"/>
        <v>8.3554315921701701</v>
      </c>
      <c r="Q7">
        <f t="shared" si="9"/>
        <v>69.81323709143534</v>
      </c>
      <c r="R7">
        <f t="shared" si="10"/>
        <v>2.8664339955231601</v>
      </c>
    </row>
    <row r="8" spans="1:18" x14ac:dyDescent="0.25">
      <c r="A8">
        <v>-4.435064522406687E-2</v>
      </c>
      <c r="C8" s="17" t="s">
        <v>23</v>
      </c>
      <c r="D8" s="17">
        <v>1.5205267948837516E-3</v>
      </c>
      <c r="E8">
        <v>7</v>
      </c>
      <c r="F8">
        <f t="shared" si="11"/>
        <v>5.0626191728917476E-2</v>
      </c>
      <c r="G8">
        <f t="shared" si="2"/>
        <v>7.2398889734468896E-2</v>
      </c>
      <c r="H8" s="17">
        <v>9</v>
      </c>
      <c r="I8">
        <f t="shared" si="3"/>
        <v>6.1512540731693183E-2</v>
      </c>
      <c r="J8">
        <f t="shared" si="4"/>
        <v>0.55361286658523867</v>
      </c>
      <c r="K8">
        <f t="shared" si="5"/>
        <v>3.4054134005413912E-2</v>
      </c>
      <c r="L8">
        <f t="shared" si="0"/>
        <v>0.91824670605688707</v>
      </c>
      <c r="M8">
        <f t="shared" si="1"/>
        <v>0.97499235020061903</v>
      </c>
      <c r="N8">
        <f t="shared" si="6"/>
        <v>5.6745644143731955E-2</v>
      </c>
      <c r="O8">
        <f t="shared" si="7"/>
        <v>11.292383184602659</v>
      </c>
      <c r="P8">
        <f t="shared" si="8"/>
        <v>2.2923831846026594</v>
      </c>
      <c r="Q8">
        <f t="shared" si="9"/>
        <v>5.255020665049031</v>
      </c>
      <c r="R8">
        <f t="shared" si="10"/>
        <v>0.46535975437092264</v>
      </c>
    </row>
    <row r="9" spans="1:18" x14ac:dyDescent="0.25">
      <c r="A9">
        <v>7.5021176318301699E-2</v>
      </c>
      <c r="C9" s="17" t="s">
        <v>24</v>
      </c>
      <c r="D9" s="17">
        <v>0.35407363071212306</v>
      </c>
      <c r="E9">
        <v>8</v>
      </c>
      <c r="F9">
        <f t="shared" si="11"/>
        <v>7.2398889734468896E-2</v>
      </c>
      <c r="G9">
        <f t="shared" si="2"/>
        <v>9.4171587740020324E-2</v>
      </c>
      <c r="H9" s="17">
        <v>9</v>
      </c>
      <c r="I9">
        <f t="shared" si="3"/>
        <v>8.328523873724461E-2</v>
      </c>
      <c r="J9">
        <f t="shared" si="4"/>
        <v>0.74956714863520146</v>
      </c>
      <c r="K9">
        <f t="shared" si="5"/>
        <v>6.2427878923678473E-2</v>
      </c>
      <c r="L9">
        <f t="shared" si="0"/>
        <v>0.97499235020061903</v>
      </c>
      <c r="M9">
        <f t="shared" si="1"/>
        <v>0.99423631502398591</v>
      </c>
      <c r="N9">
        <f t="shared" si="6"/>
        <v>1.9243964823366877E-2</v>
      </c>
      <c r="O9">
        <f t="shared" si="7"/>
        <v>3.8295489998500085</v>
      </c>
      <c r="P9">
        <f t="shared" si="8"/>
        <v>-5.1704510001499919</v>
      </c>
      <c r="Q9">
        <f t="shared" si="9"/>
        <v>26.733563544952052</v>
      </c>
      <c r="R9">
        <f t="shared" si="10"/>
        <v>6.9808647300241153</v>
      </c>
    </row>
    <row r="10" spans="1:18" x14ac:dyDescent="0.25">
      <c r="A10">
        <v>-5.2346480372209118E-2</v>
      </c>
      <c r="C10" s="17" t="s">
        <v>25</v>
      </c>
      <c r="D10" s="17">
        <v>2.0095773615194164E-2</v>
      </c>
      <c r="H10">
        <f>SUM(H2:H9)</f>
        <v>199</v>
      </c>
      <c r="J10">
        <f>SUM(J2:J9)</f>
        <v>-0.58312351966284248</v>
      </c>
      <c r="K10">
        <f>SUM(K2:K9)</f>
        <v>0.29570451014905602</v>
      </c>
      <c r="R10" s="27">
        <f>SUM(R2:R9)</f>
        <v>11.970610535387351</v>
      </c>
    </row>
    <row r="11" spans="1:18" x14ac:dyDescent="0.25">
      <c r="A11">
        <v>-1.0542963549061591E-3</v>
      </c>
      <c r="C11" s="17" t="s">
        <v>26</v>
      </c>
      <c r="D11" s="17">
        <v>0.19595428204996279</v>
      </c>
      <c r="G11" t="s">
        <v>53</v>
      </c>
      <c r="H11">
        <f>J10/H10</f>
        <v>-2.9302689430293592E-3</v>
      </c>
    </row>
    <row r="12" spans="1:18" x14ac:dyDescent="0.25">
      <c r="A12">
        <v>5.8388318238154414E-2</v>
      </c>
      <c r="C12" s="17" t="s">
        <v>27</v>
      </c>
      <c r="D12" s="17">
        <v>-0.10178269430994247</v>
      </c>
      <c r="G12" t="s">
        <v>54</v>
      </c>
      <c r="H12">
        <f>(K10/H10)-H11^2</f>
        <v>1.4773658362283318E-3</v>
      </c>
    </row>
    <row r="13" spans="1:18" x14ac:dyDescent="0.25">
      <c r="A13">
        <v>-0.10178269430994247</v>
      </c>
      <c r="C13" s="17" t="s">
        <v>28</v>
      </c>
      <c r="D13" s="17">
        <v>9.417158774002031E-2</v>
      </c>
      <c r="G13" t="s">
        <v>55</v>
      </c>
      <c r="H13">
        <f>SQRT(H12)</f>
        <v>3.8436516962757329E-2</v>
      </c>
      <c r="O13" t="s">
        <v>63</v>
      </c>
      <c r="Q13">
        <f>_xlfn.CHISQ.INV(0.95,8-1-2)</f>
        <v>11.070497693516351</v>
      </c>
    </row>
    <row r="14" spans="1:18" x14ac:dyDescent="0.25">
      <c r="A14">
        <v>2.0267360399877664E-2</v>
      </c>
      <c r="C14" s="17" t="s">
        <v>29</v>
      </c>
      <c r="D14" s="17">
        <v>-0.46626398565913035</v>
      </c>
      <c r="N14" s="28">
        <v>0.95</v>
      </c>
      <c r="O14" s="27">
        <f>R10</f>
        <v>11.970610535387351</v>
      </c>
      <c r="P14" s="27" t="s">
        <v>78</v>
      </c>
      <c r="Q14" s="27">
        <f>_xlfn.CHISQ.INV.RT(0.05,8-1-2)</f>
        <v>11.070497693516353</v>
      </c>
      <c r="R14" t="s">
        <v>136</v>
      </c>
    </row>
    <row r="15" spans="1:18" ht="15.75" thickBot="1" x14ac:dyDescent="0.3">
      <c r="A15">
        <v>-1.0565241342000958E-3</v>
      </c>
      <c r="C15" s="18" t="s">
        <v>30</v>
      </c>
      <c r="D15" s="18">
        <v>199</v>
      </c>
      <c r="I15" t="s">
        <v>67</v>
      </c>
      <c r="N15" s="28">
        <v>0.99</v>
      </c>
      <c r="O15" s="27">
        <f>R10</f>
        <v>11.970610535387351</v>
      </c>
      <c r="P15" s="27" t="s">
        <v>64</v>
      </c>
      <c r="Q15" s="27">
        <f>_xlfn.CHISQ.INV.RT(0.01,8-1-2)</f>
        <v>15.086272469388991</v>
      </c>
      <c r="R15" t="s">
        <v>137</v>
      </c>
    </row>
    <row r="16" spans="1:18" x14ac:dyDescent="0.25">
      <c r="A16">
        <v>5.0500168106714524E-2</v>
      </c>
    </row>
    <row r="17" spans="1:5" x14ac:dyDescent="0.25">
      <c r="A17">
        <v>-4.9443643972514467E-2</v>
      </c>
      <c r="C17" t="s">
        <v>48</v>
      </c>
    </row>
    <row r="18" spans="1:5" x14ac:dyDescent="0.25">
      <c r="A18">
        <v>8.2015691134177098E-3</v>
      </c>
      <c r="C18">
        <f>1+SQRT(2)*LN(D15)</f>
        <v>8.4858634729003164</v>
      </c>
      <c r="D18">
        <f>ROUNDUP(C18,0)</f>
        <v>9</v>
      </c>
    </row>
    <row r="19" spans="1:5" x14ac:dyDescent="0.25">
      <c r="A19">
        <v>2.8754137409011515E-2</v>
      </c>
      <c r="C19" t="s">
        <v>49</v>
      </c>
    </row>
    <row r="20" spans="1:5" x14ac:dyDescent="0.25">
      <c r="A20">
        <v>1.3103224998427008E-2</v>
      </c>
      <c r="C20">
        <f>(D13-D12)/D18</f>
        <v>2.177269800555142E-2</v>
      </c>
    </row>
    <row r="21" spans="1:5" x14ac:dyDescent="0.25">
      <c r="A21">
        <v>2.5016194349067024E-2</v>
      </c>
    </row>
    <row r="22" spans="1:5" ht="15.75" thickBot="1" x14ac:dyDescent="0.3">
      <c r="A22">
        <v>1.2739025777429712E-2</v>
      </c>
    </row>
    <row r="23" spans="1:5" x14ac:dyDescent="0.25">
      <c r="A23">
        <v>-3.0850775720475933E-2</v>
      </c>
      <c r="C23" s="20" t="s">
        <v>134</v>
      </c>
      <c r="D23" s="20" t="s">
        <v>39</v>
      </c>
      <c r="E23" s="20" t="s">
        <v>40</v>
      </c>
    </row>
    <row r="24" spans="1:5" x14ac:dyDescent="0.25">
      <c r="A24">
        <v>-2.1108963210235053E-2</v>
      </c>
      <c r="C24" s="22">
        <v>-5.823729829883962E-2</v>
      </c>
      <c r="D24" s="17">
        <v>14</v>
      </c>
      <c r="E24" s="23">
        <v>7.0351758793969849E-2</v>
      </c>
    </row>
    <row r="25" spans="1:5" x14ac:dyDescent="0.25">
      <c r="A25">
        <v>-6.688988150796652E-3</v>
      </c>
      <c r="C25" s="22">
        <v>-3.6464600293288199E-2</v>
      </c>
      <c r="D25" s="17">
        <v>20</v>
      </c>
      <c r="E25" s="23">
        <v>0.17085427135678391</v>
      </c>
    </row>
    <row r="26" spans="1:5" x14ac:dyDescent="0.25">
      <c r="A26">
        <v>-2.1710486370901314E-2</v>
      </c>
      <c r="C26" s="22">
        <v>-1.4691902287736779E-2</v>
      </c>
      <c r="D26" s="17">
        <v>39</v>
      </c>
      <c r="E26" s="23">
        <v>0.36683417085427134</v>
      </c>
    </row>
    <row r="27" spans="1:5" x14ac:dyDescent="0.25">
      <c r="A27">
        <v>-1.2422519998557209E-2</v>
      </c>
      <c r="C27" s="22">
        <v>7.0807957178146419E-3</v>
      </c>
      <c r="D27" s="17">
        <v>51</v>
      </c>
      <c r="E27" s="23">
        <v>0.62311557788944727</v>
      </c>
    </row>
    <row r="28" spans="1:5" x14ac:dyDescent="0.25">
      <c r="A28">
        <v>0</v>
      </c>
      <c r="C28" s="22">
        <v>2.8853493723366062E-2</v>
      </c>
      <c r="D28" s="17">
        <v>41</v>
      </c>
      <c r="E28" s="23">
        <v>0.82914572864321612</v>
      </c>
    </row>
    <row r="29" spans="1:5" x14ac:dyDescent="0.25">
      <c r="A29">
        <v>1.6529301951210506E-2</v>
      </c>
      <c r="C29" s="22">
        <v>5.0626191728917483E-2</v>
      </c>
      <c r="D29" s="17">
        <v>16</v>
      </c>
      <c r="E29" s="23">
        <v>0.90954773869346739</v>
      </c>
    </row>
    <row r="30" spans="1:5" x14ac:dyDescent="0.25">
      <c r="A30">
        <v>-1.701510500598304E-2</v>
      </c>
      <c r="C30" s="22">
        <v>7.2398889734468896E-2</v>
      </c>
      <c r="D30" s="17">
        <v>9</v>
      </c>
      <c r="E30" s="23">
        <v>0.95477386934673369</v>
      </c>
    </row>
    <row r="31" spans="1:5" x14ac:dyDescent="0.25">
      <c r="A31">
        <v>-6.7767858805220682E-2</v>
      </c>
      <c r="C31" s="22">
        <v>9.4171587740020324E-2</v>
      </c>
      <c r="D31" s="17">
        <v>9</v>
      </c>
      <c r="E31" s="23">
        <v>1</v>
      </c>
    </row>
    <row r="32" spans="1:5" ht="15.75" thickBot="1" x14ac:dyDescent="0.3">
      <c r="A32">
        <v>-4.2632201795882986E-2</v>
      </c>
      <c r="C32" s="18" t="s">
        <v>38</v>
      </c>
      <c r="D32" s="18">
        <v>0</v>
      </c>
      <c r="E32" s="24">
        <v>1</v>
      </c>
    </row>
    <row r="33" spans="1:16" x14ac:dyDescent="0.25">
      <c r="A33">
        <v>-6.9930354909705254E-3</v>
      </c>
    </row>
    <row r="34" spans="1:16" x14ac:dyDescent="0.25">
      <c r="A34">
        <v>8.1917122467886794E-2</v>
      </c>
    </row>
    <row r="35" spans="1:16" x14ac:dyDescent="0.25">
      <c r="A35">
        <v>-6.1226729210440416E-2</v>
      </c>
    </row>
    <row r="36" spans="1:16" x14ac:dyDescent="0.25">
      <c r="A36">
        <v>-2.2989518224698718E-2</v>
      </c>
      <c r="E36" t="s">
        <v>66</v>
      </c>
    </row>
    <row r="37" spans="1:16" x14ac:dyDescent="0.25">
      <c r="A37">
        <v>6.1823999083175599E-3</v>
      </c>
      <c r="F37" t="s">
        <v>42</v>
      </c>
      <c r="G37" t="s">
        <v>43</v>
      </c>
      <c r="H37" t="s">
        <v>68</v>
      </c>
      <c r="I37" t="s">
        <v>69</v>
      </c>
      <c r="J37" t="s">
        <v>70</v>
      </c>
      <c r="K37" t="s">
        <v>71</v>
      </c>
      <c r="L37" t="s">
        <v>72</v>
      </c>
      <c r="M37" t="s">
        <v>73</v>
      </c>
      <c r="N37" t="s">
        <v>74</v>
      </c>
      <c r="P37" t="s">
        <v>75</v>
      </c>
    </row>
    <row r="38" spans="1:16" x14ac:dyDescent="0.25">
      <c r="A38">
        <v>0</v>
      </c>
      <c r="F38">
        <v>-0.10178269430994247</v>
      </c>
      <c r="G38">
        <v>-5.8237298298839626E-2</v>
      </c>
      <c r="H38">
        <f>AVERAGE(F38:G38)</f>
        <v>-8.000999630439104E-2</v>
      </c>
      <c r="I38" s="17">
        <v>14</v>
      </c>
      <c r="J38">
        <v>7.0351758793969849E-2</v>
      </c>
      <c r="K38">
        <f>I38/($D$15*(G38-F38))</f>
        <v>1.6155957974531256</v>
      </c>
      <c r="L38">
        <f>_xlfn.NORM.DIST(H38,$D$3,$D$7,FALSE)</f>
        <v>1.40752946336358</v>
      </c>
      <c r="M38">
        <f>_xlfn.NORM.DIST(H38,$D$3,$D$7,TRUE)</f>
        <v>2.3198127572018348E-2</v>
      </c>
      <c r="N38">
        <f>ABS(J38-M38)</f>
        <v>4.71536312219515E-2</v>
      </c>
      <c r="P38">
        <f>MAX(N38:N45)</f>
        <v>0.13807491978897057</v>
      </c>
    </row>
    <row r="39" spans="1:16" x14ac:dyDescent="0.25">
      <c r="A39">
        <v>9.1239713099150702E-2</v>
      </c>
      <c r="F39">
        <v>-5.8237298298839626E-2</v>
      </c>
      <c r="G39">
        <v>-3.6464600293288206E-2</v>
      </c>
      <c r="H39">
        <f t="shared" ref="H39:H45" si="12">AVERAGE(F39:G39)</f>
        <v>-4.7350949296063913E-2</v>
      </c>
      <c r="I39" s="17">
        <v>20</v>
      </c>
      <c r="J39">
        <v>0.17085427135678391</v>
      </c>
      <c r="K39">
        <f>I39/($D$15*(G39-F39))</f>
        <v>4.6159879927232161</v>
      </c>
      <c r="L39">
        <f t="shared" ref="L39:L45" si="13">_xlfn.NORM.DIST(H39,$D$3,$D$7,FALSE)</f>
        <v>5.2555717484982187</v>
      </c>
      <c r="M39">
        <f t="shared" ref="M39:M45" si="14">_xlfn.NORM.DIST(H39,$D$3,$D$7,TRUE)</f>
        <v>0.1242032209379236</v>
      </c>
      <c r="N39">
        <f t="shared" ref="N39:N45" si="15">ABS(J39-M39)</f>
        <v>4.6651050418860307E-2</v>
      </c>
    </row>
    <row r="40" spans="1:16" x14ac:dyDescent="0.25">
      <c r="A40">
        <v>1.3966707481708102E-2</v>
      </c>
      <c r="F40">
        <v>-3.6464600293288206E-2</v>
      </c>
      <c r="G40">
        <v>-1.4691902287736786E-2</v>
      </c>
      <c r="H40">
        <f t="shared" si="12"/>
        <v>-2.5578251290512496E-2</v>
      </c>
      <c r="I40" s="17">
        <v>39</v>
      </c>
      <c r="J40">
        <v>0.36683417085427134</v>
      </c>
      <c r="K40">
        <f t="shared" ref="K40:K45" si="16">I40/($D$15*(G40-F40))</f>
        <v>9.0011765858102706</v>
      </c>
      <c r="L40">
        <f t="shared" si="13"/>
        <v>8.5666919840191209</v>
      </c>
      <c r="M40">
        <f t="shared" si="14"/>
        <v>0.27563188221597207</v>
      </c>
      <c r="N40">
        <f t="shared" si="15"/>
        <v>9.1202288638299267E-2</v>
      </c>
      <c r="P40" t="s">
        <v>76</v>
      </c>
    </row>
    <row r="41" spans="1:16" x14ac:dyDescent="0.25">
      <c r="A41">
        <v>1.7869891329566717E-2</v>
      </c>
      <c r="F41">
        <v>-1.4691902287736786E-2</v>
      </c>
      <c r="G41">
        <v>7.080795717814635E-3</v>
      </c>
      <c r="H41">
        <f t="shared" si="12"/>
        <v>-3.8055532849610753E-3</v>
      </c>
      <c r="I41" s="17">
        <v>51</v>
      </c>
      <c r="J41">
        <v>0.62311557788944727</v>
      </c>
      <c r="K41">
        <f t="shared" si="16"/>
        <v>11.7707693814442</v>
      </c>
      <c r="L41">
        <f t="shared" si="13"/>
        <v>10.223687376792986</v>
      </c>
      <c r="M41">
        <f t="shared" si="14"/>
        <v>0.4850406581004767</v>
      </c>
      <c r="N41">
        <f t="shared" si="15"/>
        <v>0.13807491978897057</v>
      </c>
      <c r="P41" s="27">
        <f>P38*SQRT(D15)</f>
        <v>1.9477864388765522</v>
      </c>
    </row>
    <row r="42" spans="1:16" x14ac:dyDescent="0.25">
      <c r="A42">
        <v>-3.1836598811274895E-2</v>
      </c>
      <c r="F42">
        <v>7.080795717814635E-3</v>
      </c>
      <c r="G42">
        <v>2.8853493723366055E-2</v>
      </c>
      <c r="H42">
        <f t="shared" si="12"/>
        <v>1.7967144720590345E-2</v>
      </c>
      <c r="I42" s="17">
        <v>41</v>
      </c>
      <c r="J42">
        <v>0.82914572864321612</v>
      </c>
      <c r="K42">
        <f t="shared" si="16"/>
        <v>9.4627753850825922</v>
      </c>
      <c r="L42">
        <f t="shared" si="13"/>
        <v>8.9331205802627398</v>
      </c>
      <c r="M42">
        <f t="shared" si="14"/>
        <v>0.69876606224783433</v>
      </c>
      <c r="N42">
        <f t="shared" si="15"/>
        <v>0.13037966639538179</v>
      </c>
    </row>
    <row r="43" spans="1:16" x14ac:dyDescent="0.25">
      <c r="A43">
        <v>-2.9980832211935784E-2</v>
      </c>
      <c r="F43">
        <v>2.8853493723366055E-2</v>
      </c>
      <c r="G43">
        <v>5.0626191728917476E-2</v>
      </c>
      <c r="H43">
        <f t="shared" si="12"/>
        <v>3.9739842726141769E-2</v>
      </c>
      <c r="I43" s="17">
        <v>16</v>
      </c>
      <c r="J43">
        <v>0.90954773869346739</v>
      </c>
      <c r="K43">
        <f t="shared" si="16"/>
        <v>3.6927903941785729</v>
      </c>
      <c r="L43">
        <f t="shared" si="13"/>
        <v>5.7147871244561683</v>
      </c>
      <c r="M43">
        <f t="shared" si="14"/>
        <v>0.85975428511448393</v>
      </c>
      <c r="N43">
        <f t="shared" si="15"/>
        <v>4.979345357898346E-2</v>
      </c>
      <c r="P43" t="s">
        <v>77</v>
      </c>
    </row>
    <row r="44" spans="1:16" x14ac:dyDescent="0.25">
      <c r="A44">
        <v>-5.2056361956053149E-2</v>
      </c>
      <c r="F44">
        <v>5.0626191728917476E-2</v>
      </c>
      <c r="G44">
        <v>7.2398889734468896E-2</v>
      </c>
      <c r="H44">
        <f t="shared" si="12"/>
        <v>6.1512540731693183E-2</v>
      </c>
      <c r="I44" s="17">
        <v>9</v>
      </c>
      <c r="J44">
        <v>0.95477386934673369</v>
      </c>
      <c r="K44">
        <f t="shared" si="16"/>
        <v>2.0771945967254473</v>
      </c>
      <c r="L44">
        <f t="shared" si="13"/>
        <v>2.6766904240304679</v>
      </c>
      <c r="M44">
        <f t="shared" si="14"/>
        <v>0.94924504023917855</v>
      </c>
      <c r="N44">
        <f t="shared" si="15"/>
        <v>5.5288291075551443E-3</v>
      </c>
      <c r="P44">
        <v>0.89500000000000002</v>
      </c>
    </row>
    <row r="45" spans="1:16" x14ac:dyDescent="0.25">
      <c r="A45">
        <v>-4.0503978934811419E-2</v>
      </c>
      <c r="F45">
        <v>7.2398889734468896E-2</v>
      </c>
      <c r="G45">
        <v>9.4171587740020324E-2</v>
      </c>
      <c r="H45">
        <f t="shared" si="12"/>
        <v>8.328523873724461E-2</v>
      </c>
      <c r="I45" s="17">
        <v>9</v>
      </c>
      <c r="J45">
        <v>1</v>
      </c>
      <c r="K45">
        <f t="shared" si="16"/>
        <v>2.0771945967254464</v>
      </c>
      <c r="L45">
        <f t="shared" si="13"/>
        <v>0.9179044157053714</v>
      </c>
      <c r="M45">
        <f t="shared" si="14"/>
        <v>0.98595182311945861</v>
      </c>
      <c r="N45">
        <f t="shared" si="15"/>
        <v>1.4048176880541385E-2</v>
      </c>
    </row>
    <row r="46" spans="1:16" x14ac:dyDescent="0.25">
      <c r="A46">
        <v>1.5773197677094314E-2</v>
      </c>
    </row>
    <row r="47" spans="1:16" x14ac:dyDescent="0.25">
      <c r="A47">
        <v>-1.7364287909336154E-2</v>
      </c>
      <c r="N47">
        <f>P41</f>
        <v>1.9477864388765522</v>
      </c>
      <c r="O47" s="26" t="s">
        <v>78</v>
      </c>
      <c r="P47">
        <f>P44</f>
        <v>0.89500000000000002</v>
      </c>
    </row>
    <row r="48" spans="1:16" x14ac:dyDescent="0.25">
      <c r="A48">
        <v>-5.3715438019108766E-3</v>
      </c>
      <c r="M48" t="s">
        <v>79</v>
      </c>
    </row>
    <row r="49" spans="1:13" x14ac:dyDescent="0.25">
      <c r="A49">
        <v>-1.2646961700767421E-2</v>
      </c>
      <c r="M49" t="s">
        <v>80</v>
      </c>
    </row>
    <row r="50" spans="1:13" x14ac:dyDescent="0.25">
      <c r="A50">
        <v>7.8643127319113132E-2</v>
      </c>
    </row>
    <row r="51" spans="1:13" x14ac:dyDescent="0.25">
      <c r="A51">
        <v>-5.5281777405939411E-2</v>
      </c>
    </row>
    <row r="52" spans="1:13" x14ac:dyDescent="0.25">
      <c r="A52">
        <v>-7.1301549845911912E-3</v>
      </c>
    </row>
    <row r="53" spans="1:13" x14ac:dyDescent="0.25">
      <c r="A53">
        <v>-2.170067073311787E-2</v>
      </c>
    </row>
    <row r="54" spans="1:13" x14ac:dyDescent="0.25">
      <c r="A54">
        <v>0</v>
      </c>
    </row>
    <row r="55" spans="1:13" x14ac:dyDescent="0.25">
      <c r="A55">
        <v>2.3487981307213759E-2</v>
      </c>
    </row>
    <row r="56" spans="1:13" x14ac:dyDescent="0.25">
      <c r="A56">
        <v>-1.8018505502678365E-2</v>
      </c>
    </row>
    <row r="57" spans="1:13" x14ac:dyDescent="0.25">
      <c r="A57">
        <v>4.4451762570833796E-2</v>
      </c>
    </row>
    <row r="58" spans="1:13" x14ac:dyDescent="0.25">
      <c r="A58">
        <v>8.6580627431145311E-3</v>
      </c>
    </row>
    <row r="59" spans="1:13" x14ac:dyDescent="0.25">
      <c r="A59">
        <v>1.722653311446156E-3</v>
      </c>
    </row>
    <row r="60" spans="1:13" x14ac:dyDescent="0.25">
      <c r="A60">
        <v>8.5690327251013668E-3</v>
      </c>
    </row>
    <row r="61" spans="1:13" x14ac:dyDescent="0.25">
      <c r="A61">
        <v>9.3685484077323036E-2</v>
      </c>
    </row>
    <row r="62" spans="1:13" x14ac:dyDescent="0.25">
      <c r="A62">
        <v>5.0325083887515838E-2</v>
      </c>
    </row>
    <row r="63" spans="1:13" x14ac:dyDescent="0.25">
      <c r="A63">
        <v>-4.2292912190251553E-2</v>
      </c>
    </row>
    <row r="64" spans="1:13" x14ac:dyDescent="0.25">
      <c r="A64">
        <v>2.9947076367952099E-2</v>
      </c>
    </row>
    <row r="65" spans="1:1" x14ac:dyDescent="0.25">
      <c r="A65">
        <v>-3.797924806521645E-2</v>
      </c>
    </row>
    <row r="66" spans="1:1" x14ac:dyDescent="0.25">
      <c r="A66">
        <v>6.7055512146725255E-2</v>
      </c>
    </row>
    <row r="67" spans="1:1" x14ac:dyDescent="0.25">
      <c r="A67">
        <v>-3.2186686495901215E-2</v>
      </c>
    </row>
    <row r="68" spans="1:1" x14ac:dyDescent="0.25">
      <c r="A68">
        <v>-9.3897403498390316E-3</v>
      </c>
    </row>
    <row r="69" spans="1:1" x14ac:dyDescent="0.25">
      <c r="A69">
        <v>8.9002494702640784E-3</v>
      </c>
    </row>
    <row r="70" spans="1:1" x14ac:dyDescent="0.25">
      <c r="A70">
        <v>-3.8714512180690393E-2</v>
      </c>
    </row>
    <row r="71" spans="1:1" x14ac:dyDescent="0.25">
      <c r="A71">
        <v>-1.4214643473776478E-3</v>
      </c>
    </row>
    <row r="72" spans="1:1" x14ac:dyDescent="0.25">
      <c r="A72">
        <v>-3.1794585661152557E-2</v>
      </c>
    </row>
    <row r="73" spans="1:1" x14ac:dyDescent="0.25">
      <c r="A73">
        <v>3.4635496662756338E-2</v>
      </c>
    </row>
    <row r="74" spans="1:1" x14ac:dyDescent="0.25">
      <c r="A74">
        <v>8.8192712035460905E-2</v>
      </c>
    </row>
    <row r="75" spans="1:1" x14ac:dyDescent="0.25">
      <c r="A75">
        <v>-5.6089466651043585E-2</v>
      </c>
    </row>
    <row r="76" spans="1:1" x14ac:dyDescent="0.25">
      <c r="A76">
        <v>1.6349138001529411E-2</v>
      </c>
    </row>
    <row r="77" spans="1:1" x14ac:dyDescent="0.25">
      <c r="A77">
        <v>3.1917602968305162E-2</v>
      </c>
    </row>
    <row r="78" spans="1:1" x14ac:dyDescent="0.25">
      <c r="A78">
        <v>2.7115928615887956E-2</v>
      </c>
    </row>
    <row r="79" spans="1:1" x14ac:dyDescent="0.25">
      <c r="A79">
        <v>-3.1050359920722703E-2</v>
      </c>
    </row>
    <row r="80" spans="1:1" x14ac:dyDescent="0.25">
      <c r="A80">
        <v>-2.1249139482126273E-2</v>
      </c>
    </row>
    <row r="81" spans="1:1" x14ac:dyDescent="0.25">
      <c r="A81">
        <v>-2.8052330348099796E-2</v>
      </c>
    </row>
    <row r="82" spans="1:1" x14ac:dyDescent="0.25">
      <c r="A82">
        <v>4.246290881451004E-3</v>
      </c>
    </row>
    <row r="83" spans="1:1" x14ac:dyDescent="0.25">
      <c r="A83">
        <v>-5.7554115706207627E-3</v>
      </c>
    </row>
    <row r="84" spans="1:1" x14ac:dyDescent="0.25">
      <c r="A84">
        <v>-6.5597282485813119E-2</v>
      </c>
    </row>
    <row r="85" spans="1:1" x14ac:dyDescent="0.25">
      <c r="A85">
        <v>-3.6082345603991525E-2</v>
      </c>
    </row>
    <row r="86" spans="1:1" x14ac:dyDescent="0.25">
      <c r="A86">
        <v>-8.0192891666198106E-3</v>
      </c>
    </row>
    <row r="87" spans="1:1" x14ac:dyDescent="0.25">
      <c r="A87">
        <v>-9.8051453793788476E-2</v>
      </c>
    </row>
    <row r="88" spans="1:1" x14ac:dyDescent="0.25">
      <c r="A88">
        <v>5.3144500634926669E-3</v>
      </c>
    </row>
    <row r="89" spans="1:1" x14ac:dyDescent="0.25">
      <c r="A89">
        <v>-1.2762251613851293E-2</v>
      </c>
    </row>
    <row r="90" spans="1:1" x14ac:dyDescent="0.25">
      <c r="A90">
        <v>5.8788074009133343E-2</v>
      </c>
    </row>
    <row r="91" spans="1:1" x14ac:dyDescent="0.25">
      <c r="A91">
        <v>2.054866822738776E-2</v>
      </c>
    </row>
    <row r="92" spans="1:1" x14ac:dyDescent="0.25">
      <c r="A92">
        <v>0</v>
      </c>
    </row>
    <row r="93" spans="1:1" x14ac:dyDescent="0.25">
      <c r="A93">
        <v>3.0052345066401837E-2</v>
      </c>
    </row>
    <row r="94" spans="1:1" x14ac:dyDescent="0.25">
      <c r="A94">
        <v>7.7509136518443572E-2</v>
      </c>
    </row>
    <row r="95" spans="1:1" x14ac:dyDescent="0.25">
      <c r="A95">
        <v>1.9682694458424865E-2</v>
      </c>
    </row>
    <row r="96" spans="1:1" x14ac:dyDescent="0.25">
      <c r="A96">
        <v>-5.1695142896072424E-2</v>
      </c>
    </row>
    <row r="97" spans="1:1" x14ac:dyDescent="0.25">
      <c r="A97">
        <v>4.710446918747347E-2</v>
      </c>
    </row>
    <row r="98" spans="1:1" x14ac:dyDescent="0.25">
      <c r="A98">
        <v>1.0678972575854314E-2</v>
      </c>
    </row>
    <row r="99" spans="1:1" x14ac:dyDescent="0.25">
      <c r="A99">
        <v>5.0306464687395962E-2</v>
      </c>
    </row>
    <row r="100" spans="1:1" x14ac:dyDescent="0.25">
      <c r="A100">
        <v>8.8041066457646033E-2</v>
      </c>
    </row>
    <row r="101" spans="1:1" x14ac:dyDescent="0.25">
      <c r="A101">
        <v>6.269613013595395E-3</v>
      </c>
    </row>
    <row r="102" spans="1:1" x14ac:dyDescent="0.25">
      <c r="A102">
        <v>-2.1479031677124186E-2</v>
      </c>
    </row>
    <row r="103" spans="1:1" x14ac:dyDescent="0.25">
      <c r="A103">
        <v>4.2506398869199852E-2</v>
      </c>
    </row>
    <row r="104" spans="1:1" x14ac:dyDescent="0.25">
      <c r="A104">
        <v>-2.7150989065950974E-2</v>
      </c>
    </row>
    <row r="105" spans="1:1" x14ac:dyDescent="0.25">
      <c r="A105">
        <v>2.9698761144749425E-2</v>
      </c>
    </row>
    <row r="106" spans="1:1" x14ac:dyDescent="0.25">
      <c r="A106">
        <v>-3.8915416249673498E-2</v>
      </c>
    </row>
    <row r="107" spans="1:1" x14ac:dyDescent="0.25">
      <c r="A107">
        <v>1.4239722811135428E-2</v>
      </c>
    </row>
    <row r="108" spans="1:1" x14ac:dyDescent="0.25">
      <c r="A108">
        <v>-4.200092397463083E-2</v>
      </c>
    </row>
    <row r="109" spans="1:1" x14ac:dyDescent="0.25">
      <c r="A109">
        <v>2.1220955482885436E-2</v>
      </c>
    </row>
    <row r="110" spans="1:1" x14ac:dyDescent="0.25">
      <c r="A110">
        <v>9.1444138189978319E-3</v>
      </c>
    </row>
    <row r="111" spans="1:1" x14ac:dyDescent="0.25">
      <c r="A111">
        <v>-3.4213863454604546E-2</v>
      </c>
    </row>
    <row r="112" spans="1:1" x14ac:dyDescent="0.25">
      <c r="A112">
        <v>-4.0241502997253797E-3</v>
      </c>
    </row>
    <row r="113" spans="1:1" x14ac:dyDescent="0.25">
      <c r="A113">
        <v>1.3431835464675379E-3</v>
      </c>
    </row>
    <row r="114" spans="1:1" x14ac:dyDescent="0.25">
      <c r="A114">
        <v>-7.5244394611889656E-2</v>
      </c>
    </row>
    <row r="115" spans="1:1" x14ac:dyDescent="0.25">
      <c r="A115">
        <v>4.3321367391347372E-3</v>
      </c>
    </row>
    <row r="116" spans="1:1" x14ac:dyDescent="0.25">
      <c r="A116">
        <v>-9.9931794038605956E-2</v>
      </c>
    </row>
    <row r="117" spans="1:1" x14ac:dyDescent="0.25">
      <c r="A117">
        <v>1.5910902322419035E-3</v>
      </c>
    </row>
    <row r="118" spans="1:1" x14ac:dyDescent="0.25">
      <c r="A118">
        <v>5.4150892775993331E-2</v>
      </c>
    </row>
    <row r="119" spans="1:1" x14ac:dyDescent="0.25">
      <c r="A119">
        <v>-3.1203779667356026E-2</v>
      </c>
    </row>
    <row r="120" spans="1:1" x14ac:dyDescent="0.25">
      <c r="A120">
        <v>-3.0184976338397548E-2</v>
      </c>
    </row>
    <row r="121" spans="1:1" x14ac:dyDescent="0.25">
      <c r="A121">
        <v>2.3905520853554386E-2</v>
      </c>
    </row>
    <row r="122" spans="1:1" x14ac:dyDescent="0.25">
      <c r="A122">
        <v>1.5735644474305383E-3</v>
      </c>
    </row>
    <row r="123" spans="1:1" x14ac:dyDescent="0.25">
      <c r="A123">
        <v>8.0972102326193028E-3</v>
      </c>
    </row>
    <row r="124" spans="1:1" x14ac:dyDescent="0.25">
      <c r="A124">
        <v>1.4411778661303184E-2</v>
      </c>
    </row>
    <row r="125" spans="1:1" x14ac:dyDescent="0.25">
      <c r="A125">
        <v>1.2638398871722849E-2</v>
      </c>
    </row>
    <row r="126" spans="1:1" x14ac:dyDescent="0.25">
      <c r="A126">
        <v>6.2598013485065142E-3</v>
      </c>
    </row>
    <row r="127" spans="1:1" x14ac:dyDescent="0.25">
      <c r="A127">
        <v>-3.654099946297925E-2</v>
      </c>
    </row>
    <row r="128" spans="1:1" x14ac:dyDescent="0.25">
      <c r="A128">
        <v>-9.7561749453645725E-3</v>
      </c>
    </row>
    <row r="129" spans="1:1" x14ac:dyDescent="0.25">
      <c r="A129">
        <v>5.0718620979603489E-3</v>
      </c>
    </row>
    <row r="130" spans="1:1" x14ac:dyDescent="0.25">
      <c r="A130">
        <v>6.7227143948767375E-3</v>
      </c>
    </row>
    <row r="131" spans="1:1" x14ac:dyDescent="0.25">
      <c r="A131">
        <v>-5.3323035189419193E-2</v>
      </c>
    </row>
    <row r="132" spans="1:1" x14ac:dyDescent="0.25">
      <c r="A132">
        <v>2.7876369528254868E-2</v>
      </c>
    </row>
    <row r="133" spans="1:1" x14ac:dyDescent="0.25">
      <c r="A133">
        <v>-8.6281812233382302E-3</v>
      </c>
    </row>
    <row r="134" spans="1:1" x14ac:dyDescent="0.25">
      <c r="A134">
        <v>1.8884681390527201E-2</v>
      </c>
    </row>
    <row r="135" spans="1:1" x14ac:dyDescent="0.25">
      <c r="A135">
        <v>1.6807118316381191E-2</v>
      </c>
    </row>
    <row r="136" spans="1:1" x14ac:dyDescent="0.25">
      <c r="A136">
        <v>-1.8503471564559643E-2</v>
      </c>
    </row>
    <row r="137" spans="1:1" x14ac:dyDescent="0.25">
      <c r="A137">
        <v>9.165967014080182E-3</v>
      </c>
    </row>
    <row r="138" spans="1:1" x14ac:dyDescent="0.25">
      <c r="A138">
        <v>-1.6559716039018332E-2</v>
      </c>
    </row>
    <row r="139" spans="1:1" x14ac:dyDescent="0.25">
      <c r="A139">
        <v>9.4488891979322889E-3</v>
      </c>
    </row>
    <row r="140" spans="1:1" x14ac:dyDescent="0.25">
      <c r="A140">
        <v>9.417158774002031E-2</v>
      </c>
    </row>
    <row r="141" spans="1:1" x14ac:dyDescent="0.25">
      <c r="A141">
        <v>3.9272062353528821E-2</v>
      </c>
    </row>
    <row r="142" spans="1:1" x14ac:dyDescent="0.25">
      <c r="A142">
        <v>2.5349899895526391E-2</v>
      </c>
    </row>
    <row r="143" spans="1:1" x14ac:dyDescent="0.25">
      <c r="A143">
        <v>-1.2523483164660599E-3</v>
      </c>
    </row>
    <row r="144" spans="1:1" x14ac:dyDescent="0.25">
      <c r="A144">
        <v>2.5031302181184748E-3</v>
      </c>
    </row>
    <row r="145" spans="1:1" x14ac:dyDescent="0.25">
      <c r="A145">
        <v>4.9875415110391882E-3</v>
      </c>
    </row>
    <row r="146" spans="1:1" x14ac:dyDescent="0.25">
      <c r="A146">
        <v>-8.0250026011585956E-2</v>
      </c>
    </row>
    <row r="147" spans="1:1" x14ac:dyDescent="0.25">
      <c r="A147">
        <v>2.3969190112996187E-2</v>
      </c>
    </row>
    <row r="148" spans="1:1" x14ac:dyDescent="0.25">
      <c r="A148">
        <v>-6.6006840313520242E-3</v>
      </c>
    </row>
    <row r="149" spans="1:1" x14ac:dyDescent="0.25">
      <c r="A149">
        <v>5.2840281466052059E-3</v>
      </c>
    </row>
    <row r="150" spans="1:1" x14ac:dyDescent="0.25">
      <c r="A150">
        <v>-8.9529816888825414E-2</v>
      </c>
    </row>
    <row r="151" spans="1:1" x14ac:dyDescent="0.25">
      <c r="A151">
        <v>5.6037068107710988E-2</v>
      </c>
    </row>
    <row r="152" spans="1:1" x14ac:dyDescent="0.25">
      <c r="A152">
        <v>-2.2039459566291501E-2</v>
      </c>
    </row>
    <row r="153" spans="1:1" x14ac:dyDescent="0.25">
      <c r="A153">
        <v>-2.2536165022412947E-2</v>
      </c>
    </row>
    <row r="154" spans="1:1" x14ac:dyDescent="0.25">
      <c r="A154">
        <v>4.1847109935500504E-2</v>
      </c>
    </row>
    <row r="155" spans="1:1" x14ac:dyDescent="0.25">
      <c r="A155">
        <v>5.4496047675644645E-3</v>
      </c>
    </row>
    <row r="156" spans="1:1" x14ac:dyDescent="0.25">
      <c r="A156">
        <v>-1.5058463874201388E-2</v>
      </c>
    </row>
    <row r="157" spans="1:1" x14ac:dyDescent="0.25">
      <c r="A157">
        <v>1.5058463874201317E-2</v>
      </c>
    </row>
    <row r="158" spans="1:1" x14ac:dyDescent="0.25">
      <c r="A158">
        <v>5.4200674693393345E-3</v>
      </c>
    </row>
    <row r="159" spans="1:1" x14ac:dyDescent="0.25">
      <c r="A159">
        <v>-6.1300525863795856E-2</v>
      </c>
    </row>
    <row r="160" spans="1:1" x14ac:dyDescent="0.25">
      <c r="A160">
        <v>-2.6202372394024072E-2</v>
      </c>
    </row>
    <row r="161" spans="1:1" x14ac:dyDescent="0.25">
      <c r="A161">
        <v>-9.590032440687575E-2</v>
      </c>
    </row>
    <row r="162" spans="1:1" x14ac:dyDescent="0.25">
      <c r="A162">
        <v>2.0379162336652264E-2</v>
      </c>
    </row>
    <row r="163" spans="1:1" x14ac:dyDescent="0.25">
      <c r="A163">
        <v>-2.3324672566409004E-2</v>
      </c>
    </row>
    <row r="164" spans="1:1" x14ac:dyDescent="0.25">
      <c r="A164">
        <v>6.8402726884400411E-2</v>
      </c>
    </row>
    <row r="165" spans="1:1" x14ac:dyDescent="0.25">
      <c r="A165">
        <v>-9.8345083499478833E-2</v>
      </c>
    </row>
    <row r="166" spans="1:1" x14ac:dyDescent="0.25">
      <c r="A166">
        <v>-7.5745974157960277E-2</v>
      </c>
    </row>
    <row r="167" spans="1:1" x14ac:dyDescent="0.25">
      <c r="A167">
        <v>-3.5865913188496697E-2</v>
      </c>
    </row>
    <row r="168" spans="1:1" x14ac:dyDescent="0.25">
      <c r="A168">
        <v>-4.5985113241823382E-2</v>
      </c>
    </row>
    <row r="169" spans="1:1" x14ac:dyDescent="0.25">
      <c r="A169">
        <v>0</v>
      </c>
    </row>
    <row r="170" spans="1:1" x14ac:dyDescent="0.25">
      <c r="A170">
        <v>-2.9455102297568031E-3</v>
      </c>
    </row>
    <row r="171" spans="1:1" x14ac:dyDescent="0.25">
      <c r="A171">
        <v>-5.9171770280883962E-3</v>
      </c>
    </row>
    <row r="172" spans="1:1" x14ac:dyDescent="0.25">
      <c r="A172">
        <v>2.9241849594497386E-2</v>
      </c>
    </row>
    <row r="173" spans="1:1" x14ac:dyDescent="0.25">
      <c r="A173">
        <v>-1.4514042884254071E-2</v>
      </c>
    </row>
    <row r="174" spans="1:1" x14ac:dyDescent="0.25">
      <c r="A174">
        <v>6.2343130574135347E-2</v>
      </c>
    </row>
    <row r="175" spans="1:1" x14ac:dyDescent="0.25">
      <c r="A175">
        <v>-2.7510333718898708E-3</v>
      </c>
    </row>
    <row r="176" spans="1:1" x14ac:dyDescent="0.25">
      <c r="A176">
        <v>-1.9472103412820182E-2</v>
      </c>
    </row>
    <row r="177" spans="1:1" x14ac:dyDescent="0.25">
      <c r="A177">
        <v>1.9472103412820099E-2</v>
      </c>
    </row>
    <row r="178" spans="1:1" x14ac:dyDescent="0.25">
      <c r="A178">
        <v>-3.0771658666753545E-2</v>
      </c>
    </row>
    <row r="179" spans="1:1" x14ac:dyDescent="0.25">
      <c r="A179">
        <v>-2.8820438535491971E-2</v>
      </c>
    </row>
    <row r="180" spans="1:1" x14ac:dyDescent="0.25">
      <c r="A180">
        <v>2.9197101033346246E-3</v>
      </c>
    </row>
    <row r="181" spans="1:1" x14ac:dyDescent="0.25">
      <c r="A181">
        <v>-8.7848295557328027E-3</v>
      </c>
    </row>
    <row r="182" spans="1:1" x14ac:dyDescent="0.25">
      <c r="A182">
        <v>8.7848295557328114E-3</v>
      </c>
    </row>
    <row r="183" spans="1:1" x14ac:dyDescent="0.25">
      <c r="A183">
        <v>2.5900728432157391E-2</v>
      </c>
    </row>
    <row r="184" spans="1:1" x14ac:dyDescent="0.25">
      <c r="A184">
        <v>-1.7192400540372875E-2</v>
      </c>
    </row>
    <row r="185" spans="1:1" x14ac:dyDescent="0.25">
      <c r="A185">
        <v>1.17303397854896E-2</v>
      </c>
    </row>
    <row r="186" spans="1:1" x14ac:dyDescent="0.25">
      <c r="A186">
        <v>-2.3599915340873377E-2</v>
      </c>
    </row>
    <row r="187" spans="1:1" x14ac:dyDescent="0.25">
      <c r="A187">
        <v>0</v>
      </c>
    </row>
    <row r="188" spans="1:1" x14ac:dyDescent="0.25">
      <c r="A188">
        <v>-1.2012156448003545E-2</v>
      </c>
    </row>
    <row r="189" spans="1:1" x14ac:dyDescent="0.25">
      <c r="A189">
        <v>-3.6927272592218362E-2</v>
      </c>
    </row>
    <row r="190" spans="1:1" x14ac:dyDescent="0.25">
      <c r="A190">
        <v>3.9943866131644072E-2</v>
      </c>
    </row>
    <row r="191" spans="1:1" x14ac:dyDescent="0.25">
      <c r="A191">
        <v>-3.6813973122716434E-2</v>
      </c>
    </row>
    <row r="192" spans="1:1" x14ac:dyDescent="0.25">
      <c r="A192">
        <v>1.5504186535965254E-2</v>
      </c>
    </row>
    <row r="193" spans="1:1" x14ac:dyDescent="0.25">
      <c r="A193">
        <v>-1.5174798019235115E-2</v>
      </c>
    </row>
    <row r="194" spans="1:1" x14ac:dyDescent="0.25">
      <c r="A194">
        <v>-2.4769068112408973E-2</v>
      </c>
    </row>
    <row r="195" spans="1:1" x14ac:dyDescent="0.25">
      <c r="A195">
        <v>2.7822505599299194E-2</v>
      </c>
    </row>
    <row r="196" spans="1:1" x14ac:dyDescent="0.25">
      <c r="A196">
        <v>-5.9672331486398208E-2</v>
      </c>
    </row>
    <row r="197" spans="1:1" x14ac:dyDescent="0.25">
      <c r="A197">
        <v>0</v>
      </c>
    </row>
    <row r="198" spans="1:1" x14ac:dyDescent="0.25">
      <c r="A198">
        <v>5.6618893999508112E-2</v>
      </c>
    </row>
    <row r="199" spans="1:1" x14ac:dyDescent="0.25">
      <c r="A199">
        <v>-6.134988567515944E-3</v>
      </c>
    </row>
    <row r="200" spans="1:1" x14ac:dyDescent="0.25">
      <c r="A200">
        <v>-1.5504186535965199E-2</v>
      </c>
    </row>
  </sheetData>
  <sortState ref="C24:C31">
    <sortCondition ref="C2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O 3 2 z V D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7 f b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3 2 z V J b T 2 D q B A Q A A e g I A A B M A H A B G b 3 J t d W x h c y 9 T Z W N 0 a W 9 u M S 5 t I K I Y A C i g F A A A A A A A A A A A A A A A A A A A A A A A A A A A A I 1 Q y 0 7 C Q B T d k / Q f J n U D S d N A o i z E m p C C k Y i g t r o B F 4 V e t H E 6 Y 2 a m K j E m 6 k Y T f s C d i V 9 g N E R 8 g L 8 w / S M H q h K J C 2 Y z M + f c e 8 8 5 l 0 N b B J Q g J 7 l z B S 2 l p f i h x 8 B H Y c e X D 3 I g 3 2 Q / v o x 7 y E I Y h J Z C 6 s i 7 + C q + l q P 4 R g 7 H F Y q z + Y l Z o u 0 o B C L S a w E G 0 6 Z E q A 9 P 6 / Z y c 5 c D 4 8 0 a H A W i 7 j R L 9 J R g 6 v m 8 O S N i i j O h Z 4 x G C X A Q B g K Y p R d 0 A 9 k U R y H h V t 5 A Z d K m f k A O r P x S N p s z 0 H Z E B T i i i 8 G a P s 0 a J b C f M R K 3 C 7 q 8 l y P 5 F P f i W 9 l X j o d x T / a R f J G P 8 l k R 7 2 N S O R j o K o f r t V T / F q O h G r Y O n q 9 8 p 2 f z G q j x X V H E 2 G l 7 2 G P c E i z 6 o 3 m n B D 4 m e j + a r 0 g N G c j P q Y 7 L P M I 7 l I V J Q r d 7 D D w 9 v 1 / j / F x f c S v 2 R n l n V a 1 J q H Y k 4 E x c G E g R W / + i p a J b / o V 9 T 0 A C u 5 X N C V w h I r 9 o j o 0 k u F 2 t O 9 N 6 E o U t Y A m z V 6 / O 4 h c Z L R W Q e T Z Q + A J Q S w E C L Q A U A A I A C A A 7 f b N U P a h X Y K Y A A A D 4 A A A A E g A A A A A A A A A A A A A A A A A A A A A A Q 2 9 u Z m l n L 1 B h Y 2 t h Z 2 U u e G 1 s U E s B A i 0 A F A A C A A g A O 3 2 z V A / K 6 a u k A A A A 6 Q A A A B M A A A A A A A A A A A A A A A A A 8 g A A A F t D b 2 5 0 Z W 5 0 X 1 R 5 c G V z X S 5 4 b W x Q S w E C L Q A U A A I A C A A 7 f b N U l t P Y O o E B A A B 6 A g A A E w A A A A A A A A A A A A A A A A D j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D g A A A A A A A O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k J U Q w J U E y J U Q w J U I 4 J U Q w J U J B J U Q w J U I 1 J U Q x J T g w J U Q x J T h C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Z k 0 K L Q u N C 6 0 L X R g N G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l U M T I 6 N D E 6 N T Q u M T E 3 N z E 1 O F o i I C 8 + P E V u d H J 5 I F R 5 c G U 9 I k Z p b G x D b 2 x 1 b W 5 U e X B l c y I g V m F s d W U 9 I n N C Z 1 l K Q X d V R i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m T Q o t C 4 0 L r Q t d G A 0 Y s v 0 J j Q t 9 C 8 0 L X Q v d C 1 0 L 3 Q v d G L 0 L k g 0 Y L Q u N C / L n t c d T A w M 2 N U S U N L R V J c d T A w M 2 U s M H 0 m c X V v d D s s J n F 1 b 3 Q 7 U 2 V j d G l v b j E v b W Z k 0 K L Q u N C 6 0 L X R g N G L L 9 C Y 0 L f Q v N C 1 0 L 3 Q t d C 9 0 L 3 R i 9 C 5 I N G C 0 L j Q v y 5 7 X H U w M D N j U E V S X H U w M D N l L D F 9 J n F 1 b 3 Q 7 L C Z x d W 9 0 O 1 N l Y 3 R p b 2 4 x L 2 1 m Z N C i 0 L j Q u t C 1 0 Y D R i y / Q m N C 3 0 L z Q t d C 9 0 L X Q v d C 9 0 Y v Q u S D R g t C 4 0 L 8 u e 1 x 1 M D A z Y 0 R B V E V c d T A w M 2 U s M n 0 m c X V v d D s s J n F 1 b 3 Q 7 U 2 V j d G l v b j E v b W Z k 0 K L Q u N C 6 0 L X R g N G L L 9 C Y 0 L f Q v N C 1 0 L 3 Q t d C 9 0 L 3 R i 9 C 5 I N G C 0 L j Q v y 5 7 X H U w M D N j V E l N R V x 1 M D A z Z S w z f S Z x d W 9 0 O y w m c X V v d D t T Z W N 0 a W 9 u M S 9 t Z m T Q o t C 4 0 L r Q t d G A 0 Y s v 0 J j Q t 9 C 8 0 L X Q v d C 1 0 L 3 Q v d G L 0 L k g 0 Y L Q u N C / L n t c d T A w M 2 N D T E 9 T R V x 1 M D A z Z S w 0 f S Z x d W 9 0 O y w m c X V v d D t T Z W N 0 a W 9 u M S 9 t Z m T Q o t C 4 0 L r Q t d G A 0 Y s v 0 J j Q t 9 C 8 0 L X Q v d C 1 0 L 3 Q v d G L 0 L k g 0 Y L Q u N C / L n t c d T A w M 2 N W T 0 x c d T A w M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k 0 K L Q u N C 6 0 L X R g N G L L 9 C Y 0 L f Q v N C 1 0 L 3 Q t d C 9 0 L 3 R i 9 C 5 I N G C 0 L j Q v y 5 7 X H U w M D N j V E l D S 0 V S X H U w M D N l L D B 9 J n F 1 b 3 Q 7 L C Z x d W 9 0 O 1 N l Y 3 R p b 2 4 x L 2 1 m Z N C i 0 L j Q u t C 1 0 Y D R i y / Q m N C 3 0 L z Q t d C 9 0 L X Q v d C 9 0 Y v Q u S D R g t C 4 0 L 8 u e 1 x 1 M D A z Y 1 B F U l x 1 M D A z Z S w x f S Z x d W 9 0 O y w m c X V v d D t T Z W N 0 a W 9 u M S 9 t Z m T Q o t C 4 0 L r Q t d G A 0 Y s v 0 J j Q t 9 C 8 0 L X Q v d C 1 0 L 3 Q v d G L 0 L k g 0 Y L Q u N C / L n t c d T A w M 2 N E Q V R F X H U w M D N l L D J 9 J n F 1 b 3 Q 7 L C Z x d W 9 0 O 1 N l Y 3 R p b 2 4 x L 2 1 m Z N C i 0 L j Q u t C 1 0 Y D R i y / Q m N C 3 0 L z Q t d C 9 0 L X Q v d C 9 0 Y v Q u S D R g t C 4 0 L 8 u e 1 x 1 M D A z Y 1 R J T U V c d T A w M 2 U s M 3 0 m c X V v d D s s J n F 1 b 3 Q 7 U 2 V j d G l v b j E v b W Z k 0 K L Q u N C 6 0 L X R g N G L L 9 C Y 0 L f Q v N C 1 0 L 3 Q t d C 9 0 L 3 R i 9 C 5 I N G C 0 L j Q v y 5 7 X H U w M D N j Q 0 x P U 0 V c d T A w M 2 U s N H 0 m c X V v d D s s J n F 1 b 3 Q 7 U 2 V j d G l v b j E v b W Z k 0 K L Q u N C 6 0 L X R g N G L L 9 C Y 0 L f Q v N C 1 0 L 3 Q t d C 9 0 L 3 R i 9 C 5 I N G C 0 L j Q v y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m Q l R D A l Q T I l R D A l Q j g l R D A l Q k E l R D A l Q j U l R D E l O D A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k J U Q w J U E y J U Q w J U I 4 J U Q w J U J B J U Q w J U I 1 J U Q x J T g w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Z C V E M C V B M i V E M C V C O C V E M C V C Q S V E M C V C N S V E M S U 4 M C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1 Z g 8 t k A J E a s 4 + C H N i 3 b 3 Q A A A A A C A A A A A A A Q Z g A A A A E A A C A A A A C U r I e u P Y j 7 v S C i 4 O U 9 E j I 8 d R 3 O D 9 R k F 6 7 t s w 6 i R O x w Y g A A A A A O g A A A A A I A A C A A A A D 9 N 9 a r e 2 7 l w u Z A q j 2 j n U / 1 Z 7 b u p u Q d + Q g / p W f u H H I 8 / F A A A A C l 2 X 0 6 L N + 1 e q 5 q u D V N V c X 1 K U g R n G X 4 q q 2 b t T q A C k b j / Z 2 b 8 t D x X u M g 3 B Z s W H M u 1 o c M d I T U S m 5 i E + 7 I W a 2 K B u J 7 v W s M d N 3 o J H Z c c P 9 O V r S N l 0 A A A A B 5 Y h 3 q 4 N j j t D e Q f q b 8 d 3 + G W / 4 3 5 E 3 j q g j d 0 Q u c o X c U 5 y 5 r m L j i n g Z 6 c P 6 a d w w s C X V l M p x n b 6 C z z h x 9 8 Z + p B d g w < / D a t a M a s h u p > 
</file>

<file path=customXml/itemProps1.xml><?xml version="1.0" encoding="utf-8"?>
<ds:datastoreItem xmlns:ds="http://schemas.openxmlformats.org/officeDocument/2006/customXml" ds:itemID="{58EB7915-E002-45B4-A62C-9BA2F85025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2</vt:i4>
      </vt:variant>
    </vt:vector>
  </HeadingPairs>
  <TitlesOfParts>
    <vt:vector size="15" baseType="lpstr">
      <vt:lpstr>mfd</vt:lpstr>
      <vt:lpstr>Данные</vt:lpstr>
      <vt:lpstr>Описат Стат</vt:lpstr>
      <vt:lpstr>Без выбросов</vt:lpstr>
      <vt:lpstr>Корреляция</vt:lpstr>
      <vt:lpstr>Доверительные интервалы</vt:lpstr>
      <vt:lpstr>Норм логдох ВТБ ао</vt:lpstr>
      <vt:lpstr>Норм логдох ДагСБ ао</vt:lpstr>
      <vt:lpstr>Норм логдох РОСИНТЕРао</vt:lpstr>
      <vt:lpstr>Дисп Анализ ВТБ ао</vt:lpstr>
      <vt:lpstr>Дисп Анализ ДагСБ ао</vt:lpstr>
      <vt:lpstr>Дисп Анализ РОСИНТЕРао</vt:lpstr>
      <vt:lpstr>Дисп Анализ Общий</vt:lpstr>
      <vt:lpstr>Тикеры</vt:lpstr>
      <vt:lpstr>Тикеры1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2022-05-19T12:40:26Z</dcterms:created>
  <dcterms:modified xsi:type="dcterms:W3CDTF">2022-05-22T09:51:43Z</dcterms:modified>
</cp:coreProperties>
</file>