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kitOS\Desktop\мусорка учебная\Экономика ИС\"/>
    </mc:Choice>
  </mc:AlternateContent>
  <xr:revisionPtr revIDLastSave="0" documentId="13_ncr:1_{71C0D7D7-A4D9-4A5E-BA49-A27578BC25AD}" xr6:coauthVersionLast="40" xr6:coauthVersionMax="47" xr10:uidLastSave="{00000000-0000-0000-0000-000000000000}"/>
  <bookViews>
    <workbookView xWindow="0" yWindow="0" windowWidth="28800" windowHeight="12225" xr2:uid="{4349F894-79B6-42A4-9ACA-CB3431B7068C}"/>
  </bookViews>
  <sheets>
    <sheet name="Лист1" sheetId="1" r:id="rId1"/>
  </sheets>
  <definedNames>
    <definedName name="_xlnm._FilterDatabase" localSheetId="0" hidden="1">Лист1!$C$230:$E$235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04" i="1" l="1"/>
  <c r="C262" i="1"/>
  <c r="F259" i="1"/>
  <c r="F295" i="1"/>
  <c r="H283" i="1"/>
  <c r="H282" i="1"/>
  <c r="F294" i="1" s="1"/>
  <c r="I242" i="1"/>
  <c r="F258" i="1"/>
  <c r="H285" i="1"/>
  <c r="D282" i="1"/>
  <c r="E282" i="1"/>
  <c r="F282" i="1"/>
  <c r="G282" i="1"/>
  <c r="C282" i="1"/>
  <c r="H278" i="1"/>
  <c r="H279" i="1"/>
  <c r="H280" i="1"/>
  <c r="H281" i="1"/>
  <c r="H277" i="1"/>
  <c r="H249" i="1"/>
  <c r="N202" i="1"/>
  <c r="O202" i="1"/>
  <c r="P202" i="1"/>
  <c r="Q202" i="1"/>
  <c r="M202" i="1"/>
  <c r="R202" i="1"/>
  <c r="R197" i="1"/>
  <c r="R198" i="1"/>
  <c r="R199" i="1"/>
  <c r="R200" i="1"/>
  <c r="R201" i="1"/>
  <c r="R196" i="1"/>
  <c r="H202" i="1"/>
  <c r="H197" i="1"/>
  <c r="D209" i="1" s="1"/>
  <c r="H198" i="1"/>
  <c r="C210" i="1" s="1"/>
  <c r="H199" i="1"/>
  <c r="D211" i="1" s="1"/>
  <c r="H200" i="1"/>
  <c r="E212" i="1" s="1"/>
  <c r="H201" i="1"/>
  <c r="G213" i="1" s="1"/>
  <c r="H196" i="1"/>
  <c r="C208" i="1" s="1"/>
  <c r="H153" i="1"/>
  <c r="D162" i="1" s="1"/>
  <c r="H123" i="1"/>
  <c r="C129" i="1"/>
  <c r="F77" i="1"/>
  <c r="D54" i="1"/>
  <c r="D53" i="1"/>
  <c r="D51" i="1"/>
  <c r="D52" i="1"/>
  <c r="D50" i="1"/>
  <c r="D49" i="1"/>
  <c r="D48" i="1"/>
  <c r="D47" i="1"/>
  <c r="D46" i="1"/>
  <c r="D45" i="1"/>
  <c r="N40" i="1"/>
  <c r="L40" i="1"/>
  <c r="H28" i="1"/>
  <c r="F31" i="1" s="1"/>
  <c r="F32" i="1" s="1"/>
  <c r="H27" i="1"/>
  <c r="E31" i="1" s="1"/>
  <c r="E32" i="1" s="1"/>
  <c r="I7" i="1"/>
  <c r="F21" i="1" s="1"/>
  <c r="I6" i="1"/>
  <c r="E21" i="1" s="1"/>
  <c r="D283" i="1" l="1"/>
  <c r="E283" i="1"/>
  <c r="F283" i="1"/>
  <c r="G283" i="1"/>
  <c r="C283" i="1"/>
  <c r="F293" i="1"/>
  <c r="H298" i="1"/>
  <c r="J299" i="1" s="1"/>
  <c r="C162" i="1"/>
  <c r="F162" i="1"/>
  <c r="C213" i="1"/>
  <c r="G210" i="1"/>
  <c r="E210" i="1"/>
  <c r="E213" i="1"/>
  <c r="D210" i="1"/>
  <c r="F209" i="1"/>
  <c r="G212" i="1"/>
  <c r="C209" i="1"/>
  <c r="G162" i="1"/>
  <c r="C212" i="1"/>
  <c r="F213" i="1"/>
  <c r="D212" i="1"/>
  <c r="C211" i="1"/>
  <c r="G209" i="1"/>
  <c r="G208" i="1"/>
  <c r="F208" i="1"/>
  <c r="D213" i="1"/>
  <c r="G211" i="1"/>
  <c r="F210" i="1"/>
  <c r="E209" i="1"/>
  <c r="D55" i="1"/>
  <c r="E208" i="1"/>
  <c r="F211" i="1"/>
  <c r="D208" i="1"/>
  <c r="D214" i="1" s="1"/>
  <c r="D217" i="1" s="1"/>
  <c r="E211" i="1"/>
  <c r="F212" i="1"/>
  <c r="E162" i="1"/>
  <c r="G114" i="1"/>
  <c r="G113" i="1"/>
  <c r="G112" i="1"/>
  <c r="G111" i="1"/>
  <c r="G110" i="1"/>
  <c r="G109" i="1"/>
  <c r="G68" i="1"/>
  <c r="G67" i="1"/>
  <c r="E262" i="1"/>
  <c r="F262" i="1" s="1"/>
  <c r="D262" i="1"/>
  <c r="G262" i="1"/>
  <c r="H243" i="1"/>
  <c r="H244" i="1"/>
  <c r="H245" i="1"/>
  <c r="H246" i="1"/>
  <c r="H247" i="1"/>
  <c r="H242" i="1"/>
  <c r="D248" i="1"/>
  <c r="E248" i="1"/>
  <c r="F248" i="1"/>
  <c r="G248" i="1"/>
  <c r="C248" i="1"/>
  <c r="H154" i="1"/>
  <c r="H155" i="1"/>
  <c r="H156" i="1"/>
  <c r="H157" i="1"/>
  <c r="H158" i="1"/>
  <c r="D129" i="1"/>
  <c r="E129" i="1"/>
  <c r="F129" i="1"/>
  <c r="G129" i="1"/>
  <c r="H124" i="1"/>
  <c r="H125" i="1"/>
  <c r="H126" i="1"/>
  <c r="H127" i="1"/>
  <c r="H128" i="1"/>
  <c r="I123" i="1"/>
  <c r="G63" i="1"/>
  <c r="G64" i="1"/>
  <c r="G65" i="1"/>
  <c r="G66" i="1"/>
  <c r="G62" i="1"/>
  <c r="F22" i="1"/>
  <c r="H248" i="1" l="1"/>
  <c r="I247" i="1"/>
  <c r="C214" i="1"/>
  <c r="C217" i="1" s="1"/>
  <c r="I245" i="1"/>
  <c r="I246" i="1"/>
  <c r="I244" i="1"/>
  <c r="I243" i="1"/>
  <c r="G214" i="1"/>
  <c r="G217" i="1" s="1"/>
  <c r="E214" i="1"/>
  <c r="E217" i="1" s="1"/>
  <c r="H217" i="1" s="1"/>
  <c r="F214" i="1"/>
  <c r="F217" i="1" s="1"/>
  <c r="D163" i="1"/>
  <c r="E163" i="1"/>
  <c r="F163" i="1"/>
  <c r="C163" i="1"/>
  <c r="G163" i="1"/>
  <c r="H262" i="1"/>
  <c r="C167" i="1"/>
  <c r="D167" i="1"/>
  <c r="E167" i="1"/>
  <c r="F167" i="1"/>
  <c r="G167" i="1"/>
  <c r="G166" i="1"/>
  <c r="C166" i="1"/>
  <c r="E166" i="1"/>
  <c r="F166" i="1"/>
  <c r="D166" i="1"/>
  <c r="F165" i="1"/>
  <c r="G165" i="1"/>
  <c r="C165" i="1"/>
  <c r="D165" i="1"/>
  <c r="E165" i="1"/>
  <c r="E164" i="1"/>
  <c r="G164" i="1"/>
  <c r="F164" i="1"/>
  <c r="C164" i="1"/>
  <c r="D164" i="1"/>
  <c r="E22" i="1"/>
  <c r="C168" i="1" l="1"/>
  <c r="C171" i="1" s="1"/>
  <c r="E168" i="1"/>
  <c r="E171" i="1" s="1"/>
  <c r="G168" i="1"/>
  <c r="G171" i="1" s="1"/>
  <c r="F168" i="1"/>
  <c r="F171" i="1" s="1"/>
  <c r="D168" i="1"/>
  <c r="D171" i="1" s="1"/>
  <c r="I248" i="1"/>
  <c r="J263" i="1" l="1"/>
  <c r="I268" i="1"/>
  <c r="H171" i="1"/>
</calcChain>
</file>

<file path=xl/sharedStrings.xml><?xml version="1.0" encoding="utf-8"?>
<sst xmlns="http://schemas.openxmlformats.org/spreadsheetml/2006/main" count="391" uniqueCount="143">
  <si>
    <t>ИНВЕСТИЦИОННЫЙ АНАЛИЗ</t>
  </si>
  <si>
    <t>Методы сравнения проектов разной длительности - слайды 11-17 Инв. анализ(часть 2)</t>
  </si>
  <si>
    <t>Задача 1</t>
  </si>
  <si>
    <t>i=10%</t>
  </si>
  <si>
    <t>Проект</t>
  </si>
  <si>
    <t>Денежный поток по годам</t>
  </si>
  <si>
    <t>NPV</t>
  </si>
  <si>
    <t>Проект А</t>
  </si>
  <si>
    <t>Проект Б</t>
  </si>
  <si>
    <t>I.</t>
  </si>
  <si>
    <t>Метод цепного повтора в рамках общего срока действия проектов</t>
  </si>
  <si>
    <t>1 способ ("лесенка"):</t>
  </si>
  <si>
    <t>слайд 12</t>
  </si>
  <si>
    <t>Проект А1</t>
  </si>
  <si>
    <t>Проект А2</t>
  </si>
  <si>
    <t>Проект А3</t>
  </si>
  <si>
    <t>Проект А'</t>
  </si>
  <si>
    <t>2 способ (по формуле):</t>
  </si>
  <si>
    <t>олайд 13</t>
  </si>
  <si>
    <t>Проект А:                           NPV (1, 3)=</t>
  </si>
  <si>
    <t>II.</t>
  </si>
  <si>
    <t xml:space="preserve">Метод бесконечного цепного повтора сравниваемых проектов </t>
  </si>
  <si>
    <t>слайд 14</t>
  </si>
  <si>
    <r>
      <t xml:space="preserve">Проект А:                        NPV (1, </t>
    </r>
    <r>
      <rPr>
        <sz val="11"/>
        <color theme="1"/>
        <rFont val="Calibri"/>
        <family val="2"/>
        <charset val="204"/>
      </rPr>
      <t>∞</t>
    </r>
    <r>
      <rPr>
        <sz val="11"/>
        <color theme="1"/>
        <rFont val="Calibri"/>
        <family val="2"/>
        <charset val="204"/>
        <scheme val="minor"/>
      </rPr>
      <t>)=</t>
    </r>
  </si>
  <si>
    <r>
      <t xml:space="preserve">Проект Б:                         NPV (3, </t>
    </r>
    <r>
      <rPr>
        <sz val="11"/>
        <color theme="1"/>
        <rFont val="Calibri"/>
        <family val="2"/>
        <charset val="204"/>
      </rPr>
      <t>∞</t>
    </r>
    <r>
      <rPr>
        <sz val="11"/>
        <color theme="1"/>
        <rFont val="Calibri"/>
        <family val="2"/>
        <charset val="204"/>
        <scheme val="minor"/>
      </rPr>
      <t>)=</t>
    </r>
  </si>
  <si>
    <t xml:space="preserve">III. </t>
  </si>
  <si>
    <t>Метод эквивалентного аннуитета</t>
  </si>
  <si>
    <t>слайды 15-16</t>
  </si>
  <si>
    <t>Шаг 2</t>
  </si>
  <si>
    <t>Шаг 3</t>
  </si>
  <si>
    <t>Задача 2</t>
  </si>
  <si>
    <t>самостоятельно</t>
  </si>
  <si>
    <t>МЕТОДЫ ЭКСПЕРТНОГО ОЦЕНИВАНИЯ</t>
  </si>
  <si>
    <t>Порядковая шкала</t>
  </si>
  <si>
    <t>СТАНДАРТИЗАЦИЯ РАНЖИРОВОК</t>
  </si>
  <si>
    <t>Задача 3</t>
  </si>
  <si>
    <t>Исходная информация  - ранжировка одного эксперта, входящего в состав экспертной группы</t>
  </si>
  <si>
    <t>Номер объекта</t>
  </si>
  <si>
    <t>Проверка на стандартизацию ранжировки:</t>
  </si>
  <si>
    <t>слайд 23 Методы ЭО</t>
  </si>
  <si>
    <t>Ранг объекта</t>
  </si>
  <si>
    <t>=</t>
  </si>
  <si>
    <t>тождество неверно</t>
  </si>
  <si>
    <t>Значит, ранжировка не стандартизирована</t>
  </si>
  <si>
    <t>Реализация метода стандартизированного ранга с использованием сортировки в Excel:</t>
  </si>
  <si>
    <t>используем возможности "Специальной вставки" Excel  (опция "Транспонировать") и сортировки</t>
  </si>
  <si>
    <t>слайд 26</t>
  </si>
  <si>
    <t>Порядковое место объекта</t>
  </si>
  <si>
    <t>Скоррек-тирован-ный ранг</t>
  </si>
  <si>
    <t>Скорректированный ранг равен среднеарифметическому порядковых мест эквивалентных объектов</t>
  </si>
  <si>
    <t>Ранжировка стандартизирована</t>
  </si>
  <si>
    <t>Задача 4</t>
  </si>
  <si>
    <t xml:space="preserve">Исходная информация: Пусть 5 вариантов информационных систем оцениваются по степени предпочтительности (по определённому критерию) для компании шестью экспертами. </t>
  </si>
  <si>
    <t>Предложено проанализировать ИС по степени привлекательности с точки зрения оценщиков.</t>
  </si>
  <si>
    <t>Ранжировки проведены экспертами в разных масштабах, поэтому даже визуально результаты оценщиков трудно сопоставить.</t>
  </si>
  <si>
    <t>Проект 1</t>
  </si>
  <si>
    <t>Проект 2</t>
  </si>
  <si>
    <t>Проект 3</t>
  </si>
  <si>
    <t>Проект 4</t>
  </si>
  <si>
    <t>Проект 5</t>
  </si>
  <si>
    <t>Сумма рангов</t>
  </si>
  <si>
    <t>Эксперт 1</t>
  </si>
  <si>
    <t>Эксперт 2</t>
  </si>
  <si>
    <t>Эксперт 3</t>
  </si>
  <si>
    <t>Эксперт 4</t>
  </si>
  <si>
    <t>Эксперт 5</t>
  </si>
  <si>
    <t>Эксперт 6</t>
  </si>
  <si>
    <t>Контрольное значение</t>
  </si>
  <si>
    <t>Стандартизация:</t>
  </si>
  <si>
    <t>Поряд-ковое место</t>
  </si>
  <si>
    <t>Скорректи-рованный ранг</t>
  </si>
  <si>
    <t>Связанные (равные) ранги выделены цветной заливкой</t>
  </si>
  <si>
    <t>Результаты стандартизации:</t>
  </si>
  <si>
    <t>Все ранжировки стандартизированы</t>
  </si>
  <si>
    <t>ПОЛУЧЕНИЕ ОБОБЩЁННОЙ ЭКСПЕРТНОЙ ОЦЕНКИ В ПОРЯДКОВОЙ ШКАЛЕ</t>
  </si>
  <si>
    <t>Задача 5</t>
  </si>
  <si>
    <t>Метод сумм рангов</t>
  </si>
  <si>
    <t>Требует обязательной предварительной стандартизации всех ранжировок!</t>
  </si>
  <si>
    <t>слайд 36</t>
  </si>
  <si>
    <t>Сумма</t>
  </si>
  <si>
    <t>контрольное значение</t>
  </si>
  <si>
    <r>
      <t xml:space="preserve">1 вариант итоговой ранжировки: </t>
    </r>
    <r>
      <rPr>
        <sz val="12"/>
        <color theme="1"/>
        <rFont val="Calibri"/>
        <family val="2"/>
        <charset val="204"/>
        <scheme val="minor"/>
      </rPr>
      <t>эксперты наиболее предпочтительному проекту ставили ранг, равный 1</t>
    </r>
  </si>
  <si>
    <t>Итоговый ранг</t>
  </si>
  <si>
    <r>
      <t xml:space="preserve">2 вариант итоговой ранжировки: </t>
    </r>
    <r>
      <rPr>
        <sz val="11"/>
        <color theme="1"/>
        <rFont val="Calibri"/>
        <family val="2"/>
        <charset val="204"/>
        <scheme val="minor"/>
      </rPr>
      <t>эксперты назначали каждому проекту баллы (чем больше - тем лучше)</t>
    </r>
  </si>
  <si>
    <t>Метод нормированного ранга</t>
  </si>
  <si>
    <t>слайд 37</t>
  </si>
  <si>
    <t>Предварительная стандартизация ранжировок не требуется!</t>
  </si>
  <si>
    <t>Коэффициенты относительной значимости экспертных оценок</t>
  </si>
  <si>
    <t>Нормированный ранг</t>
  </si>
  <si>
    <t>Норм. ранг</t>
  </si>
  <si>
    <t>Итоговые ранжировки, полученные по методу сумм рангов и по методу нормированного ранга, совпадают.</t>
  </si>
  <si>
    <t>Задача 6</t>
  </si>
  <si>
    <t>Найти обобщённую экспертную ранжировку, используя метод сумм рангов и метод нормированного ранга</t>
  </si>
  <si>
    <t>Самостоятельно</t>
  </si>
  <si>
    <t>Объект 1</t>
  </si>
  <si>
    <t>Объект 2</t>
  </si>
  <si>
    <t>Объект 3</t>
  </si>
  <si>
    <t>Объект 4</t>
  </si>
  <si>
    <t>Объект 5</t>
  </si>
  <si>
    <t>Объект 6</t>
  </si>
  <si>
    <t>ОЦЕНКА СОГЛАСОВАННОСТИ МНЕНИЙ ЭКСПЕРТОВ В ПОРЯДКОВОЙ ШКАЛЕ</t>
  </si>
  <si>
    <t>слайды 44-50</t>
  </si>
  <si>
    <t>(Расчёт дисперсионного коэффициента конкордации и оценка его статистической значимости)</t>
  </si>
  <si>
    <t>Задача 7</t>
  </si>
  <si>
    <t>∑</t>
  </si>
  <si>
    <t>Для расчёта S</t>
  </si>
  <si>
    <t>слайд 49</t>
  </si>
  <si>
    <t>Контрольное значение для проверки на стандартизацию</t>
  </si>
  <si>
    <t>Следовательно, все ранжировки стандартизированные.</t>
  </si>
  <si>
    <t>Видно, что в ранжировках экспертов присутствуют связанные ранги</t>
  </si>
  <si>
    <t xml:space="preserve">(эквивалентные объекты получили ранги, равные среднеарифметическому </t>
  </si>
  <si>
    <t>их порядковых мест). Следовательно, расчёт дисперсионного коэффициента конкордации</t>
  </si>
  <si>
    <t>проводим по формуле, учитывающей наличие связанных рангов (слайд 46).</t>
  </si>
  <si>
    <r>
      <t>1. Найдём суммы рангов по объектам (r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charset val="204"/>
        <scheme val="minor"/>
      </rPr>
      <t>)</t>
    </r>
  </si>
  <si>
    <t>2. Найдём оценку мат. ожидания r</t>
  </si>
  <si>
    <t>3. Рассчитаем значение S:</t>
  </si>
  <si>
    <r>
      <t>4. Поскольку в ранжировках имеются связанные ранги, то вычислим значения Т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j </t>
    </r>
    <r>
      <rPr>
        <sz val="11"/>
        <color theme="1"/>
        <rFont val="Calibri"/>
        <family val="2"/>
        <charset val="204"/>
        <scheme val="minor"/>
      </rPr>
      <t>(слайд 46):</t>
    </r>
  </si>
  <si>
    <r>
      <t>Т</t>
    </r>
    <r>
      <rPr>
        <vertAlign val="subscript"/>
        <sz val="11"/>
        <color theme="1"/>
        <rFont val="Calibri"/>
        <family val="2"/>
        <charset val="204"/>
        <scheme val="minor"/>
      </rPr>
      <t>1</t>
    </r>
  </si>
  <si>
    <r>
      <t>Т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/>
    </r>
  </si>
  <si>
    <r>
      <t>Т</t>
    </r>
    <r>
      <rPr>
        <vertAlign val="sub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/>
    </r>
  </si>
  <si>
    <r>
      <t>Т</t>
    </r>
    <r>
      <rPr>
        <vertAlign val="subscript"/>
        <sz val="11"/>
        <color theme="1"/>
        <rFont val="Calibri"/>
        <family val="2"/>
        <charset val="204"/>
        <scheme val="minor"/>
      </rPr>
      <t>4</t>
    </r>
    <r>
      <rPr>
        <sz val="11"/>
        <color theme="1"/>
        <rFont val="Calibri"/>
        <family val="2"/>
        <charset val="204"/>
        <scheme val="minor"/>
      </rPr>
      <t/>
    </r>
  </si>
  <si>
    <r>
      <t>Т</t>
    </r>
    <r>
      <rPr>
        <vertAlign val="subscript"/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  <charset val="204"/>
        <scheme val="minor"/>
      </rPr>
      <t/>
    </r>
  </si>
  <si>
    <t>5. Рассчитаем дисперсионный коэффициент конкордации (слайд 46):</t>
  </si>
  <si>
    <t xml:space="preserve">Видим, что значение дисперсионного коэффициента конкордации близко к 1 ,следовательно мнения </t>
  </si>
  <si>
    <t>экспертов согласованы и результатам экспертизы можно доверять.</t>
  </si>
  <si>
    <t xml:space="preserve">Убедимся в статистической значимости дисперсионного коэффициента конкордации (см. слайд 48), </t>
  </si>
  <si>
    <r>
      <t>рассчитав значение ꭕ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и сравнив его с табличным значением:</t>
    </r>
  </si>
  <si>
    <r>
      <t xml:space="preserve">Табличное значение </t>
    </r>
    <r>
      <rPr>
        <sz val="11"/>
        <color theme="1"/>
        <rFont val="Calibri"/>
        <family val="2"/>
        <charset val="204"/>
      </rPr>
      <t>ꭕ</t>
    </r>
    <r>
      <rPr>
        <vertAlign val="superscript"/>
        <sz val="11"/>
        <color theme="1"/>
        <rFont val="Calibri"/>
        <family val="2"/>
        <charset val="204"/>
      </rPr>
      <t>2</t>
    </r>
    <r>
      <rPr>
        <sz val="11"/>
        <color theme="1"/>
        <rFont val="Calibri"/>
        <family val="2"/>
        <charset val="204"/>
      </rPr>
      <t xml:space="preserve"> для степеней свободы v=5 и 5% уровне значимости равно 11,07</t>
    </r>
  </si>
  <si>
    <t>Сравним рассчитанное значение с табличным:</t>
  </si>
  <si>
    <t>23, 3 &gt; 11,07.</t>
  </si>
  <si>
    <r>
      <rPr>
        <b/>
        <i/>
        <u/>
        <sz val="11"/>
        <color theme="1"/>
        <rFont val="Calibri"/>
        <family val="2"/>
        <charset val="204"/>
        <scheme val="minor"/>
      </rPr>
      <t>Вывод:</t>
    </r>
    <r>
      <rPr>
        <u/>
        <sz val="11"/>
        <color theme="1"/>
        <rFont val="Calibri"/>
        <family val="2"/>
        <charset val="204"/>
        <scheme val="minor"/>
      </rPr>
      <t xml:space="preserve"> гипотеза о согласии экспертов в ранжировках принимается.</t>
    </r>
  </si>
  <si>
    <t>Задача 8</t>
  </si>
  <si>
    <t>Найдите обобщённую ранжировку и оцените степень согласованности мнений экспертов:</t>
  </si>
  <si>
    <t>Эксперт</t>
  </si>
  <si>
    <t>ИТ-проект</t>
  </si>
  <si>
    <t>Выгоднее проект A</t>
  </si>
  <si>
    <t>сумма рангов</t>
  </si>
  <si>
    <t>А выгоднее</t>
  </si>
  <si>
    <t>контрольное</t>
  </si>
  <si>
    <t>не стандартизировано</t>
  </si>
  <si>
    <t>стандартизировано( расчеты в уме, так быстрее)</t>
  </si>
  <si>
    <t>Ранжировки совпали в двух методах</t>
  </si>
  <si>
    <t>14,72 &gt; 11,07.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</si>
</sst>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₽&quot;;[Red]\-#,##0.00\ &quot;₽&quot;"/>
  </numFmts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7030A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rgb="FF00B05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</font>
    <font>
      <u/>
      <sz val="11"/>
      <color theme="1"/>
      <name val="Calibri"/>
      <family val="2"/>
      <charset val="204"/>
      <scheme val="minor"/>
    </font>
    <font>
      <b/>
      <i/>
      <u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2" fillId="2" borderId="0" xfId="0" applyFont="1" applyFill="1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2" fontId="0" fillId="3" borderId="1" xfId="0" applyNumberFormat="1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3" borderId="2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right"/>
    </xf>
    <xf numFmtId="2" fontId="0" fillId="3" borderId="1" xfId="0" applyNumberFormat="1" applyFill="1" applyBorder="1" applyAlignment="1">
      <alignment horizontal="left"/>
    </xf>
    <xf numFmtId="0" fontId="0" fillId="3" borderId="1" xfId="0" applyFill="1" applyBorder="1"/>
    <xf numFmtId="2" fontId="0" fillId="3" borderId="1" xfId="0" applyNumberFormat="1" applyFill="1" applyBorder="1"/>
    <xf numFmtId="8" fontId="0" fillId="3" borderId="1" xfId="0" applyNumberFormat="1" applyFill="1" applyBorder="1"/>
    <xf numFmtId="2" fontId="0" fillId="0" borderId="1" xfId="0" applyNumberFormat="1" applyBorder="1" applyAlignment="1">
      <alignment horizontal="center" vertical="center"/>
    </xf>
    <xf numFmtId="0" fontId="5" fillId="0" borderId="0" xfId="0" applyFont="1"/>
    <xf numFmtId="0" fontId="2" fillId="4" borderId="0" xfId="0" applyFont="1" applyFill="1" applyAlignment="1">
      <alignment horizontal="right"/>
    </xf>
    <xf numFmtId="0" fontId="2" fillId="4" borderId="0" xfId="0" applyFont="1" applyFill="1" applyAlignment="1">
      <alignment horizontal="left"/>
    </xf>
    <xf numFmtId="0" fontId="3" fillId="4" borderId="0" xfId="0" applyFont="1" applyFill="1"/>
    <xf numFmtId="0" fontId="0" fillId="4" borderId="0" xfId="0" applyFill="1"/>
    <xf numFmtId="0" fontId="5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5" xfId="0" applyBorder="1"/>
    <xf numFmtId="0" fontId="0" fillId="6" borderId="1" xfId="0" applyFill="1" applyBorder="1" applyAlignment="1">
      <alignment horizontal="center"/>
    </xf>
    <xf numFmtId="0" fontId="6" fillId="4" borderId="0" xfId="0" applyFont="1" applyFill="1"/>
    <xf numFmtId="0" fontId="7" fillId="4" borderId="0" xfId="0" applyFont="1" applyFill="1"/>
    <xf numFmtId="0" fontId="7" fillId="0" borderId="0" xfId="0" applyFont="1"/>
    <xf numFmtId="0" fontId="6" fillId="4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8" fillId="0" borderId="0" xfId="0" applyFont="1"/>
    <xf numFmtId="0" fontId="4" fillId="0" borderId="0" xfId="0" applyFont="1" applyAlignment="1">
      <alignment horizontal="center"/>
    </xf>
    <xf numFmtId="0" fontId="0" fillId="2" borderId="1" xfId="0" applyFill="1" applyBorder="1"/>
    <xf numFmtId="0" fontId="0" fillId="5" borderId="1" xfId="0" applyFill="1" applyBorder="1"/>
    <xf numFmtId="0" fontId="0" fillId="6" borderId="0" xfId="0" applyFill="1"/>
    <xf numFmtId="0" fontId="12" fillId="0" borderId="0" xfId="0" applyFont="1"/>
    <xf numFmtId="0" fontId="14" fillId="0" borderId="12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6" fillId="0" borderId="0" xfId="0" applyFont="1"/>
    <xf numFmtId="0" fontId="16" fillId="0" borderId="0" xfId="0" applyFont="1"/>
    <xf numFmtId="0" fontId="0" fillId="0" borderId="1" xfId="0" applyBorder="1" applyAlignment="1">
      <alignment vertical="top"/>
    </xf>
    <xf numFmtId="0" fontId="17" fillId="0" borderId="1" xfId="0" applyFont="1" applyBorder="1" applyAlignment="1">
      <alignment horizontal="center" vertical="center"/>
    </xf>
    <xf numFmtId="1" fontId="17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8" fillId="0" borderId="0" xfId="0" applyFont="1" applyAlignment="1">
      <alignment vertical="center"/>
    </xf>
    <xf numFmtId="0" fontId="1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7" fillId="2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2" fillId="4" borderId="1" xfId="0" applyFont="1" applyFill="1" applyBorder="1"/>
    <xf numFmtId="49" fontId="17" fillId="0" borderId="1" xfId="0" applyNumberFormat="1" applyFont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left"/>
    </xf>
    <xf numFmtId="0" fontId="0" fillId="4" borderId="14" xfId="0" applyFill="1" applyBorder="1"/>
    <xf numFmtId="0" fontId="0" fillId="7" borderId="0" xfId="0" applyFill="1"/>
    <xf numFmtId="0" fontId="0" fillId="0" borderId="1" xfId="0" applyBorder="1" applyAlignment="1">
      <alignment horizontal="center"/>
    </xf>
    <xf numFmtId="8" fontId="0" fillId="8" borderId="1" xfId="0" applyNumberFormat="1" applyFill="1" applyBorder="1"/>
    <xf numFmtId="0" fontId="0" fillId="8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5" fillId="0" borderId="15" xfId="0" applyNumberFormat="1" applyFont="1" applyBorder="1" applyAlignment="1">
      <alignment horizontal="center" wrapText="1"/>
    </xf>
    <xf numFmtId="49" fontId="5" fillId="0" borderId="0" xfId="0" applyNumberFormat="1" applyFont="1" applyAlignment="1">
      <alignment horizont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8" fontId="0" fillId="9" borderId="1" xfId="0" applyNumberFormat="1" applyFill="1" applyBorder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0" borderId="0" xfId="0" applyBorder="1"/>
    <xf numFmtId="0" fontId="0" fillId="14" borderId="0" xfId="0" applyFill="1"/>
    <xf numFmtId="0" fontId="0" fillId="0" borderId="0" xfId="0" applyBorder="1" applyAlignment="1">
      <alignment horizontal="center"/>
    </xf>
    <xf numFmtId="0" fontId="2" fillId="0" borderId="16" xfId="0" applyFont="1" applyFill="1" applyBorder="1"/>
    <xf numFmtId="0" fontId="17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1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4F522-ADB6-4722-AEE3-601D44A33235}">
  <dimension ref="A1:S307"/>
  <sheetViews>
    <sheetView tabSelected="1" topLeftCell="A257" workbookViewId="0">
      <selection activeCell="K310" sqref="K310"/>
    </sheetView>
  </sheetViews>
  <sheetFormatPr defaultRowHeight="15" x14ac:dyDescent="0.25"/>
  <cols>
    <col min="1" max="1" width="16.140625" customWidth="1"/>
    <col min="2" max="2" width="10" customWidth="1"/>
    <col min="4" max="4" width="10.140625" customWidth="1"/>
    <col min="5" max="5" width="10.28515625" customWidth="1"/>
    <col min="6" max="6" width="9.5703125" bestFit="1" customWidth="1"/>
    <col min="9" max="9" width="9.140625" bestFit="1" customWidth="1"/>
    <col min="11" max="11" width="13" customWidth="1"/>
    <col min="12" max="12" width="14.85546875" customWidth="1"/>
    <col min="21" max="21" width="19.28515625" customWidth="1"/>
    <col min="31" max="31" width="20.140625" customWidth="1"/>
    <col min="32" max="32" width="15.7109375" customWidth="1"/>
    <col min="35" max="35" width="23.28515625" customWidth="1"/>
    <col min="36" max="36" width="14.5703125" customWidth="1"/>
  </cols>
  <sheetData>
    <row r="1" spans="1:11" ht="18.75" x14ac:dyDescent="0.3">
      <c r="D1" s="41" t="s">
        <v>0</v>
      </c>
      <c r="E1" s="42"/>
      <c r="F1" s="42"/>
      <c r="G1" s="42"/>
    </row>
    <row r="2" spans="1:11" x14ac:dyDescent="0.25">
      <c r="D2" s="2" t="s">
        <v>1</v>
      </c>
    </row>
    <row r="3" spans="1:11" x14ac:dyDescent="0.25">
      <c r="A3" s="1" t="s">
        <v>2</v>
      </c>
      <c r="B3" t="s">
        <v>3</v>
      </c>
      <c r="C3" s="2"/>
    </row>
    <row r="4" spans="1:11" x14ac:dyDescent="0.25">
      <c r="D4" s="89" t="s">
        <v>4</v>
      </c>
      <c r="E4" s="90" t="s">
        <v>5</v>
      </c>
      <c r="F4" s="90"/>
      <c r="G4" s="90"/>
      <c r="H4" s="90"/>
      <c r="I4" s="89" t="s">
        <v>6</v>
      </c>
    </row>
    <row r="5" spans="1:11" x14ac:dyDescent="0.25">
      <c r="D5" s="89"/>
      <c r="E5" s="4">
        <v>0</v>
      </c>
      <c r="F5" s="4">
        <v>1</v>
      </c>
      <c r="G5" s="4">
        <v>2</v>
      </c>
      <c r="H5" s="4">
        <v>3</v>
      </c>
      <c r="I5" s="89"/>
    </row>
    <row r="6" spans="1:11" x14ac:dyDescent="0.25">
      <c r="D6" s="4" t="s">
        <v>7</v>
      </c>
      <c r="E6" s="4">
        <v>-10000</v>
      </c>
      <c r="F6" s="4">
        <v>12000</v>
      </c>
      <c r="G6" s="4"/>
      <c r="H6" s="5"/>
      <c r="I6" s="6">
        <f>NPV(10%,F6)+E6</f>
        <v>909.0909090909081</v>
      </c>
    </row>
    <row r="7" spans="1:11" x14ac:dyDescent="0.25">
      <c r="D7" s="4" t="s">
        <v>8</v>
      </c>
      <c r="E7" s="4">
        <v>-10000</v>
      </c>
      <c r="F7" s="4">
        <v>5000</v>
      </c>
      <c r="G7" s="3">
        <v>5000</v>
      </c>
      <c r="H7" s="3">
        <v>5000</v>
      </c>
      <c r="I7" s="6">
        <f>NPV(10%,F7:H7)+E7</f>
        <v>2434.2599549211081</v>
      </c>
    </row>
    <row r="8" spans="1:11" x14ac:dyDescent="0.25">
      <c r="C8" s="7" t="s">
        <v>9</v>
      </c>
      <c r="D8" s="8" t="s">
        <v>10</v>
      </c>
      <c r="E8" s="9"/>
      <c r="F8" s="9"/>
      <c r="G8" s="10"/>
      <c r="H8" s="10"/>
      <c r="I8" s="11"/>
    </row>
    <row r="9" spans="1:11" x14ac:dyDescent="0.25">
      <c r="D9" s="12" t="s">
        <v>11</v>
      </c>
      <c r="E9" s="13"/>
      <c r="F9" s="25" t="s">
        <v>12</v>
      </c>
    </row>
    <row r="10" spans="1:11" x14ac:dyDescent="0.25">
      <c r="D10" s="4" t="s">
        <v>13</v>
      </c>
      <c r="E10" s="14">
        <v>-10000</v>
      </c>
      <c r="F10" s="14">
        <v>12000</v>
      </c>
    </row>
    <row r="11" spans="1:11" x14ac:dyDescent="0.25">
      <c r="D11" s="4" t="s">
        <v>14</v>
      </c>
      <c r="F11" s="14"/>
      <c r="G11" s="14"/>
    </row>
    <row r="12" spans="1:11" ht="15.75" thickBot="1" x14ac:dyDescent="0.3">
      <c r="D12" s="15" t="s">
        <v>15</v>
      </c>
      <c r="E12" s="16"/>
      <c r="F12" s="16"/>
      <c r="G12" s="17"/>
      <c r="H12" s="17"/>
      <c r="I12" s="18"/>
    </row>
    <row r="13" spans="1:11" x14ac:dyDescent="0.25">
      <c r="D13" s="9" t="s">
        <v>16</v>
      </c>
      <c r="E13" s="9"/>
      <c r="F13" s="9"/>
      <c r="G13" s="9"/>
      <c r="H13" s="9"/>
      <c r="I13" s="6"/>
    </row>
    <row r="14" spans="1:11" x14ac:dyDescent="0.25">
      <c r="D14" s="12" t="s">
        <v>17</v>
      </c>
      <c r="E14" s="13"/>
      <c r="F14" s="25" t="s">
        <v>18</v>
      </c>
    </row>
    <row r="15" spans="1:11" x14ac:dyDescent="0.25">
      <c r="D15" s="19" t="s">
        <v>19</v>
      </c>
      <c r="E15" s="20"/>
    </row>
    <row r="16" spans="1:11" x14ac:dyDescent="0.25">
      <c r="C16" s="7" t="s">
        <v>20</v>
      </c>
      <c r="D16" s="8" t="s">
        <v>21</v>
      </c>
      <c r="H16" s="13"/>
      <c r="K16" s="25" t="s">
        <v>22</v>
      </c>
    </row>
    <row r="17" spans="1:10" x14ac:dyDescent="0.25">
      <c r="D17" s="19" t="s">
        <v>23</v>
      </c>
      <c r="E17" s="21"/>
    </row>
    <row r="18" spans="1:10" x14ac:dyDescent="0.25">
      <c r="D18" s="19" t="s">
        <v>24</v>
      </c>
      <c r="E18" s="22"/>
    </row>
    <row r="19" spans="1:10" x14ac:dyDescent="0.25">
      <c r="C19" s="26" t="s">
        <v>25</v>
      </c>
      <c r="D19" s="27" t="s">
        <v>26</v>
      </c>
      <c r="E19" s="28"/>
      <c r="F19" s="29"/>
      <c r="G19" s="29"/>
      <c r="H19" s="30" t="s">
        <v>27</v>
      </c>
      <c r="I19" s="29"/>
    </row>
    <row r="20" spans="1:10" x14ac:dyDescent="0.25">
      <c r="D20" s="19"/>
      <c r="E20" t="s">
        <v>7</v>
      </c>
      <c r="F20" t="s">
        <v>8</v>
      </c>
    </row>
    <row r="21" spans="1:10" x14ac:dyDescent="0.25">
      <c r="D21" s="19" t="s">
        <v>28</v>
      </c>
      <c r="E21" s="23">
        <f>PMT(10%,1,-I6)</f>
        <v>999.99999999999909</v>
      </c>
      <c r="F21" s="23">
        <f>PMT(10%,3,-I7)</f>
        <v>978.85196374622228</v>
      </c>
    </row>
    <row r="22" spans="1:10" x14ac:dyDescent="0.25">
      <c r="D22" s="19" t="s">
        <v>29</v>
      </c>
      <c r="E22" s="74">
        <f>E21/0.1</f>
        <v>9999.9999999999909</v>
      </c>
      <c r="F22" s="23">
        <f>F21/0.1</f>
        <v>9788.5196374622228</v>
      </c>
      <c r="G22" t="s">
        <v>135</v>
      </c>
    </row>
    <row r="24" spans="1:10" x14ac:dyDescent="0.25">
      <c r="A24" s="1" t="s">
        <v>30</v>
      </c>
      <c r="B24" t="s">
        <v>3</v>
      </c>
      <c r="C24" s="46" t="s">
        <v>31</v>
      </c>
    </row>
    <row r="25" spans="1:10" x14ac:dyDescent="0.25">
      <c r="A25" s="72"/>
      <c r="C25" s="89" t="s">
        <v>4</v>
      </c>
      <c r="D25" s="90" t="s">
        <v>5</v>
      </c>
      <c r="E25" s="90"/>
      <c r="F25" s="90"/>
      <c r="G25" s="90"/>
      <c r="H25" s="89" t="s">
        <v>6</v>
      </c>
    </row>
    <row r="26" spans="1:10" x14ac:dyDescent="0.25">
      <c r="C26" s="89"/>
      <c r="D26" s="4">
        <v>0</v>
      </c>
      <c r="E26" s="4">
        <v>1</v>
      </c>
      <c r="F26" s="4">
        <v>2</v>
      </c>
      <c r="G26" s="4">
        <v>3</v>
      </c>
      <c r="H26" s="89"/>
    </row>
    <row r="27" spans="1:10" x14ac:dyDescent="0.25">
      <c r="C27" s="4" t="s">
        <v>7</v>
      </c>
      <c r="D27" s="4">
        <v>-100</v>
      </c>
      <c r="E27" s="4">
        <v>50</v>
      </c>
      <c r="F27" s="4">
        <v>70</v>
      </c>
      <c r="G27" s="5"/>
      <c r="H27" s="24">
        <f>NPV(10%,E27,F27)+D27</f>
        <v>3.3057851239669276</v>
      </c>
    </row>
    <row r="28" spans="1:10" x14ac:dyDescent="0.25">
      <c r="C28" s="4" t="s">
        <v>8</v>
      </c>
      <c r="D28" s="4">
        <v>-101</v>
      </c>
      <c r="E28" s="4">
        <v>30</v>
      </c>
      <c r="F28" s="3">
        <v>40</v>
      </c>
      <c r="G28" s="3">
        <v>60</v>
      </c>
      <c r="H28" s="6">
        <f>NPV(10%,E28:G28)+D28</f>
        <v>4.4094665664913464</v>
      </c>
    </row>
    <row r="29" spans="1:10" x14ac:dyDescent="0.25">
      <c r="D29" s="8" t="s">
        <v>26</v>
      </c>
      <c r="E29" s="13"/>
    </row>
    <row r="30" spans="1:10" x14ac:dyDescent="0.25">
      <c r="D30" s="19"/>
      <c r="E30" t="s">
        <v>7</v>
      </c>
      <c r="F30" t="s">
        <v>8</v>
      </c>
    </row>
    <row r="31" spans="1:10" x14ac:dyDescent="0.25">
      <c r="D31" s="19" t="s">
        <v>28</v>
      </c>
      <c r="E31" s="91">
        <f>PMT(10%,2,-H27)</f>
        <v>1.9047619047618967</v>
      </c>
      <c r="F31" s="23">
        <f>PMT(10%,3,-H28)</f>
        <v>1.7731117824773364</v>
      </c>
    </row>
    <row r="32" spans="1:10" x14ac:dyDescent="0.25">
      <c r="D32" s="19" t="s">
        <v>29</v>
      </c>
      <c r="E32" s="91">
        <f>E31/0.1</f>
        <v>19.047619047618966</v>
      </c>
      <c r="F32" s="23">
        <f>F31/0.1</f>
        <v>17.731117824773364</v>
      </c>
      <c r="H32" s="92" t="s">
        <v>137</v>
      </c>
      <c r="I32" s="92"/>
      <c r="J32" s="92"/>
    </row>
    <row r="34" spans="1:17" ht="18.75" x14ac:dyDescent="0.3">
      <c r="D34" s="44" t="s">
        <v>32</v>
      </c>
      <c r="E34" s="42"/>
      <c r="F34" s="42"/>
      <c r="G34" s="42"/>
      <c r="H34" s="29"/>
    </row>
    <row r="35" spans="1:17" ht="18.75" x14ac:dyDescent="0.3">
      <c r="A35" s="2"/>
      <c r="E35" s="54" t="s">
        <v>33</v>
      </c>
      <c r="F35" s="43"/>
    </row>
    <row r="36" spans="1:17" x14ac:dyDescent="0.25">
      <c r="A36" s="31" t="s">
        <v>34</v>
      </c>
      <c r="B36" s="29"/>
      <c r="C36" s="29"/>
      <c r="D36" s="29"/>
    </row>
    <row r="37" spans="1:17" x14ac:dyDescent="0.25">
      <c r="A37" s="1" t="s">
        <v>35</v>
      </c>
    </row>
    <row r="38" spans="1:17" x14ac:dyDescent="0.25">
      <c r="B38" t="s">
        <v>36</v>
      </c>
    </row>
    <row r="39" spans="1:17" x14ac:dyDescent="0.25">
      <c r="A39" t="s">
        <v>37</v>
      </c>
      <c r="B39" s="3">
        <v>1</v>
      </c>
      <c r="C39" s="3">
        <v>2</v>
      </c>
      <c r="D39" s="3">
        <v>3</v>
      </c>
      <c r="E39" s="3">
        <v>4</v>
      </c>
      <c r="F39" s="3">
        <v>5</v>
      </c>
      <c r="G39" s="3">
        <v>6</v>
      </c>
      <c r="H39" s="3">
        <v>7</v>
      </c>
      <c r="I39" s="3">
        <v>8</v>
      </c>
      <c r="J39" s="3">
        <v>9</v>
      </c>
      <c r="K39" s="3">
        <v>10</v>
      </c>
      <c r="L39" t="s">
        <v>38</v>
      </c>
      <c r="Q39" s="25" t="s">
        <v>39</v>
      </c>
    </row>
    <row r="40" spans="1:17" x14ac:dyDescent="0.25">
      <c r="A40" t="s">
        <v>40</v>
      </c>
      <c r="B40" s="3">
        <v>2</v>
      </c>
      <c r="C40" s="3">
        <v>12</v>
      </c>
      <c r="D40" s="3">
        <v>2</v>
      </c>
      <c r="E40" s="3">
        <v>12</v>
      </c>
      <c r="F40" s="3">
        <v>8</v>
      </c>
      <c r="G40" s="3">
        <v>8</v>
      </c>
      <c r="H40" s="3">
        <v>0</v>
      </c>
      <c r="I40" s="3">
        <v>8</v>
      </c>
      <c r="J40" s="3">
        <v>0</v>
      </c>
      <c r="K40" s="3">
        <v>6</v>
      </c>
      <c r="L40" s="32">
        <f>SUM(B40:K40)</f>
        <v>58</v>
      </c>
      <c r="M40" s="9" t="s">
        <v>41</v>
      </c>
      <c r="N40" s="33">
        <f>K39*(K39+1)/2</f>
        <v>55</v>
      </c>
      <c r="O40" t="s">
        <v>42</v>
      </c>
    </row>
    <row r="41" spans="1:17" x14ac:dyDescent="0.25">
      <c r="L41" t="s">
        <v>43</v>
      </c>
    </row>
    <row r="42" spans="1:17" x14ac:dyDescent="0.25">
      <c r="B42" t="s">
        <v>44</v>
      </c>
    </row>
    <row r="43" spans="1:17" x14ac:dyDescent="0.25">
      <c r="B43" t="s">
        <v>45</v>
      </c>
      <c r="L43" s="25" t="s">
        <v>46</v>
      </c>
    </row>
    <row r="44" spans="1:17" ht="45" x14ac:dyDescent="0.25">
      <c r="A44" s="34" t="s">
        <v>47</v>
      </c>
      <c r="B44" s="34" t="s">
        <v>37</v>
      </c>
      <c r="C44" s="34" t="s">
        <v>40</v>
      </c>
      <c r="D44" s="34" t="s">
        <v>48</v>
      </c>
    </row>
    <row r="45" spans="1:17" ht="14.45" customHeight="1" x14ac:dyDescent="0.25">
      <c r="A45" s="4">
        <v>1</v>
      </c>
      <c r="B45" s="78">
        <v>7</v>
      </c>
      <c r="C45" s="94">
        <v>0</v>
      </c>
      <c r="D45" s="73">
        <f>AVERAGE($A$45:$A$46)</f>
        <v>1.5</v>
      </c>
      <c r="E45" s="80" t="s">
        <v>49</v>
      </c>
      <c r="F45" s="81"/>
      <c r="G45" s="81"/>
      <c r="H45" s="81"/>
      <c r="I45" s="81"/>
    </row>
    <row r="46" spans="1:17" x14ac:dyDescent="0.25">
      <c r="A46" s="4">
        <v>2</v>
      </c>
      <c r="B46" s="78">
        <v>9</v>
      </c>
      <c r="C46" s="94">
        <v>0</v>
      </c>
      <c r="D46" s="79">
        <f>AVERAGE($A$45:$A$46)</f>
        <v>1.5</v>
      </c>
      <c r="E46" s="80"/>
      <c r="F46" s="81"/>
      <c r="G46" s="81"/>
      <c r="H46" s="81"/>
      <c r="I46" s="81"/>
    </row>
    <row r="47" spans="1:17" x14ac:dyDescent="0.25">
      <c r="A47" s="79">
        <v>3</v>
      </c>
      <c r="B47" s="78">
        <v>1</v>
      </c>
      <c r="C47" s="75">
        <v>2</v>
      </c>
      <c r="D47" s="4">
        <f>AVERAGE($A$47:$A$48)</f>
        <v>3.5</v>
      </c>
    </row>
    <row r="48" spans="1:17" x14ac:dyDescent="0.25">
      <c r="A48" s="79">
        <v>4</v>
      </c>
      <c r="B48" s="78">
        <v>3</v>
      </c>
      <c r="C48" s="75">
        <v>2</v>
      </c>
      <c r="D48" s="79">
        <f>AVERAGE($A$47:$A$48)</f>
        <v>3.5</v>
      </c>
    </row>
    <row r="49" spans="1:10" x14ac:dyDescent="0.25">
      <c r="A49" s="79">
        <v>5</v>
      </c>
      <c r="B49" s="78">
        <v>10</v>
      </c>
      <c r="C49" s="78">
        <v>6</v>
      </c>
      <c r="D49" s="4">
        <f>AVERAGE(A49)</f>
        <v>5</v>
      </c>
    </row>
    <row r="50" spans="1:10" x14ac:dyDescent="0.25">
      <c r="A50" s="79">
        <v>6</v>
      </c>
      <c r="B50" s="78">
        <v>5</v>
      </c>
      <c r="C50" s="95">
        <v>8</v>
      </c>
      <c r="D50" s="4">
        <f>AVERAGE($A$50:$A$52)</f>
        <v>7</v>
      </c>
    </row>
    <row r="51" spans="1:10" x14ac:dyDescent="0.25">
      <c r="A51" s="79">
        <v>7</v>
      </c>
      <c r="B51" s="78">
        <v>6</v>
      </c>
      <c r="C51" s="95">
        <v>8</v>
      </c>
      <c r="D51" s="79">
        <f t="shared" ref="D51:D52" si="0">AVERAGE($A$50:$A$52)</f>
        <v>7</v>
      </c>
    </row>
    <row r="52" spans="1:10" x14ac:dyDescent="0.25">
      <c r="A52" s="79">
        <v>8</v>
      </c>
      <c r="B52" s="78">
        <v>8</v>
      </c>
      <c r="C52" s="95">
        <v>8</v>
      </c>
      <c r="D52" s="79">
        <f t="shared" si="0"/>
        <v>7</v>
      </c>
    </row>
    <row r="53" spans="1:10" x14ac:dyDescent="0.25">
      <c r="A53" s="79">
        <v>9</v>
      </c>
      <c r="B53" s="78">
        <v>2</v>
      </c>
      <c r="C53" s="96">
        <v>12</v>
      </c>
      <c r="D53" s="4">
        <f>AVERAGE($A$53:$A$54)</f>
        <v>9.5</v>
      </c>
    </row>
    <row r="54" spans="1:10" x14ac:dyDescent="0.25">
      <c r="A54" s="79">
        <v>10</v>
      </c>
      <c r="B54" s="78">
        <v>4</v>
      </c>
      <c r="C54" s="96">
        <v>12</v>
      </c>
      <c r="D54" s="79">
        <f>AVERAGE($A$53:$A$54)</f>
        <v>9.5</v>
      </c>
    </row>
    <row r="55" spans="1:10" x14ac:dyDescent="0.25">
      <c r="D55" s="35">
        <f>SUM(D45:D54)</f>
        <v>55</v>
      </c>
      <c r="E55" t="s">
        <v>50</v>
      </c>
    </row>
    <row r="56" spans="1:10" x14ac:dyDescent="0.25">
      <c r="A56" s="72"/>
    </row>
    <row r="57" spans="1:10" x14ac:dyDescent="0.25">
      <c r="A57" s="45" t="s">
        <v>51</v>
      </c>
      <c r="B57" s="46" t="s">
        <v>31</v>
      </c>
    </row>
    <row r="58" spans="1:10" x14ac:dyDescent="0.25">
      <c r="A58" s="36" t="s">
        <v>52</v>
      </c>
    </row>
    <row r="59" spans="1:10" x14ac:dyDescent="0.25">
      <c r="A59" s="36" t="s">
        <v>53</v>
      </c>
    </row>
    <row r="60" spans="1:10" x14ac:dyDescent="0.25">
      <c r="A60" s="36" t="s">
        <v>54</v>
      </c>
      <c r="B60" s="37"/>
      <c r="C60" s="37"/>
      <c r="D60" s="37"/>
      <c r="E60" s="37"/>
      <c r="F60" s="37"/>
      <c r="G60" s="37"/>
      <c r="H60" s="37"/>
      <c r="I60" s="37"/>
      <c r="J60" s="37"/>
    </row>
    <row r="61" spans="1:10" x14ac:dyDescent="0.25">
      <c r="A61" s="9"/>
      <c r="B61" s="9" t="s">
        <v>55</v>
      </c>
      <c r="C61" s="9" t="s">
        <v>56</v>
      </c>
      <c r="D61" s="9" t="s">
        <v>57</v>
      </c>
      <c r="E61" s="9" t="s">
        <v>58</v>
      </c>
      <c r="F61" s="9" t="s">
        <v>59</v>
      </c>
      <c r="G61" s="38" t="s">
        <v>60</v>
      </c>
    </row>
    <row r="62" spans="1:10" x14ac:dyDescent="0.25">
      <c r="A62" s="19" t="s">
        <v>61</v>
      </c>
      <c r="B62" s="4">
        <v>9</v>
      </c>
      <c r="C62" s="4">
        <v>7</v>
      </c>
      <c r="D62" s="4">
        <v>4</v>
      </c>
      <c r="E62" s="4">
        <v>7</v>
      </c>
      <c r="F62" s="4">
        <v>5</v>
      </c>
      <c r="G62" s="9">
        <f>SUM(B62:F62)</f>
        <v>32</v>
      </c>
    </row>
    <row r="63" spans="1:10" x14ac:dyDescent="0.25">
      <c r="A63" s="19" t="s">
        <v>62</v>
      </c>
      <c r="B63" s="4">
        <v>4</v>
      </c>
      <c r="C63" s="4">
        <v>5</v>
      </c>
      <c r="D63" s="4">
        <v>2</v>
      </c>
      <c r="E63" s="4">
        <v>3</v>
      </c>
      <c r="F63" s="4">
        <v>1</v>
      </c>
      <c r="G63" s="33">
        <f t="shared" ref="G63:G66" si="1">SUM(B63:F63)</f>
        <v>15</v>
      </c>
    </row>
    <row r="64" spans="1:10" x14ac:dyDescent="0.25">
      <c r="A64" s="19" t="s">
        <v>63</v>
      </c>
      <c r="B64" s="4">
        <v>11</v>
      </c>
      <c r="C64" s="4">
        <v>9</v>
      </c>
      <c r="D64" s="4">
        <v>1</v>
      </c>
      <c r="E64" s="4">
        <v>7</v>
      </c>
      <c r="F64" s="4">
        <v>3</v>
      </c>
      <c r="G64" s="9">
        <f t="shared" si="1"/>
        <v>31</v>
      </c>
    </row>
    <row r="65" spans="1:8" x14ac:dyDescent="0.25">
      <c r="A65" s="19" t="s">
        <v>64</v>
      </c>
      <c r="B65" s="4">
        <v>8</v>
      </c>
      <c r="C65" s="4">
        <v>7</v>
      </c>
      <c r="D65" s="4">
        <v>3</v>
      </c>
      <c r="E65" s="4">
        <v>7</v>
      </c>
      <c r="F65" s="4">
        <v>3</v>
      </c>
      <c r="G65" s="9">
        <f t="shared" si="1"/>
        <v>28</v>
      </c>
    </row>
    <row r="66" spans="1:8" x14ac:dyDescent="0.25">
      <c r="A66" s="19" t="s">
        <v>65</v>
      </c>
      <c r="B66" s="4">
        <v>6</v>
      </c>
      <c r="C66" s="4">
        <v>5</v>
      </c>
      <c r="D66" s="4">
        <v>1</v>
      </c>
      <c r="E66" s="4">
        <v>3</v>
      </c>
      <c r="F66" s="4">
        <v>2</v>
      </c>
      <c r="G66" s="9">
        <f t="shared" si="1"/>
        <v>17</v>
      </c>
    </row>
    <row r="67" spans="1:8" x14ac:dyDescent="0.25">
      <c r="A67" s="19" t="s">
        <v>66</v>
      </c>
      <c r="B67" s="4">
        <v>4</v>
      </c>
      <c r="C67" s="4">
        <v>4</v>
      </c>
      <c r="D67" s="4">
        <v>2</v>
      </c>
      <c r="E67" s="4">
        <v>3</v>
      </c>
      <c r="F67" s="4">
        <v>1</v>
      </c>
      <c r="G67" s="9">
        <f>SUM(B67:F67)</f>
        <v>14</v>
      </c>
    </row>
    <row r="68" spans="1:8" x14ac:dyDescent="0.25">
      <c r="A68" s="9"/>
      <c r="G68" s="33">
        <f>(5*6)/2</f>
        <v>15</v>
      </c>
      <c r="H68" t="s">
        <v>67</v>
      </c>
    </row>
    <row r="69" spans="1:8" x14ac:dyDescent="0.25">
      <c r="A69" s="9"/>
      <c r="G69" s="9"/>
    </row>
    <row r="70" spans="1:8" x14ac:dyDescent="0.25">
      <c r="A70" s="9"/>
      <c r="G70" s="9"/>
    </row>
    <row r="71" spans="1:8" x14ac:dyDescent="0.25">
      <c r="A71" s="38" t="s">
        <v>68</v>
      </c>
      <c r="B71" t="s">
        <v>45</v>
      </c>
      <c r="C71" s="39"/>
    </row>
    <row r="72" spans="1:8" ht="60" x14ac:dyDescent="0.25">
      <c r="C72" s="3" t="s">
        <v>61</v>
      </c>
      <c r="D72" s="34" t="s">
        <v>69</v>
      </c>
      <c r="E72" s="34" t="s">
        <v>70</v>
      </c>
    </row>
    <row r="73" spans="1:8" x14ac:dyDescent="0.25">
      <c r="B73" s="9" t="s">
        <v>55</v>
      </c>
      <c r="C73" s="79">
        <v>9</v>
      </c>
      <c r="D73" s="4">
        <v>5</v>
      </c>
      <c r="E73" s="4">
        <v>5</v>
      </c>
    </row>
    <row r="74" spans="1:8" x14ac:dyDescent="0.25">
      <c r="B74" s="9" t="s">
        <v>56</v>
      </c>
      <c r="C74" s="97">
        <v>7</v>
      </c>
      <c r="D74" s="4">
        <v>3</v>
      </c>
      <c r="E74" s="4">
        <v>3.5</v>
      </c>
    </row>
    <row r="75" spans="1:8" x14ac:dyDescent="0.25">
      <c r="A75" s="82" t="s">
        <v>71</v>
      </c>
      <c r="B75" s="9" t="s">
        <v>57</v>
      </c>
      <c r="C75" s="79">
        <v>4</v>
      </c>
      <c r="D75" s="4">
        <v>1</v>
      </c>
      <c r="E75" s="4">
        <v>1</v>
      </c>
    </row>
    <row r="76" spans="1:8" x14ac:dyDescent="0.25">
      <c r="A76" s="83"/>
      <c r="B76" s="9" t="s">
        <v>58</v>
      </c>
      <c r="C76" s="97">
        <v>7</v>
      </c>
      <c r="D76" s="4">
        <v>4</v>
      </c>
      <c r="E76" s="79">
        <v>3.5</v>
      </c>
    </row>
    <row r="77" spans="1:8" x14ac:dyDescent="0.25">
      <c r="B77" s="9" t="s">
        <v>59</v>
      </c>
      <c r="C77" s="79">
        <v>5</v>
      </c>
      <c r="D77" s="4">
        <v>2</v>
      </c>
      <c r="E77" s="4">
        <v>2</v>
      </c>
      <c r="F77">
        <f>SUM(E73:E77)</f>
        <v>15</v>
      </c>
    </row>
    <row r="78" spans="1:8" x14ac:dyDescent="0.25">
      <c r="B78" s="9"/>
    </row>
    <row r="79" spans="1:8" ht="60" x14ac:dyDescent="0.25">
      <c r="C79" s="78" t="s">
        <v>63</v>
      </c>
      <c r="D79" s="34" t="s">
        <v>69</v>
      </c>
      <c r="E79" s="34" t="s">
        <v>70</v>
      </c>
    </row>
    <row r="80" spans="1:8" x14ac:dyDescent="0.25">
      <c r="B80" s="9" t="s">
        <v>55</v>
      </c>
      <c r="C80" s="79">
        <v>11</v>
      </c>
      <c r="D80" s="4">
        <v>5</v>
      </c>
      <c r="E80" s="4">
        <v>5</v>
      </c>
    </row>
    <row r="81" spans="2:5" x14ac:dyDescent="0.25">
      <c r="B81" s="9" t="s">
        <v>56</v>
      </c>
      <c r="C81" s="79">
        <v>9</v>
      </c>
      <c r="D81" s="4">
        <v>4</v>
      </c>
      <c r="E81" s="4">
        <v>4</v>
      </c>
    </row>
    <row r="82" spans="2:5" x14ac:dyDescent="0.25">
      <c r="B82" s="9" t="s">
        <v>57</v>
      </c>
      <c r="C82" s="79">
        <v>1</v>
      </c>
      <c r="D82" s="4">
        <v>1</v>
      </c>
      <c r="E82" s="4">
        <v>1</v>
      </c>
    </row>
    <row r="83" spans="2:5" x14ac:dyDescent="0.25">
      <c r="B83" s="9" t="s">
        <v>58</v>
      </c>
      <c r="C83" s="79">
        <v>7</v>
      </c>
      <c r="D83" s="4">
        <v>3</v>
      </c>
      <c r="E83" s="4">
        <v>3</v>
      </c>
    </row>
    <row r="84" spans="2:5" x14ac:dyDescent="0.25">
      <c r="B84" s="9" t="s">
        <v>59</v>
      </c>
      <c r="C84" s="79">
        <v>3</v>
      </c>
      <c r="D84" s="79">
        <v>2</v>
      </c>
      <c r="E84" s="79">
        <v>2</v>
      </c>
    </row>
    <row r="86" spans="2:5" ht="60" x14ac:dyDescent="0.25">
      <c r="C86" s="3" t="s">
        <v>64</v>
      </c>
      <c r="D86" s="34" t="s">
        <v>69</v>
      </c>
      <c r="E86" s="34" t="s">
        <v>70</v>
      </c>
    </row>
    <row r="87" spans="2:5" x14ac:dyDescent="0.25">
      <c r="B87" s="9" t="s">
        <v>55</v>
      </c>
      <c r="C87" s="79">
        <v>8</v>
      </c>
      <c r="D87" s="76">
        <v>5</v>
      </c>
      <c r="E87" s="93">
        <v>5</v>
      </c>
    </row>
    <row r="88" spans="2:5" x14ac:dyDescent="0.25">
      <c r="B88" s="9" t="s">
        <v>56</v>
      </c>
      <c r="C88" s="98">
        <v>7</v>
      </c>
      <c r="D88" s="76">
        <v>3</v>
      </c>
      <c r="E88" s="93">
        <v>3.5</v>
      </c>
    </row>
    <row r="89" spans="2:5" x14ac:dyDescent="0.25">
      <c r="B89" s="9" t="s">
        <v>57</v>
      </c>
      <c r="C89" s="97">
        <v>3</v>
      </c>
      <c r="D89" s="76">
        <v>1</v>
      </c>
      <c r="E89" s="93">
        <v>1.5</v>
      </c>
    </row>
    <row r="90" spans="2:5" x14ac:dyDescent="0.25">
      <c r="B90" s="9" t="s">
        <v>58</v>
      </c>
      <c r="C90" s="98">
        <v>7</v>
      </c>
      <c r="D90" s="76">
        <v>4</v>
      </c>
      <c r="E90" s="93">
        <v>3.5</v>
      </c>
    </row>
    <row r="91" spans="2:5" x14ac:dyDescent="0.25">
      <c r="B91" s="9" t="s">
        <v>59</v>
      </c>
      <c r="C91" s="97">
        <v>3</v>
      </c>
      <c r="D91" s="76">
        <v>2</v>
      </c>
      <c r="E91" s="93">
        <v>1.5</v>
      </c>
    </row>
    <row r="92" spans="2:5" x14ac:dyDescent="0.25">
      <c r="D92" s="9"/>
    </row>
    <row r="93" spans="2:5" ht="60" x14ac:dyDescent="0.25">
      <c r="C93" s="3" t="s">
        <v>65</v>
      </c>
      <c r="D93" s="34" t="s">
        <v>69</v>
      </c>
      <c r="E93" s="34" t="s">
        <v>70</v>
      </c>
    </row>
    <row r="94" spans="2:5" x14ac:dyDescent="0.25">
      <c r="B94" s="9" t="s">
        <v>55</v>
      </c>
      <c r="C94" s="79">
        <v>6</v>
      </c>
      <c r="D94" s="73">
        <v>5</v>
      </c>
      <c r="E94" s="4">
        <v>5</v>
      </c>
    </row>
    <row r="95" spans="2:5" x14ac:dyDescent="0.25">
      <c r="B95" s="9" t="s">
        <v>56</v>
      </c>
      <c r="C95" s="79">
        <v>5</v>
      </c>
      <c r="D95" s="73">
        <v>4</v>
      </c>
      <c r="E95" s="4">
        <v>4</v>
      </c>
    </row>
    <row r="96" spans="2:5" x14ac:dyDescent="0.25">
      <c r="B96" s="9" t="s">
        <v>57</v>
      </c>
      <c r="C96" s="79">
        <v>1</v>
      </c>
      <c r="D96" s="73">
        <v>1</v>
      </c>
      <c r="E96" s="4">
        <v>1</v>
      </c>
    </row>
    <row r="97" spans="1:7" x14ac:dyDescent="0.25">
      <c r="B97" s="9" t="s">
        <v>58</v>
      </c>
      <c r="C97" s="79">
        <v>3</v>
      </c>
      <c r="D97" s="73">
        <v>3</v>
      </c>
      <c r="E97" s="4">
        <v>3</v>
      </c>
    </row>
    <row r="98" spans="1:7" x14ac:dyDescent="0.25">
      <c r="B98" s="9" t="s">
        <v>59</v>
      </c>
      <c r="C98" s="79">
        <v>2</v>
      </c>
      <c r="D98" s="73">
        <v>2</v>
      </c>
      <c r="E98" s="4">
        <v>2</v>
      </c>
    </row>
    <row r="100" spans="1:7" ht="60" x14ac:dyDescent="0.25">
      <c r="C100" s="3" t="s">
        <v>66</v>
      </c>
      <c r="D100" s="34" t="s">
        <v>69</v>
      </c>
      <c r="E100" s="34" t="s">
        <v>70</v>
      </c>
    </row>
    <row r="101" spans="1:7" x14ac:dyDescent="0.25">
      <c r="B101" s="9" t="s">
        <v>55</v>
      </c>
      <c r="C101" s="98">
        <v>4</v>
      </c>
      <c r="D101" s="73">
        <v>4</v>
      </c>
      <c r="E101" s="4">
        <v>4.5</v>
      </c>
    </row>
    <row r="102" spans="1:7" x14ac:dyDescent="0.25">
      <c r="B102" s="9" t="s">
        <v>56</v>
      </c>
      <c r="C102" s="98">
        <v>4</v>
      </c>
      <c r="D102" s="73">
        <v>5</v>
      </c>
      <c r="E102" s="4">
        <v>4.5</v>
      </c>
    </row>
    <row r="103" spans="1:7" x14ac:dyDescent="0.25">
      <c r="B103" s="9" t="s">
        <v>57</v>
      </c>
      <c r="C103" s="79">
        <v>2</v>
      </c>
      <c r="D103" s="73">
        <v>2</v>
      </c>
      <c r="E103" s="4">
        <v>2</v>
      </c>
    </row>
    <row r="104" spans="1:7" x14ac:dyDescent="0.25">
      <c r="B104" s="9" t="s">
        <v>58</v>
      </c>
      <c r="C104" s="79">
        <v>3</v>
      </c>
      <c r="D104" s="73">
        <v>3</v>
      </c>
      <c r="E104" s="79">
        <v>3</v>
      </c>
    </row>
    <row r="105" spans="1:7" x14ac:dyDescent="0.25">
      <c r="B105" s="9" t="s">
        <v>59</v>
      </c>
      <c r="C105" s="79">
        <v>1</v>
      </c>
      <c r="D105" s="73">
        <v>1</v>
      </c>
      <c r="E105" s="79">
        <v>1</v>
      </c>
    </row>
    <row r="106" spans="1:7" x14ac:dyDescent="0.25">
      <c r="B106" s="9"/>
      <c r="C106" s="9"/>
      <c r="D106" s="9"/>
      <c r="E106" s="9"/>
    </row>
    <row r="107" spans="1:7" x14ac:dyDescent="0.25">
      <c r="A107" t="s">
        <v>72</v>
      </c>
    </row>
    <row r="108" spans="1:7" x14ac:dyDescent="0.25">
      <c r="A108" s="9"/>
      <c r="B108" s="9" t="s">
        <v>55</v>
      </c>
      <c r="C108" s="9" t="s">
        <v>56</v>
      </c>
      <c r="D108" s="9" t="s">
        <v>57</v>
      </c>
      <c r="E108" s="9" t="s">
        <v>58</v>
      </c>
      <c r="F108" s="9" t="s">
        <v>59</v>
      </c>
      <c r="G108" s="38" t="s">
        <v>60</v>
      </c>
    </row>
    <row r="109" spans="1:7" x14ac:dyDescent="0.25">
      <c r="A109" s="19" t="s">
        <v>61</v>
      </c>
      <c r="B109" s="79">
        <v>5</v>
      </c>
      <c r="C109" s="79">
        <v>3.5</v>
      </c>
      <c r="D109" s="79">
        <v>1</v>
      </c>
      <c r="E109" s="79">
        <v>3.5</v>
      </c>
      <c r="F109" s="79">
        <v>2</v>
      </c>
      <c r="G109" s="9">
        <f t="shared" ref="G109:G114" si="2">SUM(B109:F109)</f>
        <v>15</v>
      </c>
    </row>
    <row r="110" spans="1:7" ht="15.75" x14ac:dyDescent="0.25">
      <c r="A110" s="19" t="s">
        <v>62</v>
      </c>
      <c r="B110" s="58">
        <v>4</v>
      </c>
      <c r="C110" s="58">
        <v>5</v>
      </c>
      <c r="D110" s="58">
        <v>2</v>
      </c>
      <c r="E110" s="58">
        <v>3</v>
      </c>
      <c r="F110" s="58">
        <v>1</v>
      </c>
      <c r="G110" s="77">
        <f t="shared" si="2"/>
        <v>15</v>
      </c>
    </row>
    <row r="111" spans="1:7" x14ac:dyDescent="0.25">
      <c r="A111" s="19" t="s">
        <v>63</v>
      </c>
      <c r="B111" s="79">
        <v>5</v>
      </c>
      <c r="C111" s="79">
        <v>4</v>
      </c>
      <c r="D111" s="79">
        <v>1</v>
      </c>
      <c r="E111" s="79">
        <v>3</v>
      </c>
      <c r="F111" s="79">
        <v>2</v>
      </c>
      <c r="G111" s="9">
        <f t="shared" si="2"/>
        <v>15</v>
      </c>
    </row>
    <row r="112" spans="1:7" x14ac:dyDescent="0.25">
      <c r="A112" s="19" t="s">
        <v>64</v>
      </c>
      <c r="B112" s="93">
        <v>5</v>
      </c>
      <c r="C112" s="93">
        <v>3.5</v>
      </c>
      <c r="D112" s="93">
        <v>1.5</v>
      </c>
      <c r="E112" s="93">
        <v>3.5</v>
      </c>
      <c r="F112" s="93">
        <v>1.5</v>
      </c>
      <c r="G112" s="9">
        <f t="shared" si="2"/>
        <v>15</v>
      </c>
    </row>
    <row r="113" spans="1:11" x14ac:dyDescent="0.25">
      <c r="A113" s="19" t="s">
        <v>65</v>
      </c>
      <c r="B113" s="79">
        <v>5</v>
      </c>
      <c r="C113" s="79">
        <v>4</v>
      </c>
      <c r="D113" s="79">
        <v>1</v>
      </c>
      <c r="E113" s="79">
        <v>3</v>
      </c>
      <c r="F113" s="79">
        <v>2</v>
      </c>
      <c r="G113" s="9">
        <f t="shared" si="2"/>
        <v>15</v>
      </c>
    </row>
    <row r="114" spans="1:11" x14ac:dyDescent="0.25">
      <c r="A114" s="19" t="s">
        <v>66</v>
      </c>
      <c r="B114" s="79">
        <v>4.5</v>
      </c>
      <c r="C114" s="79">
        <v>4.5</v>
      </c>
      <c r="D114" s="79">
        <v>2</v>
      </c>
      <c r="E114" s="79">
        <v>3</v>
      </c>
      <c r="F114" s="79">
        <v>1</v>
      </c>
      <c r="G114" s="9">
        <f t="shared" si="2"/>
        <v>15</v>
      </c>
    </row>
    <row r="115" spans="1:11" x14ac:dyDescent="0.25">
      <c r="G115" t="s">
        <v>73</v>
      </c>
    </row>
    <row r="116" spans="1:11" x14ac:dyDescent="0.25">
      <c r="B116" s="2"/>
    </row>
    <row r="118" spans="1:11" x14ac:dyDescent="0.25">
      <c r="A118" s="31" t="s">
        <v>74</v>
      </c>
      <c r="B118" s="29"/>
      <c r="C118" s="29"/>
      <c r="D118" s="29"/>
      <c r="E118" s="29"/>
      <c r="F118" s="29"/>
      <c r="G118" s="29"/>
      <c r="H118" s="29"/>
    </row>
    <row r="119" spans="1:11" x14ac:dyDescent="0.25">
      <c r="A119" s="1" t="s">
        <v>75</v>
      </c>
    </row>
    <row r="120" spans="1:11" x14ac:dyDescent="0.25">
      <c r="A120" s="68" t="s">
        <v>76</v>
      </c>
      <c r="B120" s="71"/>
      <c r="C120" s="55" t="s">
        <v>77</v>
      </c>
      <c r="K120" s="25" t="s">
        <v>78</v>
      </c>
    </row>
    <row r="122" spans="1:11" ht="15.75" x14ac:dyDescent="0.25">
      <c r="B122" s="56"/>
      <c r="C122" s="57" t="s">
        <v>55</v>
      </c>
      <c r="D122" s="57" t="s">
        <v>56</v>
      </c>
      <c r="E122" s="57" t="s">
        <v>57</v>
      </c>
      <c r="F122" s="57" t="s">
        <v>58</v>
      </c>
      <c r="G122" s="57" t="s">
        <v>59</v>
      </c>
      <c r="H122" s="9" t="s">
        <v>79</v>
      </c>
    </row>
    <row r="123" spans="1:11" ht="15.75" x14ac:dyDescent="0.25">
      <c r="B123" s="57" t="s">
        <v>61</v>
      </c>
      <c r="C123" s="4">
        <v>5</v>
      </c>
      <c r="D123" s="4">
        <v>3.5</v>
      </c>
      <c r="E123" s="4">
        <v>1</v>
      </c>
      <c r="F123" s="4">
        <v>3.5</v>
      </c>
      <c r="G123" s="4">
        <v>2</v>
      </c>
      <c r="H123" s="9">
        <f>SUM(C123:G123)</f>
        <v>15</v>
      </c>
      <c r="I123" s="33">
        <f>5*6/2</f>
        <v>15</v>
      </c>
      <c r="J123" t="s">
        <v>80</v>
      </c>
    </row>
    <row r="124" spans="1:11" ht="15.75" x14ac:dyDescent="0.25">
      <c r="B124" s="57" t="s">
        <v>62</v>
      </c>
      <c r="C124" s="58">
        <v>4</v>
      </c>
      <c r="D124" s="58">
        <v>5</v>
      </c>
      <c r="E124" s="58">
        <v>2</v>
      </c>
      <c r="F124" s="58">
        <v>3</v>
      </c>
      <c r="G124" s="58">
        <v>1</v>
      </c>
      <c r="H124" s="9">
        <f t="shared" ref="H124:H128" si="3">SUM(C124:G124)</f>
        <v>15</v>
      </c>
      <c r="I124" t="s">
        <v>73</v>
      </c>
    </row>
    <row r="125" spans="1:11" ht="15.75" x14ac:dyDescent="0.25">
      <c r="B125" s="57" t="s">
        <v>63</v>
      </c>
      <c r="C125" s="4">
        <v>5</v>
      </c>
      <c r="D125" s="4">
        <v>4</v>
      </c>
      <c r="E125" s="4">
        <v>1</v>
      </c>
      <c r="F125" s="4">
        <v>3</v>
      </c>
      <c r="G125" s="4">
        <v>2</v>
      </c>
      <c r="H125" s="9">
        <f t="shared" si="3"/>
        <v>15</v>
      </c>
    </row>
    <row r="126" spans="1:11" ht="15.75" x14ac:dyDescent="0.25">
      <c r="B126" s="57" t="s">
        <v>64</v>
      </c>
      <c r="C126" s="4">
        <v>5</v>
      </c>
      <c r="D126" s="4">
        <v>3.5</v>
      </c>
      <c r="E126" s="4">
        <v>1.5</v>
      </c>
      <c r="F126" s="4">
        <v>3.5</v>
      </c>
      <c r="G126" s="4">
        <v>1.5</v>
      </c>
      <c r="H126" s="9">
        <f t="shared" si="3"/>
        <v>15</v>
      </c>
    </row>
    <row r="127" spans="1:11" ht="15.75" x14ac:dyDescent="0.25">
      <c r="B127" s="57" t="s">
        <v>65</v>
      </c>
      <c r="C127" s="4">
        <v>5</v>
      </c>
      <c r="D127" s="4">
        <v>4</v>
      </c>
      <c r="E127" s="4">
        <v>1</v>
      </c>
      <c r="F127" s="4">
        <v>3</v>
      </c>
      <c r="G127" s="4">
        <v>2</v>
      </c>
      <c r="H127" s="9">
        <f t="shared" si="3"/>
        <v>15</v>
      </c>
    </row>
    <row r="128" spans="1:11" ht="15.75" x14ac:dyDescent="0.25">
      <c r="B128" s="57" t="s">
        <v>66</v>
      </c>
      <c r="C128" s="4">
        <v>4.5</v>
      </c>
      <c r="D128" s="4">
        <v>4.5</v>
      </c>
      <c r="E128" s="4">
        <v>2</v>
      </c>
      <c r="F128" s="4">
        <v>3</v>
      </c>
      <c r="G128" s="4">
        <v>1</v>
      </c>
      <c r="H128" s="9">
        <f t="shared" si="3"/>
        <v>15</v>
      </c>
    </row>
    <row r="129" spans="2:7" ht="31.5" x14ac:dyDescent="0.25">
      <c r="B129" s="69" t="s">
        <v>60</v>
      </c>
      <c r="C129" s="59">
        <f>SUM(C123:C128)</f>
        <v>28.5</v>
      </c>
      <c r="D129" s="59">
        <f t="shared" ref="D129:G129" si="4">SUM(D123:D128)</f>
        <v>24.5</v>
      </c>
      <c r="E129" s="59">
        <f t="shared" si="4"/>
        <v>8.5</v>
      </c>
      <c r="F129" s="59">
        <f t="shared" si="4"/>
        <v>19</v>
      </c>
      <c r="G129" s="59">
        <f t="shared" si="4"/>
        <v>9.5</v>
      </c>
    </row>
    <row r="131" spans="2:7" ht="15.75" x14ac:dyDescent="0.25">
      <c r="B131" s="60" t="s">
        <v>81</v>
      </c>
      <c r="C131" s="60"/>
    </row>
    <row r="133" spans="2:7" ht="31.5" x14ac:dyDescent="0.25">
      <c r="D133" s="61" t="s">
        <v>60</v>
      </c>
      <c r="E133" s="62" t="s">
        <v>82</v>
      </c>
    </row>
    <row r="134" spans="2:7" ht="15.75" x14ac:dyDescent="0.25">
      <c r="C134" s="57" t="s">
        <v>57</v>
      </c>
      <c r="D134" s="59">
        <v>8.5</v>
      </c>
      <c r="E134" s="4"/>
    </row>
    <row r="135" spans="2:7" ht="15.75" x14ac:dyDescent="0.25">
      <c r="C135" s="57" t="s">
        <v>59</v>
      </c>
      <c r="D135" s="59">
        <v>9.5</v>
      </c>
      <c r="E135" s="73"/>
    </row>
    <row r="136" spans="2:7" ht="15.75" x14ac:dyDescent="0.25">
      <c r="C136" s="57" t="s">
        <v>58</v>
      </c>
      <c r="D136" s="59">
        <v>19</v>
      </c>
      <c r="E136" s="4"/>
    </row>
    <row r="137" spans="2:7" ht="15.75" x14ac:dyDescent="0.25">
      <c r="C137" s="57" t="s">
        <v>56</v>
      </c>
      <c r="D137" s="59">
        <v>24.5</v>
      </c>
      <c r="E137" s="4"/>
    </row>
    <row r="138" spans="2:7" ht="15.75" x14ac:dyDescent="0.25">
      <c r="C138" s="57" t="s">
        <v>55</v>
      </c>
      <c r="D138" s="59">
        <v>28.5</v>
      </c>
      <c r="E138" s="4"/>
    </row>
    <row r="140" spans="2:7" x14ac:dyDescent="0.25">
      <c r="B140" s="2" t="s">
        <v>83</v>
      </c>
      <c r="C140" s="2"/>
    </row>
    <row r="142" spans="2:7" ht="31.5" x14ac:dyDescent="0.25">
      <c r="D142" s="61" t="s">
        <v>60</v>
      </c>
      <c r="E142" s="62" t="s">
        <v>82</v>
      </c>
    </row>
    <row r="143" spans="2:7" ht="15.75" x14ac:dyDescent="0.25">
      <c r="C143" s="57" t="s">
        <v>55</v>
      </c>
      <c r="D143" s="59">
        <v>28.5</v>
      </c>
      <c r="E143" s="4">
        <v>1</v>
      </c>
    </row>
    <row r="144" spans="2:7" ht="15.75" x14ac:dyDescent="0.25">
      <c r="C144" s="57" t="s">
        <v>56</v>
      </c>
      <c r="D144" s="59">
        <v>24.5</v>
      </c>
      <c r="E144" s="4">
        <v>2</v>
      </c>
    </row>
    <row r="145" spans="1:8" ht="15.75" x14ac:dyDescent="0.25">
      <c r="C145" s="57" t="s">
        <v>58</v>
      </c>
      <c r="D145" s="59">
        <v>19</v>
      </c>
      <c r="E145" s="4">
        <v>3</v>
      </c>
    </row>
    <row r="146" spans="1:8" ht="15.75" x14ac:dyDescent="0.25">
      <c r="C146" s="57" t="s">
        <v>59</v>
      </c>
      <c r="D146" s="59">
        <v>9.5</v>
      </c>
      <c r="E146" s="4">
        <v>4</v>
      </c>
    </row>
    <row r="147" spans="1:8" ht="15.75" x14ac:dyDescent="0.25">
      <c r="C147" s="57" t="s">
        <v>57</v>
      </c>
      <c r="D147" s="59">
        <v>8.5</v>
      </c>
      <c r="E147" s="4">
        <v>5</v>
      </c>
    </row>
    <row r="149" spans="1:8" x14ac:dyDescent="0.25">
      <c r="A149" s="70" t="s">
        <v>84</v>
      </c>
      <c r="B149" s="70"/>
      <c r="C149" s="71"/>
      <c r="D149" s="25" t="s">
        <v>85</v>
      </c>
    </row>
    <row r="150" spans="1:8" x14ac:dyDescent="0.25">
      <c r="B150" s="55" t="s">
        <v>86</v>
      </c>
    </row>
    <row r="152" spans="1:8" ht="31.5" x14ac:dyDescent="0.25">
      <c r="B152" s="56"/>
      <c r="C152" s="57" t="s">
        <v>55</v>
      </c>
      <c r="D152" s="57" t="s">
        <v>56</v>
      </c>
      <c r="E152" s="57" t="s">
        <v>57</v>
      </c>
      <c r="F152" s="57" t="s">
        <v>58</v>
      </c>
      <c r="G152" s="57" t="s">
        <v>59</v>
      </c>
      <c r="H152" s="61" t="s">
        <v>60</v>
      </c>
    </row>
    <row r="153" spans="1:8" ht="15.75" x14ac:dyDescent="0.25">
      <c r="B153" s="57" t="s">
        <v>61</v>
      </c>
      <c r="C153" s="57">
        <v>9</v>
      </c>
      <c r="D153" s="57">
        <v>7</v>
      </c>
      <c r="E153" s="57">
        <v>4</v>
      </c>
      <c r="F153" s="57">
        <v>7</v>
      </c>
      <c r="G153" s="57">
        <v>5</v>
      </c>
      <c r="H153" s="63">
        <f>SUM(C153:G153)</f>
        <v>32</v>
      </c>
    </row>
    <row r="154" spans="1:8" ht="15.75" x14ac:dyDescent="0.25">
      <c r="B154" s="57" t="s">
        <v>62</v>
      </c>
      <c r="C154" s="57">
        <v>4</v>
      </c>
      <c r="D154" s="57">
        <v>5</v>
      </c>
      <c r="E154" s="57">
        <v>2</v>
      </c>
      <c r="F154" s="57">
        <v>3</v>
      </c>
      <c r="G154" s="57">
        <v>1</v>
      </c>
      <c r="H154" s="63">
        <f t="shared" ref="H154:H158" si="5">SUM(C154:G154)</f>
        <v>15</v>
      </c>
    </row>
    <row r="155" spans="1:8" ht="15.75" x14ac:dyDescent="0.25">
      <c r="B155" s="57" t="s">
        <v>63</v>
      </c>
      <c r="C155" s="57">
        <v>11</v>
      </c>
      <c r="D155" s="57">
        <v>9</v>
      </c>
      <c r="E155" s="57">
        <v>1</v>
      </c>
      <c r="F155" s="57">
        <v>7</v>
      </c>
      <c r="G155" s="57">
        <v>3</v>
      </c>
      <c r="H155" s="63">
        <f t="shared" si="5"/>
        <v>31</v>
      </c>
    </row>
    <row r="156" spans="1:8" ht="15.75" x14ac:dyDescent="0.25">
      <c r="B156" s="57" t="s">
        <v>64</v>
      </c>
      <c r="C156" s="57">
        <v>8</v>
      </c>
      <c r="D156" s="57">
        <v>7</v>
      </c>
      <c r="E156" s="57">
        <v>3</v>
      </c>
      <c r="F156" s="57">
        <v>7</v>
      </c>
      <c r="G156" s="57">
        <v>3</v>
      </c>
      <c r="H156" s="63">
        <f t="shared" si="5"/>
        <v>28</v>
      </c>
    </row>
    <row r="157" spans="1:8" ht="15.75" x14ac:dyDescent="0.25">
      <c r="B157" s="57" t="s">
        <v>65</v>
      </c>
      <c r="C157" s="57">
        <v>6</v>
      </c>
      <c r="D157" s="57">
        <v>5</v>
      </c>
      <c r="E157" s="57">
        <v>1</v>
      </c>
      <c r="F157" s="57">
        <v>3</v>
      </c>
      <c r="G157" s="57">
        <v>2</v>
      </c>
      <c r="H157" s="63">
        <f t="shared" si="5"/>
        <v>17</v>
      </c>
    </row>
    <row r="158" spans="1:8" ht="15.75" x14ac:dyDescent="0.25">
      <c r="B158" s="57" t="s">
        <v>66</v>
      </c>
      <c r="C158" s="57">
        <v>4</v>
      </c>
      <c r="D158" s="57">
        <v>4</v>
      </c>
      <c r="E158" s="57">
        <v>2</v>
      </c>
      <c r="F158" s="57">
        <v>3</v>
      </c>
      <c r="G158" s="57">
        <v>1</v>
      </c>
      <c r="H158" s="63">
        <f t="shared" si="5"/>
        <v>14</v>
      </c>
    </row>
    <row r="159" spans="1:8" ht="15.75" x14ac:dyDescent="0.25">
      <c r="B159" s="64"/>
      <c r="C159" s="64"/>
      <c r="D159" s="64"/>
      <c r="E159" s="64"/>
      <c r="F159" s="64"/>
      <c r="G159" s="64"/>
      <c r="H159" s="64"/>
    </row>
    <row r="160" spans="1:8" ht="15.75" x14ac:dyDescent="0.25">
      <c r="B160" s="65" t="s">
        <v>87</v>
      </c>
    </row>
    <row r="161" spans="2:8" ht="15.75" x14ac:dyDescent="0.25">
      <c r="B161" s="56"/>
      <c r="C161" s="57" t="s">
        <v>55</v>
      </c>
      <c r="D161" s="57" t="s">
        <v>56</v>
      </c>
      <c r="E161" s="57" t="s">
        <v>57</v>
      </c>
      <c r="F161" s="57" t="s">
        <v>58</v>
      </c>
      <c r="G161" s="57" t="s">
        <v>59</v>
      </c>
    </row>
    <row r="162" spans="2:8" ht="15.75" x14ac:dyDescent="0.25">
      <c r="B162" s="57" t="s">
        <v>61</v>
      </c>
      <c r="C162" s="57">
        <f>C153/$H153</f>
        <v>0.28125</v>
      </c>
      <c r="D162" s="57">
        <f t="shared" ref="D162:G162" si="6">D153/$H153</f>
        <v>0.21875</v>
      </c>
      <c r="E162" s="57">
        <f t="shared" si="6"/>
        <v>0.125</v>
      </c>
      <c r="F162" s="57">
        <f t="shared" si="6"/>
        <v>0.21875</v>
      </c>
      <c r="G162" s="57">
        <f t="shared" si="6"/>
        <v>0.15625</v>
      </c>
    </row>
    <row r="163" spans="2:8" ht="15.75" x14ac:dyDescent="0.25">
      <c r="B163" s="57" t="s">
        <v>62</v>
      </c>
      <c r="C163" s="57">
        <f t="shared" ref="C163:G163" si="7">C154/$H154</f>
        <v>0.26666666666666666</v>
      </c>
      <c r="D163" s="57">
        <f t="shared" si="7"/>
        <v>0.33333333333333331</v>
      </c>
      <c r="E163" s="57">
        <f t="shared" si="7"/>
        <v>0.13333333333333333</v>
      </c>
      <c r="F163" s="57">
        <f t="shared" si="7"/>
        <v>0.2</v>
      </c>
      <c r="G163" s="57">
        <f t="shared" si="7"/>
        <v>6.6666666666666666E-2</v>
      </c>
    </row>
    <row r="164" spans="2:8" ht="15.75" x14ac:dyDescent="0.25">
      <c r="B164" s="57" t="s">
        <v>63</v>
      </c>
      <c r="C164" s="57">
        <f t="shared" ref="C164:G164" si="8">C155/$H155</f>
        <v>0.35483870967741937</v>
      </c>
      <c r="D164" s="57">
        <f t="shared" si="8"/>
        <v>0.29032258064516131</v>
      </c>
      <c r="E164" s="57">
        <f t="shared" si="8"/>
        <v>3.2258064516129031E-2</v>
      </c>
      <c r="F164" s="57">
        <f t="shared" si="8"/>
        <v>0.22580645161290322</v>
      </c>
      <c r="G164" s="57">
        <f t="shared" si="8"/>
        <v>9.6774193548387094E-2</v>
      </c>
    </row>
    <row r="165" spans="2:8" ht="15.75" x14ac:dyDescent="0.25">
      <c r="B165" s="57" t="s">
        <v>64</v>
      </c>
      <c r="C165" s="57">
        <f t="shared" ref="C165:G165" si="9">C156/$H156</f>
        <v>0.2857142857142857</v>
      </c>
      <c r="D165" s="57">
        <f t="shared" si="9"/>
        <v>0.25</v>
      </c>
      <c r="E165" s="57">
        <f t="shared" si="9"/>
        <v>0.10714285714285714</v>
      </c>
      <c r="F165" s="57">
        <f t="shared" si="9"/>
        <v>0.25</v>
      </c>
      <c r="G165" s="57">
        <f t="shared" si="9"/>
        <v>0.10714285714285714</v>
      </c>
    </row>
    <row r="166" spans="2:8" ht="15.75" x14ac:dyDescent="0.25">
      <c r="B166" s="57" t="s">
        <v>65</v>
      </c>
      <c r="C166" s="57">
        <f t="shared" ref="C166:G166" si="10">C157/$H157</f>
        <v>0.35294117647058826</v>
      </c>
      <c r="D166" s="57">
        <f t="shared" si="10"/>
        <v>0.29411764705882354</v>
      </c>
      <c r="E166" s="57">
        <f t="shared" si="10"/>
        <v>5.8823529411764705E-2</v>
      </c>
      <c r="F166" s="57">
        <f t="shared" si="10"/>
        <v>0.17647058823529413</v>
      </c>
      <c r="G166" s="57">
        <f t="shared" si="10"/>
        <v>0.11764705882352941</v>
      </c>
    </row>
    <row r="167" spans="2:8" ht="15.75" x14ac:dyDescent="0.25">
      <c r="B167" s="57" t="s">
        <v>66</v>
      </c>
      <c r="C167" s="57">
        <f t="shared" ref="C167:G167" si="11">C158/$H158</f>
        <v>0.2857142857142857</v>
      </c>
      <c r="D167" s="57">
        <f t="shared" si="11"/>
        <v>0.2857142857142857</v>
      </c>
      <c r="E167" s="57">
        <f t="shared" si="11"/>
        <v>0.14285714285714285</v>
      </c>
      <c r="F167" s="57">
        <f t="shared" si="11"/>
        <v>0.21428571428571427</v>
      </c>
      <c r="G167" s="57">
        <f t="shared" si="11"/>
        <v>7.1428571428571425E-2</v>
      </c>
    </row>
    <row r="168" spans="2:8" ht="15.75" x14ac:dyDescent="0.25">
      <c r="B168" s="5" t="s">
        <v>79</v>
      </c>
      <c r="C168" s="66">
        <f>SUM(C162:C167)</f>
        <v>1.8271251242432456</v>
      </c>
      <c r="D168" s="66">
        <f t="shared" ref="D168:G168" si="12">SUM(D162:D167)</f>
        <v>1.6722378467516039</v>
      </c>
      <c r="E168" s="66">
        <f t="shared" si="12"/>
        <v>0.59941492726122703</v>
      </c>
      <c r="F168" s="66">
        <f t="shared" si="12"/>
        <v>1.2853127541339116</v>
      </c>
      <c r="G168" s="66">
        <f t="shared" si="12"/>
        <v>0.6159093476100117</v>
      </c>
    </row>
    <row r="170" spans="2:8" ht="15.75" x14ac:dyDescent="0.25">
      <c r="B170" s="56"/>
      <c r="C170" s="57" t="s">
        <v>55</v>
      </c>
      <c r="D170" s="57" t="s">
        <v>56</v>
      </c>
      <c r="E170" s="57" t="s">
        <v>57</v>
      </c>
      <c r="F170" s="57" t="s">
        <v>58</v>
      </c>
      <c r="G170" s="57" t="s">
        <v>59</v>
      </c>
      <c r="H170" s="57" t="s">
        <v>79</v>
      </c>
    </row>
    <row r="171" spans="2:8" ht="47.25" x14ac:dyDescent="0.25">
      <c r="B171" s="67" t="s">
        <v>88</v>
      </c>
      <c r="C171" s="57">
        <f>C168/6</f>
        <v>0.30452085404054091</v>
      </c>
      <c r="D171" s="57">
        <f t="shared" ref="D171:G171" si="13">D168/6</f>
        <v>0.278706307791934</v>
      </c>
      <c r="E171" s="57">
        <f t="shared" si="13"/>
        <v>9.9902487876871171E-2</v>
      </c>
      <c r="F171" s="57">
        <f t="shared" si="13"/>
        <v>0.21421879235565192</v>
      </c>
      <c r="G171" s="57">
        <f t="shared" si="13"/>
        <v>0.10265155793500196</v>
      </c>
      <c r="H171" s="57">
        <f>SUM(C171:G171)</f>
        <v>0.99999999999999989</v>
      </c>
    </row>
    <row r="173" spans="2:8" ht="15.75" x14ac:dyDescent="0.25">
      <c r="B173" s="60" t="s">
        <v>81</v>
      </c>
      <c r="C173" s="60"/>
    </row>
    <row r="175" spans="2:8" ht="31.5" x14ac:dyDescent="0.25">
      <c r="D175" s="61" t="s">
        <v>89</v>
      </c>
      <c r="E175" s="62" t="s">
        <v>82</v>
      </c>
    </row>
    <row r="176" spans="2:8" ht="15.75" x14ac:dyDescent="0.25">
      <c r="C176" s="57" t="s">
        <v>57</v>
      </c>
      <c r="D176" s="5">
        <v>9.9902487876871171E-2</v>
      </c>
      <c r="E176" s="4">
        <v>1</v>
      </c>
    </row>
    <row r="177" spans="1:5" ht="15.75" x14ac:dyDescent="0.25">
      <c r="C177" s="57" t="s">
        <v>59</v>
      </c>
      <c r="D177" s="5">
        <v>0.10265155793500196</v>
      </c>
      <c r="E177" s="4">
        <v>2</v>
      </c>
    </row>
    <row r="178" spans="1:5" ht="15.75" x14ac:dyDescent="0.25">
      <c r="C178" s="57" t="s">
        <v>58</v>
      </c>
      <c r="D178" s="5">
        <v>0.21421879235565192</v>
      </c>
      <c r="E178" s="4">
        <v>3</v>
      </c>
    </row>
    <row r="179" spans="1:5" ht="15.75" x14ac:dyDescent="0.25">
      <c r="C179" s="57" t="s">
        <v>56</v>
      </c>
      <c r="D179" s="5">
        <v>0.278706307791934</v>
      </c>
      <c r="E179" s="4">
        <v>4</v>
      </c>
    </row>
    <row r="180" spans="1:5" ht="15.75" x14ac:dyDescent="0.25">
      <c r="C180" s="57" t="s">
        <v>55</v>
      </c>
      <c r="D180" s="5">
        <v>0.30452085404054091</v>
      </c>
      <c r="E180" s="4">
        <v>5</v>
      </c>
    </row>
    <row r="182" spans="1:5" x14ac:dyDescent="0.25">
      <c r="B182" s="2" t="s">
        <v>83</v>
      </c>
      <c r="C182" s="2"/>
    </row>
    <row r="184" spans="1:5" ht="31.5" x14ac:dyDescent="0.25">
      <c r="D184" s="61" t="s">
        <v>89</v>
      </c>
      <c r="E184" s="62" t="s">
        <v>82</v>
      </c>
    </row>
    <row r="185" spans="1:5" ht="15.75" x14ac:dyDescent="0.25">
      <c r="C185" s="57" t="s">
        <v>55</v>
      </c>
      <c r="D185" s="5">
        <v>0.30452085404054091</v>
      </c>
      <c r="E185" s="79">
        <v>1</v>
      </c>
    </row>
    <row r="186" spans="1:5" ht="15.75" x14ac:dyDescent="0.25">
      <c r="C186" s="57" t="s">
        <v>56</v>
      </c>
      <c r="D186" s="5">
        <v>0.278706307791934</v>
      </c>
      <c r="E186" s="79">
        <v>2</v>
      </c>
    </row>
    <row r="187" spans="1:5" ht="15.75" x14ac:dyDescent="0.25">
      <c r="C187" s="57" t="s">
        <v>58</v>
      </c>
      <c r="D187" s="5">
        <v>0.21421879235565192</v>
      </c>
      <c r="E187" s="79">
        <v>3</v>
      </c>
    </row>
    <row r="188" spans="1:5" ht="15.75" x14ac:dyDescent="0.25">
      <c r="C188" s="57" t="s">
        <v>59</v>
      </c>
      <c r="D188" s="5">
        <v>0.10265155793500196</v>
      </c>
      <c r="E188" s="79">
        <v>4</v>
      </c>
    </row>
    <row r="189" spans="1:5" ht="15.75" x14ac:dyDescent="0.25">
      <c r="C189" s="57" t="s">
        <v>57</v>
      </c>
      <c r="D189" s="5">
        <v>9.9902487876871171E-2</v>
      </c>
      <c r="E189" s="79">
        <v>5</v>
      </c>
    </row>
    <row r="190" spans="1:5" ht="15.75" x14ac:dyDescent="0.25">
      <c r="C190" s="64"/>
      <c r="E190" s="9"/>
    </row>
    <row r="191" spans="1:5" ht="15.75" x14ac:dyDescent="0.25">
      <c r="B191" t="s">
        <v>90</v>
      </c>
      <c r="C191" s="64"/>
      <c r="E191" s="9"/>
    </row>
    <row r="192" spans="1:5" x14ac:dyDescent="0.25">
      <c r="A192" s="72"/>
    </row>
    <row r="193" spans="1:19" x14ac:dyDescent="0.25">
      <c r="A193" s="1" t="s">
        <v>91</v>
      </c>
      <c r="B193" t="s">
        <v>92</v>
      </c>
    </row>
    <row r="194" spans="1:19" x14ac:dyDescent="0.25">
      <c r="A194" s="46" t="s">
        <v>93</v>
      </c>
    </row>
    <row r="195" spans="1:19" x14ac:dyDescent="0.25">
      <c r="B195" s="5"/>
      <c r="C195" s="5" t="s">
        <v>61</v>
      </c>
      <c r="D195" s="5" t="s">
        <v>62</v>
      </c>
      <c r="E195" s="5" t="s">
        <v>63</v>
      </c>
      <c r="F195" s="5" t="s">
        <v>64</v>
      </c>
      <c r="G195" s="5" t="s">
        <v>65</v>
      </c>
      <c r="L195" s="5"/>
      <c r="M195" s="5" t="s">
        <v>61</v>
      </c>
      <c r="N195" s="5" t="s">
        <v>62</v>
      </c>
      <c r="O195" s="5" t="s">
        <v>63</v>
      </c>
      <c r="P195" s="5" t="s">
        <v>64</v>
      </c>
      <c r="Q195" s="5" t="s">
        <v>65</v>
      </c>
    </row>
    <row r="196" spans="1:19" x14ac:dyDescent="0.25">
      <c r="B196" s="5" t="s">
        <v>94</v>
      </c>
      <c r="C196" s="5">
        <v>1</v>
      </c>
      <c r="D196" s="5">
        <v>2</v>
      </c>
      <c r="E196" s="5">
        <v>2</v>
      </c>
      <c r="F196" s="5">
        <v>1</v>
      </c>
      <c r="G196" s="5">
        <v>2</v>
      </c>
      <c r="H196">
        <f>SUM(C196:G196)</f>
        <v>8</v>
      </c>
      <c r="L196" s="5" t="s">
        <v>94</v>
      </c>
      <c r="M196" s="5">
        <v>1.5</v>
      </c>
      <c r="N196" s="5">
        <v>4</v>
      </c>
      <c r="O196" s="5">
        <v>4</v>
      </c>
      <c r="P196" s="5">
        <v>1.5</v>
      </c>
      <c r="Q196" s="5">
        <v>4</v>
      </c>
      <c r="R196">
        <f>SUM(M196:Q196)</f>
        <v>15</v>
      </c>
    </row>
    <row r="197" spans="1:19" x14ac:dyDescent="0.25">
      <c r="B197" s="5" t="s">
        <v>95</v>
      </c>
      <c r="C197" s="5">
        <v>3</v>
      </c>
      <c r="D197" s="5">
        <v>2</v>
      </c>
      <c r="E197" s="5">
        <v>2</v>
      </c>
      <c r="F197" s="5">
        <v>2</v>
      </c>
      <c r="G197" s="5">
        <v>1</v>
      </c>
      <c r="H197">
        <f t="shared" ref="H197:H201" si="14">SUM(C197:G197)</f>
        <v>10</v>
      </c>
      <c r="L197" s="5" t="s">
        <v>95</v>
      </c>
      <c r="M197" s="5">
        <v>5</v>
      </c>
      <c r="N197" s="5">
        <v>3</v>
      </c>
      <c r="O197" s="5">
        <v>3</v>
      </c>
      <c r="P197" s="5">
        <v>3</v>
      </c>
      <c r="Q197" s="5">
        <v>1</v>
      </c>
      <c r="R197">
        <f t="shared" ref="R197:R201" si="15">SUM(M197:Q197)</f>
        <v>15</v>
      </c>
    </row>
    <row r="198" spans="1:19" x14ac:dyDescent="0.25">
      <c r="B198" s="5" t="s">
        <v>96</v>
      </c>
      <c r="C198" s="5">
        <v>3</v>
      </c>
      <c r="D198" s="5">
        <v>2</v>
      </c>
      <c r="E198" s="5">
        <v>3</v>
      </c>
      <c r="F198" s="5">
        <v>2</v>
      </c>
      <c r="G198" s="5">
        <v>3</v>
      </c>
      <c r="H198">
        <f t="shared" si="14"/>
        <v>13</v>
      </c>
      <c r="L198" s="5" t="s">
        <v>96</v>
      </c>
      <c r="M198" s="5">
        <v>4</v>
      </c>
      <c r="N198" s="5">
        <v>1.5</v>
      </c>
      <c r="O198" s="5">
        <v>4</v>
      </c>
      <c r="P198" s="5">
        <v>1.5</v>
      </c>
      <c r="Q198" s="5">
        <v>4</v>
      </c>
      <c r="R198">
        <f t="shared" si="15"/>
        <v>15</v>
      </c>
    </row>
    <row r="199" spans="1:19" x14ac:dyDescent="0.25">
      <c r="B199" s="5" t="s">
        <v>97</v>
      </c>
      <c r="C199" s="5">
        <v>4</v>
      </c>
      <c r="D199" s="5">
        <v>5</v>
      </c>
      <c r="E199" s="5">
        <v>5</v>
      </c>
      <c r="F199" s="5">
        <v>4</v>
      </c>
      <c r="G199" s="5">
        <v>4</v>
      </c>
      <c r="H199">
        <f t="shared" si="14"/>
        <v>22</v>
      </c>
      <c r="L199" s="5" t="s">
        <v>97</v>
      </c>
      <c r="M199" s="5">
        <v>2</v>
      </c>
      <c r="N199" s="5">
        <v>4.5</v>
      </c>
      <c r="O199" s="5">
        <v>4.5</v>
      </c>
      <c r="P199" s="5">
        <v>2</v>
      </c>
      <c r="Q199" s="5">
        <v>2</v>
      </c>
      <c r="R199">
        <f t="shared" si="15"/>
        <v>15</v>
      </c>
    </row>
    <row r="200" spans="1:19" x14ac:dyDescent="0.25">
      <c r="B200" s="5" t="s">
        <v>98</v>
      </c>
      <c r="C200" s="5">
        <v>5</v>
      </c>
      <c r="D200" s="5">
        <v>4</v>
      </c>
      <c r="E200" s="5">
        <v>5</v>
      </c>
      <c r="F200" s="5">
        <v>4</v>
      </c>
      <c r="G200" s="5">
        <v>6</v>
      </c>
      <c r="H200">
        <f t="shared" si="14"/>
        <v>24</v>
      </c>
      <c r="L200" s="5" t="s">
        <v>98</v>
      </c>
      <c r="M200" s="5">
        <v>3.5</v>
      </c>
      <c r="N200" s="5">
        <v>1.5</v>
      </c>
      <c r="O200" s="5">
        <v>3.5</v>
      </c>
      <c r="P200" s="5">
        <v>1.5</v>
      </c>
      <c r="Q200" s="5">
        <v>5</v>
      </c>
      <c r="R200">
        <f t="shared" si="15"/>
        <v>15</v>
      </c>
    </row>
    <row r="201" spans="1:19" x14ac:dyDescent="0.25">
      <c r="B201" s="5" t="s">
        <v>99</v>
      </c>
      <c r="C201" s="5">
        <v>6</v>
      </c>
      <c r="D201" s="5">
        <v>6</v>
      </c>
      <c r="E201" s="5">
        <v>6</v>
      </c>
      <c r="F201" s="5">
        <v>6</v>
      </c>
      <c r="G201" s="5">
        <v>6</v>
      </c>
      <c r="H201">
        <f t="shared" si="14"/>
        <v>30</v>
      </c>
      <c r="L201" s="5" t="s">
        <v>99</v>
      </c>
      <c r="M201" s="5">
        <v>3</v>
      </c>
      <c r="N201" s="5">
        <v>3</v>
      </c>
      <c r="O201" s="5">
        <v>3</v>
      </c>
      <c r="P201" s="5">
        <v>3</v>
      </c>
      <c r="Q201" s="5">
        <v>3</v>
      </c>
      <c r="R201">
        <f t="shared" si="15"/>
        <v>15</v>
      </c>
    </row>
    <row r="202" spans="1:19" x14ac:dyDescent="0.25">
      <c r="B202" s="99"/>
      <c r="C202" s="99"/>
      <c r="D202" s="99"/>
      <c r="E202" s="99"/>
      <c r="F202" s="99"/>
      <c r="G202" s="99"/>
      <c r="H202" s="100">
        <f>5*6/2</f>
        <v>15</v>
      </c>
      <c r="I202" t="s">
        <v>138</v>
      </c>
      <c r="L202" s="102" t="s">
        <v>136</v>
      </c>
      <c r="M202">
        <f>SUM(M196:M201)</f>
        <v>19</v>
      </c>
      <c r="N202">
        <f t="shared" ref="N202:Q202" si="16">SUM(N196:N201)</f>
        <v>17.5</v>
      </c>
      <c r="O202">
        <f t="shared" si="16"/>
        <v>22</v>
      </c>
      <c r="P202">
        <f t="shared" si="16"/>
        <v>12.5</v>
      </c>
      <c r="Q202">
        <f t="shared" si="16"/>
        <v>19</v>
      </c>
      <c r="R202" s="100">
        <f>5*6/2</f>
        <v>15</v>
      </c>
      <c r="S202" t="s">
        <v>138</v>
      </c>
    </row>
    <row r="203" spans="1:19" x14ac:dyDescent="0.25">
      <c r="B203" s="101" t="s">
        <v>139</v>
      </c>
      <c r="C203" s="101"/>
      <c r="D203" s="101"/>
      <c r="E203" s="101"/>
      <c r="F203" s="101"/>
      <c r="G203" s="101"/>
      <c r="L203" s="92" t="s">
        <v>140</v>
      </c>
      <c r="M203" s="92"/>
      <c r="N203" s="92"/>
      <c r="O203" s="92"/>
      <c r="P203" s="92"/>
      <c r="Q203" s="92"/>
    </row>
    <row r="204" spans="1:19" x14ac:dyDescent="0.25">
      <c r="B204" s="99"/>
      <c r="C204" s="99"/>
      <c r="D204" s="99"/>
      <c r="E204" s="99"/>
      <c r="F204" s="99"/>
      <c r="G204" s="99"/>
    </row>
    <row r="205" spans="1:19" x14ac:dyDescent="0.25">
      <c r="B205" s="99"/>
      <c r="C205" s="99"/>
      <c r="D205" s="99"/>
      <c r="E205" s="99"/>
      <c r="F205" s="99"/>
      <c r="G205" s="99"/>
    </row>
    <row r="206" spans="1:19" ht="15.75" x14ac:dyDescent="0.25">
      <c r="B206" s="65" t="s">
        <v>87</v>
      </c>
      <c r="L206" s="60" t="s">
        <v>81</v>
      </c>
      <c r="M206" s="60"/>
    </row>
    <row r="207" spans="1:19" ht="15.75" x14ac:dyDescent="0.25">
      <c r="B207" s="56"/>
      <c r="C207" s="57" t="s">
        <v>55</v>
      </c>
      <c r="D207" s="57" t="s">
        <v>56</v>
      </c>
      <c r="E207" s="57" t="s">
        <v>57</v>
      </c>
      <c r="F207" s="57" t="s">
        <v>58</v>
      </c>
      <c r="G207" s="57" t="s">
        <v>59</v>
      </c>
    </row>
    <row r="208" spans="1:19" ht="31.5" x14ac:dyDescent="0.25">
      <c r="B208" s="57" t="s">
        <v>61</v>
      </c>
      <c r="C208" s="57">
        <f>C196/$H196</f>
        <v>0.125</v>
      </c>
      <c r="D208" s="57">
        <f t="shared" ref="D208:G208" si="17">D196/$H196</f>
        <v>0.25</v>
      </c>
      <c r="E208" s="57">
        <f t="shared" si="17"/>
        <v>0.25</v>
      </c>
      <c r="F208" s="57">
        <f t="shared" si="17"/>
        <v>0.125</v>
      </c>
      <c r="G208" s="57">
        <f t="shared" si="17"/>
        <v>0.25</v>
      </c>
      <c r="N208" s="61" t="s">
        <v>60</v>
      </c>
      <c r="O208" s="62" t="s">
        <v>82</v>
      </c>
    </row>
    <row r="209" spans="2:15" ht="15.75" x14ac:dyDescent="0.25">
      <c r="B209" s="57" t="s">
        <v>62</v>
      </c>
      <c r="C209" s="57">
        <f t="shared" ref="C209:G209" si="18">C197/$H197</f>
        <v>0.3</v>
      </c>
      <c r="D209" s="57">
        <f t="shared" si="18"/>
        <v>0.2</v>
      </c>
      <c r="E209" s="57">
        <f t="shared" si="18"/>
        <v>0.2</v>
      </c>
      <c r="F209" s="57">
        <f t="shared" si="18"/>
        <v>0.2</v>
      </c>
      <c r="G209" s="57">
        <f t="shared" si="18"/>
        <v>0.1</v>
      </c>
      <c r="M209" s="5" t="s">
        <v>64</v>
      </c>
      <c r="N209" s="59">
        <v>12.5</v>
      </c>
      <c r="O209" s="79">
        <v>1</v>
      </c>
    </row>
    <row r="210" spans="2:15" ht="15.75" x14ac:dyDescent="0.25">
      <c r="B210" s="57" t="s">
        <v>63</v>
      </c>
      <c r="C210" s="57">
        <f t="shared" ref="C210:G210" si="19">C198/$H198</f>
        <v>0.23076923076923078</v>
      </c>
      <c r="D210" s="57">
        <f t="shared" si="19"/>
        <v>0.15384615384615385</v>
      </c>
      <c r="E210" s="57">
        <f t="shared" si="19"/>
        <v>0.23076923076923078</v>
      </c>
      <c r="F210" s="57">
        <f t="shared" si="19"/>
        <v>0.15384615384615385</v>
      </c>
      <c r="G210" s="57">
        <f t="shared" si="19"/>
        <v>0.23076923076923078</v>
      </c>
      <c r="M210" s="5" t="s">
        <v>62</v>
      </c>
      <c r="N210" s="59">
        <v>17.5</v>
      </c>
      <c r="O210" s="79">
        <v>2</v>
      </c>
    </row>
    <row r="211" spans="2:15" ht="15.75" x14ac:dyDescent="0.25">
      <c r="B211" s="57" t="s">
        <v>64</v>
      </c>
      <c r="C211" s="57">
        <f t="shared" ref="C211:G211" si="20">C199/$H199</f>
        <v>0.18181818181818182</v>
      </c>
      <c r="D211" s="57">
        <f t="shared" si="20"/>
        <v>0.22727272727272727</v>
      </c>
      <c r="E211" s="57">
        <f t="shared" si="20"/>
        <v>0.22727272727272727</v>
      </c>
      <c r="F211" s="57">
        <f t="shared" si="20"/>
        <v>0.18181818181818182</v>
      </c>
      <c r="G211" s="57">
        <f t="shared" si="20"/>
        <v>0.18181818181818182</v>
      </c>
      <c r="M211" s="5" t="s">
        <v>65</v>
      </c>
      <c r="N211" s="59">
        <v>19</v>
      </c>
      <c r="O211" s="79">
        <v>3</v>
      </c>
    </row>
    <row r="212" spans="2:15" ht="15.75" x14ac:dyDescent="0.25">
      <c r="B212" s="57" t="s">
        <v>65</v>
      </c>
      <c r="C212" s="57">
        <f t="shared" ref="C212:G212" si="21">C200/$H200</f>
        <v>0.20833333333333334</v>
      </c>
      <c r="D212" s="57">
        <f t="shared" si="21"/>
        <v>0.16666666666666666</v>
      </c>
      <c r="E212" s="57">
        <f>E200/$H200</f>
        <v>0.20833333333333334</v>
      </c>
      <c r="F212" s="57">
        <f t="shared" si="21"/>
        <v>0.16666666666666666</v>
      </c>
      <c r="G212" s="57">
        <f t="shared" si="21"/>
        <v>0.25</v>
      </c>
      <c r="M212" s="5" t="s">
        <v>61</v>
      </c>
      <c r="N212" s="59">
        <v>19</v>
      </c>
      <c r="O212" s="79">
        <v>4</v>
      </c>
    </row>
    <row r="213" spans="2:15" ht="15.75" x14ac:dyDescent="0.25">
      <c r="B213" s="57" t="s">
        <v>66</v>
      </c>
      <c r="C213" s="57">
        <f t="shared" ref="C213:G213" si="22">C201/$H201</f>
        <v>0.2</v>
      </c>
      <c r="D213" s="57">
        <f t="shared" si="22"/>
        <v>0.2</v>
      </c>
      <c r="E213" s="57">
        <f t="shared" si="22"/>
        <v>0.2</v>
      </c>
      <c r="F213" s="57">
        <f t="shared" si="22"/>
        <v>0.2</v>
      </c>
      <c r="G213" s="57">
        <f t="shared" si="22"/>
        <v>0.2</v>
      </c>
      <c r="M213" s="5" t="s">
        <v>63</v>
      </c>
      <c r="N213" s="59">
        <v>22</v>
      </c>
      <c r="O213" s="79">
        <v>5</v>
      </c>
    </row>
    <row r="214" spans="2:15" ht="15.75" x14ac:dyDescent="0.25">
      <c r="B214" s="5" t="s">
        <v>79</v>
      </c>
      <c r="C214" s="66">
        <f>SUM(C208:C213)</f>
        <v>1.2459207459207458</v>
      </c>
      <c r="D214" s="66">
        <f t="shared" ref="D214:G214" si="23">SUM(D208:D213)</f>
        <v>1.1977855477855479</v>
      </c>
      <c r="E214" s="66">
        <f t="shared" si="23"/>
        <v>1.3163752913752913</v>
      </c>
      <c r="F214" s="66">
        <f t="shared" si="23"/>
        <v>1.0273310023310023</v>
      </c>
      <c r="G214" s="66">
        <f t="shared" si="23"/>
        <v>1.2125874125874125</v>
      </c>
    </row>
    <row r="215" spans="2:15" x14ac:dyDescent="0.25">
      <c r="L215" s="2" t="s">
        <v>83</v>
      </c>
      <c r="M215" s="2"/>
    </row>
    <row r="216" spans="2:15" ht="15.75" x14ac:dyDescent="0.25">
      <c r="B216" s="56"/>
      <c r="C216" s="57" t="s">
        <v>55</v>
      </c>
      <c r="D216" s="57" t="s">
        <v>56</v>
      </c>
      <c r="E216" s="57" t="s">
        <v>57</v>
      </c>
      <c r="F216" s="57" t="s">
        <v>58</v>
      </c>
      <c r="G216" s="57" t="s">
        <v>59</v>
      </c>
      <c r="H216" s="57" t="s">
        <v>79</v>
      </c>
    </row>
    <row r="217" spans="2:15" ht="47.25" x14ac:dyDescent="0.25">
      <c r="B217" s="67" t="s">
        <v>88</v>
      </c>
      <c r="C217" s="57">
        <f>C214/6</f>
        <v>0.20765345765345763</v>
      </c>
      <c r="D217" s="57">
        <f t="shared" ref="D217:G217" si="24">D214/6</f>
        <v>0.19963092463092466</v>
      </c>
      <c r="E217" s="57">
        <f t="shared" si="24"/>
        <v>0.21939588189588188</v>
      </c>
      <c r="F217" s="57">
        <f t="shared" si="24"/>
        <v>0.17122183372183372</v>
      </c>
      <c r="G217" s="57">
        <f t="shared" si="24"/>
        <v>0.2020979020979021</v>
      </c>
      <c r="H217" s="57">
        <f>SUM(C217:G217)</f>
        <v>1</v>
      </c>
      <c r="N217" s="61" t="s">
        <v>60</v>
      </c>
      <c r="O217" s="62" t="s">
        <v>82</v>
      </c>
    </row>
    <row r="218" spans="2:15" x14ac:dyDescent="0.25">
      <c r="M218" s="5" t="s">
        <v>63</v>
      </c>
      <c r="N218" s="59">
        <v>22</v>
      </c>
      <c r="O218" s="79">
        <v>1</v>
      </c>
    </row>
    <row r="219" spans="2:15" ht="15.75" x14ac:dyDescent="0.25">
      <c r="B219" s="60" t="s">
        <v>81</v>
      </c>
      <c r="C219" s="60"/>
      <c r="M219" s="5" t="s">
        <v>61</v>
      </c>
      <c r="N219" s="59">
        <v>19</v>
      </c>
      <c r="O219" s="79">
        <v>2</v>
      </c>
    </row>
    <row r="220" spans="2:15" x14ac:dyDescent="0.25">
      <c r="M220" s="5" t="s">
        <v>65</v>
      </c>
      <c r="N220" s="59">
        <v>19</v>
      </c>
      <c r="O220" s="79">
        <v>3</v>
      </c>
    </row>
    <row r="221" spans="2:15" ht="31.5" x14ac:dyDescent="0.25">
      <c r="D221" s="61" t="s">
        <v>89</v>
      </c>
      <c r="E221" s="62" t="s">
        <v>82</v>
      </c>
      <c r="M221" s="5" t="s">
        <v>62</v>
      </c>
      <c r="N221" s="59">
        <v>17.5</v>
      </c>
      <c r="O221" s="79">
        <v>4</v>
      </c>
    </row>
    <row r="222" spans="2:15" ht="15.75" x14ac:dyDescent="0.25">
      <c r="C222" s="57" t="s">
        <v>58</v>
      </c>
      <c r="D222" s="5">
        <v>0.17122183372183372</v>
      </c>
      <c r="E222" s="79"/>
      <c r="M222" s="5" t="s">
        <v>64</v>
      </c>
      <c r="N222" s="59">
        <v>12.5</v>
      </c>
      <c r="O222" s="79">
        <v>5</v>
      </c>
    </row>
    <row r="223" spans="2:15" ht="15.75" x14ac:dyDescent="0.25">
      <c r="C223" s="57" t="s">
        <v>56</v>
      </c>
      <c r="D223" s="5">
        <v>0.19963092463092466</v>
      </c>
      <c r="E223" s="79"/>
    </row>
    <row r="224" spans="2:15" ht="15.75" x14ac:dyDescent="0.25">
      <c r="C224" s="57" t="s">
        <v>59</v>
      </c>
      <c r="D224" s="5">
        <v>0.2020979020979021</v>
      </c>
      <c r="E224" s="79"/>
    </row>
    <row r="225" spans="1:16" ht="15.75" x14ac:dyDescent="0.25">
      <c r="C225" s="57" t="s">
        <v>55</v>
      </c>
      <c r="D225" s="5">
        <v>0.20765345765345763</v>
      </c>
      <c r="E225" s="79"/>
    </row>
    <row r="226" spans="1:16" ht="15.75" x14ac:dyDescent="0.25">
      <c r="C226" s="57" t="s">
        <v>57</v>
      </c>
      <c r="D226" s="5">
        <v>0.21939588189588188</v>
      </c>
      <c r="E226" s="79"/>
    </row>
    <row r="227" spans="1:16" ht="15.75" x14ac:dyDescent="0.25">
      <c r="C227" s="103"/>
    </row>
    <row r="228" spans="1:16" x14ac:dyDescent="0.25">
      <c r="B228" s="2" t="s">
        <v>83</v>
      </c>
      <c r="C228" s="2"/>
    </row>
    <row r="230" spans="1:16" ht="31.5" x14ac:dyDescent="0.25">
      <c r="D230" s="61" t="s">
        <v>89</v>
      </c>
      <c r="E230" s="62" t="s">
        <v>82</v>
      </c>
      <c r="L230" s="104" t="s">
        <v>141</v>
      </c>
      <c r="M230" s="104"/>
      <c r="N230" s="104"/>
      <c r="O230" s="104"/>
      <c r="P230" s="104"/>
    </row>
    <row r="231" spans="1:16" ht="15.75" x14ac:dyDescent="0.25">
      <c r="C231" s="57" t="s">
        <v>57</v>
      </c>
      <c r="D231" s="5">
        <v>0.21939588189588188</v>
      </c>
      <c r="E231" s="79"/>
      <c r="L231" s="104"/>
      <c r="M231" s="104"/>
      <c r="N231" s="104"/>
      <c r="O231" s="104"/>
      <c r="P231" s="104"/>
    </row>
    <row r="232" spans="1:16" ht="15.75" x14ac:dyDescent="0.25">
      <c r="C232" s="57" t="s">
        <v>55</v>
      </c>
      <c r="D232" s="5">
        <v>0.20765345765345763</v>
      </c>
      <c r="E232" s="79"/>
      <c r="L232" s="104"/>
      <c r="M232" s="104"/>
      <c r="N232" s="104"/>
      <c r="O232" s="104"/>
      <c r="P232" s="104"/>
    </row>
    <row r="233" spans="1:16" ht="15.75" x14ac:dyDescent="0.25">
      <c r="C233" s="57" t="s">
        <v>59</v>
      </c>
      <c r="D233" s="5">
        <v>0.2020979020979021</v>
      </c>
      <c r="E233" s="79"/>
    </row>
    <row r="234" spans="1:16" ht="15.75" x14ac:dyDescent="0.25">
      <c r="C234" s="57" t="s">
        <v>56</v>
      </c>
      <c r="D234" s="5">
        <v>0.19963092463092466</v>
      </c>
      <c r="E234" s="79"/>
    </row>
    <row r="235" spans="1:16" ht="15.75" x14ac:dyDescent="0.25">
      <c r="C235" s="57" t="s">
        <v>58</v>
      </c>
      <c r="D235" s="5">
        <v>0.17122183372183372</v>
      </c>
      <c r="E235" s="79"/>
    </row>
    <row r="236" spans="1:16" x14ac:dyDescent="0.25">
      <c r="B236" s="99"/>
      <c r="C236" s="99"/>
      <c r="D236" s="99"/>
      <c r="E236" s="99"/>
      <c r="F236" s="99"/>
      <c r="G236" s="99"/>
    </row>
    <row r="238" spans="1:16" x14ac:dyDescent="0.25">
      <c r="A238" s="31" t="s">
        <v>100</v>
      </c>
      <c r="B238" s="29"/>
      <c r="C238" s="29"/>
      <c r="D238" s="29"/>
      <c r="E238" s="29"/>
      <c r="F238" s="29"/>
      <c r="G238" s="29"/>
      <c r="H238" s="25" t="s">
        <v>101</v>
      </c>
      <c r="I238" s="25"/>
    </row>
    <row r="239" spans="1:16" x14ac:dyDescent="0.25">
      <c r="A239" s="29" t="s">
        <v>102</v>
      </c>
      <c r="B239" s="29"/>
      <c r="C239" s="29"/>
      <c r="D239" s="29"/>
      <c r="E239" s="29"/>
      <c r="F239" s="29"/>
      <c r="G239" s="29"/>
      <c r="H239" s="29"/>
      <c r="I239" s="29"/>
    </row>
    <row r="241" spans="1:9" x14ac:dyDescent="0.25">
      <c r="A241" s="1" t="s">
        <v>103</v>
      </c>
      <c r="C241" t="s">
        <v>61</v>
      </c>
      <c r="D241" t="s">
        <v>62</v>
      </c>
      <c r="E241" t="s">
        <v>63</v>
      </c>
      <c r="F241" t="s">
        <v>64</v>
      </c>
      <c r="G241" t="s">
        <v>65</v>
      </c>
      <c r="H241" s="47" t="s">
        <v>104</v>
      </c>
      <c r="I241" t="s">
        <v>105</v>
      </c>
    </row>
    <row r="242" spans="1:9" x14ac:dyDescent="0.25">
      <c r="A242" s="25" t="s">
        <v>106</v>
      </c>
      <c r="B242" t="s">
        <v>94</v>
      </c>
      <c r="C242" s="5">
        <v>1</v>
      </c>
      <c r="D242" s="48">
        <v>2</v>
      </c>
      <c r="E242" s="48">
        <v>1.5</v>
      </c>
      <c r="F242" s="5">
        <v>1</v>
      </c>
      <c r="G242" s="5">
        <v>2</v>
      </c>
      <c r="H242" s="9">
        <f>SUM(C242:G242)</f>
        <v>7.5</v>
      </c>
      <c r="I242">
        <f>(H242-$F$258)^2</f>
        <v>100</v>
      </c>
    </row>
    <row r="243" spans="1:9" x14ac:dyDescent="0.25">
      <c r="B243" t="s">
        <v>95</v>
      </c>
      <c r="C243" s="48">
        <v>2.5</v>
      </c>
      <c r="D243" s="48">
        <v>2</v>
      </c>
      <c r="E243" s="48">
        <v>1.5</v>
      </c>
      <c r="F243" s="48">
        <v>2.5</v>
      </c>
      <c r="G243" s="5">
        <v>1</v>
      </c>
      <c r="H243" s="9">
        <f t="shared" ref="H243:H247" si="25">SUM(C243:G243)</f>
        <v>9.5</v>
      </c>
      <c r="I243">
        <f t="shared" ref="I243:I247" si="26">(H243-$F$258)^2</f>
        <v>64</v>
      </c>
    </row>
    <row r="244" spans="1:9" x14ac:dyDescent="0.25">
      <c r="B244" t="s">
        <v>96</v>
      </c>
      <c r="C244" s="48">
        <v>2.5</v>
      </c>
      <c r="D244" s="48">
        <v>2</v>
      </c>
      <c r="E244" s="5">
        <v>3</v>
      </c>
      <c r="F244" s="48">
        <v>2.5</v>
      </c>
      <c r="G244" s="5">
        <v>3</v>
      </c>
      <c r="H244" s="9">
        <f t="shared" si="25"/>
        <v>13</v>
      </c>
      <c r="I244">
        <f t="shared" si="26"/>
        <v>20.25</v>
      </c>
    </row>
    <row r="245" spans="1:9" x14ac:dyDescent="0.25">
      <c r="B245" t="s">
        <v>97</v>
      </c>
      <c r="C245" s="5">
        <v>4</v>
      </c>
      <c r="D245" s="5">
        <v>5</v>
      </c>
      <c r="E245" s="49">
        <v>4.5</v>
      </c>
      <c r="F245" s="49">
        <v>4.5</v>
      </c>
      <c r="G245" s="5">
        <v>4</v>
      </c>
      <c r="H245" s="9">
        <f t="shared" si="25"/>
        <v>22</v>
      </c>
      <c r="I245">
        <f t="shared" si="26"/>
        <v>20.25</v>
      </c>
    </row>
    <row r="246" spans="1:9" x14ac:dyDescent="0.25">
      <c r="B246" t="s">
        <v>98</v>
      </c>
      <c r="C246" s="5">
        <v>5</v>
      </c>
      <c r="D246" s="5">
        <v>4</v>
      </c>
      <c r="E246" s="49">
        <v>4.5</v>
      </c>
      <c r="F246" s="49">
        <v>4.5</v>
      </c>
      <c r="G246" s="48">
        <v>5.5</v>
      </c>
      <c r="H246" s="9">
        <f t="shared" si="25"/>
        <v>23.5</v>
      </c>
      <c r="I246">
        <f t="shared" si="26"/>
        <v>36</v>
      </c>
    </row>
    <row r="247" spans="1:9" x14ac:dyDescent="0.25">
      <c r="B247" t="s">
        <v>99</v>
      </c>
      <c r="C247" s="5">
        <v>6</v>
      </c>
      <c r="D247" s="5">
        <v>6</v>
      </c>
      <c r="E247" s="5">
        <v>6</v>
      </c>
      <c r="F247" s="5">
        <v>6</v>
      </c>
      <c r="G247" s="48">
        <v>5.5</v>
      </c>
      <c r="H247" s="9">
        <f t="shared" si="25"/>
        <v>29.5</v>
      </c>
      <c r="I247">
        <f t="shared" si="26"/>
        <v>144</v>
      </c>
    </row>
    <row r="248" spans="1:9" x14ac:dyDescent="0.25">
      <c r="B248" s="47" t="s">
        <v>104</v>
      </c>
      <c r="C248">
        <f>SUM(C242:C247)</f>
        <v>21</v>
      </c>
      <c r="D248">
        <f t="shared" ref="D248:G248" si="27">SUM(D242:D247)</f>
        <v>21</v>
      </c>
      <c r="E248">
        <f t="shared" si="27"/>
        <v>21</v>
      </c>
      <c r="F248">
        <f t="shared" si="27"/>
        <v>21</v>
      </c>
      <c r="G248">
        <f t="shared" si="27"/>
        <v>21</v>
      </c>
      <c r="H248" s="9">
        <f>SUM(C248:G248)</f>
        <v>105</v>
      </c>
      <c r="I248">
        <f>SUM(I242:I247)</f>
        <v>384.5</v>
      </c>
    </row>
    <row r="249" spans="1:9" x14ac:dyDescent="0.25">
      <c r="B249" t="s">
        <v>107</v>
      </c>
      <c r="H249" s="50">
        <f>(6*7)/2</f>
        <v>21</v>
      </c>
    </row>
    <row r="250" spans="1:9" x14ac:dyDescent="0.25">
      <c r="B250" t="s">
        <v>108</v>
      </c>
    </row>
    <row r="252" spans="1:9" x14ac:dyDescent="0.25">
      <c r="B252" t="s">
        <v>109</v>
      </c>
    </row>
    <row r="253" spans="1:9" x14ac:dyDescent="0.25">
      <c r="B253" t="s">
        <v>110</v>
      </c>
    </row>
    <row r="254" spans="1:9" x14ac:dyDescent="0.25">
      <c r="B254" t="s">
        <v>111</v>
      </c>
    </row>
    <row r="255" spans="1:9" x14ac:dyDescent="0.25">
      <c r="B255" t="s">
        <v>112</v>
      </c>
    </row>
    <row r="257" spans="2:10" ht="18" x14ac:dyDescent="0.35">
      <c r="B257" t="s">
        <v>113</v>
      </c>
    </row>
    <row r="258" spans="2:10" x14ac:dyDescent="0.25">
      <c r="B258" t="s">
        <v>114</v>
      </c>
      <c r="F258">
        <f>H248/6</f>
        <v>17.5</v>
      </c>
    </row>
    <row r="259" spans="2:10" x14ac:dyDescent="0.25">
      <c r="B259" t="s">
        <v>115</v>
      </c>
      <c r="F259">
        <f>I248</f>
        <v>384.5</v>
      </c>
    </row>
    <row r="260" spans="2:10" ht="18" x14ac:dyDescent="0.35">
      <c r="B260" t="s">
        <v>116</v>
      </c>
    </row>
    <row r="261" spans="2:10" ht="18" x14ac:dyDescent="0.35">
      <c r="C261" s="4" t="s">
        <v>117</v>
      </c>
      <c r="D261" s="4" t="s">
        <v>118</v>
      </c>
      <c r="E261" s="4" t="s">
        <v>119</v>
      </c>
      <c r="F261" s="4" t="s">
        <v>120</v>
      </c>
      <c r="G261" s="4" t="s">
        <v>121</v>
      </c>
      <c r="H261" s="47" t="s">
        <v>104</v>
      </c>
    </row>
    <row r="262" spans="2:10" x14ac:dyDescent="0.25">
      <c r="C262" s="40">
        <f>2^3-2</f>
        <v>6</v>
      </c>
      <c r="D262" s="40">
        <f>3^3-3</f>
        <v>24</v>
      </c>
      <c r="E262" s="40">
        <f>(2^3-2)+(2^3-2)</f>
        <v>12</v>
      </c>
      <c r="F262" s="40">
        <f>E262</f>
        <v>12</v>
      </c>
      <c r="G262" s="40">
        <f>C262</f>
        <v>6</v>
      </c>
      <c r="H262">
        <f>SUM(C262:G262)</f>
        <v>60</v>
      </c>
    </row>
    <row r="263" spans="2:10" x14ac:dyDescent="0.25">
      <c r="B263" t="s">
        <v>122</v>
      </c>
      <c r="J263" s="50">
        <f>(12*F259)/(25*(6^3-6)-5*H262)</f>
        <v>0.93212121212121213</v>
      </c>
    </row>
    <row r="264" spans="2:10" x14ac:dyDescent="0.25">
      <c r="B264" t="s">
        <v>123</v>
      </c>
    </row>
    <row r="265" spans="2:10" x14ac:dyDescent="0.25">
      <c r="B265" t="s">
        <v>124</v>
      </c>
    </row>
    <row r="267" spans="2:10" x14ac:dyDescent="0.25">
      <c r="B267" t="s">
        <v>125</v>
      </c>
    </row>
    <row r="268" spans="2:10" ht="17.25" x14ac:dyDescent="0.25">
      <c r="B268" t="s">
        <v>126</v>
      </c>
      <c r="I268" s="50">
        <f>12*F259/(6*5*(6+1)-(1/(6-1))*H262)</f>
        <v>23.303030303030305</v>
      </c>
    </row>
    <row r="269" spans="2:10" ht="17.25" x14ac:dyDescent="0.25">
      <c r="B269" t="s">
        <v>127</v>
      </c>
    </row>
    <row r="270" spans="2:10" x14ac:dyDescent="0.25">
      <c r="B270" t="s">
        <v>128</v>
      </c>
      <c r="G270" t="s">
        <v>129</v>
      </c>
    </row>
    <row r="271" spans="2:10" x14ac:dyDescent="0.25">
      <c r="B271" s="51" t="s">
        <v>130</v>
      </c>
    </row>
    <row r="272" spans="2:10" x14ac:dyDescent="0.25">
      <c r="B272" s="51"/>
    </row>
    <row r="273" spans="1:8" x14ac:dyDescent="0.25">
      <c r="A273" s="72"/>
    </row>
    <row r="274" spans="1:8" ht="15.75" thickBot="1" x14ac:dyDescent="0.3">
      <c r="A274" s="1" t="s">
        <v>131</v>
      </c>
      <c r="B274" t="s">
        <v>132</v>
      </c>
    </row>
    <row r="275" spans="1:8" ht="16.5" thickBot="1" x14ac:dyDescent="0.3">
      <c r="A275" s="46" t="s">
        <v>31</v>
      </c>
      <c r="B275" s="84" t="s">
        <v>133</v>
      </c>
      <c r="C275" s="86" t="s">
        <v>134</v>
      </c>
      <c r="D275" s="87"/>
      <c r="E275" s="87"/>
      <c r="F275" s="87"/>
      <c r="G275" s="88"/>
    </row>
    <row r="276" spans="1:8" ht="16.5" thickBot="1" x14ac:dyDescent="0.3">
      <c r="A276" s="105"/>
      <c r="B276" s="85"/>
      <c r="C276" s="53">
        <v>1</v>
      </c>
      <c r="D276" s="53">
        <v>2</v>
      </c>
      <c r="E276" s="53">
        <v>3</v>
      </c>
      <c r="F276" s="53">
        <v>4</v>
      </c>
      <c r="G276" s="53">
        <v>5</v>
      </c>
      <c r="H276" s="47" t="s">
        <v>104</v>
      </c>
    </row>
    <row r="277" spans="1:8" ht="16.5" thickBot="1" x14ac:dyDescent="0.3">
      <c r="A277" s="105"/>
      <c r="B277" s="52">
        <v>1</v>
      </c>
      <c r="C277" s="53">
        <v>4</v>
      </c>
      <c r="D277" s="53">
        <v>3</v>
      </c>
      <c r="E277" s="53">
        <v>1</v>
      </c>
      <c r="F277" s="53">
        <v>5</v>
      </c>
      <c r="G277" s="53">
        <v>2</v>
      </c>
      <c r="H277">
        <f>SUM(C277:G277)</f>
        <v>15</v>
      </c>
    </row>
    <row r="278" spans="1:8" ht="16.5" thickBot="1" x14ac:dyDescent="0.3">
      <c r="A278" s="105"/>
      <c r="B278" s="52">
        <v>2</v>
      </c>
      <c r="C278" s="53">
        <v>5</v>
      </c>
      <c r="D278" s="53">
        <v>3</v>
      </c>
      <c r="E278" s="53">
        <v>1</v>
      </c>
      <c r="F278" s="53">
        <v>4</v>
      </c>
      <c r="G278" s="53">
        <v>2</v>
      </c>
      <c r="H278">
        <f t="shared" ref="H278:H281" si="28">SUM(C278:G278)</f>
        <v>15</v>
      </c>
    </row>
    <row r="279" spans="1:8" ht="16.5" thickBot="1" x14ac:dyDescent="0.3">
      <c r="A279" s="105"/>
      <c r="B279" s="52">
        <v>3</v>
      </c>
      <c r="C279" s="53">
        <v>5</v>
      </c>
      <c r="D279" s="53">
        <v>2</v>
      </c>
      <c r="E279" s="53">
        <v>1</v>
      </c>
      <c r="F279" s="53">
        <v>4</v>
      </c>
      <c r="G279" s="53">
        <v>3</v>
      </c>
      <c r="H279">
        <f t="shared" si="28"/>
        <v>15</v>
      </c>
    </row>
    <row r="280" spans="1:8" ht="16.5" thickBot="1" x14ac:dyDescent="0.3">
      <c r="A280" s="105"/>
      <c r="B280" s="52">
        <v>4</v>
      </c>
      <c r="C280" s="53">
        <v>5</v>
      </c>
      <c r="D280" s="53">
        <v>1</v>
      </c>
      <c r="E280" s="53">
        <v>3</v>
      </c>
      <c r="F280" s="53">
        <v>4</v>
      </c>
      <c r="G280" s="53">
        <v>2</v>
      </c>
      <c r="H280">
        <f t="shared" si="28"/>
        <v>15</v>
      </c>
    </row>
    <row r="281" spans="1:8" ht="16.5" thickBot="1" x14ac:dyDescent="0.3">
      <c r="A281" s="105"/>
      <c r="B281" s="52">
        <v>5</v>
      </c>
      <c r="C281" s="53">
        <v>5</v>
      </c>
      <c r="D281" s="53">
        <v>4</v>
      </c>
      <c r="E281" s="53">
        <v>2</v>
      </c>
      <c r="F281" s="53">
        <v>3</v>
      </c>
      <c r="G281" s="53">
        <v>1</v>
      </c>
      <c r="H281">
        <f t="shared" si="28"/>
        <v>15</v>
      </c>
    </row>
    <row r="282" spans="1:8" x14ac:dyDescent="0.25">
      <c r="B282" s="47" t="s">
        <v>104</v>
      </c>
      <c r="C282">
        <f>SUM(C277:C281)</f>
        <v>24</v>
      </c>
      <c r="D282">
        <f t="shared" ref="D282:G282" si="29">SUM(D277:D281)</f>
        <v>13</v>
      </c>
      <c r="E282">
        <f t="shared" si="29"/>
        <v>8</v>
      </c>
      <c r="F282">
        <f t="shared" si="29"/>
        <v>20</v>
      </c>
      <c r="G282">
        <f t="shared" si="29"/>
        <v>10</v>
      </c>
      <c r="H282">
        <f>SUM(C282:G282)</f>
        <v>75</v>
      </c>
    </row>
    <row r="283" spans="1:8" x14ac:dyDescent="0.25">
      <c r="B283" t="s">
        <v>105</v>
      </c>
      <c r="C283">
        <f>(C282-$F$294)^2</f>
        <v>81</v>
      </c>
      <c r="D283">
        <f t="shared" ref="D283:G283" si="30">(D282-$F$294)^2</f>
        <v>4</v>
      </c>
      <c r="E283">
        <f t="shared" si="30"/>
        <v>49</v>
      </c>
      <c r="F283">
        <f t="shared" si="30"/>
        <v>25</v>
      </c>
      <c r="G283">
        <f t="shared" si="30"/>
        <v>25</v>
      </c>
      <c r="H283" s="106">
        <f>SUM(C283:G283)</f>
        <v>184</v>
      </c>
    </row>
    <row r="285" spans="1:8" x14ac:dyDescent="0.25">
      <c r="B285" t="s">
        <v>107</v>
      </c>
      <c r="H285" s="50">
        <f>5*6/2</f>
        <v>15</v>
      </c>
    </row>
    <row r="286" spans="1:8" x14ac:dyDescent="0.25">
      <c r="B286" t="s">
        <v>108</v>
      </c>
    </row>
    <row r="288" spans="1:8" x14ac:dyDescent="0.25">
      <c r="B288" t="s">
        <v>109</v>
      </c>
    </row>
    <row r="289" spans="2:10" x14ac:dyDescent="0.25">
      <c r="B289" t="s">
        <v>110</v>
      </c>
    </row>
    <row r="290" spans="2:10" x14ac:dyDescent="0.25">
      <c r="B290" t="s">
        <v>111</v>
      </c>
    </row>
    <row r="291" spans="2:10" x14ac:dyDescent="0.25">
      <c r="B291" t="s">
        <v>112</v>
      </c>
    </row>
    <row r="293" spans="2:10" ht="18" x14ac:dyDescent="0.35">
      <c r="B293" t="s">
        <v>113</v>
      </c>
      <c r="F293">
        <f>H282</f>
        <v>75</v>
      </c>
    </row>
    <row r="294" spans="2:10" x14ac:dyDescent="0.25">
      <c r="B294" t="s">
        <v>114</v>
      </c>
      <c r="F294">
        <f>H282/5</f>
        <v>15</v>
      </c>
    </row>
    <row r="295" spans="2:10" x14ac:dyDescent="0.25">
      <c r="B295" t="s">
        <v>115</v>
      </c>
      <c r="F295">
        <f>H283</f>
        <v>184</v>
      </c>
    </row>
    <row r="296" spans="2:10" ht="18" x14ac:dyDescent="0.35">
      <c r="B296" t="s">
        <v>116</v>
      </c>
    </row>
    <row r="297" spans="2:10" ht="18" x14ac:dyDescent="0.35">
      <c r="C297" s="79" t="s">
        <v>117</v>
      </c>
      <c r="D297" s="79" t="s">
        <v>118</v>
      </c>
      <c r="E297" s="79" t="s">
        <v>119</v>
      </c>
      <c r="F297" s="79" t="s">
        <v>120</v>
      </c>
      <c r="G297" s="79" t="s">
        <v>121</v>
      </c>
      <c r="H297" s="47" t="s">
        <v>104</v>
      </c>
    </row>
    <row r="298" spans="2:10" x14ac:dyDescent="0.25">
      <c r="C298" s="40">
        <v>0</v>
      </c>
      <c r="D298" s="40">
        <v>0</v>
      </c>
      <c r="E298" s="40">
        <v>0</v>
      </c>
      <c r="F298" s="40">
        <v>0</v>
      </c>
      <c r="G298" s="40">
        <v>0</v>
      </c>
      <c r="H298">
        <f>SUM(C298:G298)</f>
        <v>0</v>
      </c>
    </row>
    <row r="299" spans="2:10" x14ac:dyDescent="0.25">
      <c r="B299" t="s">
        <v>122</v>
      </c>
      <c r="J299" s="50">
        <f>(12*F295)/(25*(5^3-5)-5*H298)</f>
        <v>0.73599999999999999</v>
      </c>
    </row>
    <row r="300" spans="2:10" x14ac:dyDescent="0.25">
      <c r="B300" t="s">
        <v>123</v>
      </c>
    </row>
    <row r="301" spans="2:10" x14ac:dyDescent="0.25">
      <c r="B301" t="s">
        <v>124</v>
      </c>
    </row>
    <row r="303" spans="2:10" x14ac:dyDescent="0.25">
      <c r="B303" t="s">
        <v>125</v>
      </c>
    </row>
    <row r="304" spans="2:10" ht="17.25" x14ac:dyDescent="0.25">
      <c r="B304" t="s">
        <v>126</v>
      </c>
      <c r="I304" s="50">
        <f>12*F295/(5*5*(5+1)-(1/(5-1))*H298)</f>
        <v>14.72</v>
      </c>
    </row>
    <row r="305" spans="2:7" ht="17.25" x14ac:dyDescent="0.25">
      <c r="B305" t="s">
        <v>127</v>
      </c>
    </row>
    <row r="306" spans="2:7" x14ac:dyDescent="0.25">
      <c r="B306" t="s">
        <v>128</v>
      </c>
      <c r="G306" t="s">
        <v>142</v>
      </c>
    </row>
    <row r="307" spans="2:7" x14ac:dyDescent="0.25">
      <c r="B307" s="51" t="s">
        <v>130</v>
      </c>
    </row>
  </sheetData>
  <mergeCells count="15">
    <mergeCell ref="L203:Q203"/>
    <mergeCell ref="L230:P232"/>
    <mergeCell ref="E45:I46"/>
    <mergeCell ref="A75:A76"/>
    <mergeCell ref="B275:B276"/>
    <mergeCell ref="C275:G275"/>
    <mergeCell ref="D4:D5"/>
    <mergeCell ref="E4:H4"/>
    <mergeCell ref="I4:I5"/>
    <mergeCell ref="C25:C26"/>
    <mergeCell ref="D25:G25"/>
    <mergeCell ref="H25:H26"/>
    <mergeCell ref="H32:J32"/>
    <mergeCell ref="B203:G203"/>
    <mergeCell ref="A276:A281"/>
  </mergeCells>
  <phoneticPr fontId="1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Elena</dc:creator>
  <cp:keywords/>
  <dc:description/>
  <cp:lastModifiedBy>NekitOS</cp:lastModifiedBy>
  <cp:revision/>
  <dcterms:created xsi:type="dcterms:W3CDTF">2021-11-23T03:41:37Z</dcterms:created>
  <dcterms:modified xsi:type="dcterms:W3CDTF">2021-12-07T16:53:39Z</dcterms:modified>
  <cp:category/>
  <cp:contentStatus/>
</cp:coreProperties>
</file>