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NekitOS\Desktop\мусорка учебная\МиАЭС\"/>
    </mc:Choice>
  </mc:AlternateContent>
  <xr:revisionPtr revIDLastSave="0" documentId="13_ncr:1_{B3052A45-2AA6-4071-9C77-D38AABCB8CCF}" xr6:coauthVersionLast="40" xr6:coauthVersionMax="40" xr10:uidLastSave="{00000000-0000-0000-0000-000000000000}"/>
  <bookViews>
    <workbookView xWindow="0" yWindow="0" windowWidth="21570" windowHeight="795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0" i="1" l="1"/>
  <c r="C11" i="1"/>
  <c r="B11" i="1"/>
  <c r="E32" i="1" l="1"/>
  <c r="F31" i="1"/>
  <c r="B37" i="1"/>
  <c r="F40" i="1"/>
  <c r="F41" i="1" s="1"/>
  <c r="E40" i="1"/>
  <c r="E41" i="1" s="1"/>
  <c r="D40" i="1"/>
  <c r="D41" i="1" s="1"/>
  <c r="C41" i="1"/>
  <c r="B40" i="1"/>
  <c r="B16" i="1"/>
  <c r="C15" i="1"/>
  <c r="B15" i="1"/>
  <c r="B41" i="1"/>
  <c r="N42" i="1"/>
  <c r="O29" i="1"/>
  <c r="O30" i="1"/>
  <c r="G41" i="1"/>
  <c r="H41" i="1"/>
  <c r="I41" i="1"/>
  <c r="J41" i="1"/>
  <c r="K41" i="1"/>
  <c r="L41" i="1"/>
  <c r="G40" i="1"/>
  <c r="H40" i="1"/>
  <c r="I40" i="1"/>
  <c r="J40" i="1"/>
  <c r="K40" i="1"/>
  <c r="L40" i="1"/>
  <c r="D12" i="1"/>
  <c r="D33" i="1"/>
  <c r="C37" i="1"/>
  <c r="D37" i="1"/>
  <c r="E37" i="1"/>
  <c r="F37" i="1"/>
  <c r="G37" i="1"/>
  <c r="H37" i="1"/>
  <c r="I37" i="1"/>
  <c r="J37" i="1"/>
  <c r="K37" i="1"/>
  <c r="L37" i="1"/>
  <c r="E15" i="1"/>
  <c r="F15" i="1"/>
  <c r="G15" i="1"/>
  <c r="H15" i="1"/>
  <c r="I15" i="1"/>
  <c r="J15" i="1"/>
  <c r="K15" i="1"/>
  <c r="L15" i="1"/>
  <c r="D15" i="1"/>
  <c r="C12" i="1"/>
  <c r="C17" i="1" s="1"/>
  <c r="E12" i="1"/>
  <c r="E17" i="1" s="1"/>
  <c r="F12" i="1"/>
  <c r="F17" i="1" s="1"/>
  <c r="G12" i="1"/>
  <c r="H12" i="1"/>
  <c r="I12" i="1"/>
  <c r="J12" i="1"/>
  <c r="K12" i="1"/>
  <c r="K17" i="1" s="1"/>
  <c r="L12" i="1"/>
  <c r="L17" i="1" s="1"/>
  <c r="B12" i="1"/>
  <c r="E11" i="1"/>
  <c r="E16" i="1" s="1"/>
  <c r="D11" i="1"/>
  <c r="F11" i="1"/>
  <c r="F16" i="1" s="1"/>
  <c r="G11" i="1"/>
  <c r="G16" i="1" s="1"/>
  <c r="H11" i="1"/>
  <c r="I11" i="1"/>
  <c r="J11" i="1"/>
  <c r="K11" i="1"/>
  <c r="K16" i="1" s="1"/>
  <c r="L11" i="1"/>
  <c r="L16" i="1" s="1"/>
  <c r="M41" i="1" l="1"/>
  <c r="M42" i="1" s="1"/>
  <c r="D35" i="1" s="1"/>
  <c r="B38" i="1"/>
  <c r="C16" i="1"/>
  <c r="C38" i="1" s="1"/>
  <c r="H16" i="1"/>
  <c r="D16" i="1"/>
  <c r="G17" i="1"/>
  <c r="J16" i="1"/>
  <c r="B17" i="1"/>
  <c r="I17" i="1"/>
  <c r="J17" i="1"/>
  <c r="D17" i="1"/>
  <c r="I16" i="1"/>
  <c r="H17" i="1"/>
  <c r="D32" i="1" l="1"/>
  <c r="H38" i="1"/>
  <c r="M16" i="1"/>
  <c r="D29" i="1" s="1"/>
  <c r="E38" i="1"/>
  <c r="K38" i="1"/>
  <c r="L38" i="1"/>
  <c r="I38" i="1"/>
  <c r="D38" i="1"/>
  <c r="G38" i="1"/>
  <c r="J38" i="1"/>
  <c r="F38" i="1"/>
  <c r="M17" i="1"/>
  <c r="D30" i="1" s="1"/>
  <c r="D34" i="1" l="1"/>
</calcChain>
</file>

<file path=xl/sharedStrings.xml><?xml version="1.0" encoding="utf-8"?>
<sst xmlns="http://schemas.openxmlformats.org/spreadsheetml/2006/main" count="48" uniqueCount="43">
  <si>
    <t>Годы</t>
  </si>
  <si>
    <t>Эксплуатационная</t>
  </si>
  <si>
    <t>Коэфф. дисконтирования к 0 году</t>
  </si>
  <si>
    <t>ЧТС  (NPV)</t>
  </si>
  <si>
    <t>ИД (PI)</t>
  </si>
  <si>
    <t>ВНД (IRR)</t>
  </si>
  <si>
    <t>ПСО (PBP)</t>
  </si>
  <si>
    <t>ДСО (DPBP)</t>
  </si>
  <si>
    <t>МВНД (MIRR)</t>
  </si>
  <si>
    <t>Денежные оттоки (CF-)</t>
  </si>
  <si>
    <t>Денежные притоки (CF+)</t>
  </si>
  <si>
    <t>Дисконтированные CF (PV)</t>
  </si>
  <si>
    <t>Компаундированные CF (FV)</t>
  </si>
  <si>
    <t>Требуемая доходность, %/год, r</t>
  </si>
  <si>
    <t>…</t>
  </si>
  <si>
    <t>Итого</t>
  </si>
  <si>
    <t>Форма для задания 1</t>
  </si>
  <si>
    <t>Чистый денежный поток</t>
  </si>
  <si>
    <t>стадии</t>
  </si>
  <si>
    <t>Есть инвестиционный проект с проектными показателями, указанными в таблице.</t>
  </si>
  <si>
    <t>Рассчитать все необходимые параметры задачи и ответить на вопросы</t>
  </si>
  <si>
    <t>Инвестиционная</t>
  </si>
  <si>
    <t>Коэфф. Компаундирования к 10 году</t>
  </si>
  <si>
    <t>Доходность заимствований, %/год, rl (меньше требуемой) Средневзвешенная стоимость капитала (WACC) (-1%)</t>
  </si>
  <si>
    <t>Доходность вложений, %/год, ri
Требуемая доходность портфеля будущих проектов (+0.5%)</t>
  </si>
  <si>
    <t>ЧТС</t>
  </si>
  <si>
    <t>ЧБС</t>
  </si>
  <si>
    <t>ВНД</t>
  </si>
  <si>
    <t>Простой срок окупаемости</t>
  </si>
  <si>
    <t>Индекс доходности</t>
  </si>
  <si>
    <t>Дисконтированный срок окупаемости</t>
  </si>
  <si>
    <t>Индекс доходности (IRR)</t>
  </si>
  <si>
    <t>срок окупаемости</t>
  </si>
  <si>
    <t>- к 0 а + к 10</t>
  </si>
  <si>
    <t>для МВСД</t>
  </si>
  <si>
    <t>дисконтированный срок окупаемости</t>
  </si>
  <si>
    <t>дисконт оттоки</t>
  </si>
  <si>
    <t>компаунд притоки</t>
  </si>
  <si>
    <t>МВНД</t>
  </si>
  <si>
    <t>Определить чистую текущую стоимость проекта (ЧТС)</t>
  </si>
  <si>
    <t>Определить чистую будущую стоимость проекта (ЧБС)</t>
  </si>
  <si>
    <t>Модифицированная ВНД (MIRR)</t>
  </si>
  <si>
    <t>Внутренняя норма доходности (IRR)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</si>
</sst>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color theme="2" tint="-0.249977111117893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9" fontId="2" fillId="0" borderId="1" xfId="0" applyNumberFormat="1" applyFont="1" applyBorder="1"/>
    <xf numFmtId="0" fontId="1" fillId="0" borderId="1" xfId="0" applyFont="1" applyBorder="1" applyAlignment="1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center"/>
    </xf>
    <xf numFmtId="0" fontId="0" fillId="0" borderId="0" xfId="0" applyBorder="1"/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9" fontId="0" fillId="0" borderId="1" xfId="0" applyNumberFormat="1" applyBorder="1"/>
    <xf numFmtId="0" fontId="0" fillId="0" borderId="0" xfId="0" applyAlignment="1">
      <alignment wrapText="1"/>
    </xf>
    <xf numFmtId="10" fontId="0" fillId="0" borderId="1" xfId="0" applyNumberFormat="1" applyBorder="1" applyAlignment="1">
      <alignment wrapText="1"/>
    </xf>
    <xf numFmtId="10" fontId="0" fillId="0" borderId="0" xfId="0" applyNumberFormat="1"/>
    <xf numFmtId="9" fontId="0" fillId="0" borderId="0" xfId="0" applyNumberFormat="1"/>
    <xf numFmtId="2" fontId="0" fillId="0" borderId="0" xfId="0" applyNumberFormat="1"/>
    <xf numFmtId="0" fontId="0" fillId="2" borderId="0" xfId="0" applyFill="1"/>
    <xf numFmtId="10" fontId="2" fillId="0" borderId="1" xfId="0" applyNumberFormat="1" applyFont="1" applyBorder="1" applyAlignment="1">
      <alignment horizontal="center"/>
    </xf>
    <xf numFmtId="0" fontId="0" fillId="0" borderId="0" xfId="0" quotePrefix="1"/>
    <xf numFmtId="0" fontId="0" fillId="0" borderId="3" xfId="0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10" fontId="0" fillId="0" borderId="1" xfId="0" applyNumberFormat="1" applyBorder="1"/>
    <xf numFmtId="10" fontId="3" fillId="0" borderId="0" xfId="0" applyNumberFormat="1" applyFont="1"/>
    <xf numFmtId="0" fontId="3" fillId="0" borderId="0" xfId="0" applyFont="1"/>
    <xf numFmtId="2" fontId="2" fillId="0" borderId="1" xfId="0" applyNumberFormat="1" applyFont="1" applyBorder="1" applyAlignment="1">
      <alignment horizontal="center"/>
    </xf>
    <xf numFmtId="2" fontId="0" fillId="0" borderId="1" xfId="0" applyNumberFormat="1" applyBorder="1"/>
    <xf numFmtId="2" fontId="1" fillId="0" borderId="1" xfId="0" applyNumberFormat="1" applyFont="1" applyBorder="1"/>
    <xf numFmtId="166" fontId="2" fillId="0" borderId="1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166" fontId="3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"/>
  <sheetViews>
    <sheetView tabSelected="1" topLeftCell="A4" workbookViewId="0">
      <selection activeCell="F36" sqref="F36"/>
    </sheetView>
  </sheetViews>
  <sheetFormatPr defaultRowHeight="15" x14ac:dyDescent="0.25"/>
  <cols>
    <col min="1" max="1" width="56.85546875" bestFit="1" customWidth="1"/>
    <col min="2" max="2" width="16.42578125" bestFit="1" customWidth="1"/>
    <col min="15" max="16" width="9.140625" hidden="1" customWidth="1"/>
    <col min="17" max="18" width="9.140625" customWidth="1"/>
  </cols>
  <sheetData>
    <row r="1" spans="1:16" x14ac:dyDescent="0.25">
      <c r="A1" s="1" t="s">
        <v>16</v>
      </c>
    </row>
    <row r="2" spans="1:16" x14ac:dyDescent="0.25">
      <c r="A2" s="11" t="s">
        <v>19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6" x14ac:dyDescent="0.25">
      <c r="A3" s="11" t="s">
        <v>20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9"/>
    </row>
    <row r="5" spans="1:16" x14ac:dyDescent="0.25">
      <c r="A5" s="4" t="s">
        <v>13</v>
      </c>
      <c r="B5" s="6">
        <v>7.0000000000000007E-2</v>
      </c>
    </row>
    <row r="6" spans="1:16" s="17" customFormat="1" ht="28.5" customHeight="1" x14ac:dyDescent="0.25">
      <c r="A6" s="15" t="s">
        <v>24</v>
      </c>
      <c r="B6" s="18">
        <v>7.4999999999999997E-2</v>
      </c>
    </row>
    <row r="7" spans="1:16" ht="30" x14ac:dyDescent="0.25">
      <c r="A7" s="15" t="s">
        <v>23</v>
      </c>
      <c r="B7" s="16">
        <v>0.06</v>
      </c>
    </row>
    <row r="9" spans="1:16" x14ac:dyDescent="0.25">
      <c r="A9" s="4" t="s">
        <v>18</v>
      </c>
      <c r="B9" s="7" t="s">
        <v>21</v>
      </c>
      <c r="C9" s="12" t="s">
        <v>1</v>
      </c>
      <c r="D9" s="14"/>
      <c r="E9" s="14"/>
      <c r="F9" s="14"/>
      <c r="G9" s="14"/>
      <c r="H9" s="14"/>
      <c r="I9" s="14"/>
      <c r="J9" s="14"/>
      <c r="K9" s="14"/>
      <c r="L9" s="14"/>
      <c r="M9" s="5"/>
    </row>
    <row r="10" spans="1:16" x14ac:dyDescent="0.25">
      <c r="A10" s="4" t="s">
        <v>0</v>
      </c>
      <c r="B10" s="3">
        <v>0</v>
      </c>
      <c r="C10" s="3">
        <v>1</v>
      </c>
      <c r="D10" s="5">
        <v>2</v>
      </c>
      <c r="E10" s="5">
        <v>3</v>
      </c>
      <c r="F10" s="5">
        <v>4</v>
      </c>
      <c r="G10" s="5">
        <v>5</v>
      </c>
      <c r="H10" s="5">
        <v>6</v>
      </c>
      <c r="I10" s="5">
        <v>7</v>
      </c>
      <c r="J10" s="5">
        <v>8</v>
      </c>
      <c r="K10" s="5">
        <v>9</v>
      </c>
      <c r="L10" s="5">
        <v>10</v>
      </c>
      <c r="M10" s="3" t="s">
        <v>15</v>
      </c>
    </row>
    <row r="11" spans="1:16" x14ac:dyDescent="0.25">
      <c r="A11" s="4" t="s">
        <v>2</v>
      </c>
      <c r="B11" s="2">
        <f>POWER(1+$B$5,$B$10-B10)</f>
        <v>1</v>
      </c>
      <c r="C11" s="2">
        <f>POWER(1+$B$5,$B$10-C10)</f>
        <v>0.93457943925233644</v>
      </c>
      <c r="D11" s="2">
        <f t="shared" ref="C11:L11" si="0">POWER(1+$B$5,$B$10-D10)</f>
        <v>0.87343872827321156</v>
      </c>
      <c r="E11" s="2">
        <f>POWER(1+$B$5,$B$10-E10)</f>
        <v>0.81629787689085187</v>
      </c>
      <c r="F11" s="2">
        <f t="shared" si="0"/>
        <v>0.7628952120475252</v>
      </c>
      <c r="G11" s="2">
        <f t="shared" si="0"/>
        <v>0.71298617948366838</v>
      </c>
      <c r="H11" s="2">
        <f t="shared" si="0"/>
        <v>0.66634222381651254</v>
      </c>
      <c r="I11" s="2">
        <f t="shared" si="0"/>
        <v>0.62274974188459109</v>
      </c>
      <c r="J11" s="2">
        <f t="shared" si="0"/>
        <v>0.5820091045650384</v>
      </c>
      <c r="K11" s="2">
        <f t="shared" si="0"/>
        <v>0.54393374258414806</v>
      </c>
      <c r="L11" s="2">
        <f t="shared" si="0"/>
        <v>0.5083492921347178</v>
      </c>
      <c r="M11" s="2"/>
      <c r="N11" s="21"/>
    </row>
    <row r="12" spans="1:16" x14ac:dyDescent="0.25">
      <c r="A12" s="4" t="s">
        <v>22</v>
      </c>
      <c r="B12" s="2">
        <f>POWER(1+$B$5,$L$10-B10)</f>
        <v>1.9671513572895656</v>
      </c>
      <c r="C12" s="2">
        <f t="shared" ref="C12:L12" si="1">POWER(1+$B$5,$L$10-C10)</f>
        <v>1.8384592124201549</v>
      </c>
      <c r="D12" s="2">
        <f>POWER(1+$B$5,$L$10-D10)</f>
        <v>1.7181861798319202</v>
      </c>
      <c r="E12" s="2">
        <f t="shared" si="1"/>
        <v>1.6057814764784302</v>
      </c>
      <c r="F12" s="2">
        <f t="shared" si="1"/>
        <v>1.5007303518490001</v>
      </c>
      <c r="G12" s="2">
        <f t="shared" si="1"/>
        <v>1.4025517307000002</v>
      </c>
      <c r="H12" s="2">
        <f t="shared" si="1"/>
        <v>1.31079601</v>
      </c>
      <c r="I12" s="2">
        <f t="shared" si="1"/>
        <v>1.2250430000000001</v>
      </c>
      <c r="J12" s="2">
        <f t="shared" si="1"/>
        <v>1.1449</v>
      </c>
      <c r="K12" s="2">
        <f t="shared" si="1"/>
        <v>1.07</v>
      </c>
      <c r="L12" s="2">
        <f t="shared" si="1"/>
        <v>1</v>
      </c>
      <c r="M12" s="2"/>
      <c r="P12" s="24" t="s">
        <v>33</v>
      </c>
    </row>
    <row r="13" spans="1:16" x14ac:dyDescent="0.25">
      <c r="A13" s="4" t="s">
        <v>9</v>
      </c>
      <c r="B13" s="8">
        <v>-950</v>
      </c>
      <c r="C13" s="8">
        <v>-300</v>
      </c>
      <c r="D13" s="8"/>
      <c r="E13" s="8"/>
      <c r="F13" s="8"/>
      <c r="G13" s="8"/>
      <c r="H13" s="8"/>
      <c r="I13" s="8"/>
      <c r="J13" s="8"/>
      <c r="K13" s="8"/>
      <c r="L13" s="8"/>
      <c r="M13" s="2"/>
    </row>
    <row r="14" spans="1:16" x14ac:dyDescent="0.25">
      <c r="A14" s="4" t="s">
        <v>10</v>
      </c>
      <c r="B14" s="8"/>
      <c r="C14" s="8"/>
      <c r="D14" s="8">
        <v>340</v>
      </c>
      <c r="E14" s="8">
        <v>140</v>
      </c>
      <c r="F14" s="8">
        <v>250</v>
      </c>
      <c r="G14" s="8">
        <v>290</v>
      </c>
      <c r="H14" s="8">
        <v>150</v>
      </c>
      <c r="I14" s="8">
        <v>215</v>
      </c>
      <c r="J14" s="8">
        <v>435</v>
      </c>
      <c r="K14" s="8">
        <v>120</v>
      </c>
      <c r="L14" s="8">
        <v>80</v>
      </c>
      <c r="M14" s="2"/>
    </row>
    <row r="15" spans="1:16" x14ac:dyDescent="0.25">
      <c r="A15" s="4" t="s">
        <v>17</v>
      </c>
      <c r="B15" s="4">
        <f>B13</f>
        <v>-950</v>
      </c>
      <c r="C15" s="4">
        <f>C13</f>
        <v>-300</v>
      </c>
      <c r="D15" s="4">
        <f>D14</f>
        <v>340</v>
      </c>
      <c r="E15" s="4">
        <f t="shared" ref="E15:L15" si="2">E14</f>
        <v>140</v>
      </c>
      <c r="F15" s="4">
        <f t="shared" si="2"/>
        <v>250</v>
      </c>
      <c r="G15" s="4">
        <f t="shared" si="2"/>
        <v>290</v>
      </c>
      <c r="H15" s="4">
        <f t="shared" si="2"/>
        <v>150</v>
      </c>
      <c r="I15" s="4">
        <f t="shared" si="2"/>
        <v>215</v>
      </c>
      <c r="J15" s="4">
        <f t="shared" si="2"/>
        <v>435</v>
      </c>
      <c r="K15" s="4">
        <f t="shared" si="2"/>
        <v>120</v>
      </c>
      <c r="L15" s="4">
        <f t="shared" si="2"/>
        <v>80</v>
      </c>
      <c r="M15" s="2"/>
    </row>
    <row r="16" spans="1:16" x14ac:dyDescent="0.25">
      <c r="A16" s="4" t="s">
        <v>11</v>
      </c>
      <c r="B16" s="38">
        <f>B15*B11</f>
        <v>-950</v>
      </c>
      <c r="C16" s="38">
        <f t="shared" ref="C16:L16" si="3">C15*C11</f>
        <v>-280.37383177570092</v>
      </c>
      <c r="D16" s="38">
        <f t="shared" si="3"/>
        <v>296.96916761289191</v>
      </c>
      <c r="E16" s="38">
        <f t="shared" si="3"/>
        <v>114.28170276471926</v>
      </c>
      <c r="F16" s="38">
        <f t="shared" si="3"/>
        <v>190.7238030118813</v>
      </c>
      <c r="G16" s="38">
        <f t="shared" si="3"/>
        <v>206.76599205026383</v>
      </c>
      <c r="H16" s="38">
        <f t="shared" si="3"/>
        <v>99.951333572476884</v>
      </c>
      <c r="I16" s="38">
        <f t="shared" si="3"/>
        <v>133.89119450518709</v>
      </c>
      <c r="J16" s="38">
        <f t="shared" si="3"/>
        <v>253.1739604857917</v>
      </c>
      <c r="K16" s="38">
        <f t="shared" si="3"/>
        <v>65.272049110097768</v>
      </c>
      <c r="L16" s="38">
        <f t="shared" si="3"/>
        <v>40.667943370777422</v>
      </c>
      <c r="M16" s="39">
        <f>SUM(B16:L16)</f>
        <v>171.32331470838625</v>
      </c>
      <c r="N16" s="20"/>
    </row>
    <row r="17" spans="1:16" x14ac:dyDescent="0.25">
      <c r="A17" s="4" t="s">
        <v>12</v>
      </c>
      <c r="B17" s="38">
        <f>B15*B12</f>
        <v>-1868.7937894250872</v>
      </c>
      <c r="C17" s="38">
        <f t="shared" ref="C17:L17" si="4">C15*C12</f>
        <v>-551.53776372604648</v>
      </c>
      <c r="D17" s="38">
        <f t="shared" si="4"/>
        <v>584.18330114285288</v>
      </c>
      <c r="E17" s="38">
        <f t="shared" si="4"/>
        <v>224.80940670698021</v>
      </c>
      <c r="F17" s="38">
        <f t="shared" si="4"/>
        <v>375.18258796225001</v>
      </c>
      <c r="G17" s="38">
        <f t="shared" si="4"/>
        <v>406.74000190300006</v>
      </c>
      <c r="H17" s="38">
        <f t="shared" si="4"/>
        <v>196.61940150000001</v>
      </c>
      <c r="I17" s="38">
        <f t="shared" si="4"/>
        <v>263.38424500000002</v>
      </c>
      <c r="J17" s="38">
        <f t="shared" si="4"/>
        <v>498.03149999999999</v>
      </c>
      <c r="K17" s="38">
        <f t="shared" si="4"/>
        <v>128.4</v>
      </c>
      <c r="L17" s="38">
        <f t="shared" si="4"/>
        <v>80</v>
      </c>
      <c r="M17" s="39">
        <f>SUM(B17:L17)</f>
        <v>337.0188910639497</v>
      </c>
      <c r="P17" t="s">
        <v>25</v>
      </c>
    </row>
    <row r="18" spans="1:16" hidden="1" x14ac:dyDescent="0.25">
      <c r="A18" s="4" t="s">
        <v>14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6" hidden="1" x14ac:dyDescent="0.25">
      <c r="A19" s="4" t="s">
        <v>14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6" hidden="1" x14ac:dyDescent="0.25">
      <c r="A20" s="4" t="s">
        <v>14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6" hidden="1" x14ac:dyDescent="0.25"/>
    <row r="22" spans="1:16" hidden="1" x14ac:dyDescent="0.25">
      <c r="A22" s="4" t="s">
        <v>3</v>
      </c>
      <c r="B22" s="4"/>
    </row>
    <row r="23" spans="1:16" hidden="1" x14ac:dyDescent="0.25">
      <c r="A23" s="4" t="s">
        <v>4</v>
      </c>
      <c r="B23" s="4"/>
    </row>
    <row r="24" spans="1:16" hidden="1" x14ac:dyDescent="0.25">
      <c r="A24" s="4" t="s">
        <v>5</v>
      </c>
      <c r="B24" s="4"/>
    </row>
    <row r="25" spans="1:16" hidden="1" x14ac:dyDescent="0.25">
      <c r="A25" s="4" t="s">
        <v>6</v>
      </c>
      <c r="B25" s="4"/>
    </row>
    <row r="26" spans="1:16" hidden="1" x14ac:dyDescent="0.25">
      <c r="A26" s="4" t="s">
        <v>7</v>
      </c>
      <c r="B26" s="4"/>
    </row>
    <row r="27" spans="1:16" hidden="1" x14ac:dyDescent="0.25">
      <c r="A27" s="4" t="s">
        <v>8</v>
      </c>
      <c r="B27" s="4"/>
    </row>
    <row r="28" spans="1:16" x14ac:dyDescent="0.25">
      <c r="P28" t="s">
        <v>26</v>
      </c>
    </row>
    <row r="29" spans="1:16" x14ac:dyDescent="0.25">
      <c r="A29" s="10" t="s">
        <v>39</v>
      </c>
      <c r="B29" s="10"/>
      <c r="C29" s="10"/>
      <c r="D29" s="41">
        <f>M16</f>
        <v>171.32331470838625</v>
      </c>
      <c r="O29" s="19">
        <f>POWER(150%,1/15)-1</f>
        <v>2.7399659063716442E-2</v>
      </c>
      <c r="P29" t="s">
        <v>27</v>
      </c>
    </row>
    <row r="30" spans="1:16" x14ac:dyDescent="0.25">
      <c r="A30" s="10" t="s">
        <v>40</v>
      </c>
      <c r="B30" s="10"/>
      <c r="C30" s="10"/>
      <c r="D30" s="41">
        <f>M17</f>
        <v>337.0188910639497</v>
      </c>
      <c r="O30" s="19">
        <f>POWER(100%+O29,15)-100%</f>
        <v>0.50000000000000089</v>
      </c>
      <c r="P30" t="s">
        <v>31</v>
      </c>
    </row>
    <row r="31" spans="1:16" x14ac:dyDescent="0.25">
      <c r="A31" s="10" t="s">
        <v>42</v>
      </c>
      <c r="B31" s="10"/>
      <c r="C31" s="10"/>
      <c r="D31" s="23">
        <v>9.8865556922165296E-2</v>
      </c>
      <c r="E31" s="35">
        <v>9.8865577659860995E-2</v>
      </c>
      <c r="F31" s="35">
        <f>IRR(B15:L15)</f>
        <v>9.8865577612426314E-2</v>
      </c>
      <c r="P31" t="s">
        <v>28</v>
      </c>
    </row>
    <row r="32" spans="1:16" x14ac:dyDescent="0.25">
      <c r="A32" s="10" t="s">
        <v>29</v>
      </c>
      <c r="B32" s="10"/>
      <c r="C32" s="10"/>
      <c r="D32" s="40">
        <f>SUM(D16:L16)/-SUM(B16:C16)</f>
        <v>1.139244927260139</v>
      </c>
      <c r="E32" s="42">
        <f>SUM(D17:L17)/-SUM(B17:C17)</f>
        <v>1.1392449272601395</v>
      </c>
      <c r="F32" s="36"/>
      <c r="P32" t="s">
        <v>30</v>
      </c>
    </row>
    <row r="33" spans="1:16" x14ac:dyDescent="0.25">
      <c r="A33" s="10" t="s">
        <v>28</v>
      </c>
      <c r="B33" s="10"/>
      <c r="C33" s="10"/>
      <c r="D33" s="37">
        <f>6+(-H37/(I37-H37))</f>
        <v>6.3720930232558137</v>
      </c>
      <c r="P33" t="s">
        <v>8</v>
      </c>
    </row>
    <row r="34" spans="1:16" x14ac:dyDescent="0.25">
      <c r="A34" s="10" t="s">
        <v>30</v>
      </c>
      <c r="B34" s="10"/>
      <c r="C34" s="10"/>
      <c r="D34" s="37">
        <f>7+(-I38/(J38-I38))</f>
        <v>7.7417454697866512</v>
      </c>
    </row>
    <row r="35" spans="1:16" x14ac:dyDescent="0.25">
      <c r="A35" s="10" t="s">
        <v>41</v>
      </c>
      <c r="B35" s="10"/>
      <c r="C35" s="10"/>
      <c r="D35" s="23">
        <f>M42</f>
        <v>8.6242223628115511E-2</v>
      </c>
    </row>
    <row r="37" spans="1:16" hidden="1" x14ac:dyDescent="0.25">
      <c r="A37" t="s">
        <v>32</v>
      </c>
      <c r="B37">
        <f>SUM($B$15:B15)</f>
        <v>-950</v>
      </c>
      <c r="C37">
        <f>SUM($B$15:C15)</f>
        <v>-1250</v>
      </c>
      <c r="D37">
        <f>SUM($B$15:D15)</f>
        <v>-910</v>
      </c>
      <c r="E37">
        <f>SUM($B$15:E15)</f>
        <v>-770</v>
      </c>
      <c r="F37">
        <f>SUM($B$15:F15)</f>
        <v>-520</v>
      </c>
      <c r="G37">
        <f>SUM($B$15:G15)</f>
        <v>-230</v>
      </c>
      <c r="H37" s="22">
        <f>SUM($B$15:H15)</f>
        <v>-80</v>
      </c>
      <c r="I37" s="22">
        <f>SUM($B$15:I15)</f>
        <v>135</v>
      </c>
      <c r="J37">
        <f>SUM($B$15:J15)</f>
        <v>570</v>
      </c>
      <c r="K37">
        <f>SUM($B$15:K15)</f>
        <v>690</v>
      </c>
      <c r="L37">
        <f>SUM($B$15:L15)</f>
        <v>770</v>
      </c>
    </row>
    <row r="38" spans="1:16" hidden="1" x14ac:dyDescent="0.25">
      <c r="A38" t="s">
        <v>35</v>
      </c>
      <c r="B38">
        <f>SUM($B$16:B16)</f>
        <v>-950</v>
      </c>
      <c r="C38">
        <f>SUM($B$16:C16)</f>
        <v>-1230.3738317757009</v>
      </c>
      <c r="D38">
        <f>SUM($B$16:D16)</f>
        <v>-933.40466416280901</v>
      </c>
      <c r="E38">
        <f>SUM($B$16:E16)</f>
        <v>-819.12296139808973</v>
      </c>
      <c r="F38">
        <f>SUM($B$16:F16)</f>
        <v>-628.39915838620846</v>
      </c>
      <c r="G38">
        <f>SUM($B$16:G16)</f>
        <v>-421.63316633594462</v>
      </c>
      <c r="H38">
        <f>SUM($B$16:H16)</f>
        <v>-321.68183276346775</v>
      </c>
      <c r="I38" s="22">
        <f>SUM($B$16:I16)</f>
        <v>-187.79063825828067</v>
      </c>
      <c r="J38" s="22">
        <f>SUM($B$16:J16)</f>
        <v>65.38332222751103</v>
      </c>
      <c r="K38">
        <f>SUM($B$16:K16)</f>
        <v>130.65537133760881</v>
      </c>
      <c r="L38">
        <f>SUM($B$16:L16)</f>
        <v>171.32331470838625</v>
      </c>
    </row>
    <row r="39" spans="1:16" hidden="1" x14ac:dyDescent="0.25">
      <c r="B39" s="26" t="s">
        <v>36</v>
      </c>
      <c r="C39" s="27"/>
      <c r="D39" s="27" t="s">
        <v>37</v>
      </c>
      <c r="E39" s="27"/>
      <c r="F39" s="27"/>
      <c r="G39" s="27"/>
      <c r="H39" s="27"/>
      <c r="I39" s="27"/>
      <c r="J39" s="27"/>
      <c r="K39" s="27"/>
      <c r="L39" s="28"/>
    </row>
    <row r="40" spans="1:16" hidden="1" x14ac:dyDescent="0.25">
      <c r="A40" t="s">
        <v>34</v>
      </c>
      <c r="B40" s="29">
        <f>POWER(1+B7,0)</f>
        <v>1</v>
      </c>
      <c r="C40" s="13">
        <f>POWER(1+B7,-1)</f>
        <v>0.94339622641509424</v>
      </c>
      <c r="D40" s="13">
        <f>POWER(1+$B$6,10-D10)</f>
        <v>1.7834778255616757</v>
      </c>
      <c r="E40" s="13">
        <f>POWER(1+$B$6,10-E10)</f>
        <v>1.6590491400573728</v>
      </c>
      <c r="F40" s="13">
        <f>POWER(1+$B$6,10-F10)</f>
        <v>1.5433015256347653</v>
      </c>
      <c r="G40" s="13">
        <f t="shared" ref="E40:L40" si="5">POWER(1+$B$6,10-G10)</f>
        <v>1.4356293261718749</v>
      </c>
      <c r="H40" s="13">
        <f t="shared" si="5"/>
        <v>1.3354691406249999</v>
      </c>
      <c r="I40" s="13">
        <f t="shared" si="5"/>
        <v>1.2422968749999999</v>
      </c>
      <c r="J40" s="13">
        <f t="shared" si="5"/>
        <v>1.1556249999999999</v>
      </c>
      <c r="K40" s="13">
        <f t="shared" si="5"/>
        <v>1.075</v>
      </c>
      <c r="L40" s="30">
        <f t="shared" si="5"/>
        <v>1</v>
      </c>
    </row>
    <row r="41" spans="1:16" hidden="1" x14ac:dyDescent="0.25">
      <c r="B41" s="31">
        <f>B15*B40</f>
        <v>-950</v>
      </c>
      <c r="C41" s="32">
        <f>C15*C40</f>
        <v>-283.01886792452825</v>
      </c>
      <c r="D41" s="32">
        <f>D15*D40</f>
        <v>606.38246069096976</v>
      </c>
      <c r="E41" s="32">
        <f t="shared" ref="E41:L41" si="6">E15*E40</f>
        <v>232.26687960803218</v>
      </c>
      <c r="F41" s="32">
        <f t="shared" si="6"/>
        <v>385.82538140869133</v>
      </c>
      <c r="G41" s="32">
        <f t="shared" si="6"/>
        <v>416.33250458984372</v>
      </c>
      <c r="H41" s="32">
        <f t="shared" si="6"/>
        <v>200.32037109374997</v>
      </c>
      <c r="I41" s="32">
        <f t="shared" si="6"/>
        <v>267.09382812499996</v>
      </c>
      <c r="J41" s="32">
        <f t="shared" si="6"/>
        <v>502.69687499999998</v>
      </c>
      <c r="K41" s="32">
        <f t="shared" si="6"/>
        <v>129</v>
      </c>
      <c r="L41" s="33">
        <f t="shared" si="6"/>
        <v>80</v>
      </c>
      <c r="M41" s="25">
        <f>SUM(D41:L41)/-SUM(B41:C41)</f>
        <v>2.2870033653766373</v>
      </c>
    </row>
    <row r="42" spans="1:16" hidden="1" x14ac:dyDescent="0.25">
      <c r="L42" t="s">
        <v>38</v>
      </c>
      <c r="M42" s="34">
        <f>POWER(M41,1/10)-1</f>
        <v>8.6242223628115511E-2</v>
      </c>
      <c r="N42" s="19">
        <f>MIRR(B15:L15,B7,B6)</f>
        <v>8.6242223628115511E-2</v>
      </c>
    </row>
  </sheetData>
  <mergeCells count="12">
    <mergeCell ref="B39:C39"/>
    <mergeCell ref="D39:L39"/>
    <mergeCell ref="A31:C31"/>
    <mergeCell ref="A32:C32"/>
    <mergeCell ref="A33:C33"/>
    <mergeCell ref="A34:C34"/>
    <mergeCell ref="A35:C35"/>
    <mergeCell ref="A30:C30"/>
    <mergeCell ref="A3:M3"/>
    <mergeCell ref="C9:L9"/>
    <mergeCell ref="A2:N2"/>
    <mergeCell ref="A29:C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NekitOS</cp:lastModifiedBy>
  <dcterms:created xsi:type="dcterms:W3CDTF">2022-02-22T06:22:50Z</dcterms:created>
  <dcterms:modified xsi:type="dcterms:W3CDTF">2022-03-05T13:14:21Z</dcterms:modified>
</cp:coreProperties>
</file>