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ull List 10.19.16" sheetId="1" r:id="rId3"/>
  </sheets>
  <definedNames/>
  <calcPr/>
</workbook>
</file>

<file path=xl/sharedStrings.xml><?xml version="1.0" encoding="utf-8"?>
<sst xmlns="http://schemas.openxmlformats.org/spreadsheetml/2006/main" count="1695" uniqueCount="856">
  <si>
    <t>Company</t>
  </si>
  <si>
    <t>Full Address</t>
  </si>
  <si>
    <t>Website</t>
  </si>
  <si>
    <t>Category 1</t>
  </si>
  <si>
    <t>Category 2</t>
  </si>
  <si>
    <t>1-Liner</t>
  </si>
  <si>
    <t>Address 1</t>
  </si>
  <si>
    <t>Address 2</t>
  </si>
  <si>
    <t>City</t>
  </si>
  <si>
    <t>State</t>
  </si>
  <si>
    <t>Zip Code</t>
  </si>
  <si>
    <t>1901 Group (Reston Office)</t>
  </si>
  <si>
    <t>11955 Freedom Dr., Suite 780, Reston, VA 20190</t>
  </si>
  <si>
    <t>www.1901group.com/</t>
  </si>
  <si>
    <t>Services</t>
  </si>
  <si>
    <t>IT Firm - Cyber Services</t>
  </si>
  <si>
    <t>11955 Freedom Dr.</t>
  </si>
  <si>
    <t xml:space="preserve"> Suite 780</t>
  </si>
  <si>
    <t>Reston</t>
  </si>
  <si>
    <t>VA</t>
  </si>
  <si>
    <t>20190</t>
  </si>
  <si>
    <t>1Source</t>
  </si>
  <si>
    <t>1250 H Street, Suite 250, Washington, DC 20005</t>
  </si>
  <si>
    <t>www.1-sc.com/</t>
  </si>
  <si>
    <t>Consulting Firm - Cyber Services</t>
  </si>
  <si>
    <t xml:space="preserve">Founded in 1999, 1 Source is a Veteran-owned, minority-owned, award-winning business, whose passion is to support our clients’ business and mission objectives by relentlessly pursuing operational excellence and exceeding customer expectations. </t>
  </si>
  <si>
    <t>1250 H Street</t>
  </si>
  <si>
    <t xml:space="preserve"> Suite 250</t>
  </si>
  <si>
    <t>Washington</t>
  </si>
  <si>
    <t>DC</t>
  </si>
  <si>
    <t>20005</t>
  </si>
  <si>
    <t>202 Partners, LLC.</t>
  </si>
  <si>
    <t>12007 Galena Rd, North Bethesda, MD 20852</t>
  </si>
  <si>
    <t>12007 Galena Rd</t>
  </si>
  <si>
    <t>North Bethesda</t>
  </si>
  <si>
    <t>MD</t>
  </si>
  <si>
    <t>20852</t>
  </si>
  <si>
    <t>22nd Century Technologies Inc.</t>
  </si>
  <si>
    <t>8251 Greensboro Drive, Suite 250, McLean, VA 22102</t>
  </si>
  <si>
    <t>8251 Greensboro Drive</t>
  </si>
  <si>
    <t>McLean</t>
  </si>
  <si>
    <t>360 IT Partners</t>
  </si>
  <si>
    <t>5269 Cleveland Street, Suite 201, Virginia Beach, VA 23462</t>
  </si>
  <si>
    <t>www.360itpartners.com/</t>
  </si>
  <si>
    <t>5269 Cleveland Street</t>
  </si>
  <si>
    <t xml:space="preserve"> Suite 201</t>
  </si>
  <si>
    <t>Virginia Beach</t>
  </si>
  <si>
    <t>23462</t>
  </si>
  <si>
    <t>418 Intelligence</t>
  </si>
  <si>
    <t>2214 Rock Hill Road, Herndon, VA 20170</t>
  </si>
  <si>
    <t>www.418intelligence.com/home.html</t>
  </si>
  <si>
    <t>Solutions</t>
  </si>
  <si>
    <t>2214 Rock Hill Road</t>
  </si>
  <si>
    <t>Herndon</t>
  </si>
  <si>
    <t>20170</t>
  </si>
  <si>
    <t>7 River Systems</t>
  </si>
  <si>
    <t>P.O. Box 2404, Montgomery Village, MD 20886</t>
  </si>
  <si>
    <t>www.7riversys.com/</t>
  </si>
  <si>
    <t>P.O. Box 2404</t>
  </si>
  <si>
    <t>Montgomery Village</t>
  </si>
  <si>
    <t>20886</t>
  </si>
  <si>
    <t>A Square Group</t>
  </si>
  <si>
    <t>1801 Rockville Pike, Suite 110 Rockville, MD 20854</t>
  </si>
  <si>
    <t>www.a2-g.com/</t>
  </si>
  <si>
    <t>1801 Rockville Pike</t>
  </si>
  <si>
    <t xml:space="preserve"> Suite 110</t>
  </si>
  <si>
    <t>Rockville</t>
  </si>
  <si>
    <t>20854</t>
  </si>
  <si>
    <t>A&amp;T Systems, Inc.</t>
  </si>
  <si>
    <t>12200 Tech Road, Suite 100 Silver Spring, MD 20904</t>
  </si>
  <si>
    <t>www.ats.com/</t>
  </si>
  <si>
    <t>12200 Tech Road</t>
  </si>
  <si>
    <t xml:space="preserve"> Suite 100</t>
  </si>
  <si>
    <t>Silver Spring</t>
  </si>
  <si>
    <t>20904</t>
  </si>
  <si>
    <t>A.T. Kearney Public Sector and Defense Services LLC</t>
  </si>
  <si>
    <t>1300 Wilson Blvd., Suite 1050, Arlington, VA 22209</t>
  </si>
  <si>
    <t>Consulting Firm - Cyber Solutions</t>
  </si>
  <si>
    <t>1300 Wilson Blvd.</t>
  </si>
  <si>
    <t xml:space="preserve"> Suite 1050</t>
  </si>
  <si>
    <t>Arlington</t>
  </si>
  <si>
    <t>AASKI Technology</t>
  </si>
  <si>
    <t>1104 S. Philadelphia Blvd., Suite 100, Aberdeen, MD 21001</t>
  </si>
  <si>
    <t>Our highly trained, certified and cleared AASKI Cybersecurity/Information Assurance (IA) team provides our DoD, Federal and private sector customers with cutting edge expertise and unsurpassed experience securing information systems, networks and enterprise systems from a continuously evolving threat environment. Our security approach is concerned with more than securing systems; we provide our customers with a cost effective total Security Management Program, incorporating a process of Information Risk Management, reducing the overall level of risk to the customer from malware, attackers, and environmental threats.</t>
  </si>
  <si>
    <t>1104 S. Philadelphia Blvd.</t>
  </si>
  <si>
    <t>Aberdeen</t>
  </si>
  <si>
    <t>Abacus Technologies Corp.</t>
  </si>
  <si>
    <t>5454 Wisconsin Ave., Suite 1100, Chevy Chase, MD 20815</t>
  </si>
  <si>
    <t>www.abacustech.com/</t>
  </si>
  <si>
    <t>5454 Wisconsin Ave.</t>
  </si>
  <si>
    <t xml:space="preserve"> Suite 1100</t>
  </si>
  <si>
    <t>Chevy Chase</t>
  </si>
  <si>
    <t>20815</t>
  </si>
  <si>
    <t>Abbey Services, Inc.</t>
  </si>
  <si>
    <t>17823 Central Ave., Upper Marlboro, MD 20774</t>
  </si>
  <si>
    <t>www.abbeyservicesinc.us/</t>
  </si>
  <si>
    <t>17823 Central Ave.</t>
  </si>
  <si>
    <t>Upper Marlboro</t>
  </si>
  <si>
    <t>20774</t>
  </si>
  <si>
    <t>Able Communications Technology Corporation</t>
  </si>
  <si>
    <t>4959 New Design Road, Suite 113, Frederick, MD 21703</t>
  </si>
  <si>
    <t>IT Firm - Cyber Solutions</t>
  </si>
  <si>
    <t>4959 New Design Road</t>
  </si>
  <si>
    <t xml:space="preserve"> Suite 113</t>
  </si>
  <si>
    <t>Frederick</t>
  </si>
  <si>
    <t>About Web, LLC.</t>
  </si>
  <si>
    <t>101 Chestnut Street, Suite 240 Gaithersburg, MD 20877</t>
  </si>
  <si>
    <t>www.aboutweb.com/</t>
  </si>
  <si>
    <t>101 Chestnut Street</t>
  </si>
  <si>
    <t xml:space="preserve"> Suite 240</t>
  </si>
  <si>
    <t>Gaithersburg</t>
  </si>
  <si>
    <t>20877</t>
  </si>
  <si>
    <t>Acadia Cyber Solutions, LLC.</t>
  </si>
  <si>
    <t>1395 Piccard Dr., Suite 210, Rockville MD 20850</t>
  </si>
  <si>
    <t>www.acadiacyber.com/</t>
  </si>
  <si>
    <t>1395 Piccard Dr.</t>
  </si>
  <si>
    <t xml:space="preserve"> Suite 210</t>
  </si>
  <si>
    <t>20850</t>
  </si>
  <si>
    <t>Accelera Solutions</t>
  </si>
  <si>
    <t>12150 Monument Drive, Suite 800, Fairfax, VA 22033</t>
  </si>
  <si>
    <t>12150 Monument Drive</t>
  </si>
  <si>
    <t xml:space="preserve"> Suite 800</t>
  </si>
  <si>
    <t>Fairfax</t>
  </si>
  <si>
    <t>22033</t>
  </si>
  <si>
    <t>Accenture</t>
  </si>
  <si>
    <t>800 Connecticut Ave., Suite 600, Washington, DC 20006</t>
  </si>
  <si>
    <t>800 Connecticut Ave.</t>
  </si>
  <si>
    <t xml:space="preserve"> Suite 600</t>
  </si>
  <si>
    <t>AceInfo Solutions</t>
  </si>
  <si>
    <t>11490 Commerce Park Drive, Reston, VA 20191</t>
  </si>
  <si>
    <t>11490 Commerce Park Drive</t>
  </si>
  <si>
    <t>20191</t>
  </si>
  <si>
    <t>Acentia, LLC.</t>
  </si>
  <si>
    <t>3130 Fairview Park Drive, Suite 800, Falls Church, VA 22042</t>
  </si>
  <si>
    <t>3130 Fairview Park Drive</t>
  </si>
  <si>
    <t>Falls Church</t>
  </si>
  <si>
    <t>22042</t>
  </si>
  <si>
    <t>Aces, Inc.</t>
  </si>
  <si>
    <t>6700 Alexander Bell Dr., Suite 200, Columbia, MD 21046</t>
  </si>
  <si>
    <t>6700 Alexander Bell Dr.</t>
  </si>
  <si>
    <t xml:space="preserve"> Suite 200</t>
  </si>
  <si>
    <t>Columbia</t>
  </si>
  <si>
    <t>ACI Solutions</t>
  </si>
  <si>
    <t>2900 Crystal Drive, Suite 201, Arlington, VA 22202</t>
  </si>
  <si>
    <t>2900 Crystal Drive</t>
  </si>
  <si>
    <t>Acquired Data Solutions</t>
  </si>
  <si>
    <t>11900 Parklawn Dr., Suite 420, Rockville, MD 20852</t>
  </si>
  <si>
    <t>11900 Parklawn Dr.</t>
  </si>
  <si>
    <t xml:space="preserve"> Suite 420</t>
  </si>
  <si>
    <t>Actifio Federal Inc.</t>
  </si>
  <si>
    <t>7111 Woodmont Avenue, Bethesda, MD 20815</t>
  </si>
  <si>
    <t>7111 Woodmont Avenue</t>
  </si>
  <si>
    <t>Bethesda</t>
  </si>
  <si>
    <t>ActioNet, Inc.</t>
  </si>
  <si>
    <t>2600 Park Tower Drive, Suite 1000, Vienna, VA 22180</t>
  </si>
  <si>
    <t>www.actionet.com/</t>
  </si>
  <si>
    <t>2600 Park Tower Drive</t>
  </si>
  <si>
    <t xml:space="preserve"> Suite 1000</t>
  </si>
  <si>
    <t>Vienna</t>
  </si>
  <si>
    <t>22180</t>
  </si>
  <si>
    <t>Acuity Solutions (BlueVector)</t>
  </si>
  <si>
    <t>7575 Colshire Dr., McLean, VA 22102</t>
  </si>
  <si>
    <t>Products</t>
  </si>
  <si>
    <t>7575 Colshire Dr.</t>
  </si>
  <si>
    <t>22102</t>
  </si>
  <si>
    <t>Acuity, Inc.</t>
  </si>
  <si>
    <t>11710 Plaza America Drive, Reston, VA 20190</t>
  </si>
  <si>
    <t>11710 Plaza America Drive</t>
  </si>
  <si>
    <t>Adaequare</t>
  </si>
  <si>
    <t>4451 Brookfield Corporate Dr., Chantilly, VA 20151</t>
  </si>
  <si>
    <t>4451 Brookfield Corporate Dr.</t>
  </si>
  <si>
    <t>Chantilly</t>
  </si>
  <si>
    <t>20151</t>
  </si>
  <si>
    <t>Adams Communication &amp; Engineering Technology</t>
  </si>
  <si>
    <t>11637 Terrace Drive, Suite 201, Waldorf, MD 20602</t>
  </si>
  <si>
    <t>Mission success depends on superiority! ACET’s Defense Solutions Group provides this advantage to the Department of Defense with latest technology integration on multiple platforms, higher system availability, and highly skilled and well trained personnel supporting the warfighter on the ground and in the air. ACET’s DSD infrastructure promotes rapid response to low risk solutions. Defense Solutions is headquartered at Aberdeen Proving Ground (APG), Maryland with personnel located throughout the U.S. and Outside the Continental U.S. (OCONUS). ACET has contract vehicles in place that allow us to provide rapid responses and solutions to customers. Our current partnerships provide a stable of large and small teaming partners allowing us to bring the right team to solve your problem.</t>
  </si>
  <si>
    <t>11637 Terrace Drive</t>
  </si>
  <si>
    <t>Waldorf</t>
  </si>
  <si>
    <t>Addx Corporation</t>
  </si>
  <si>
    <t>4900 Seminary Road, Suite 570, Alexandria, VA 22311</t>
  </si>
  <si>
    <t>4900 Seminary Road</t>
  </si>
  <si>
    <t xml:space="preserve"> Suite 570</t>
  </si>
  <si>
    <t>Alexandria</t>
  </si>
  <si>
    <t>ADF Solutions, Inc.</t>
  </si>
  <si>
    <t>7910 Woodmont Ave., Suite 260, Bethesda, MD 20814</t>
  </si>
  <si>
    <t>www.adfsolutions.com/</t>
  </si>
  <si>
    <t>7910 Woodmont Ave.</t>
  </si>
  <si>
    <t xml:space="preserve"> Suite 260</t>
  </si>
  <si>
    <t>20814</t>
  </si>
  <si>
    <t>Adlumin</t>
  </si>
  <si>
    <t>Arlington, VA</t>
  </si>
  <si>
    <t>Advanced Computer Concepts (ACC) Inc.</t>
  </si>
  <si>
    <t>7927 Jones Branch Drive, Suite 600, McLean, VA 22102</t>
  </si>
  <si>
    <t>7927 Jones Branch Drive</t>
  </si>
  <si>
    <t>Advanced Programs Inc.</t>
  </si>
  <si>
    <t>7125 Riverwood Drive, Columbia, MD 21046</t>
  </si>
  <si>
    <t>7125 Riverwood Drive</t>
  </si>
  <si>
    <t>Advanced Resource Technologies, Inc.</t>
  </si>
  <si>
    <t>1555 King Street, Suite 400, Alexandria, VA 22314</t>
  </si>
  <si>
    <t>1555 King Street</t>
  </si>
  <si>
    <t xml:space="preserve"> Suite 400</t>
  </si>
  <si>
    <t>22314</t>
  </si>
  <si>
    <t>Advanced Storage Technology Consultants, Inc.</t>
  </si>
  <si>
    <t>5850 Waterloo Road, Suite 140 Columbia, MD 21045</t>
  </si>
  <si>
    <t>www.astc-inc.com</t>
  </si>
  <si>
    <t>5850 Waterloo Road</t>
  </si>
  <si>
    <t xml:space="preserve"> Suite 140</t>
  </si>
  <si>
    <t>21045</t>
  </si>
  <si>
    <t>Advanced Systems Development (ASD) Inc.</t>
  </si>
  <si>
    <t>4401 Ford Ave., Suite 500, Alexandria, VA 22302</t>
  </si>
  <si>
    <t>4401 Ford Ave.</t>
  </si>
  <si>
    <t xml:space="preserve"> Suite 500</t>
  </si>
  <si>
    <t>AECOM</t>
  </si>
  <si>
    <t>20501 Seneca Meadows Parkway, Suite 300, Germantown, MD 20876</t>
  </si>
  <si>
    <t>Global IT Firm - Cyber Solutions</t>
  </si>
  <si>
    <t>20501 Seneca Meadows Parkway</t>
  </si>
  <si>
    <t xml:space="preserve"> Suite 300</t>
  </si>
  <si>
    <t>Germantown</t>
  </si>
  <si>
    <t>Aequus Strategy Group</t>
  </si>
  <si>
    <t>774A Walker Road, Great Falls, VA 22066</t>
  </si>
  <si>
    <t>774A Walker Road</t>
  </si>
  <si>
    <t>Great Falls</t>
  </si>
  <si>
    <t>Aerstone</t>
  </si>
  <si>
    <t>12113 Nebel Street, Rockville, MD 20852</t>
  </si>
  <si>
    <t>www.aerstone.com/</t>
  </si>
  <si>
    <t>12113 Nebel Street</t>
  </si>
  <si>
    <t>Affigent LLC.</t>
  </si>
  <si>
    <t>13873 Park Center Road, Suite 127, Herndon, VA 20171</t>
  </si>
  <si>
    <t>www.affigent.com/</t>
  </si>
  <si>
    <t>13873 Park Center Road</t>
  </si>
  <si>
    <t xml:space="preserve"> Suite 127</t>
  </si>
  <si>
    <t>20171</t>
  </si>
  <si>
    <t>AfGlobe Communications</t>
  </si>
  <si>
    <t>2900 Crystal Dr., Arlington, VA 22202</t>
  </si>
  <si>
    <t>2900 Crystal Dr.</t>
  </si>
  <si>
    <t>22202</t>
  </si>
  <si>
    <t>Agil3Tech (A3T)</t>
  </si>
  <si>
    <t>P.O. Box 44713, Fort Washington, MD 20749</t>
  </si>
  <si>
    <t>P.O. Box 44713</t>
  </si>
  <si>
    <t>Fort Washington</t>
  </si>
  <si>
    <t>20749</t>
  </si>
  <si>
    <t>Agile Defense, Inc.</t>
  </si>
  <si>
    <t>11600 Sunrise Valley Drive, Suite 320, Reston, VA 20191</t>
  </si>
  <si>
    <t>www.agile-defense.com/</t>
  </si>
  <si>
    <t>11600 Sunrise Valley Drive</t>
  </si>
  <si>
    <t xml:space="preserve"> Suite 320</t>
  </si>
  <si>
    <t>AIM Innovations LLC</t>
  </si>
  <si>
    <t>13455 Greenham Ct., Chester, VA 23831</t>
  </si>
  <si>
    <t>13455 Greenham Ct.</t>
  </si>
  <si>
    <t>Chester</t>
  </si>
  <si>
    <t>AINS, Inc.</t>
  </si>
  <si>
    <t>806 W. Diamond Avenue, Suite 400, Gaithersburg, MD 20878</t>
  </si>
  <si>
    <t>806 W. Diamond Avenue</t>
  </si>
  <si>
    <t>Airbus Defense and Space, Inc.</t>
  </si>
  <si>
    <t>2550 Wasser Terrace, Suite 9000, Herndon, VA 20171</t>
  </si>
  <si>
    <t>2550 Wasser Terrace</t>
  </si>
  <si>
    <t xml:space="preserve"> Suite 9000</t>
  </si>
  <si>
    <t>AirPatrol</t>
  </si>
  <si>
    <t>8171 Maple Lawn Blvd., Fulton, MD 20759</t>
  </si>
  <si>
    <t>8171 Maple Lawn Blvd.</t>
  </si>
  <si>
    <t>Fulton</t>
  </si>
  <si>
    <t>20759</t>
  </si>
  <si>
    <t>Akamai Technologies Inc.</t>
  </si>
  <si>
    <t>11111 Sunset Hills Rd., Suite 250, Reston, VA 20190</t>
  </si>
  <si>
    <t>11111 Sunset Hills Rd.</t>
  </si>
  <si>
    <t>Alethix</t>
  </si>
  <si>
    <t>12587 Fair Lakes Circle, Suite 600, Fairfax, VA 22033</t>
  </si>
  <si>
    <t>12587 Fair Lakes Circle</t>
  </si>
  <si>
    <t>Alion Science and Technologly Corp.</t>
  </si>
  <si>
    <t>12510 Prosperity Drive, Suite 360, Silver Spring, MD 20904</t>
  </si>
  <si>
    <t>www.alionscience.com/</t>
  </si>
  <si>
    <t>12510 Prosperity Drive</t>
  </si>
  <si>
    <t xml:space="preserve"> Suite 360</t>
  </si>
  <si>
    <t>Allegheny Science &amp; Technology</t>
  </si>
  <si>
    <t>8251 Greensboro Drive, Suite 330, Tysons, VA 22102</t>
  </si>
  <si>
    <t xml:space="preserve"> Suite 330</t>
  </si>
  <si>
    <t>Tysons</t>
  </si>
  <si>
    <t>Allen Corporation Of America</t>
  </si>
  <si>
    <t>10400 Eaton Place, Suite 450, Fairfax, VA 22030</t>
  </si>
  <si>
    <t>10400 Eaton Place</t>
  </si>
  <si>
    <t xml:space="preserve"> Suite 450</t>
  </si>
  <si>
    <t>22030</t>
  </si>
  <si>
    <t>Alliance Technology Group, LLC.</t>
  </si>
  <si>
    <t>7010 Hi Tech Dr., Hanover, MD 21076</t>
  </si>
  <si>
    <t>7010 Hi Tech Dr.</t>
  </si>
  <si>
    <t>Hanover</t>
  </si>
  <si>
    <t>21076</t>
  </si>
  <si>
    <t>Alliant Solutions, LLC.</t>
  </si>
  <si>
    <t>7926 Jones Branch Drive, McLean, VA 22102</t>
  </si>
  <si>
    <t>Other</t>
  </si>
  <si>
    <t>7926 Jones Branch Drive</t>
  </si>
  <si>
    <t>Allied Associates International, Inc.</t>
  </si>
  <si>
    <t>8078 Crescent Park Drive, Suite 300, Gainesville, VA 20155</t>
  </si>
  <si>
    <t>8078 Crescent Park Drive</t>
  </si>
  <si>
    <t>Gainesville</t>
  </si>
  <si>
    <t>20155</t>
  </si>
  <si>
    <t>Allied Technology Group, Inc.</t>
  </si>
  <si>
    <t>1803 Research Blvd., Suite 601 Rockville, MD 20850</t>
  </si>
  <si>
    <t>www.alliedtechgroup.com/</t>
  </si>
  <si>
    <t>1803 Research Blvd.</t>
  </si>
  <si>
    <t xml:space="preserve"> Suite 601</t>
  </si>
  <si>
    <t>Alqimi</t>
  </si>
  <si>
    <t>9210 Corporate Blvd., Rockville, MD 20850</t>
  </si>
  <si>
    <t>9210 Corporate Blvd.</t>
  </si>
  <si>
    <t>Altagrove LLC</t>
  </si>
  <si>
    <t>590 Grove Street, Suite 1109, Herndon VA 20170</t>
  </si>
  <si>
    <t>590 Grove Street</t>
  </si>
  <si>
    <t xml:space="preserve"> Suite 1109</t>
  </si>
  <si>
    <t>Altus Technical Solutions, LLC.</t>
  </si>
  <si>
    <t>1121 Annapolis Road, Suite 211, Odenton, MD 21113</t>
  </si>
  <si>
    <t>1121 Annapolis Road</t>
  </si>
  <si>
    <t xml:space="preserve"> Suite 211</t>
  </si>
  <si>
    <t>Odenton</t>
  </si>
  <si>
    <t>21113</t>
  </si>
  <si>
    <t>Alvarez, LLC.</t>
  </si>
  <si>
    <t>8251 Greensboro Drive, Suite 230, McLean, VA 22102</t>
  </si>
  <si>
    <t>www.alvarezit.com/</t>
  </si>
  <si>
    <t xml:space="preserve"> Suite 230</t>
  </si>
  <si>
    <t>Ambit Group, LLC.</t>
  </si>
  <si>
    <t>1902 Campus Commons Drive, Suite 300, Reston VA 20191</t>
  </si>
  <si>
    <t>1902 Campus Commons Drive</t>
  </si>
  <si>
    <t>AMDEX Corporation</t>
  </si>
  <si>
    <t>8403 Colesville Road, Suite 850, Silver Spring, MD 20910</t>
  </si>
  <si>
    <t>8403 Colesville Road</t>
  </si>
  <si>
    <t xml:space="preserve"> Suite 850</t>
  </si>
  <si>
    <t>American Cyber</t>
  </si>
  <si>
    <t>11324 Chapel Road, Clifton, VA 20124</t>
  </si>
  <si>
    <t>American Cyber, Inc. has decades of experience leading transformational C4ISR and Cyber initiatives in support of National Security missions. American Cyber identifies, implements, and integrates the latest proven technology solutions based upon our unique insight into the needs and processes of the U.S. Government, along with our specialized knowledge in all aspects of C4ISR and Cyber technologies. Our ability to solve any challenge from network gateways to end-users, including mobile device challenges, allows American Cyber to offer Solutions with Velocity.</t>
  </si>
  <si>
    <t>11324 Chapel Road</t>
  </si>
  <si>
    <t>Clifton</t>
  </si>
  <si>
    <t>American Infotech Solutions, Inc.</t>
  </si>
  <si>
    <t>12359 Sunrise Valley Drive, Suite 170, Reston, VA 20191</t>
  </si>
  <si>
    <t>12359 Sunrise Valley Drive</t>
  </si>
  <si>
    <t xml:space="preserve"> Suite 170</t>
  </si>
  <si>
    <t>AMERICAN SYSTEMS</t>
  </si>
  <si>
    <t>14151 Park Meadow Drive, Suite 500, Chantilly, VA 20151</t>
  </si>
  <si>
    <t>14151 Park Meadow Drive</t>
  </si>
  <si>
    <t>American Technology Solutions International</t>
  </si>
  <si>
    <t>49 Bethany Way Fredericksburg, VA 22406</t>
  </si>
  <si>
    <t>49 Bethany Way</t>
  </si>
  <si>
    <t>Fredericksburg</t>
  </si>
  <si>
    <t>AMSEC, LLC</t>
  </si>
  <si>
    <t>5701 Cleveland Street, Virginia Beach, VA 23462</t>
  </si>
  <si>
    <t>5701 Cleveland Street</t>
  </si>
  <si>
    <t>ANALYTIC</t>
  </si>
  <si>
    <t>1705 DeSales Street, NW, Suite 400, Washington DC 20036</t>
  </si>
  <si>
    <t>ANALYTICA is a leading consulting and information technology solution provider for public sector civilian, health care, intelligence, and financial services clients. The company is an SBA HUBZone and 8(a) small business that specializes in providing innovative, value driven solutions that help clients manage, analyze, and protect information.</t>
  </si>
  <si>
    <t>1705 DeSales Street  NW</t>
  </si>
  <si>
    <t>Anchor Technologies, Inc.</t>
  </si>
  <si>
    <t>2 Compromise St., Annapolis, MD 21401</t>
  </si>
  <si>
    <t>www.anchortechnologies.com</t>
  </si>
  <si>
    <t>2 Compromise St.</t>
  </si>
  <si>
    <t>Annapolis</t>
  </si>
  <si>
    <t>21401</t>
  </si>
  <si>
    <t>Apogee Research, LLC.</t>
  </si>
  <si>
    <t>4075 Wilson Blvd., Suite 600 Arlington, VA 22203</t>
  </si>
  <si>
    <t>www.apogee-research.com/</t>
  </si>
  <si>
    <t>4075 Wilson Blvd.</t>
  </si>
  <si>
    <t>22203</t>
  </si>
  <si>
    <t>Applied Computing Technologies, Inc.</t>
  </si>
  <si>
    <t>6361 Walker Lane, Suite 710, Alexandria, VA 22310</t>
  </si>
  <si>
    <t>6361 Walker Lane</t>
  </si>
  <si>
    <t xml:space="preserve"> Suite 710</t>
  </si>
  <si>
    <t>Applied Network Solutions Inc.</t>
  </si>
  <si>
    <t xml:space="preserve">9891 Broken Land Parkway, Suite 100, Columbia, MD 21046 </t>
  </si>
  <si>
    <t>9891 Broken Land Parkway</t>
  </si>
  <si>
    <t>ApplyLogic Consulting Group, LLC.</t>
  </si>
  <si>
    <t>8201 Greensboro Drive, Suite 300, McLean, VA  22102</t>
  </si>
  <si>
    <t>ApplyLogic, a veteran-owned small business, designs and delivers customized IT infrastructure and cyber security solutions for government, corporate, healthcare and non-profit enterprises. We realize that no two clients are created equal: That’s why our consultants work closely with you to find out what makes your business function, then use the full force of their knowledge and experience to develop solutions that make your network more secure, efficient and cost-effective.</t>
  </si>
  <si>
    <t>8201 Greensboro Drive</t>
  </si>
  <si>
    <t>Arena Technologies, LLC</t>
  </si>
  <si>
    <t>14425 Penrose Place, Suite 250, Chantilly, VA 20151</t>
  </si>
  <si>
    <t>14425 Penrose Place</t>
  </si>
  <si>
    <t>Aretec, Inc.</t>
  </si>
  <si>
    <t xml:space="preserve"> 10201 Fairfax Blvd., Fairfax, VA 22030</t>
  </si>
  <si>
    <t xml:space="preserve"> 10201 Fairfax Blvd.</t>
  </si>
  <si>
    <t>Argotis,Inc.</t>
  </si>
  <si>
    <t xml:space="preserve">9934 Hughes Ave., Laurel, MD 20723 </t>
  </si>
  <si>
    <t>9934 Hughes Ave.</t>
  </si>
  <si>
    <t>Laurel</t>
  </si>
  <si>
    <t>Aries Systems International, Inc.</t>
  </si>
  <si>
    <t>8000 Towers Crescent Drive, Suite 1359, Vienna, VA 22182</t>
  </si>
  <si>
    <t>Global IT Firm - Cyber Services</t>
  </si>
  <si>
    <t>8000 Towers Crescent Drive</t>
  </si>
  <si>
    <t xml:space="preserve"> Suite 1359</t>
  </si>
  <si>
    <t>22182</t>
  </si>
  <si>
    <t>Ark Network Solutions</t>
  </si>
  <si>
    <t>22375 Broderick Dr., Dulles, VA 20166</t>
  </si>
  <si>
    <t>22375 Broderick Dr.</t>
  </si>
  <si>
    <t>Dulles</t>
  </si>
  <si>
    <t>Armored Cloud</t>
  </si>
  <si>
    <t>2000 Edmund Halley Dr., Reston, VA 20191</t>
  </si>
  <si>
    <t>2000 Edmund Halley Dr.</t>
  </si>
  <si>
    <t>Array Information Technology</t>
  </si>
  <si>
    <t>7474 Greenway Center Drive, Suite 600, Greenbelt, MD 20770</t>
  </si>
  <si>
    <t>7474 Greenway Center Drive</t>
  </si>
  <si>
    <t>Greenbelt</t>
  </si>
  <si>
    <t>20770</t>
  </si>
  <si>
    <t>Artech Government Services, LLC</t>
  </si>
  <si>
    <t>2200 Research Blvd., Suite 530, Rockville, MD 20850</t>
  </si>
  <si>
    <t>2200 Research Blvd.</t>
  </si>
  <si>
    <t xml:space="preserve"> Suite 530</t>
  </si>
  <si>
    <t>Artel</t>
  </si>
  <si>
    <t>13665 Dulles Technology Drive, Herndon, VA 20171</t>
  </si>
  <si>
    <t>13665 Dulles Technology Drive</t>
  </si>
  <si>
    <t>Arxan</t>
  </si>
  <si>
    <t>6903 Rockledge Dr., Bethesda, MD 20817</t>
  </si>
  <si>
    <t>www.arxan.com/</t>
  </si>
  <si>
    <t>6903 Rockledge Dr.</t>
  </si>
  <si>
    <t>20817</t>
  </si>
  <si>
    <t>Ashton-Group Services, LLC</t>
  </si>
  <si>
    <t>10810 Guilford Road, Suite 107, Annapolis Junction, MD 20701</t>
  </si>
  <si>
    <t>10810 Guilford Road</t>
  </si>
  <si>
    <t xml:space="preserve"> Suite 107</t>
  </si>
  <si>
    <t>Annapolis Junction</t>
  </si>
  <si>
    <t>ASI Government</t>
  </si>
  <si>
    <t xml:space="preserve">1655 North Fort Myer Drive, Suite 1000, Arlington, VA 22209 </t>
  </si>
  <si>
    <t>1655 North Fort Myer Drive</t>
  </si>
  <si>
    <t>ASI Security, Inc.</t>
  </si>
  <si>
    <t>12674 Patrick Henry Dr., Newport News, VA 23602</t>
  </si>
  <si>
    <t>Sensor Security Firm</t>
  </si>
  <si>
    <t>12674 Patrick Henry Dr.</t>
  </si>
  <si>
    <t>Newport News</t>
  </si>
  <si>
    <t>23602</t>
  </si>
  <si>
    <t>Aspiration Software</t>
  </si>
  <si>
    <t>601 Morgan Ford Road, Front Royal, VA 22630</t>
  </si>
  <si>
    <t>601 Morgan Ford Road</t>
  </si>
  <si>
    <t>Front Royal</t>
  </si>
  <si>
    <t>22630</t>
  </si>
  <si>
    <t>ASRC Federal</t>
  </si>
  <si>
    <t>7000 Muirkirk Meadows Dr., Beltsville, MD 20705</t>
  </si>
  <si>
    <t>7000 Muirkirk Meadows Dr.</t>
  </si>
  <si>
    <t>Beltsville</t>
  </si>
  <si>
    <t>20705</t>
  </si>
  <si>
    <t>Assura Inc.</t>
  </si>
  <si>
    <t>11129 Air Park Road, Suite A, Ashland, VA 23005</t>
  </si>
  <si>
    <t>11129 Air Park Road</t>
  </si>
  <si>
    <t xml:space="preserve"> Suite A</t>
  </si>
  <si>
    <t>Ashland</t>
  </si>
  <si>
    <t>Assured Consulting Solutions, LLC</t>
  </si>
  <si>
    <t>4041 University Drive, Suite 200-J, Fairfax, VA 22030</t>
  </si>
  <si>
    <t>4041 University Drive</t>
  </si>
  <si>
    <t xml:space="preserve"> Suite 200-J</t>
  </si>
  <si>
    <t>Aster Engineering, Inc.</t>
  </si>
  <si>
    <t>8403 Colesville Road, Suite 635, Silver Spring, MD 20910</t>
  </si>
  <si>
    <t>www.asterengineering.com</t>
  </si>
  <si>
    <t xml:space="preserve"> Suite 635</t>
  </si>
  <si>
    <t>20910</t>
  </si>
  <si>
    <t>Astor &amp; Sanders Corporation</t>
  </si>
  <si>
    <t>9900 Belward Campus Drive, Suite 275, Rockville, MD 20850</t>
  </si>
  <si>
    <t>9900 Belward Campus Drive</t>
  </si>
  <si>
    <t xml:space="preserve"> Suite 275</t>
  </si>
  <si>
    <t>AT&amp;T Global Business- Public Sector Solutions</t>
  </si>
  <si>
    <t>1900 Gallows Road, Vienna, VA 22182</t>
  </si>
  <si>
    <t>1900 Gallows Road</t>
  </si>
  <si>
    <t>Ataata</t>
  </si>
  <si>
    <t>2231 Crystal Dr., Arlington, VA 22202</t>
  </si>
  <si>
    <t>2231 Crystal Dr.</t>
  </si>
  <si>
    <t>A-TEK, Inc.</t>
  </si>
  <si>
    <t>1430 Spring Hill Road, Suite 450, McLean, VA 22102</t>
  </si>
  <si>
    <t>1430 Spring Hill Road</t>
  </si>
  <si>
    <t>Athena Consulting Group, LLC</t>
  </si>
  <si>
    <t>131 East Broad Street, Suite 206, Falls Church, VA 22046</t>
  </si>
  <si>
    <t>131 East Broad Street</t>
  </si>
  <si>
    <t xml:space="preserve"> Suite 206</t>
  </si>
  <si>
    <t>Atlantech Online, Inc.</t>
  </si>
  <si>
    <t>1010 Wayne Ave., Suite 630, Silver Spring, MD 20910</t>
  </si>
  <si>
    <t>www.atlantech.net/</t>
  </si>
  <si>
    <t>1010 Wayne Ave.</t>
  </si>
  <si>
    <t xml:space="preserve"> Suite 630</t>
  </si>
  <si>
    <t>Atlantic CommTech Corp.</t>
  </si>
  <si>
    <t>2509 Walmer Avenue, Norfolk, VA 23513</t>
  </si>
  <si>
    <t>2509 Walmer Avenue</t>
  </si>
  <si>
    <t>Norfolk</t>
  </si>
  <si>
    <t>23513</t>
  </si>
  <si>
    <t>Atomicorp</t>
  </si>
  <si>
    <t>14121 Parke Long Ct., Chantilly, VA 20151</t>
  </si>
  <si>
    <t>14121 Parke Long Ct.</t>
  </si>
  <si>
    <t>Attain, LLC</t>
  </si>
  <si>
    <t>1600 Tysons Boulevard, Suite 1400, McLean, VA 22102</t>
  </si>
  <si>
    <t>1600 Tysons Boulevard</t>
  </si>
  <si>
    <t xml:space="preserve"> Suite 1400</t>
  </si>
  <si>
    <t>Attronica</t>
  </si>
  <si>
    <t>15867 Gaither Drive, Gaithersburg, MD 20877</t>
  </si>
  <si>
    <t>www.attronica.com/</t>
  </si>
  <si>
    <t>15867 Gaither Drive</t>
  </si>
  <si>
    <t>August Schell Enterprises</t>
  </si>
  <si>
    <t>51 Monroe Street, Rockville, MD 20850</t>
  </si>
  <si>
    <t>www.augustschell.com/</t>
  </si>
  <si>
    <t>51 Monroe Street</t>
  </si>
  <si>
    <t>Auxilium Technology</t>
  </si>
  <si>
    <t>9710 Traville Gateway Dr., Suite 124, Rockville, MD 20850</t>
  </si>
  <si>
    <t>www.auxiliumtechnology.com/</t>
  </si>
  <si>
    <t>9710 Traville Gateway Dr.</t>
  </si>
  <si>
    <t xml:space="preserve"> Suite 124</t>
  </si>
  <si>
    <t>AVANTI Technologies, Inc.</t>
  </si>
  <si>
    <t>3711 Spicewood Drive, Annandale, VA 22003</t>
  </si>
  <si>
    <t>3711 Spicewood Drive</t>
  </si>
  <si>
    <t>Annandale</t>
  </si>
  <si>
    <t>22003</t>
  </si>
  <si>
    <t>Avaya Government Solutions</t>
  </si>
  <si>
    <t>12730 Fair Lakes Cir., Fairfax, VA 22033</t>
  </si>
  <si>
    <t>12730 Fair Lakes Cir.</t>
  </si>
  <si>
    <t>Aveshka, Inc.</t>
  </si>
  <si>
    <t>4075 Wilson Blvd., Suite 800, Arlington, VA 22203</t>
  </si>
  <si>
    <t xml:space="preserve">Aveshka employs industry-leading experts to partner with IC, Civilian, DoD, and commercial customers to solve complex cyber and intelligence community challenges.
We offer a wide range of intelligence, cyber, and enterprise solutions to effectively detect, deter, and defeat cyber threats. Our results enhance the situational awareness of decision-makers; identify and repair gaps in capabilities; reduce costs; and improve the ability to achieve mission objectives. </t>
  </si>
  <si>
    <t>Avineon, Inc.</t>
  </si>
  <si>
    <t>1430 Spring Hill Road, Suite 300, McLean, VA 22102</t>
  </si>
  <si>
    <t>AxonAl Inc.</t>
  </si>
  <si>
    <t>2 South Main St., Suite 501, Harrisonburg, VA 22802</t>
  </si>
  <si>
    <t>2 South Main St.</t>
  </si>
  <si>
    <t xml:space="preserve"> Suite 501</t>
  </si>
  <si>
    <t>Harrisonburg</t>
  </si>
  <si>
    <t>22802</t>
  </si>
  <si>
    <t>Axway</t>
  </si>
  <si>
    <t>8300 Greensboro Dr., Suite 800, McLean, VA 22102</t>
  </si>
  <si>
    <t>8300 Greensboro Dr.</t>
  </si>
  <si>
    <t>B&amp;D Consulting, Inc.</t>
  </si>
  <si>
    <t>13331 Pennsylvania Avenue, Suite D, Hagerstown, MD 21742</t>
  </si>
  <si>
    <t>We help our clients assess, manage, migrate, protect, and share information assets to increase communication, knowledge, level-of-service, and mission assurance. Our approach is based on finding the proper balance between being IA focused and providing full functionality to end users, ensuring data is protected and Information Systems are compliant, while ensuring that the functional needs of users are met.</t>
  </si>
  <si>
    <t>13331 Pennsylvania Avenue</t>
  </si>
  <si>
    <t xml:space="preserve"> Suite D</t>
  </si>
  <si>
    <t>Hagerstown</t>
  </si>
  <si>
    <t>B&amp;M Consulting Group, Inc.</t>
  </si>
  <si>
    <t>10401 Grosvenor Place, Suite 925 Rockville, MD 20852</t>
  </si>
  <si>
    <t>www.bm-consulting-group.com/</t>
  </si>
  <si>
    <t>10401 Grosvenor Place</t>
  </si>
  <si>
    <t xml:space="preserve"> Suite 925</t>
  </si>
  <si>
    <t>BAE Systems Support Solutions</t>
  </si>
  <si>
    <t>520 Gaither Road, Rockville, MD 20850</t>
  </si>
  <si>
    <t>www.baesystems.com/en/what-we-do/cyber-security---intelligence</t>
  </si>
  <si>
    <t>520 Gaither Road</t>
  </si>
  <si>
    <t>BAI Federal</t>
  </si>
  <si>
    <t>1835-A Forest Drive, Annapolis, MD 21401</t>
  </si>
  <si>
    <t>1835-A Forest Drive</t>
  </si>
  <si>
    <t>Banyan Technology Solutions</t>
  </si>
  <si>
    <t>1901 Research Blvd., Suite 320, Rockville, MD 20850</t>
  </si>
  <si>
    <t>www.banyan.com</t>
  </si>
  <si>
    <t>1901 Research Blvd.</t>
  </si>
  <si>
    <t>Base2 Engineering LLC</t>
  </si>
  <si>
    <t>2661 Riva Road, Suite 1025, Annapolis, MD 21401</t>
  </si>
  <si>
    <t>2661 Riva Road</t>
  </si>
  <si>
    <t xml:space="preserve"> Suite 1025</t>
  </si>
  <si>
    <t>Basis Technology Corporation</t>
  </si>
  <si>
    <t>2553 Dulles View Drive, Herndon, VA 20171</t>
  </si>
  <si>
    <t>2553 Dulles View Drive</t>
  </si>
  <si>
    <t>Bayshore Networks</t>
  </si>
  <si>
    <t>Belay Technologies, Inc.</t>
  </si>
  <si>
    <t>5850 Waterloo Road, Suite 140, Columbia, MD 21045</t>
  </si>
  <si>
    <t>Betis Group, Inc.</t>
  </si>
  <si>
    <t>1420 Beverly Road, Suite 330, McLean, VA 22101</t>
  </si>
  <si>
    <t>1420 Beverly Road</t>
  </si>
  <si>
    <t>BIAS Corporation</t>
  </si>
  <si>
    <t>11700 Plaza America Drive, Suite 300, Reston, VA 20190</t>
  </si>
  <si>
    <t>11700 Plaza America Drive</t>
  </si>
  <si>
    <t>Bingham Technical Solutions</t>
  </si>
  <si>
    <t>10786 Taylor Farm Road, Woodstock, MD 21163</t>
  </si>
  <si>
    <t>10786 Taylor Farm Road</t>
  </si>
  <si>
    <t>Woodstock</t>
  </si>
  <si>
    <t>Biometric Associates, LP</t>
  </si>
  <si>
    <t>1101 E 33rd Street, Suite E303, Baltimore, MD 21218</t>
  </si>
  <si>
    <t>1101 E 33rd Street</t>
  </si>
  <si>
    <t xml:space="preserve"> Suite E303</t>
  </si>
  <si>
    <t>Baltimore</t>
  </si>
  <si>
    <t>Black Box Network Services</t>
  </si>
  <si>
    <t>510 Spring Street, Suite 200, Herndon, VA 20170</t>
  </si>
  <si>
    <t>510 Spring Street</t>
  </si>
  <si>
    <t>BlackBag Technologies, Inc.</t>
  </si>
  <si>
    <t>2250 Corporate Park Drive, Suite 130, Herndon, VA 20171</t>
  </si>
  <si>
    <t>2250 Corporate Park Drive</t>
  </si>
  <si>
    <t xml:space="preserve"> Suite 130</t>
  </si>
  <si>
    <t>BlackBerry</t>
  </si>
  <si>
    <t>1050 K Street NW, Suite 100, Washington, DC 20001</t>
  </si>
  <si>
    <t>1050 K Street NW</t>
  </si>
  <si>
    <t>BlackMesh</t>
  </si>
  <si>
    <t>20130 Lakeview Center Plaza, Suite 310, Ashburn, VA 20147</t>
  </si>
  <si>
    <t>20130 Lakeview Center Plaza</t>
  </si>
  <si>
    <t xml:space="preserve"> Suite 310</t>
  </si>
  <si>
    <t>Ashburn</t>
  </si>
  <si>
    <t>20147</t>
  </si>
  <si>
    <t>Blackpoint Cyber</t>
  </si>
  <si>
    <t>6031 University Blvd., Ellicott City, MD 21043</t>
  </si>
  <si>
    <t>6031 University Blvd.</t>
  </si>
  <si>
    <t>Ellicott City</t>
  </si>
  <si>
    <t>21043</t>
  </si>
  <si>
    <t>Blue Coat Systems, Inc.</t>
  </si>
  <si>
    <t>1945 Old Gallows Rd., Suite 320, Vienna, VA 22182</t>
  </si>
  <si>
    <t>www.bluecoat.com/</t>
  </si>
  <si>
    <t>1945 Old Gallows Rd.</t>
  </si>
  <si>
    <t>Blue Ridge Networks</t>
  </si>
  <si>
    <t>14120 Parke Long Ct., Chantilly, VA 20151</t>
  </si>
  <si>
    <t>14120 Parke Long Ct.</t>
  </si>
  <si>
    <t>BlueCat Networks</t>
  </si>
  <si>
    <t>1818 Library Street, Suite 500, Reston, VA 20190</t>
  </si>
  <si>
    <t>1818 Library Street</t>
  </si>
  <si>
    <t>BMC Software Inc.</t>
  </si>
  <si>
    <t>8401 Greensboro Drive, Suite 100, McLean, VA 22102</t>
  </si>
  <si>
    <t>8401 Greensboro Drive</t>
  </si>
  <si>
    <t>BMK Secure Solutions</t>
  </si>
  <si>
    <t>4400 Fair Lakes Court, Suite 107, Fairfax, VA 22033</t>
  </si>
  <si>
    <t>4400 Fair Lakes Court</t>
  </si>
  <si>
    <t>Booz Allen Hamilton, Inc.</t>
  </si>
  <si>
    <t>1 Preserve Parkway, Suite 200, Rockville, MD 20852</t>
  </si>
  <si>
    <t>www.boozallen.com/</t>
  </si>
  <si>
    <t>1 Preserve Parkway</t>
  </si>
  <si>
    <t>BOSH Global Services</t>
  </si>
  <si>
    <t>1 Compass Way, Suite 250, Newport News, VA 23606</t>
  </si>
  <si>
    <t>1 Compass Way</t>
  </si>
  <si>
    <t>Bravura Information Technology Systems, Inc.</t>
  </si>
  <si>
    <t>209 Research Blvd., Aberdeen, MD 21001</t>
  </si>
  <si>
    <t>209 Research Blvd.</t>
  </si>
  <si>
    <t>Braxton-Grant Technologies, Inc.</t>
  </si>
  <si>
    <t>7180 Troy Hill Dr., Elkridge, MD 21075</t>
  </si>
  <si>
    <t>7180 Troy Hill Dr.</t>
  </si>
  <si>
    <t>Elkridge</t>
  </si>
  <si>
    <t>21075</t>
  </si>
  <si>
    <t>Bricata</t>
  </si>
  <si>
    <t>9190 Red Branch Road, Suite D, Columbia, MD 21045</t>
  </si>
  <si>
    <t>9190 Red Branch Road</t>
  </si>
  <si>
    <t>BridgePhase</t>
  </si>
  <si>
    <t>2800 Shirlington Rd., Suite 704, Arlington, VA 22206</t>
  </si>
  <si>
    <t>2800 Shirlington Rd.</t>
  </si>
  <si>
    <t xml:space="preserve"> Suite 704</t>
  </si>
  <si>
    <t>Bridges Consulting Inc.</t>
  </si>
  <si>
    <t>2701 Technology Drive, Suite 210, Annapolis Junction, MD 20701</t>
  </si>
  <si>
    <t>2701 Technology Drive</t>
  </si>
  <si>
    <t>Brillient Corporation</t>
  </si>
  <si>
    <t>1893 Metro Center Dr., Suite 210, Reston, VA 20190</t>
  </si>
  <si>
    <t>1893 Metro Center Dr.</t>
  </si>
  <si>
    <t>BruinWave Solutions, LLC.</t>
  </si>
  <si>
    <t>8300 Boone Blvd., Suite 500, Vienna, VA 22182</t>
  </si>
  <si>
    <t>8300 Boone Blvd.</t>
  </si>
  <si>
    <t>BSC Systems, Inc.</t>
  </si>
  <si>
    <t>14340 Sullyfield Circle Suite 250, Chantilly, VA 20151</t>
  </si>
  <si>
    <t>14340 Sullyfield Circle Suite 250</t>
  </si>
  <si>
    <t>BT Federal</t>
  </si>
  <si>
    <t>11440 Commerce Park Dr., 100, Reston, VA 20191</t>
  </si>
  <si>
    <t>11440 Commerce Park Dr.</t>
  </si>
  <si>
    <t>Buchanan &amp; Edwards</t>
  </si>
  <si>
    <t>1700 N. Moore Street, Suite 2110, Arlington, VA 22209</t>
  </si>
  <si>
    <t>Buchanan &amp; Edwards delivers our service offerings with one common goal: to help our customers become faster, smarter and more operationally efficient while offering the best possible value for their investments.</t>
  </si>
  <si>
    <t>1700 N. Moore Street</t>
  </si>
  <si>
    <t xml:space="preserve"> Suite 2110</t>
  </si>
  <si>
    <t>Business Computers Management Consulting Group, LLC (BCMC)</t>
  </si>
  <si>
    <t>3130 Fairview Park Drive, Suite 350, Falls Church, VA 22042</t>
  </si>
  <si>
    <t xml:space="preserve"> Suite 350</t>
  </si>
  <si>
    <t>Business Integra, Inc.</t>
  </si>
  <si>
    <t>6550 Rock Spring Dr., Bethesda, MD 20817</t>
  </si>
  <si>
    <t>www.businessintegra.com/</t>
  </si>
  <si>
    <t>6550 Rock Spring Dr.</t>
  </si>
  <si>
    <t>By Light Professional IT Services Inc.</t>
  </si>
  <si>
    <t>3101 Wilson Boulevard, Suite 850, Arlington, VA 22201</t>
  </si>
  <si>
    <t>3101 Wilson Boulevard</t>
  </si>
  <si>
    <t>C2S Consulting Group</t>
  </si>
  <si>
    <t>Ashburn, VA 20148</t>
  </si>
  <si>
    <t>CA Technologies</t>
  </si>
  <si>
    <t>10792 Brewer House Rd., Rockville, MD 20850</t>
  </si>
  <si>
    <t>www.ca.com</t>
  </si>
  <si>
    <t>CA Services has helped thousands of companies navigate their IT challenges to get real results, real fast. From IT strategy to implementation to management, we eliminate roadblocks so you can move beyond maintenance to focus on innovation.</t>
  </si>
  <si>
    <t>10792 Brewer House Rd.</t>
  </si>
  <si>
    <t>CACI International, Inc.</t>
  </si>
  <si>
    <t>1100 N. Glebe Road, Arlington, VA 22201</t>
  </si>
  <si>
    <t>www.caci.com/cyber_security/</t>
  </si>
  <si>
    <t>1100 N. Glebe Road</t>
  </si>
  <si>
    <t>22201</t>
  </si>
  <si>
    <t>Caelum Research Corp.</t>
  </si>
  <si>
    <t>1700 Research Blvd., Suite 250 Rockville, MD 20850</t>
  </si>
  <si>
    <t>www.caelum.com/</t>
  </si>
  <si>
    <t>1700 Research Blvd.</t>
  </si>
  <si>
    <t>Cambridge International Systems, Inc.</t>
  </si>
  <si>
    <t>2300 Clarendon Blvd., Suite 705, Arlington, VA 22201</t>
  </si>
  <si>
    <t>2300 Clarendon Blvd.</t>
  </si>
  <si>
    <t xml:space="preserve"> Suite 705</t>
  </si>
  <si>
    <t>Carahsoft Technology Corp.</t>
  </si>
  <si>
    <t>1860 Michael Faraday Drive, Suite 100, Reston, VA 20190</t>
  </si>
  <si>
    <t>www.carahsoft.com/</t>
  </si>
  <si>
    <t>1860 Michael Faraday Drive</t>
  </si>
  <si>
    <t>Cardinal Technology Solutions</t>
  </si>
  <si>
    <t>120 South Stewart Street, Winchester, VA 22601</t>
  </si>
  <si>
    <t>www.cardinaltek.com/</t>
  </si>
  <si>
    <t>120 South Stewart Street</t>
  </si>
  <si>
    <t>Winchester</t>
  </si>
  <si>
    <t>22601</t>
  </si>
  <si>
    <t>Carson, Inc.</t>
  </si>
  <si>
    <t>4719 Montgomery Lane, Suite 800, Bethesda, MD 20814</t>
  </si>
  <si>
    <t>www.carsoninc.com/</t>
  </si>
  <si>
    <t>4719 Montgomery Lane</t>
  </si>
  <si>
    <t>Cas Severn</t>
  </si>
  <si>
    <t>6201 Chevy Chase Dr., Laurel, MD 20707</t>
  </si>
  <si>
    <t>6201 Chevy Chase Dr.</t>
  </si>
  <si>
    <t>20707</t>
  </si>
  <si>
    <t>Catapult Technology</t>
  </si>
  <si>
    <t>11 Canal Center Plaza, Alexandria, VA 22314</t>
  </si>
  <si>
    <t>11 Canal Center Plaza</t>
  </si>
  <si>
    <t>CDW Government Inc.</t>
  </si>
  <si>
    <t>13461 Sunrise Valley, Suite 350, Herndon, VA 20171</t>
  </si>
  <si>
    <t>13461 Sunrise Valley</t>
  </si>
  <si>
    <t>Centech Group, Inc.</t>
  </si>
  <si>
    <t>6402 Arlington Blvd., 10th Floor, Falls Church, VA 22042</t>
  </si>
  <si>
    <t>6402 Arlington Blvd.</t>
  </si>
  <si>
    <t xml:space="preserve"> 10th Floor</t>
  </si>
  <si>
    <t>Center for Cyber Security Training</t>
  </si>
  <si>
    <t>1152 Tyler Ave, Annapolis, MD 21403</t>
  </si>
  <si>
    <t>1152 Tyler Ave</t>
  </si>
  <si>
    <t>21403</t>
  </si>
  <si>
    <t>Centerpoint</t>
  </si>
  <si>
    <t>1 E Market Street, 203,  Leesburg, VA 20176</t>
  </si>
  <si>
    <t>www.centerpoint.biz/</t>
  </si>
  <si>
    <t>1 E Market Street</t>
  </si>
  <si>
    <t>Leesburg</t>
  </si>
  <si>
    <t>20176</t>
  </si>
  <si>
    <t>Centripetal</t>
  </si>
  <si>
    <t>2251 Corporate Park Drive, Suite 150, Herndon, VA 20171</t>
  </si>
  <si>
    <t>2251 Corporate Park Drive</t>
  </si>
  <si>
    <t xml:space="preserve"> Suite 150</t>
  </si>
  <si>
    <t>Centroid, LLC</t>
  </si>
  <si>
    <t>409 Champion Court, Severn, MD 21144</t>
  </si>
  <si>
    <t>409 Champion Court</t>
  </si>
  <si>
    <t>Severn</t>
  </si>
  <si>
    <t>Centurum Inc.</t>
  </si>
  <si>
    <t>8180 Greensboro Drive, Suite 625, McLean, VA 22102</t>
  </si>
  <si>
    <t>8180 Greensboro Drive</t>
  </si>
  <si>
    <t xml:space="preserve"> Suite 625</t>
  </si>
  <si>
    <t>CenturyLink Government</t>
  </si>
  <si>
    <t>4250 Fairfax Dr., Arlington, VA 22203</t>
  </si>
  <si>
    <t>4250 Fairfax Dr.</t>
  </si>
  <si>
    <t>Certipath</t>
  </si>
  <si>
    <t>11921 Freedom Drive, Suite 710, Reston, VA 20190</t>
  </si>
  <si>
    <t>11921 Freedom Drive</t>
  </si>
  <si>
    <t>CETECH-Triumph</t>
  </si>
  <si>
    <t>11325 Random Hills Rd., Fairfax, VA 22030</t>
  </si>
  <si>
    <t>11325 Random Hills Rd.</t>
  </si>
  <si>
    <t>cFocus Software Incorporated</t>
  </si>
  <si>
    <t>10536 Joyceton Drive, Largo, MD 20774</t>
  </si>
  <si>
    <t>10536 Joyceton Drive</t>
  </si>
  <si>
    <t>Largo</t>
  </si>
  <si>
    <t>CGH Technologies, Inc.</t>
  </si>
  <si>
    <t>600 Maryland Ave., SW, Washington, DC 20024</t>
  </si>
  <si>
    <t>600 Maryland Ave. SW</t>
  </si>
  <si>
    <t>20024</t>
  </si>
  <si>
    <t>CGI</t>
  </si>
  <si>
    <t>12601 Fair Lakes Circle, Fairfax VA 22033</t>
  </si>
  <si>
    <t>12601 Fair Lakes Circle</t>
  </si>
  <si>
    <t>Charon Technologies</t>
  </si>
  <si>
    <t>13615 Dulles Technology Drive, Suite 100, Herndon, VA 20171</t>
  </si>
  <si>
    <t>13615 Dulles Technology Drive</t>
  </si>
  <si>
    <t>Chenega Applied Solutions</t>
  </si>
  <si>
    <t>10505 Furnace Road, Suite 205, Lorton, VA 22079</t>
  </si>
  <si>
    <t>10505 Furnace Road</t>
  </si>
  <si>
    <t xml:space="preserve"> Suite 205</t>
  </si>
  <si>
    <t>Lorton</t>
  </si>
  <si>
    <t>22079</t>
  </si>
  <si>
    <t>Cigital</t>
  </si>
  <si>
    <t>21351 Ridgetop Circle, Suite 400, Dulles, VA 20166</t>
  </si>
  <si>
    <t>21351 Ridgetop Circle</t>
  </si>
  <si>
    <t>20166</t>
  </si>
  <si>
    <t>CIS Federal</t>
  </si>
  <si>
    <t>2850 Eisenhower Ave., Suite 210, Alexandria, VA 22314</t>
  </si>
  <si>
    <t>2850 Eisenhower Ave.</t>
  </si>
  <si>
    <t>Cisco Systems</t>
  </si>
  <si>
    <t>13600 Dulles Technology Dr., Suite 6, Herndon, VA 20171</t>
  </si>
  <si>
    <t>13600 Dulles Technology Dr.</t>
  </si>
  <si>
    <t xml:space="preserve"> Suite 6</t>
  </si>
  <si>
    <t>Citrix Government Systems</t>
  </si>
  <si>
    <t>7735 Old Georgetown Road, Suite 300, Bethesda, MD 20814</t>
  </si>
  <si>
    <t>7735 Old Georgetown Road</t>
  </si>
  <si>
    <t>Cleared Solutions</t>
  </si>
  <si>
    <t>1934 Old Gallows Road, Suite 350, Vienna, VA 22182</t>
  </si>
  <si>
    <t>1934 Old Gallows Road</t>
  </si>
  <si>
    <t>ClearShark</t>
  </si>
  <si>
    <t>7030 Dorsey Road, Suite 102, Hanover, MD 21076</t>
  </si>
  <si>
    <t>7030 Dorsey Road</t>
  </si>
  <si>
    <t xml:space="preserve"> Suite 102</t>
  </si>
  <si>
    <t>Client Network Services, Inc.</t>
  </si>
  <si>
    <t>15800 Gaither Drive, Rockville, MD 20877</t>
  </si>
  <si>
    <t>www.cns-inc.com/</t>
  </si>
  <si>
    <t>15800 Gaither Drive</t>
  </si>
  <si>
    <t>Cloudera Inc.</t>
  </si>
  <si>
    <t>8281 Greensboro Drive, Suite 450, Tysons, VA 22102</t>
  </si>
  <si>
    <t>8281 Greensboro Drive</t>
  </si>
  <si>
    <t>COACT, Inc.</t>
  </si>
  <si>
    <t>9140 Guilford Road, Columbia, MD 21046</t>
  </si>
  <si>
    <t>9140 Guilford Road</t>
  </si>
  <si>
    <t>21046</t>
  </si>
  <si>
    <t>Cognitio Corp.</t>
  </si>
  <si>
    <t>8280 Greensboro Dr, Suite 550, McLean, VA 22102</t>
  </si>
  <si>
    <t>8280 Greensboro Dr</t>
  </si>
  <si>
    <t xml:space="preserve"> Suite 550</t>
  </si>
  <si>
    <t>Cohere Technology Group, LLC</t>
  </si>
  <si>
    <t>2100 Reston Parkway, Suite 320, Reston, VA 20191</t>
  </si>
  <si>
    <t>2100 Reston Parkway</t>
  </si>
  <si>
    <t>CollabraLink Technologies</t>
  </si>
  <si>
    <t>8405 Greensboro Drive, Suite 1020, McLean, VA 22102</t>
  </si>
  <si>
    <t>Today, CollabraLink advises federal executives and facilitates their need to realize innovative ideas, design practical solutions, and continually measure and improve work. We do this in several ways. First, we stick to our roots and operate as a process-first company, appraised at CMMI-DEV Maturity Level 3, v1.3. Second, we rely on a seasoned management team, a robust infrastructure, and a fully staffed corporate back-office team. And third, we deliver results.</t>
  </si>
  <si>
    <t>8405 Greensboro Drive</t>
  </si>
  <si>
    <t xml:space="preserve"> Suite 1020</t>
  </si>
  <si>
    <t>CollabraSpace</t>
  </si>
  <si>
    <t>306 Sentinel Drive, Suite 350, Annapolis Junction, MD 20701</t>
  </si>
  <si>
    <t>306 Sentinel Drive</t>
  </si>
  <si>
    <t>Columbia Technology Partners</t>
  </si>
  <si>
    <t>10015 Old Columbia Road, Suite B215, Columbia, MD 21046</t>
  </si>
  <si>
    <t>10015 Old Columbia Road</t>
  </si>
  <si>
    <t xml:space="preserve"> Suite B215</t>
  </si>
  <si>
    <t>CommIT Enterprises, Inc.</t>
  </si>
  <si>
    <t>6180 Trotters Glen Drive, Hughesville, MD 20637</t>
  </si>
  <si>
    <t>6180 Trotters Glen Drive</t>
  </si>
  <si>
    <t>Hughesville</t>
  </si>
  <si>
    <t>20637</t>
  </si>
  <si>
    <t>Communications Supply Corp.</t>
  </si>
  <si>
    <t>22535 Gateway Center Dr., Clarksburg, MD 20871</t>
  </si>
  <si>
    <t>www.gocsc.com</t>
  </si>
  <si>
    <t>22535 Gateway Center Dr.</t>
  </si>
  <si>
    <t>Clarksburg</t>
  </si>
  <si>
    <t>20871</t>
  </si>
  <si>
    <t>Commvault Federal Office</t>
  </si>
  <si>
    <t>12100 Sunset Hills Road, Suite 200, Reston, VA 20191</t>
  </si>
  <si>
    <t>12100 Sunset Hills Road</t>
  </si>
  <si>
    <t>Competitive Innovations, LLC.</t>
  </si>
  <si>
    <t>200 North Glebe Road, Suite 314, Arlington, VA 22203</t>
  </si>
  <si>
    <t>200 North Glebe Road</t>
  </si>
  <si>
    <t xml:space="preserve"> Suite 314</t>
  </si>
  <si>
    <t>Computer Sciences Corp.</t>
  </si>
  <si>
    <t>1775 Tysons Blvd., Tysons, VA 22102</t>
  </si>
  <si>
    <t>www.csc.com/cybersecurity</t>
  </si>
  <si>
    <t>1775 Tysons Blvd.</t>
  </si>
  <si>
    <t>Computer Technology Services, Inc. (CTS)</t>
  </si>
  <si>
    <t>600 Jefferson Plaza, Suite 210, Rockville, MD 20852</t>
  </si>
  <si>
    <t>600 Jefferson Plaza</t>
  </si>
  <si>
    <t>Computer World Services Corporation (CWS)</t>
  </si>
  <si>
    <t>100 Indiana Ave, NW, Suite 400, Washington, DC 20001</t>
  </si>
  <si>
    <t>100 Indiana Ave  NW</t>
  </si>
  <si>
    <t>Comtech Mobile Datacom Corp.</t>
  </si>
  <si>
    <t>20430 Century Blvd., Germantown, MD 20874</t>
  </si>
  <si>
    <t>www.comtechmobile.com/</t>
  </si>
  <si>
    <t>20430 Century Blvd.</t>
  </si>
  <si>
    <t>20874</t>
  </si>
  <si>
    <t>Conceras</t>
  </si>
  <si>
    <t>1616 Anderson Road, Suite 228, McLean, VA 22102</t>
  </si>
  <si>
    <t>1616 Anderson Road</t>
  </si>
  <si>
    <t xml:space="preserve"> Suite 228</t>
  </si>
  <si>
    <t>Concord Crossroads, LLC.</t>
  </si>
  <si>
    <t>3700 Fettler Park Drive, Suite 306, Dumfries, VA 22025</t>
  </si>
  <si>
    <t>3700 Fettler Park Drive</t>
  </si>
  <si>
    <t xml:space="preserve"> Suite 306</t>
  </si>
  <si>
    <t>Dumfries</t>
  </si>
  <si>
    <t>22025</t>
  </si>
  <si>
    <t>Condortech Services, Inc.</t>
  </si>
  <si>
    <t>6621-A Electronic Drive, Springfield, VA 22151</t>
  </si>
  <si>
    <t>6621-A Electronic Drive</t>
  </si>
  <si>
    <t>Springfield</t>
  </si>
  <si>
    <t>22151</t>
  </si>
  <si>
    <t>Conquest Security, Inc.</t>
  </si>
  <si>
    <t>267 Kentlands Blvd., Suite 800 Gaithersburg, MD 20878</t>
  </si>
  <si>
    <t>www.conquestsecurity.com/</t>
  </si>
  <si>
    <t>267 Kentlands Blvd.</t>
  </si>
  <si>
    <t>20878</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</si>
</sst>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FFFFFF"/>
      <name val="Calibri"/>
    </font>
    <font>
      <u/>
      <sz val="11.0"/>
      <color rgb="FF0563C1"/>
      <name val="Calibri"/>
    </font>
    <font>
      <u/>
      <sz val="11.0"/>
      <color rgb="FF0563C1"/>
      <name val="Calibri"/>
    </font>
    <font>
      <sz val="11.0"/>
      <name val="Calibri"/>
    </font>
  </fonts>
  <fills count="4">
    <fill>
      <patternFill patternType="none"/>
    </fill>
    <fill>
      <patternFill patternType="lightGray"/>
    </fill>
    <fill>
      <patternFill patternType="solid">
        <fgColor rgb="FF5B9BD5"/>
        <bgColor rgb="FF5B9BD5"/>
      </patternFill>
    </fill>
    <fill>
      <patternFill patternType="solid">
        <fgColor rgb="FFDEEAF6"/>
        <bgColor rgb="FFDEEAF6"/>
      </patternFill>
    </fill>
  </fills>
  <borders count="4">
    <border>
      <left/>
      <right/>
      <top/>
      <bottom/>
    </border>
    <border>
      <left style="thin">
        <color rgb="FF9CC2E5"/>
      </left>
      <right/>
      <top style="thin">
        <color rgb="FF9CC2E5"/>
      </top>
      <bottom style="thin">
        <color rgb="FF9CC2E5"/>
      </bottom>
    </border>
    <border>
      <left/>
      <right/>
      <top style="thin">
        <color rgb="FF9CC2E5"/>
      </top>
      <bottom style="thin">
        <color rgb="FF9CC2E5"/>
      </bottom>
    </border>
    <border>
      <left/>
      <right style="thin">
        <color rgb="FF9CC2E5"/>
      </right>
      <top style="thin">
        <color rgb="FF9CC2E5"/>
      </top>
      <bottom style="thin">
        <color rgb="FF9CC2E5"/>
      </bottom>
    </border>
  </borders>
  <cellStyleXfs count="1">
    <xf borderId="0" fillId="0" fontId="0" numFmtId="0" applyAlignment="1" applyFont="1"/>
  </cellStyleXfs>
  <cellXfs count="19">
    <xf borderId="0" fillId="0" fontId="0" numFmtId="0" xfId="0" applyAlignment="1" applyFont="1">
      <alignment/>
    </xf>
    <xf borderId="1" fillId="2" fontId="1" numFmtId="0" xfId="0" applyAlignment="1" applyBorder="1" applyFill="1" applyFont="1">
      <alignment horizontal="center"/>
    </xf>
    <xf borderId="2" fillId="2" fontId="1" numFmtId="0" xfId="0" applyAlignment="1" applyBorder="1" applyFont="1">
      <alignment horizontal="center"/>
    </xf>
    <xf borderId="3" fillId="2" fontId="1" numFmtId="0" xfId="0" applyAlignment="1" applyBorder="1" applyFont="1">
      <alignment horizontal="center"/>
    </xf>
    <xf borderId="1" fillId="3" fontId="0" numFmtId="0" xfId="0" applyBorder="1" applyFill="1" applyFont="1"/>
    <xf borderId="2" fillId="3" fontId="0" numFmtId="0" xfId="0" applyBorder="1" applyFont="1"/>
    <xf borderId="2" fillId="3" fontId="2" numFmtId="0" xfId="0" applyAlignment="1" applyBorder="1" applyFont="1">
      <alignment horizontal="center"/>
    </xf>
    <xf borderId="2" fillId="3" fontId="0" numFmtId="0" xfId="0" applyAlignment="1" applyBorder="1" applyFont="1">
      <alignment horizontal="center"/>
    </xf>
    <xf borderId="3" fillId="3" fontId="0" numFmtId="0" xfId="0" applyAlignment="1" applyBorder="1" applyFont="1">
      <alignment horizontal="center"/>
    </xf>
    <xf borderId="1" fillId="0" fontId="0" numFmtId="0" xfId="0" applyBorder="1" applyFont="1"/>
    <xf borderId="2" fillId="0" fontId="0" numFmtId="0" xfId="0" applyBorder="1" applyFont="1"/>
    <xf borderId="2" fillId="0" fontId="3" numFmtId="0" xfId="0" applyAlignment="1" applyBorder="1" applyFont="1">
      <alignment horizontal="center"/>
    </xf>
    <xf borderId="2" fillId="0" fontId="0" numFmtId="0" xfId="0" applyAlignment="1" applyBorder="1" applyFont="1">
      <alignment horizontal="center"/>
    </xf>
    <xf borderId="3" fillId="0" fontId="0" numFmtId="0" xfId="0" applyAlignment="1" applyBorder="1" applyFont="1">
      <alignment horizontal="center"/>
    </xf>
    <xf borderId="2" fillId="3" fontId="0" numFmtId="0" xfId="0" applyAlignment="1" applyBorder="1" applyFont="1">
      <alignment wrapText="1"/>
    </xf>
    <xf borderId="1" fillId="3" fontId="4" numFmtId="0" xfId="0" applyAlignment="1" applyBorder="1" applyFont="1">
      <alignment vertical="center" wrapText="1"/>
    </xf>
    <xf borderId="2" fillId="0" fontId="0" numFmtId="0" xfId="0" applyAlignment="1" applyBorder="1" applyFont="1">
      <alignment wrapText="1"/>
    </xf>
    <xf borderId="1" fillId="3" fontId="4" numFmtId="0" xfId="0" applyBorder="1"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altagrove.com/" TargetMode="External"/><Relationship Id="rId42" Type="http://schemas.openxmlformats.org/officeDocument/2006/relationships/hyperlink" Target="http://www.theambitgroup.com/" TargetMode="External"/><Relationship Id="rId41" Type="http://schemas.openxmlformats.org/officeDocument/2006/relationships/hyperlink" Target="http://www.altusts.com/" TargetMode="External"/><Relationship Id="rId44" Type="http://schemas.openxmlformats.org/officeDocument/2006/relationships/hyperlink" Target="http://www.americancyber.com/" TargetMode="External"/><Relationship Id="rId43" Type="http://schemas.openxmlformats.org/officeDocument/2006/relationships/hyperlink" Target="http://www.amdexcorp.com/" TargetMode="External"/><Relationship Id="rId46" Type="http://schemas.openxmlformats.org/officeDocument/2006/relationships/hyperlink" Target="http://www.americansystems.com/" TargetMode="External"/><Relationship Id="rId45" Type="http://schemas.openxmlformats.org/officeDocument/2006/relationships/hyperlink" Target="http://www.aisinfotech.com/" TargetMode="External"/><Relationship Id="rId107" Type="http://schemas.openxmlformats.org/officeDocument/2006/relationships/hyperlink" Target="http://www.bridges-inc.com/" TargetMode="External"/><Relationship Id="rId106" Type="http://schemas.openxmlformats.org/officeDocument/2006/relationships/hyperlink" Target="http://www.bridgephase.com/" TargetMode="External"/><Relationship Id="rId105" Type="http://schemas.openxmlformats.org/officeDocument/2006/relationships/hyperlink" Target="http://www.bricata.com/" TargetMode="External"/><Relationship Id="rId104" Type="http://schemas.openxmlformats.org/officeDocument/2006/relationships/hyperlink" Target="http://www.braxtongrant.com/" TargetMode="External"/><Relationship Id="rId109" Type="http://schemas.openxmlformats.org/officeDocument/2006/relationships/hyperlink" Target="http://www.bruinwave.com/" TargetMode="External"/><Relationship Id="rId108" Type="http://schemas.openxmlformats.org/officeDocument/2006/relationships/hyperlink" Target="http://www.brillient.net/" TargetMode="External"/><Relationship Id="rId48" Type="http://schemas.openxmlformats.org/officeDocument/2006/relationships/hyperlink" Target="http://www.amsec.com/" TargetMode="External"/><Relationship Id="rId47" Type="http://schemas.openxmlformats.org/officeDocument/2006/relationships/hyperlink" Target="http://www.atsi.co/" TargetMode="External"/><Relationship Id="rId49" Type="http://schemas.openxmlformats.org/officeDocument/2006/relationships/hyperlink" Target="http://www.analytica.net/" TargetMode="External"/><Relationship Id="rId103" Type="http://schemas.openxmlformats.org/officeDocument/2006/relationships/hyperlink" Target="http://www.bravurainc.com/" TargetMode="External"/><Relationship Id="rId102" Type="http://schemas.openxmlformats.org/officeDocument/2006/relationships/hyperlink" Target="http://www.boshgs.com/" TargetMode="External"/><Relationship Id="rId101" Type="http://schemas.openxmlformats.org/officeDocument/2006/relationships/hyperlink" Target="http://www.bmksecuresolutions.com/" TargetMode="External"/><Relationship Id="rId100" Type="http://schemas.openxmlformats.org/officeDocument/2006/relationships/hyperlink" Target="http://www.bmc.com/it-solutions/industry-public-sector.html?vu=publicsector" TargetMode="External"/><Relationship Id="rId31" Type="http://schemas.openxmlformats.org/officeDocument/2006/relationships/hyperlink" Target="http://www.airpatrolcorp.com/" TargetMode="External"/><Relationship Id="rId30" Type="http://schemas.openxmlformats.org/officeDocument/2006/relationships/hyperlink" Target="http://www.northamerica.airbus-group.com/north-america/usa/Airbus-Defense-and-Space.html" TargetMode="External"/><Relationship Id="rId33" Type="http://schemas.openxmlformats.org/officeDocument/2006/relationships/hyperlink" Target="http://www.alethix.com/" TargetMode="External"/><Relationship Id="rId32" Type="http://schemas.openxmlformats.org/officeDocument/2006/relationships/hyperlink" Target="http://www.akamai.com/" TargetMode="External"/><Relationship Id="rId35" Type="http://schemas.openxmlformats.org/officeDocument/2006/relationships/hyperlink" Target="http://www.allencorporation.com/" TargetMode="External"/><Relationship Id="rId34" Type="http://schemas.openxmlformats.org/officeDocument/2006/relationships/hyperlink" Target="http://www.alleghenyst.com/" TargetMode="External"/><Relationship Id="rId37" Type="http://schemas.openxmlformats.org/officeDocument/2006/relationships/hyperlink" Target="http://www.alliantsolutions.net/" TargetMode="External"/><Relationship Id="rId36" Type="http://schemas.openxmlformats.org/officeDocument/2006/relationships/hyperlink" Target="http://www.alliance-it.com/" TargetMode="External"/><Relationship Id="rId39" Type="http://schemas.openxmlformats.org/officeDocument/2006/relationships/hyperlink" Target="http://www.alqimi.com/" TargetMode="External"/><Relationship Id="rId38" Type="http://schemas.openxmlformats.org/officeDocument/2006/relationships/hyperlink" Target="http://www.a2ius.com/" TargetMode="External"/><Relationship Id="rId20" Type="http://schemas.openxmlformats.org/officeDocument/2006/relationships/hyperlink" Target="http://www.acconline.com/" TargetMode="External"/><Relationship Id="rId22" Type="http://schemas.openxmlformats.org/officeDocument/2006/relationships/hyperlink" Target="http://www.team-arti.com/" TargetMode="External"/><Relationship Id="rId21" Type="http://schemas.openxmlformats.org/officeDocument/2006/relationships/hyperlink" Target="http://www.advprograms.com/" TargetMode="External"/><Relationship Id="rId24" Type="http://schemas.openxmlformats.org/officeDocument/2006/relationships/hyperlink" Target="http://www.aecom.com/" TargetMode="External"/><Relationship Id="rId23" Type="http://schemas.openxmlformats.org/officeDocument/2006/relationships/hyperlink" Target="http://www.asd-inc.com/" TargetMode="External"/><Relationship Id="rId129" Type="http://schemas.openxmlformats.org/officeDocument/2006/relationships/hyperlink" Target="http://www.cghtech.com/" TargetMode="External"/><Relationship Id="rId128" Type="http://schemas.openxmlformats.org/officeDocument/2006/relationships/hyperlink" Target="http://www.cfocussoftware.com/" TargetMode="External"/><Relationship Id="rId127" Type="http://schemas.openxmlformats.org/officeDocument/2006/relationships/hyperlink" Target="http://www.cetech-triumph.com/" TargetMode="External"/><Relationship Id="rId126" Type="http://schemas.openxmlformats.org/officeDocument/2006/relationships/hyperlink" Target="http://www.certipath.com/" TargetMode="External"/><Relationship Id="rId26" Type="http://schemas.openxmlformats.org/officeDocument/2006/relationships/hyperlink" Target="http://www.acisolutions.net/" TargetMode="External"/><Relationship Id="rId121" Type="http://schemas.openxmlformats.org/officeDocument/2006/relationships/hyperlink" Target="http://www.ccsecuritytraining.com/" TargetMode="External"/><Relationship Id="rId25" Type="http://schemas.openxmlformats.org/officeDocument/2006/relationships/hyperlink" Target="http://www.aequussg.com/" TargetMode="External"/><Relationship Id="rId120" Type="http://schemas.openxmlformats.org/officeDocument/2006/relationships/hyperlink" Target="http://www.centechgroup.com/" TargetMode="External"/><Relationship Id="rId28" Type="http://schemas.openxmlformats.org/officeDocument/2006/relationships/hyperlink" Target="http://www.aiminnovationsllc.com/" TargetMode="External"/><Relationship Id="rId27" Type="http://schemas.openxmlformats.org/officeDocument/2006/relationships/hyperlink" Target="http://www.agil3tech.com/" TargetMode="External"/><Relationship Id="rId125" Type="http://schemas.openxmlformats.org/officeDocument/2006/relationships/hyperlink" Target="http://www.centurylink.com/business/enterprise/government/federal/" TargetMode="External"/><Relationship Id="rId29" Type="http://schemas.openxmlformats.org/officeDocument/2006/relationships/hyperlink" Target="http://www.ains.com/" TargetMode="External"/><Relationship Id="rId124" Type="http://schemas.openxmlformats.org/officeDocument/2006/relationships/hyperlink" Target="http://www.centurum.com/" TargetMode="External"/><Relationship Id="rId123" Type="http://schemas.openxmlformats.org/officeDocument/2006/relationships/hyperlink" Target="http://www.centroid-llc.com/" TargetMode="External"/><Relationship Id="rId122" Type="http://schemas.openxmlformats.org/officeDocument/2006/relationships/hyperlink" Target="http://www.centripetalnetworks.com/" TargetMode="External"/><Relationship Id="rId95" Type="http://schemas.openxmlformats.org/officeDocument/2006/relationships/hyperlink" Target="http://www.us.blackberry.com/home.html" TargetMode="External"/><Relationship Id="rId94" Type="http://schemas.openxmlformats.org/officeDocument/2006/relationships/hyperlink" Target="http://www.blackbagtech.com/" TargetMode="External"/><Relationship Id="rId97" Type="http://schemas.openxmlformats.org/officeDocument/2006/relationships/hyperlink" Target="http://www.blackpointcyber.com/" TargetMode="External"/><Relationship Id="rId96" Type="http://schemas.openxmlformats.org/officeDocument/2006/relationships/hyperlink" Target="http://www.blackmesh.com/" TargetMode="External"/><Relationship Id="rId11" Type="http://schemas.openxmlformats.org/officeDocument/2006/relationships/hyperlink" Target="http://www.acisolutions.net/" TargetMode="External"/><Relationship Id="rId99" Type="http://schemas.openxmlformats.org/officeDocument/2006/relationships/hyperlink" Target="http://www.bluecatnetworks.com/" TargetMode="External"/><Relationship Id="rId10" Type="http://schemas.openxmlformats.org/officeDocument/2006/relationships/hyperlink" Target="http://www.acesinc.net/" TargetMode="External"/><Relationship Id="rId98" Type="http://schemas.openxmlformats.org/officeDocument/2006/relationships/hyperlink" Target="http://www.blueridge.com/" TargetMode="External"/><Relationship Id="rId13" Type="http://schemas.openxmlformats.org/officeDocument/2006/relationships/hyperlink" Target="http://www.actifio.com/" TargetMode="External"/><Relationship Id="rId12" Type="http://schemas.openxmlformats.org/officeDocument/2006/relationships/hyperlink" Target="http://www.acquiredata.com/" TargetMode="External"/><Relationship Id="rId91" Type="http://schemas.openxmlformats.org/officeDocument/2006/relationships/hyperlink" Target="http://www.binghamtech.com/" TargetMode="External"/><Relationship Id="rId90" Type="http://schemas.openxmlformats.org/officeDocument/2006/relationships/hyperlink" Target="http://www.biascorp.com/" TargetMode="External"/><Relationship Id="rId93" Type="http://schemas.openxmlformats.org/officeDocument/2006/relationships/hyperlink" Target="http://www.blackbox.com/" TargetMode="External"/><Relationship Id="rId92" Type="http://schemas.openxmlformats.org/officeDocument/2006/relationships/hyperlink" Target="http://www.biometricassociates.com/" TargetMode="External"/><Relationship Id="rId118" Type="http://schemas.openxmlformats.org/officeDocument/2006/relationships/hyperlink" Target="http://www.catapult.sc3.com/" TargetMode="External"/><Relationship Id="rId117" Type="http://schemas.openxmlformats.org/officeDocument/2006/relationships/hyperlink" Target="http://www.cassevern.com/" TargetMode="External"/><Relationship Id="rId116" Type="http://schemas.openxmlformats.org/officeDocument/2006/relationships/hyperlink" Target="http://www.cbridgeinc.com/" TargetMode="External"/><Relationship Id="rId115" Type="http://schemas.openxmlformats.org/officeDocument/2006/relationships/hyperlink" Target="http://www.c2scg.com/" TargetMode="External"/><Relationship Id="rId119" Type="http://schemas.openxmlformats.org/officeDocument/2006/relationships/hyperlink" Target="http://www.cdwg.com/federal" TargetMode="External"/><Relationship Id="rId15" Type="http://schemas.openxmlformats.org/officeDocument/2006/relationships/hyperlink" Target="http://www.myacuity.com/" TargetMode="External"/><Relationship Id="rId110" Type="http://schemas.openxmlformats.org/officeDocument/2006/relationships/hyperlink" Target="http://www.bscsys.com/" TargetMode="External"/><Relationship Id="rId14" Type="http://schemas.openxmlformats.org/officeDocument/2006/relationships/hyperlink" Target="http://www.acuitysolutionscorporation.com/" TargetMode="External"/><Relationship Id="rId17" Type="http://schemas.openxmlformats.org/officeDocument/2006/relationships/hyperlink" Target="http://www.adamscomm.com/" TargetMode="External"/><Relationship Id="rId16" Type="http://schemas.openxmlformats.org/officeDocument/2006/relationships/hyperlink" Target="http://www.adaequare.com/" TargetMode="External"/><Relationship Id="rId19" Type="http://schemas.openxmlformats.org/officeDocument/2006/relationships/hyperlink" Target="http://www.adlumin.com/" TargetMode="External"/><Relationship Id="rId114" Type="http://schemas.openxmlformats.org/officeDocument/2006/relationships/hyperlink" Target="http://www.bylight.com/" TargetMode="External"/><Relationship Id="rId18" Type="http://schemas.openxmlformats.org/officeDocument/2006/relationships/hyperlink" Target="http://www.addxcorp.com/" TargetMode="External"/><Relationship Id="rId113" Type="http://schemas.openxmlformats.org/officeDocument/2006/relationships/hyperlink" Target="http://www.bcmcgroup.com/" TargetMode="External"/><Relationship Id="rId112" Type="http://schemas.openxmlformats.org/officeDocument/2006/relationships/hyperlink" Target="http://www.buchanan-edwards.com/" TargetMode="External"/><Relationship Id="rId111" Type="http://schemas.openxmlformats.org/officeDocument/2006/relationships/hyperlink" Target="http://www.globalservices.bt.com/btfederal/en/home" TargetMode="External"/><Relationship Id="rId84" Type="http://schemas.openxmlformats.org/officeDocument/2006/relationships/hyperlink" Target="http://www.blackwoodassociates.com/" TargetMode="External"/><Relationship Id="rId83" Type="http://schemas.openxmlformats.org/officeDocument/2006/relationships/hyperlink" Target="http://www.b-dconsulting.com/index.php" TargetMode="External"/><Relationship Id="rId86" Type="http://schemas.openxmlformats.org/officeDocument/2006/relationships/hyperlink" Target="http://www.basistech.com/" TargetMode="External"/><Relationship Id="rId85" Type="http://schemas.openxmlformats.org/officeDocument/2006/relationships/hyperlink" Target="http://www.base2engineering.com/" TargetMode="External"/><Relationship Id="rId88" Type="http://schemas.openxmlformats.org/officeDocument/2006/relationships/hyperlink" Target="http://www.belaytech.com/" TargetMode="External"/><Relationship Id="rId150" Type="http://schemas.openxmlformats.org/officeDocument/2006/relationships/hyperlink" Target="http://www.cwsc.com/" TargetMode="External"/><Relationship Id="rId87" Type="http://schemas.openxmlformats.org/officeDocument/2006/relationships/hyperlink" Target="http://www.bayshorenetworks.com/" TargetMode="External"/><Relationship Id="rId89" Type="http://schemas.openxmlformats.org/officeDocument/2006/relationships/hyperlink" Target="http://www.betis.com/" TargetMode="External"/><Relationship Id="rId80" Type="http://schemas.openxmlformats.org/officeDocument/2006/relationships/hyperlink" Target="http://www.avineon.com/" TargetMode="External"/><Relationship Id="rId82" Type="http://schemas.openxmlformats.org/officeDocument/2006/relationships/hyperlink" Target="http://www.axway.com/en" TargetMode="External"/><Relationship Id="rId81" Type="http://schemas.openxmlformats.org/officeDocument/2006/relationships/hyperlink" Target="http://www.axonai.com/" TargetMode="External"/><Relationship Id="rId1" Type="http://schemas.openxmlformats.org/officeDocument/2006/relationships/hyperlink" Target="http://www.202partnersllc.com/" TargetMode="External"/><Relationship Id="rId2" Type="http://schemas.openxmlformats.org/officeDocument/2006/relationships/hyperlink" Target="http://www.tscti.com/" TargetMode="External"/><Relationship Id="rId3" Type="http://schemas.openxmlformats.org/officeDocument/2006/relationships/hyperlink" Target="http://www.atkearney.com/" TargetMode="External"/><Relationship Id="rId149" Type="http://schemas.openxmlformats.org/officeDocument/2006/relationships/hyperlink" Target="http://www.ctsmd.com/index.html" TargetMode="External"/><Relationship Id="rId4" Type="http://schemas.openxmlformats.org/officeDocument/2006/relationships/hyperlink" Target="http://www.aaski.com/" TargetMode="External"/><Relationship Id="rId148" Type="http://schemas.openxmlformats.org/officeDocument/2006/relationships/hyperlink" Target="http://www.cillc.com/" TargetMode="External"/><Relationship Id="rId9" Type="http://schemas.openxmlformats.org/officeDocument/2006/relationships/hyperlink" Target="http://www.acentia.com/" TargetMode="External"/><Relationship Id="rId143" Type="http://schemas.openxmlformats.org/officeDocument/2006/relationships/hyperlink" Target="http://www.collabralink.com/" TargetMode="External"/><Relationship Id="rId142" Type="http://schemas.openxmlformats.org/officeDocument/2006/relationships/hyperlink" Target="http://www.coheretechnology.com/" TargetMode="External"/><Relationship Id="rId141" Type="http://schemas.openxmlformats.org/officeDocument/2006/relationships/hyperlink" Target="http://www.cognitiocorp.com/" TargetMode="External"/><Relationship Id="rId140" Type="http://schemas.openxmlformats.org/officeDocument/2006/relationships/hyperlink" Target="http://www.coact.com/" TargetMode="External"/><Relationship Id="rId5" Type="http://schemas.openxmlformats.org/officeDocument/2006/relationships/hyperlink" Target="http://www.ablecommtech.com/" TargetMode="External"/><Relationship Id="rId147" Type="http://schemas.openxmlformats.org/officeDocument/2006/relationships/hyperlink" Target="http://www.commvault.com/solutions/by-industry/government" TargetMode="External"/><Relationship Id="rId6" Type="http://schemas.openxmlformats.org/officeDocument/2006/relationships/hyperlink" Target="http://www.accelerasolutions.com/" TargetMode="External"/><Relationship Id="rId146" Type="http://schemas.openxmlformats.org/officeDocument/2006/relationships/hyperlink" Target="http://www.commitent.com/" TargetMode="External"/><Relationship Id="rId7" Type="http://schemas.openxmlformats.org/officeDocument/2006/relationships/hyperlink" Target="http://www.accenture.com/us-en/afs-industry-index" TargetMode="External"/><Relationship Id="rId145" Type="http://schemas.openxmlformats.org/officeDocument/2006/relationships/hyperlink" Target="http://www.ctp-web.com/" TargetMode="External"/><Relationship Id="rId8" Type="http://schemas.openxmlformats.org/officeDocument/2006/relationships/hyperlink" Target="http://www.aceinfosolutions.com/" TargetMode="External"/><Relationship Id="rId144" Type="http://schemas.openxmlformats.org/officeDocument/2006/relationships/hyperlink" Target="http://www.collabraspace.com/" TargetMode="External"/><Relationship Id="rId73" Type="http://schemas.openxmlformats.org/officeDocument/2006/relationships/hyperlink" Target="http://www.athenaconsultinggroup.com/" TargetMode="External"/><Relationship Id="rId72" Type="http://schemas.openxmlformats.org/officeDocument/2006/relationships/hyperlink" Target="http://www.atekinc.com/" TargetMode="External"/><Relationship Id="rId75" Type="http://schemas.openxmlformats.org/officeDocument/2006/relationships/hyperlink" Target="http://www.atomicorp.com/" TargetMode="External"/><Relationship Id="rId74" Type="http://schemas.openxmlformats.org/officeDocument/2006/relationships/hyperlink" Target="http://www.act-corp.com/" TargetMode="External"/><Relationship Id="rId77" Type="http://schemas.openxmlformats.org/officeDocument/2006/relationships/hyperlink" Target="http://www.avantitech.net/" TargetMode="External"/><Relationship Id="rId76" Type="http://schemas.openxmlformats.org/officeDocument/2006/relationships/hyperlink" Target="http://www.attain.com/" TargetMode="External"/><Relationship Id="rId79" Type="http://schemas.openxmlformats.org/officeDocument/2006/relationships/hyperlink" Target="http://www.aveshka.com/" TargetMode="External"/><Relationship Id="rId78" Type="http://schemas.openxmlformats.org/officeDocument/2006/relationships/hyperlink" Target="http://www.avaya.com/en/solutions/us-government-solutions/" TargetMode="External"/><Relationship Id="rId71" Type="http://schemas.openxmlformats.org/officeDocument/2006/relationships/hyperlink" Target="http://www.ataata.com/" TargetMode="External"/><Relationship Id="rId70" Type="http://schemas.openxmlformats.org/officeDocument/2006/relationships/hyperlink" Target="http://www.corp.att.com/gov/" TargetMode="External"/><Relationship Id="rId139" Type="http://schemas.openxmlformats.org/officeDocument/2006/relationships/hyperlink" Target="http://www.cloudera.com/" TargetMode="External"/><Relationship Id="rId138" Type="http://schemas.openxmlformats.org/officeDocument/2006/relationships/hyperlink" Target="http://www.clearshark.com/" TargetMode="External"/><Relationship Id="rId137" Type="http://schemas.openxmlformats.org/officeDocument/2006/relationships/hyperlink" Target="http://www.clearedsolutions.com/" TargetMode="External"/><Relationship Id="rId132" Type="http://schemas.openxmlformats.org/officeDocument/2006/relationships/hyperlink" Target="http://www.explorecas.com/" TargetMode="External"/><Relationship Id="rId131" Type="http://schemas.openxmlformats.org/officeDocument/2006/relationships/hyperlink" Target="http://www.charontech.com/" TargetMode="External"/><Relationship Id="rId130" Type="http://schemas.openxmlformats.org/officeDocument/2006/relationships/hyperlink" Target="http://www.cgi.com/en/us-federal/services-solutions" TargetMode="External"/><Relationship Id="rId136" Type="http://schemas.openxmlformats.org/officeDocument/2006/relationships/hyperlink" Target="http://www.citrix.com/" TargetMode="External"/><Relationship Id="rId135" Type="http://schemas.openxmlformats.org/officeDocument/2006/relationships/hyperlink" Target="http://www.cisco.com/c/en/us/solutions/industries/government.html" TargetMode="External"/><Relationship Id="rId134" Type="http://schemas.openxmlformats.org/officeDocument/2006/relationships/hyperlink" Target="http://www.cisfederal.com/" TargetMode="External"/><Relationship Id="rId133" Type="http://schemas.openxmlformats.org/officeDocument/2006/relationships/hyperlink" Target="http://www.cigital.com/" TargetMode="External"/><Relationship Id="rId62" Type="http://schemas.openxmlformats.org/officeDocument/2006/relationships/hyperlink" Target="http://www.ashton-gs.com/" TargetMode="External"/><Relationship Id="rId61" Type="http://schemas.openxmlformats.org/officeDocument/2006/relationships/hyperlink" Target="http://www.artelllc.com/" TargetMode="External"/><Relationship Id="rId64" Type="http://schemas.openxmlformats.org/officeDocument/2006/relationships/hyperlink" Target="http://www.asisecurity.net/" TargetMode="External"/><Relationship Id="rId63" Type="http://schemas.openxmlformats.org/officeDocument/2006/relationships/hyperlink" Target="http://www.asigovernment.com/" TargetMode="External"/><Relationship Id="rId66" Type="http://schemas.openxmlformats.org/officeDocument/2006/relationships/hyperlink" Target="http://www.asrcfederal.com/" TargetMode="External"/><Relationship Id="rId65" Type="http://schemas.openxmlformats.org/officeDocument/2006/relationships/hyperlink" Target="http://www.aspirationsoftware.com/" TargetMode="External"/><Relationship Id="rId68" Type="http://schemas.openxmlformats.org/officeDocument/2006/relationships/hyperlink" Target="http://www.assured-consulting.com/" TargetMode="External"/><Relationship Id="rId67" Type="http://schemas.openxmlformats.org/officeDocument/2006/relationships/hyperlink" Target="http://www.assuraconsulting.com/" TargetMode="External"/><Relationship Id="rId60" Type="http://schemas.openxmlformats.org/officeDocument/2006/relationships/hyperlink" Target="http://www.artechinfo.com/" TargetMode="External"/><Relationship Id="rId69" Type="http://schemas.openxmlformats.org/officeDocument/2006/relationships/hyperlink" Target="http://www.astor-sanders.com/" TargetMode="External"/><Relationship Id="rId51" Type="http://schemas.openxmlformats.org/officeDocument/2006/relationships/hyperlink" Target="http://www.ansfederal.com/" TargetMode="External"/><Relationship Id="rId50" Type="http://schemas.openxmlformats.org/officeDocument/2006/relationships/hyperlink" Target="http://www.actnow.com/" TargetMode="External"/><Relationship Id="rId53" Type="http://schemas.openxmlformats.org/officeDocument/2006/relationships/hyperlink" Target="http://www.arenatechnologies.com/" TargetMode="External"/><Relationship Id="rId52" Type="http://schemas.openxmlformats.org/officeDocument/2006/relationships/hyperlink" Target="http://www.applylogic.com/" TargetMode="External"/><Relationship Id="rId55" Type="http://schemas.openxmlformats.org/officeDocument/2006/relationships/hyperlink" Target="http://www.argotis.com/" TargetMode="External"/><Relationship Id="rId54" Type="http://schemas.openxmlformats.org/officeDocument/2006/relationships/hyperlink" Target="http://www.aretecinc.com/" TargetMode="External"/><Relationship Id="rId57" Type="http://schemas.openxmlformats.org/officeDocument/2006/relationships/hyperlink" Target="http://www.arknss.com/" TargetMode="External"/><Relationship Id="rId56" Type="http://schemas.openxmlformats.org/officeDocument/2006/relationships/hyperlink" Target="http://www.arieshq.com/" TargetMode="External"/><Relationship Id="rId59" Type="http://schemas.openxmlformats.org/officeDocument/2006/relationships/hyperlink" Target="http://www.arrayinfotech.com/" TargetMode="External"/><Relationship Id="rId154" Type="http://schemas.openxmlformats.org/officeDocument/2006/relationships/drawing" Target="../drawings/drawing1.xml"/><Relationship Id="rId58" Type="http://schemas.openxmlformats.org/officeDocument/2006/relationships/hyperlink" Target="http://www.armored-cloud.com/" TargetMode="External"/><Relationship Id="rId153" Type="http://schemas.openxmlformats.org/officeDocument/2006/relationships/hyperlink" Target="http://www.condortech.com/" TargetMode="External"/><Relationship Id="rId152" Type="http://schemas.openxmlformats.org/officeDocument/2006/relationships/hyperlink" Target="http://www.concordcrossroads.com/" TargetMode="External"/><Relationship Id="rId151" Type="http://schemas.openxmlformats.org/officeDocument/2006/relationships/hyperlink" Target="http://www.concera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5"/>
    <col customWidth="1" min="2" max="2" width="51.25"/>
    <col customWidth="1" min="3" max="3" width="68.38"/>
    <col customWidth="1" min="4" max="4" width="8.25"/>
    <col customWidth="1" min="5" max="5" width="23.38"/>
    <col customWidth="1" min="6" max="6" width="32.13"/>
    <col customWidth="1" min="7" max="7" width="26.25"/>
    <col customWidth="1" min="8" max="8" width="10.5"/>
    <col customWidth="1" min="9" max="9" width="19.75"/>
    <col customWidth="1" min="10" max="10" width="9.13"/>
    <col customWidth="1" min="11" max="11" width="9.75"/>
    <col customWidth="1" min="12" max="26" width="7.63"/>
  </cols>
  <sheetData>
    <row r="1">
      <c r="A1" s="1" t="s">
        <v>0</v>
      </c>
      <c r="B1" s="2" t="s">
        <v>1</v>
      </c>
      <c r="C1" s="2" t="s">
        <v>2</v>
      </c>
      <c r="D1" s="2" t="s">
        <v>3</v>
      </c>
      <c r="E1" s="2" t="s">
        <v>4</v>
      </c>
      <c r="F1" s="2" t="s">
        <v>5</v>
      </c>
      <c r="G1" s="2" t="s">
        <v>6</v>
      </c>
      <c r="H1" s="2" t="s">
        <v>7</v>
      </c>
      <c r="I1" s="2" t="s">
        <v>8</v>
      </c>
      <c r="J1" s="2" t="s">
        <v>9</v>
      </c>
      <c r="K1" s="3" t="s">
        <v>10</v>
      </c>
    </row>
    <row r="2">
      <c r="A2" s="4" t="s">
        <v>11</v>
      </c>
      <c r="B2" s="5" t="s">
        <v>12</v>
      </c>
      <c r="C2" s="6" t="s">
        <v>13</v>
      </c>
      <c r="D2" s="7" t="s">
        <v>14</v>
      </c>
      <c r="E2" s="7" t="s">
        <v>15</v>
      </c>
      <c r="F2" s="5"/>
      <c r="G2" s="7" t="s">
        <v>16</v>
      </c>
      <c r="H2" s="7" t="s">
        <v>17</v>
      </c>
      <c r="I2" s="7" t="s">
        <v>18</v>
      </c>
      <c r="J2" s="7" t="s">
        <v>19</v>
      </c>
      <c r="K2" s="8" t="s">
        <v>20</v>
      </c>
    </row>
    <row r="3">
      <c r="A3" s="9" t="s">
        <v>21</v>
      </c>
      <c r="B3" s="10" t="s">
        <v>22</v>
      </c>
      <c r="C3" s="11" t="s">
        <v>23</v>
      </c>
      <c r="D3" s="12" t="s">
        <v>14</v>
      </c>
      <c r="E3" s="12" t="s">
        <v>24</v>
      </c>
      <c r="F3" s="10" t="s">
        <v>25</v>
      </c>
      <c r="G3" s="12" t="s">
        <v>26</v>
      </c>
      <c r="H3" s="12" t="s">
        <v>27</v>
      </c>
      <c r="I3" s="12" t="s">
        <v>28</v>
      </c>
      <c r="J3" s="12" t="s">
        <v>29</v>
      </c>
      <c r="K3" s="13" t="s">
        <v>30</v>
      </c>
    </row>
    <row r="4">
      <c r="A4" s="4" t="s">
        <v>31</v>
      </c>
      <c r="B4" s="5" t="s">
        <v>32</v>
      </c>
      <c r="C4" s="6" t="str">
        <f>HYPERLINK("http://www.202partnersllc.com/","www.202partnersllc.com/")</f>
        <v>www.202partnersllc.com/</v>
      </c>
      <c r="D4" s="7" t="s">
        <v>14</v>
      </c>
      <c r="E4" s="7" t="s">
        <v>14</v>
      </c>
      <c r="F4" s="5"/>
      <c r="G4" s="7" t="s">
        <v>33</v>
      </c>
      <c r="H4" s="7"/>
      <c r="I4" s="7" t="s">
        <v>34</v>
      </c>
      <c r="J4" s="7" t="s">
        <v>35</v>
      </c>
      <c r="K4" s="8" t="s">
        <v>36</v>
      </c>
    </row>
    <row r="5">
      <c r="A5" s="9" t="s">
        <v>37</v>
      </c>
      <c r="B5" s="10" t="s">
        <v>38</v>
      </c>
      <c r="C5" s="11" t="str">
        <f>HYPERLINK("http://www.tscti.com/","www.tscti.com/")</f>
        <v>www.tscti.com/</v>
      </c>
      <c r="D5" s="12" t="s">
        <v>14</v>
      </c>
      <c r="E5" s="12" t="s">
        <v>15</v>
      </c>
      <c r="F5" s="12"/>
      <c r="G5" s="12" t="s">
        <v>39</v>
      </c>
      <c r="H5" s="12" t="s">
        <v>27</v>
      </c>
      <c r="I5" s="12" t="s">
        <v>40</v>
      </c>
      <c r="J5" s="12" t="s">
        <v>19</v>
      </c>
      <c r="K5" s="13">
        <v>22102.0</v>
      </c>
    </row>
    <row r="6">
      <c r="A6" s="4" t="s">
        <v>41</v>
      </c>
      <c r="B6" s="5" t="s">
        <v>42</v>
      </c>
      <c r="C6" s="6" t="s">
        <v>43</v>
      </c>
      <c r="D6" s="7" t="s">
        <v>14</v>
      </c>
      <c r="E6" s="7" t="s">
        <v>15</v>
      </c>
      <c r="F6" s="5"/>
      <c r="G6" s="7" t="s">
        <v>44</v>
      </c>
      <c r="H6" s="7" t="s">
        <v>45</v>
      </c>
      <c r="I6" s="7" t="s">
        <v>46</v>
      </c>
      <c r="J6" s="7" t="s">
        <v>19</v>
      </c>
      <c r="K6" s="8" t="s">
        <v>47</v>
      </c>
    </row>
    <row r="7">
      <c r="A7" s="9" t="s">
        <v>48</v>
      </c>
      <c r="B7" s="10" t="s">
        <v>49</v>
      </c>
      <c r="C7" s="11" t="s">
        <v>50</v>
      </c>
      <c r="D7" s="12" t="s">
        <v>51</v>
      </c>
      <c r="E7" s="12" t="s">
        <v>51</v>
      </c>
      <c r="F7" s="10"/>
      <c r="G7" s="12" t="s">
        <v>52</v>
      </c>
      <c r="H7" s="12"/>
      <c r="I7" s="12" t="s">
        <v>53</v>
      </c>
      <c r="J7" s="12" t="s">
        <v>19</v>
      </c>
      <c r="K7" s="13" t="s">
        <v>54</v>
      </c>
    </row>
    <row r="8">
      <c r="A8" s="4" t="s">
        <v>55</v>
      </c>
      <c r="B8" s="5" t="s">
        <v>56</v>
      </c>
      <c r="C8" s="7" t="s">
        <v>57</v>
      </c>
      <c r="D8" s="7" t="s">
        <v>14</v>
      </c>
      <c r="E8" s="7" t="s">
        <v>14</v>
      </c>
      <c r="F8" s="5"/>
      <c r="G8" s="7" t="s">
        <v>58</v>
      </c>
      <c r="H8" s="7"/>
      <c r="I8" s="7" t="s">
        <v>59</v>
      </c>
      <c r="J8" s="7" t="s">
        <v>35</v>
      </c>
      <c r="K8" s="8" t="s">
        <v>60</v>
      </c>
    </row>
    <row r="9">
      <c r="A9" s="9" t="s">
        <v>61</v>
      </c>
      <c r="B9" s="10" t="s">
        <v>62</v>
      </c>
      <c r="C9" s="12" t="s">
        <v>63</v>
      </c>
      <c r="D9" s="12" t="s">
        <v>14</v>
      </c>
      <c r="E9" s="12" t="s">
        <v>14</v>
      </c>
      <c r="F9" s="10"/>
      <c r="G9" s="12" t="s">
        <v>64</v>
      </c>
      <c r="H9" s="12" t="s">
        <v>65</v>
      </c>
      <c r="I9" s="12" t="s">
        <v>66</v>
      </c>
      <c r="J9" s="12" t="s">
        <v>35</v>
      </c>
      <c r="K9" s="13" t="s">
        <v>67</v>
      </c>
    </row>
    <row r="10">
      <c r="A10" s="4" t="s">
        <v>68</v>
      </c>
      <c r="B10" s="5" t="s">
        <v>69</v>
      </c>
      <c r="C10" s="7" t="s">
        <v>70</v>
      </c>
      <c r="D10" s="7" t="s">
        <v>14</v>
      </c>
      <c r="E10" s="7" t="s">
        <v>14</v>
      </c>
      <c r="F10" s="5"/>
      <c r="G10" s="7" t="s">
        <v>71</v>
      </c>
      <c r="H10" s="7" t="s">
        <v>72</v>
      </c>
      <c r="I10" s="7" t="s">
        <v>73</v>
      </c>
      <c r="J10" s="7" t="s">
        <v>35</v>
      </c>
      <c r="K10" s="8" t="s">
        <v>74</v>
      </c>
    </row>
    <row r="11">
      <c r="A11" s="9" t="s">
        <v>75</v>
      </c>
      <c r="B11" s="10" t="s">
        <v>76</v>
      </c>
      <c r="C11" s="11" t="str">
        <f>HYPERLINK("http://www.atkearney.com/","www.atkearney.com/")</f>
        <v>www.atkearney.com/</v>
      </c>
      <c r="D11" s="12" t="s">
        <v>51</v>
      </c>
      <c r="E11" s="12" t="s">
        <v>77</v>
      </c>
      <c r="F11" s="12"/>
      <c r="G11" s="12" t="s">
        <v>78</v>
      </c>
      <c r="H11" s="12" t="s">
        <v>79</v>
      </c>
      <c r="I11" s="12" t="s">
        <v>80</v>
      </c>
      <c r="J11" s="12" t="s">
        <v>19</v>
      </c>
      <c r="K11" s="13">
        <v>22209.0</v>
      </c>
    </row>
    <row r="12">
      <c r="A12" s="4" t="s">
        <v>81</v>
      </c>
      <c r="B12" s="5" t="s">
        <v>82</v>
      </c>
      <c r="C12" s="6" t="str">
        <f>HYPERLINK("http://www.aaski.com/","www.aaski.com/")</f>
        <v>www.aaski.com/</v>
      </c>
      <c r="D12" s="7" t="s">
        <v>14</v>
      </c>
      <c r="E12" s="7" t="s">
        <v>24</v>
      </c>
      <c r="F12" s="5" t="s">
        <v>83</v>
      </c>
      <c r="G12" s="7" t="s">
        <v>84</v>
      </c>
      <c r="H12" s="7" t="s">
        <v>72</v>
      </c>
      <c r="I12" s="7" t="s">
        <v>85</v>
      </c>
      <c r="J12" s="7" t="s">
        <v>35</v>
      </c>
      <c r="K12" s="8">
        <v>21001.0</v>
      </c>
    </row>
    <row r="13">
      <c r="A13" s="9" t="s">
        <v>86</v>
      </c>
      <c r="B13" s="10" t="s">
        <v>87</v>
      </c>
      <c r="C13" s="12" t="s">
        <v>88</v>
      </c>
      <c r="D13" s="12" t="s">
        <v>14</v>
      </c>
      <c r="E13" s="12" t="s">
        <v>14</v>
      </c>
      <c r="F13" s="10"/>
      <c r="G13" s="12" t="s">
        <v>89</v>
      </c>
      <c r="H13" s="12" t="s">
        <v>90</v>
      </c>
      <c r="I13" s="12" t="s">
        <v>91</v>
      </c>
      <c r="J13" s="12" t="s">
        <v>35</v>
      </c>
      <c r="K13" s="13" t="s">
        <v>92</v>
      </c>
    </row>
    <row r="14">
      <c r="A14" s="4" t="s">
        <v>93</v>
      </c>
      <c r="B14" s="5" t="s">
        <v>94</v>
      </c>
      <c r="C14" s="6" t="s">
        <v>95</v>
      </c>
      <c r="D14" s="7" t="s">
        <v>14</v>
      </c>
      <c r="E14" s="7" t="s">
        <v>14</v>
      </c>
      <c r="F14" s="5"/>
      <c r="G14" s="7" t="s">
        <v>96</v>
      </c>
      <c r="H14" s="7"/>
      <c r="I14" s="7" t="s">
        <v>97</v>
      </c>
      <c r="J14" s="7" t="s">
        <v>35</v>
      </c>
      <c r="K14" s="8" t="s">
        <v>98</v>
      </c>
    </row>
    <row r="15">
      <c r="A15" s="9" t="s">
        <v>99</v>
      </c>
      <c r="B15" s="10" t="s">
        <v>100</v>
      </c>
      <c r="C15" s="11" t="str">
        <f>HYPERLINK("http://www.ablecommtech.com/","www.ablecommtech.com/")</f>
        <v>www.ablecommtech.com/</v>
      </c>
      <c r="D15" s="12" t="s">
        <v>51</v>
      </c>
      <c r="E15" s="12" t="s">
        <v>101</v>
      </c>
      <c r="F15" s="12"/>
      <c r="G15" s="12" t="s">
        <v>102</v>
      </c>
      <c r="H15" s="12" t="s">
        <v>103</v>
      </c>
      <c r="I15" s="12" t="s">
        <v>104</v>
      </c>
      <c r="J15" s="12" t="s">
        <v>35</v>
      </c>
      <c r="K15" s="13">
        <v>21703.0</v>
      </c>
    </row>
    <row r="16">
      <c r="A16" s="4" t="s">
        <v>105</v>
      </c>
      <c r="B16" s="5" t="s">
        <v>106</v>
      </c>
      <c r="C16" s="7" t="s">
        <v>107</v>
      </c>
      <c r="D16" s="7" t="s">
        <v>14</v>
      </c>
      <c r="E16" s="7" t="s">
        <v>14</v>
      </c>
      <c r="F16" s="5"/>
      <c r="G16" s="7" t="s">
        <v>108</v>
      </c>
      <c r="H16" s="7" t="s">
        <v>109</v>
      </c>
      <c r="I16" s="7" t="s">
        <v>110</v>
      </c>
      <c r="J16" s="7" t="s">
        <v>35</v>
      </c>
      <c r="K16" s="8" t="s">
        <v>111</v>
      </c>
    </row>
    <row r="17">
      <c r="A17" s="9" t="s">
        <v>112</v>
      </c>
      <c r="B17" s="10" t="s">
        <v>113</v>
      </c>
      <c r="C17" s="12" t="s">
        <v>114</v>
      </c>
      <c r="D17" s="12" t="s">
        <v>51</v>
      </c>
      <c r="E17" s="12" t="s">
        <v>51</v>
      </c>
      <c r="F17" s="10"/>
      <c r="G17" s="12" t="s">
        <v>115</v>
      </c>
      <c r="H17" s="12" t="s">
        <v>116</v>
      </c>
      <c r="I17" s="12" t="s">
        <v>66</v>
      </c>
      <c r="J17" s="12" t="s">
        <v>35</v>
      </c>
      <c r="K17" s="13" t="s">
        <v>117</v>
      </c>
    </row>
    <row r="18">
      <c r="A18" s="4" t="s">
        <v>118</v>
      </c>
      <c r="B18" s="14" t="s">
        <v>119</v>
      </c>
      <c r="C18" s="6" t="str">
        <f>HYPERLINK("http://www.accelerasolutions.com/","www.accelerasolutions.com")</f>
        <v>www.accelerasolutions.com</v>
      </c>
      <c r="D18" s="7" t="s">
        <v>14</v>
      </c>
      <c r="E18" s="7" t="s">
        <v>14</v>
      </c>
      <c r="F18" s="5"/>
      <c r="G18" s="7" t="s">
        <v>120</v>
      </c>
      <c r="H18" s="7" t="s">
        <v>121</v>
      </c>
      <c r="I18" s="7" t="s">
        <v>122</v>
      </c>
      <c r="J18" s="7" t="s">
        <v>19</v>
      </c>
      <c r="K18" s="8" t="s">
        <v>123</v>
      </c>
    </row>
    <row r="19">
      <c r="A19" s="9" t="s">
        <v>124</v>
      </c>
      <c r="B19" s="10" t="s">
        <v>125</v>
      </c>
      <c r="C19" s="11" t="str">
        <f>HYPERLINK("http://www.accenture.com/us-en/afs-industry-index","www.accenture.com/us-en/afs-industry-index")</f>
        <v>www.accenture.com/us-en/afs-industry-index</v>
      </c>
      <c r="D19" s="12" t="s">
        <v>51</v>
      </c>
      <c r="E19" s="12" t="s">
        <v>101</v>
      </c>
      <c r="F19" s="12"/>
      <c r="G19" s="12" t="s">
        <v>126</v>
      </c>
      <c r="H19" s="12" t="s">
        <v>127</v>
      </c>
      <c r="I19" s="12" t="s">
        <v>28</v>
      </c>
      <c r="J19" s="12" t="s">
        <v>29</v>
      </c>
      <c r="K19" s="13">
        <v>20006.0</v>
      </c>
    </row>
    <row r="20">
      <c r="A20" s="4" t="s">
        <v>128</v>
      </c>
      <c r="B20" s="5" t="s">
        <v>129</v>
      </c>
      <c r="C20" s="6" t="str">
        <f>HYPERLINK("http://www.aceinfosolutions.com/","www.aceinfosolutions.com")</f>
        <v>www.aceinfosolutions.com</v>
      </c>
      <c r="D20" s="7" t="s">
        <v>51</v>
      </c>
      <c r="E20" s="7" t="s">
        <v>51</v>
      </c>
      <c r="F20" s="5"/>
      <c r="G20" s="7" t="s">
        <v>130</v>
      </c>
      <c r="H20" s="7"/>
      <c r="I20" s="7" t="s">
        <v>18</v>
      </c>
      <c r="J20" s="7" t="s">
        <v>19</v>
      </c>
      <c r="K20" s="8" t="s">
        <v>131</v>
      </c>
    </row>
    <row r="21">
      <c r="A21" s="9" t="s">
        <v>132</v>
      </c>
      <c r="B21" s="10" t="s">
        <v>133</v>
      </c>
      <c r="C21" s="11" t="str">
        <f>HYPERLINK("http://www.acentia.com/","www.acentia.com")</f>
        <v>www.acentia.com</v>
      </c>
      <c r="D21" s="12" t="s">
        <v>14</v>
      </c>
      <c r="E21" s="12" t="s">
        <v>15</v>
      </c>
      <c r="F21" s="10"/>
      <c r="G21" s="12" t="s">
        <v>134</v>
      </c>
      <c r="H21" s="12" t="s">
        <v>121</v>
      </c>
      <c r="I21" s="12" t="s">
        <v>135</v>
      </c>
      <c r="J21" s="12" t="s">
        <v>19</v>
      </c>
      <c r="K21" s="13" t="s">
        <v>136</v>
      </c>
    </row>
    <row r="22">
      <c r="A22" s="4" t="s">
        <v>137</v>
      </c>
      <c r="B22" s="5" t="s">
        <v>138</v>
      </c>
      <c r="C22" s="6" t="str">
        <f>HYPERLINK("http://www.acesinc.net/","www.acesinc.net/")</f>
        <v>www.acesinc.net/</v>
      </c>
      <c r="D22" s="7" t="s">
        <v>51</v>
      </c>
      <c r="E22" s="7" t="s">
        <v>101</v>
      </c>
      <c r="F22" s="7"/>
      <c r="G22" s="7" t="s">
        <v>139</v>
      </c>
      <c r="H22" s="7" t="s">
        <v>140</v>
      </c>
      <c r="I22" s="7" t="s">
        <v>141</v>
      </c>
      <c r="J22" s="7" t="s">
        <v>35</v>
      </c>
      <c r="K22" s="8">
        <v>21046.0</v>
      </c>
    </row>
    <row r="23">
      <c r="A23" s="9" t="s">
        <v>142</v>
      </c>
      <c r="B23" s="10" t="s">
        <v>143</v>
      </c>
      <c r="C23" s="11" t="str">
        <f>HYPERLINK("http://www.acisolutions.net/","www.acisolutions.net/")</f>
        <v>www.acisolutions.net/</v>
      </c>
      <c r="D23" s="12" t="s">
        <v>51</v>
      </c>
      <c r="E23" s="12" t="s">
        <v>51</v>
      </c>
      <c r="F23" s="12"/>
      <c r="G23" s="12" t="s">
        <v>144</v>
      </c>
      <c r="H23" s="12" t="s">
        <v>45</v>
      </c>
      <c r="I23" s="12" t="s">
        <v>80</v>
      </c>
      <c r="J23" s="12" t="s">
        <v>19</v>
      </c>
      <c r="K23" s="13">
        <v>22202.0</v>
      </c>
    </row>
    <row r="24">
      <c r="A24" s="4" t="s">
        <v>145</v>
      </c>
      <c r="B24" s="5" t="s">
        <v>146</v>
      </c>
      <c r="C24" s="6" t="str">
        <f>HYPERLINK("http://www.acquiredata.com/","www.acquiredata.com/")</f>
        <v>www.acquiredata.com/</v>
      </c>
      <c r="D24" s="7" t="s">
        <v>14</v>
      </c>
      <c r="E24" s="7" t="s">
        <v>24</v>
      </c>
      <c r="F24" s="7"/>
      <c r="G24" s="7" t="s">
        <v>147</v>
      </c>
      <c r="H24" s="7" t="s">
        <v>148</v>
      </c>
      <c r="I24" s="7" t="s">
        <v>66</v>
      </c>
      <c r="J24" s="7" t="s">
        <v>35</v>
      </c>
      <c r="K24" s="8">
        <v>20852.0</v>
      </c>
    </row>
    <row r="25">
      <c r="A25" s="9" t="s">
        <v>149</v>
      </c>
      <c r="B25" s="10" t="s">
        <v>150</v>
      </c>
      <c r="C25" s="11" t="str">
        <f>HYPERLINK("http://www.actifio.com/","www.actifio.com/")</f>
        <v>www.actifio.com/</v>
      </c>
      <c r="D25" s="12" t="s">
        <v>14</v>
      </c>
      <c r="E25" s="12" t="s">
        <v>24</v>
      </c>
      <c r="F25" s="12"/>
      <c r="G25" s="12" t="s">
        <v>151</v>
      </c>
      <c r="H25" s="12"/>
      <c r="I25" s="12" t="s">
        <v>152</v>
      </c>
      <c r="J25" s="12" t="s">
        <v>35</v>
      </c>
      <c r="K25" s="13" t="str">
        <f>RIGHT(B25,5)</f>
        <v>20815</v>
      </c>
    </row>
    <row r="26">
      <c r="A26" s="4" t="s">
        <v>153</v>
      </c>
      <c r="B26" s="5" t="s">
        <v>154</v>
      </c>
      <c r="C26" s="6" t="s">
        <v>155</v>
      </c>
      <c r="D26" s="7" t="s">
        <v>14</v>
      </c>
      <c r="E26" s="7" t="s">
        <v>14</v>
      </c>
      <c r="F26" s="5"/>
      <c r="G26" s="7" t="s">
        <v>156</v>
      </c>
      <c r="H26" s="7" t="s">
        <v>157</v>
      </c>
      <c r="I26" s="7" t="s">
        <v>158</v>
      </c>
      <c r="J26" s="7" t="s">
        <v>19</v>
      </c>
      <c r="K26" s="8" t="s">
        <v>159</v>
      </c>
    </row>
    <row r="27">
      <c r="A27" s="9" t="s">
        <v>160</v>
      </c>
      <c r="B27" s="10" t="s">
        <v>161</v>
      </c>
      <c r="C27" s="11" t="str">
        <f>HYPERLINK("http://www.acuitysolutionscorporation.com/","www.acuitysolutionscorporation.com")</f>
        <v>www.acuitysolutionscorporation.com</v>
      </c>
      <c r="D27" s="12" t="s">
        <v>162</v>
      </c>
      <c r="E27" s="12" t="s">
        <v>162</v>
      </c>
      <c r="F27" s="10"/>
      <c r="G27" s="12" t="s">
        <v>163</v>
      </c>
      <c r="H27" s="12"/>
      <c r="I27" s="12" t="s">
        <v>40</v>
      </c>
      <c r="J27" s="12" t="s">
        <v>19</v>
      </c>
      <c r="K27" s="13" t="s">
        <v>164</v>
      </c>
    </row>
    <row r="28">
      <c r="A28" s="4" t="s">
        <v>165</v>
      </c>
      <c r="B28" s="5" t="s">
        <v>166</v>
      </c>
      <c r="C28" s="6" t="str">
        <f>HYPERLINK("http://www.myacuity.com/","www.myacuity.com")</f>
        <v>www.myacuity.com</v>
      </c>
      <c r="D28" s="7" t="s">
        <v>14</v>
      </c>
      <c r="E28" s="7" t="s">
        <v>14</v>
      </c>
      <c r="F28" s="5"/>
      <c r="G28" s="7" t="s">
        <v>167</v>
      </c>
      <c r="H28" s="7"/>
      <c r="I28" s="7" t="s">
        <v>18</v>
      </c>
      <c r="J28" s="7" t="s">
        <v>19</v>
      </c>
      <c r="K28" s="8" t="s">
        <v>20</v>
      </c>
    </row>
    <row r="29">
      <c r="A29" s="9" t="s">
        <v>168</v>
      </c>
      <c r="B29" s="10" t="s">
        <v>169</v>
      </c>
      <c r="C29" s="11" t="str">
        <f>HYPERLINK("http://www.adaequare.com/","www.adaequare.com")</f>
        <v>www.adaequare.com</v>
      </c>
      <c r="D29" s="12" t="s">
        <v>51</v>
      </c>
      <c r="E29" s="12" t="s">
        <v>51</v>
      </c>
      <c r="F29" s="10"/>
      <c r="G29" s="12" t="s">
        <v>170</v>
      </c>
      <c r="H29" s="12"/>
      <c r="I29" s="12" t="s">
        <v>171</v>
      </c>
      <c r="J29" s="12" t="s">
        <v>19</v>
      </c>
      <c r="K29" s="13" t="s">
        <v>172</v>
      </c>
    </row>
    <row r="30">
      <c r="A30" s="4" t="s">
        <v>173</v>
      </c>
      <c r="B30" s="5" t="s">
        <v>174</v>
      </c>
      <c r="C30" s="6" t="str">
        <f>HYPERLINK("http://www.adamscomm.com/","www.adamscomm.com/")</f>
        <v>www.adamscomm.com/</v>
      </c>
      <c r="D30" s="7" t="s">
        <v>51</v>
      </c>
      <c r="E30" s="7" t="s">
        <v>77</v>
      </c>
      <c r="F30" s="5" t="s">
        <v>175</v>
      </c>
      <c r="G30" s="7" t="s">
        <v>176</v>
      </c>
      <c r="H30" s="7" t="s">
        <v>45</v>
      </c>
      <c r="I30" s="7" t="s">
        <v>177</v>
      </c>
      <c r="J30" s="7" t="s">
        <v>35</v>
      </c>
      <c r="K30" s="8">
        <v>20602.0</v>
      </c>
    </row>
    <row r="31">
      <c r="A31" s="9" t="s">
        <v>178</v>
      </c>
      <c r="B31" s="10" t="s">
        <v>179</v>
      </c>
      <c r="C31" s="11" t="str">
        <f>HYPERLINK("http://www.addxcorp.com/","www.addxcorp.com/")</f>
        <v>www.addxcorp.com/</v>
      </c>
      <c r="D31" s="12" t="s">
        <v>14</v>
      </c>
      <c r="E31" s="12" t="s">
        <v>24</v>
      </c>
      <c r="F31" s="12"/>
      <c r="G31" s="12" t="s">
        <v>180</v>
      </c>
      <c r="H31" s="12" t="s">
        <v>181</v>
      </c>
      <c r="I31" s="12" t="s">
        <v>182</v>
      </c>
      <c r="J31" s="12" t="s">
        <v>19</v>
      </c>
      <c r="K31" s="13">
        <v>22311.0</v>
      </c>
    </row>
    <row r="32">
      <c r="A32" s="4" t="s">
        <v>183</v>
      </c>
      <c r="B32" s="5" t="s">
        <v>184</v>
      </c>
      <c r="C32" s="7" t="s">
        <v>185</v>
      </c>
      <c r="D32" s="7" t="s">
        <v>162</v>
      </c>
      <c r="E32" s="7" t="s">
        <v>162</v>
      </c>
      <c r="F32" s="5"/>
      <c r="G32" s="7" t="s">
        <v>186</v>
      </c>
      <c r="H32" s="7" t="s">
        <v>187</v>
      </c>
      <c r="I32" s="7" t="s">
        <v>152</v>
      </c>
      <c r="J32" s="7" t="s">
        <v>35</v>
      </c>
      <c r="K32" s="8" t="s">
        <v>188</v>
      </c>
    </row>
    <row r="33">
      <c r="A33" s="9" t="s">
        <v>189</v>
      </c>
      <c r="B33" s="10" t="s">
        <v>190</v>
      </c>
      <c r="C33" s="11" t="str">
        <f>HYPERLINK("http://www.adlumin.com/","www.adlumin.com/")</f>
        <v>www.adlumin.com/</v>
      </c>
      <c r="D33" s="12" t="s">
        <v>51</v>
      </c>
      <c r="E33" s="12" t="s">
        <v>51</v>
      </c>
      <c r="F33" s="10"/>
      <c r="G33" s="12"/>
      <c r="H33" s="12"/>
      <c r="I33" s="12" t="s">
        <v>80</v>
      </c>
      <c r="J33" s="12" t="s">
        <v>19</v>
      </c>
      <c r="K33" s="13">
        <v>22201.0</v>
      </c>
    </row>
    <row r="34">
      <c r="A34" s="4" t="s">
        <v>191</v>
      </c>
      <c r="B34" s="5" t="s">
        <v>192</v>
      </c>
      <c r="C34" s="6" t="str">
        <f>HYPERLINK("http://www.acconline.com/","www.acconline.com")</f>
        <v>www.acconline.com</v>
      </c>
      <c r="D34" s="7" t="s">
        <v>14</v>
      </c>
      <c r="E34" s="7" t="s">
        <v>15</v>
      </c>
      <c r="F34" s="5"/>
      <c r="G34" s="7" t="s">
        <v>193</v>
      </c>
      <c r="H34" s="7" t="s">
        <v>127</v>
      </c>
      <c r="I34" s="7" t="s">
        <v>40</v>
      </c>
      <c r="J34" s="7" t="s">
        <v>19</v>
      </c>
      <c r="K34" s="8" t="s">
        <v>164</v>
      </c>
    </row>
    <row r="35">
      <c r="A35" s="9" t="s">
        <v>194</v>
      </c>
      <c r="B35" s="10" t="s">
        <v>195</v>
      </c>
      <c r="C35" s="11" t="str">
        <f>HYPERLINK("http://www.advprograms.com/","www.advprograms.com/")</f>
        <v>www.advprograms.com/</v>
      </c>
      <c r="D35" s="12" t="s">
        <v>51</v>
      </c>
      <c r="E35" s="12" t="s">
        <v>51</v>
      </c>
      <c r="F35" s="12"/>
      <c r="G35" s="12" t="s">
        <v>196</v>
      </c>
      <c r="H35" s="12"/>
      <c r="I35" s="12" t="s">
        <v>141</v>
      </c>
      <c r="J35" s="12" t="s">
        <v>35</v>
      </c>
      <c r="K35" s="13">
        <v>21046.0</v>
      </c>
    </row>
    <row r="36">
      <c r="A36" s="4" t="s">
        <v>197</v>
      </c>
      <c r="B36" s="5" t="s">
        <v>198</v>
      </c>
      <c r="C36" s="6" t="str">
        <f>HYPERLINK("http://www.team-arti.com/","www.team-arti.com/")</f>
        <v>www.team-arti.com/</v>
      </c>
      <c r="D36" s="7" t="s">
        <v>14</v>
      </c>
      <c r="E36" s="7" t="s">
        <v>14</v>
      </c>
      <c r="F36" s="5"/>
      <c r="G36" s="7" t="s">
        <v>199</v>
      </c>
      <c r="H36" s="7" t="s">
        <v>200</v>
      </c>
      <c r="I36" s="7" t="s">
        <v>182</v>
      </c>
      <c r="J36" s="7" t="s">
        <v>19</v>
      </c>
      <c r="K36" s="8" t="s">
        <v>201</v>
      </c>
    </row>
    <row r="37">
      <c r="A37" s="9" t="s">
        <v>202</v>
      </c>
      <c r="B37" s="10" t="s">
        <v>203</v>
      </c>
      <c r="C37" s="12" t="s">
        <v>204</v>
      </c>
      <c r="D37" s="12" t="s">
        <v>14</v>
      </c>
      <c r="E37" s="12" t="s">
        <v>14</v>
      </c>
      <c r="F37" s="10"/>
      <c r="G37" s="12" t="s">
        <v>205</v>
      </c>
      <c r="H37" s="12" t="s">
        <v>206</v>
      </c>
      <c r="I37" s="12" t="s">
        <v>141</v>
      </c>
      <c r="J37" s="12" t="s">
        <v>35</v>
      </c>
      <c r="K37" s="13" t="s">
        <v>207</v>
      </c>
    </row>
    <row r="38">
      <c r="A38" s="4" t="s">
        <v>208</v>
      </c>
      <c r="B38" s="5" t="s">
        <v>209</v>
      </c>
      <c r="C38" s="6" t="str">
        <f>HYPERLINK("http://www.asd-inc.com/","www.asd-inc.com/")</f>
        <v>www.asd-inc.com/</v>
      </c>
      <c r="D38" s="7" t="s">
        <v>51</v>
      </c>
      <c r="E38" s="7" t="s">
        <v>101</v>
      </c>
      <c r="F38" s="7"/>
      <c r="G38" s="7" t="s">
        <v>210</v>
      </c>
      <c r="H38" s="7" t="s">
        <v>211</v>
      </c>
      <c r="I38" s="7" t="s">
        <v>182</v>
      </c>
      <c r="J38" s="7" t="s">
        <v>19</v>
      </c>
      <c r="K38" s="8">
        <v>22302.0</v>
      </c>
    </row>
    <row r="39">
      <c r="A39" s="9" t="s">
        <v>212</v>
      </c>
      <c r="B39" s="10" t="s">
        <v>213</v>
      </c>
      <c r="C39" s="11" t="str">
        <f>HYPERLINK("http://www.aecom.com/","www.aecom.com/")</f>
        <v>www.aecom.com/</v>
      </c>
      <c r="D39" s="12" t="s">
        <v>51</v>
      </c>
      <c r="E39" s="12" t="s">
        <v>214</v>
      </c>
      <c r="F39" s="12"/>
      <c r="G39" s="12" t="s">
        <v>215</v>
      </c>
      <c r="H39" s="12" t="s">
        <v>216</v>
      </c>
      <c r="I39" s="12" t="s">
        <v>217</v>
      </c>
      <c r="J39" s="12" t="s">
        <v>35</v>
      </c>
      <c r="K39" s="13">
        <v>20876.0</v>
      </c>
    </row>
    <row r="40">
      <c r="A40" s="4" t="s">
        <v>218</v>
      </c>
      <c r="B40" s="5" t="s">
        <v>219</v>
      </c>
      <c r="C40" s="6" t="str">
        <f>HYPERLINK("http://www.aequussg.com/","www.aequussg.com/")</f>
        <v>www.aequussg.com/</v>
      </c>
      <c r="D40" s="7" t="s">
        <v>14</v>
      </c>
      <c r="E40" s="7" t="s">
        <v>24</v>
      </c>
      <c r="F40" s="7"/>
      <c r="G40" s="7" t="s">
        <v>220</v>
      </c>
      <c r="H40" s="7"/>
      <c r="I40" s="7" t="s">
        <v>221</v>
      </c>
      <c r="J40" s="7" t="s">
        <v>19</v>
      </c>
      <c r="K40" s="8">
        <v>22066.0</v>
      </c>
    </row>
    <row r="41">
      <c r="A41" s="9" t="s">
        <v>222</v>
      </c>
      <c r="B41" s="10" t="s">
        <v>223</v>
      </c>
      <c r="C41" s="12" t="s">
        <v>224</v>
      </c>
      <c r="D41" s="12" t="s">
        <v>51</v>
      </c>
      <c r="E41" s="12" t="s">
        <v>51</v>
      </c>
      <c r="F41" s="10"/>
      <c r="G41" s="12" t="s">
        <v>225</v>
      </c>
      <c r="H41" s="12"/>
      <c r="I41" s="12" t="s">
        <v>66</v>
      </c>
      <c r="J41" s="12" t="s">
        <v>35</v>
      </c>
      <c r="K41" s="13" t="s">
        <v>36</v>
      </c>
    </row>
    <row r="42">
      <c r="A42" s="4" t="s">
        <v>226</v>
      </c>
      <c r="B42" s="5" t="s">
        <v>227</v>
      </c>
      <c r="C42" s="6" t="s">
        <v>228</v>
      </c>
      <c r="D42" s="7" t="s">
        <v>14</v>
      </c>
      <c r="E42" s="7" t="s">
        <v>15</v>
      </c>
      <c r="F42" s="5"/>
      <c r="G42" s="7" t="s">
        <v>229</v>
      </c>
      <c r="H42" s="7" t="s">
        <v>230</v>
      </c>
      <c r="I42" s="7" t="s">
        <v>53</v>
      </c>
      <c r="J42" s="7" t="s">
        <v>19</v>
      </c>
      <c r="K42" s="8" t="s">
        <v>231</v>
      </c>
    </row>
    <row r="43">
      <c r="A43" s="9" t="s">
        <v>232</v>
      </c>
      <c r="B43" s="10" t="s">
        <v>233</v>
      </c>
      <c r="C43" s="11" t="str">
        <f>HYPERLINK("http://www.acisolutions.net/","www.acisolutions.net")</f>
        <v>www.acisolutions.net</v>
      </c>
      <c r="D43" s="12" t="s">
        <v>14</v>
      </c>
      <c r="E43" s="12" t="s">
        <v>15</v>
      </c>
      <c r="F43" s="10"/>
      <c r="G43" s="12" t="s">
        <v>234</v>
      </c>
      <c r="H43" s="12"/>
      <c r="I43" s="12" t="s">
        <v>80</v>
      </c>
      <c r="J43" s="12" t="s">
        <v>19</v>
      </c>
      <c r="K43" s="13" t="s">
        <v>235</v>
      </c>
    </row>
    <row r="44">
      <c r="A44" s="4" t="s">
        <v>236</v>
      </c>
      <c r="B44" s="5" t="s">
        <v>237</v>
      </c>
      <c r="C44" s="6" t="str">
        <f>HYPERLINK("http://www.agil3tech.com/","www.agil3tech.com")</f>
        <v>www.agil3tech.com</v>
      </c>
      <c r="D44" s="7" t="s">
        <v>14</v>
      </c>
      <c r="E44" s="7" t="s">
        <v>14</v>
      </c>
      <c r="F44" s="5"/>
      <c r="G44" s="7" t="s">
        <v>238</v>
      </c>
      <c r="H44" s="7"/>
      <c r="I44" s="7" t="s">
        <v>239</v>
      </c>
      <c r="J44" s="7" t="s">
        <v>35</v>
      </c>
      <c r="K44" s="8" t="s">
        <v>240</v>
      </c>
    </row>
    <row r="45">
      <c r="A45" s="9" t="s">
        <v>241</v>
      </c>
      <c r="B45" s="10" t="s">
        <v>242</v>
      </c>
      <c r="C45" s="11" t="s">
        <v>243</v>
      </c>
      <c r="D45" s="12" t="s">
        <v>14</v>
      </c>
      <c r="E45" s="12" t="s">
        <v>15</v>
      </c>
      <c r="F45" s="10"/>
      <c r="G45" s="12" t="s">
        <v>244</v>
      </c>
      <c r="H45" s="12" t="s">
        <v>245</v>
      </c>
      <c r="I45" s="12" t="s">
        <v>18</v>
      </c>
      <c r="J45" s="12" t="s">
        <v>19</v>
      </c>
      <c r="K45" s="13" t="s">
        <v>131</v>
      </c>
    </row>
    <row r="46">
      <c r="A46" s="4" t="s">
        <v>246</v>
      </c>
      <c r="B46" s="5" t="s">
        <v>247</v>
      </c>
      <c r="C46" s="6" t="str">
        <f>HYPERLINK("http://www.aiminnovationsllc.com/","www.aiminnovationsllc.com/")</f>
        <v>www.aiminnovationsllc.com/</v>
      </c>
      <c r="D46" s="7" t="s">
        <v>14</v>
      </c>
      <c r="E46" s="7" t="s">
        <v>15</v>
      </c>
      <c r="F46" s="7"/>
      <c r="G46" s="7" t="s">
        <v>248</v>
      </c>
      <c r="H46" s="7"/>
      <c r="I46" s="7" t="s">
        <v>249</v>
      </c>
      <c r="J46" s="7" t="s">
        <v>19</v>
      </c>
      <c r="K46" s="8">
        <v>23831.0</v>
      </c>
    </row>
    <row r="47">
      <c r="A47" s="9" t="s">
        <v>250</v>
      </c>
      <c r="B47" s="10" t="s">
        <v>251</v>
      </c>
      <c r="C47" s="11" t="str">
        <f>HYPERLINK("http://www.ains.com/","www.ains.com/")</f>
        <v>www.ains.com/</v>
      </c>
      <c r="D47" s="12" t="s">
        <v>51</v>
      </c>
      <c r="E47" s="12" t="s">
        <v>77</v>
      </c>
      <c r="F47" s="12"/>
      <c r="G47" s="12" t="s">
        <v>252</v>
      </c>
      <c r="H47" s="12" t="s">
        <v>200</v>
      </c>
      <c r="I47" s="12" t="s">
        <v>110</v>
      </c>
      <c r="J47" s="12" t="s">
        <v>35</v>
      </c>
      <c r="K47" s="13">
        <v>20878.0</v>
      </c>
    </row>
    <row r="48">
      <c r="A48" s="4" t="s">
        <v>253</v>
      </c>
      <c r="B48" s="5" t="s">
        <v>254</v>
      </c>
      <c r="C48" s="6" t="str">
        <f>HYPERLINK("http://www.northamerica.airbus-group.com/north-america/usa/Airbus-Defense-and-Space.html","www.northamerica.airbus-group.com/north-america/usa/Airbus-Defense-and-Space.html")</f>
        <v>www.northamerica.airbus-group.com/north-america/usa/Airbus-Defense-and-Space.html</v>
      </c>
      <c r="D48" s="7" t="s">
        <v>51</v>
      </c>
      <c r="E48" s="7" t="s">
        <v>77</v>
      </c>
      <c r="F48" s="7"/>
      <c r="G48" s="7" t="s">
        <v>255</v>
      </c>
      <c r="H48" s="7" t="s">
        <v>256</v>
      </c>
      <c r="I48" s="7" t="s">
        <v>53</v>
      </c>
      <c r="J48" s="7" t="s">
        <v>19</v>
      </c>
      <c r="K48" s="8">
        <v>20171.0</v>
      </c>
    </row>
    <row r="49">
      <c r="A49" s="9" t="s">
        <v>257</v>
      </c>
      <c r="B49" s="10" t="s">
        <v>258</v>
      </c>
      <c r="C49" s="11" t="str">
        <f>HYPERLINK("http://www.airpatrolcorp.com/","www.airpatrolcorp.com")</f>
        <v>www.airpatrolcorp.com</v>
      </c>
      <c r="D49" s="12" t="s">
        <v>14</v>
      </c>
      <c r="E49" s="12" t="s">
        <v>15</v>
      </c>
      <c r="F49" s="10"/>
      <c r="G49" s="12" t="s">
        <v>259</v>
      </c>
      <c r="H49" s="12"/>
      <c r="I49" s="12" t="s">
        <v>260</v>
      </c>
      <c r="J49" s="12" t="s">
        <v>35</v>
      </c>
      <c r="K49" s="13" t="s">
        <v>261</v>
      </c>
    </row>
    <row r="50">
      <c r="A50" s="4" t="s">
        <v>262</v>
      </c>
      <c r="B50" s="5" t="s">
        <v>263</v>
      </c>
      <c r="C50" s="6" t="str">
        <f>HYPERLINK("http://www.akamai.com/","www.akamai.com")</f>
        <v>www.akamai.com</v>
      </c>
      <c r="D50" s="7" t="s">
        <v>51</v>
      </c>
      <c r="E50" s="7" t="s">
        <v>101</v>
      </c>
      <c r="F50" s="5"/>
      <c r="G50" s="7" t="s">
        <v>264</v>
      </c>
      <c r="H50" s="7" t="s">
        <v>27</v>
      </c>
      <c r="I50" s="7" t="s">
        <v>18</v>
      </c>
      <c r="J50" s="7" t="s">
        <v>19</v>
      </c>
      <c r="K50" s="8" t="s">
        <v>20</v>
      </c>
    </row>
    <row r="51">
      <c r="A51" s="9" t="s">
        <v>265</v>
      </c>
      <c r="B51" s="10" t="s">
        <v>266</v>
      </c>
      <c r="C51" s="11" t="str">
        <f>HYPERLINK("http://www.alethix.com/","www.alethix.com/")</f>
        <v>www.alethix.com/</v>
      </c>
      <c r="D51" s="12" t="s">
        <v>51</v>
      </c>
      <c r="E51" s="12" t="s">
        <v>77</v>
      </c>
      <c r="F51" s="12"/>
      <c r="G51" s="12" t="s">
        <v>267</v>
      </c>
      <c r="H51" s="12" t="s">
        <v>127</v>
      </c>
      <c r="I51" s="12" t="s">
        <v>122</v>
      </c>
      <c r="J51" s="12" t="s">
        <v>19</v>
      </c>
      <c r="K51" s="13">
        <v>22033.0</v>
      </c>
    </row>
    <row r="52">
      <c r="A52" s="4" t="s">
        <v>268</v>
      </c>
      <c r="B52" s="5" t="s">
        <v>269</v>
      </c>
      <c r="C52" s="7" t="s">
        <v>270</v>
      </c>
      <c r="D52" s="7" t="s">
        <v>14</v>
      </c>
      <c r="E52" s="7" t="s">
        <v>14</v>
      </c>
      <c r="F52" s="5"/>
      <c r="G52" s="7" t="s">
        <v>271</v>
      </c>
      <c r="H52" s="7" t="s">
        <v>272</v>
      </c>
      <c r="I52" s="7" t="s">
        <v>73</v>
      </c>
      <c r="J52" s="7" t="s">
        <v>35</v>
      </c>
      <c r="K52" s="8" t="s">
        <v>74</v>
      </c>
    </row>
    <row r="53">
      <c r="A53" s="9" t="s">
        <v>273</v>
      </c>
      <c r="B53" s="10" t="s">
        <v>274</v>
      </c>
      <c r="C53" s="11" t="str">
        <f>HYPERLINK("http://www.alleghenyst.com/","www.alleghenyst.com/")</f>
        <v>www.alleghenyst.com/</v>
      </c>
      <c r="D53" s="12" t="s">
        <v>51</v>
      </c>
      <c r="E53" s="12" t="s">
        <v>77</v>
      </c>
      <c r="F53" s="12"/>
      <c r="G53" s="12" t="s">
        <v>39</v>
      </c>
      <c r="H53" s="12" t="s">
        <v>275</v>
      </c>
      <c r="I53" s="12" t="s">
        <v>276</v>
      </c>
      <c r="J53" s="12" t="s">
        <v>19</v>
      </c>
      <c r="K53" s="13">
        <v>22102.0</v>
      </c>
    </row>
    <row r="54">
      <c r="A54" s="4" t="s">
        <v>277</v>
      </c>
      <c r="B54" s="5" t="s">
        <v>278</v>
      </c>
      <c r="C54" s="6" t="str">
        <f>HYPERLINK("http://www.allencorporation.com/","www.allencorporation.com")</f>
        <v>www.allencorporation.com</v>
      </c>
      <c r="D54" s="7" t="s">
        <v>14</v>
      </c>
      <c r="E54" s="7" t="s">
        <v>15</v>
      </c>
      <c r="F54" s="5"/>
      <c r="G54" s="7" t="s">
        <v>279</v>
      </c>
      <c r="H54" s="7" t="s">
        <v>280</v>
      </c>
      <c r="I54" s="7" t="s">
        <v>122</v>
      </c>
      <c r="J54" s="7" t="s">
        <v>19</v>
      </c>
      <c r="K54" s="8" t="s">
        <v>281</v>
      </c>
    </row>
    <row r="55">
      <c r="A55" s="9" t="s">
        <v>282</v>
      </c>
      <c r="B55" s="10" t="s">
        <v>283</v>
      </c>
      <c r="C55" s="11" t="str">
        <f>HYPERLINK("http://www.alliance-it.com/","www.alliance-it.com")</f>
        <v>www.alliance-it.com</v>
      </c>
      <c r="D55" s="12" t="s">
        <v>51</v>
      </c>
      <c r="E55" s="12" t="s">
        <v>51</v>
      </c>
      <c r="F55" s="10"/>
      <c r="G55" s="12" t="s">
        <v>284</v>
      </c>
      <c r="H55" s="12"/>
      <c r="I55" s="12" t="s">
        <v>285</v>
      </c>
      <c r="J55" s="12" t="s">
        <v>35</v>
      </c>
      <c r="K55" s="13" t="s">
        <v>286</v>
      </c>
    </row>
    <row r="56">
      <c r="A56" s="4" t="s">
        <v>287</v>
      </c>
      <c r="B56" s="5" t="s">
        <v>288</v>
      </c>
      <c r="C56" s="6" t="str">
        <f>HYPERLINK("http://www.alliantsolutions.net/","www.alliantsolutions.net")</f>
        <v>www.alliantsolutions.net</v>
      </c>
      <c r="D56" s="7" t="s">
        <v>289</v>
      </c>
      <c r="E56" s="7" t="s">
        <v>289</v>
      </c>
      <c r="F56" s="5"/>
      <c r="G56" s="7" t="s">
        <v>290</v>
      </c>
      <c r="H56" s="7"/>
      <c r="I56" s="7" t="s">
        <v>40</v>
      </c>
      <c r="J56" s="7" t="s">
        <v>19</v>
      </c>
      <c r="K56" s="8" t="s">
        <v>164</v>
      </c>
    </row>
    <row r="57">
      <c r="A57" s="9" t="s">
        <v>291</v>
      </c>
      <c r="B57" s="10" t="s">
        <v>292</v>
      </c>
      <c r="C57" s="11" t="str">
        <f>HYPERLINK("http://www.a2ius.com/","www.a2ius.com")</f>
        <v>www.a2ius.com</v>
      </c>
      <c r="D57" s="12" t="s">
        <v>14</v>
      </c>
      <c r="E57" s="12" t="s">
        <v>14</v>
      </c>
      <c r="F57" s="10"/>
      <c r="G57" s="12" t="s">
        <v>293</v>
      </c>
      <c r="H57" s="12" t="s">
        <v>216</v>
      </c>
      <c r="I57" s="12" t="s">
        <v>294</v>
      </c>
      <c r="J57" s="12" t="s">
        <v>19</v>
      </c>
      <c r="K57" s="13" t="s">
        <v>295</v>
      </c>
    </row>
    <row r="58">
      <c r="A58" s="4" t="s">
        <v>296</v>
      </c>
      <c r="B58" s="5" t="s">
        <v>297</v>
      </c>
      <c r="C58" s="7" t="s">
        <v>298</v>
      </c>
      <c r="D58" s="7" t="s">
        <v>14</v>
      </c>
      <c r="E58" s="7" t="s">
        <v>14</v>
      </c>
      <c r="F58" s="5"/>
      <c r="G58" s="7" t="s">
        <v>299</v>
      </c>
      <c r="H58" s="7" t="s">
        <v>300</v>
      </c>
      <c r="I58" s="7" t="s">
        <v>66</v>
      </c>
      <c r="J58" s="7" t="s">
        <v>35</v>
      </c>
      <c r="K58" s="8" t="s">
        <v>117</v>
      </c>
    </row>
    <row r="59">
      <c r="A59" s="9" t="s">
        <v>301</v>
      </c>
      <c r="B59" s="10" t="s">
        <v>302</v>
      </c>
      <c r="C59" s="11" t="str">
        <f>HYPERLINK("http://www.alqimi.com/","www.alqimi.com")</f>
        <v>www.alqimi.com</v>
      </c>
      <c r="D59" s="12" t="s">
        <v>14</v>
      </c>
      <c r="E59" s="12" t="s">
        <v>15</v>
      </c>
      <c r="F59" s="10"/>
      <c r="G59" s="12" t="s">
        <v>303</v>
      </c>
      <c r="H59" s="12"/>
      <c r="I59" s="12" t="s">
        <v>66</v>
      </c>
      <c r="J59" s="12" t="s">
        <v>35</v>
      </c>
      <c r="K59" s="13" t="s">
        <v>117</v>
      </c>
    </row>
    <row r="60">
      <c r="A60" s="4" t="s">
        <v>304</v>
      </c>
      <c r="B60" s="5" t="s">
        <v>305</v>
      </c>
      <c r="C60" s="6" t="str">
        <f>HYPERLINK("http://www.altagrove.com/","www.altagrove.com/")</f>
        <v>www.altagrove.com/</v>
      </c>
      <c r="D60" s="7" t="s">
        <v>51</v>
      </c>
      <c r="E60" s="7" t="s">
        <v>101</v>
      </c>
      <c r="F60" s="7"/>
      <c r="G60" s="7" t="s">
        <v>306</v>
      </c>
      <c r="H60" s="7" t="s">
        <v>307</v>
      </c>
      <c r="I60" s="7" t="s">
        <v>53</v>
      </c>
      <c r="J60" s="7" t="s">
        <v>19</v>
      </c>
      <c r="K60" s="8">
        <v>20170.0</v>
      </c>
    </row>
    <row r="61">
      <c r="A61" s="9" t="s">
        <v>308</v>
      </c>
      <c r="B61" s="10" t="s">
        <v>309</v>
      </c>
      <c r="C61" s="11" t="str">
        <f>HYPERLINK("http://www.altusts.com/","www.altusts.com/")</f>
        <v>www.altusts.com/</v>
      </c>
      <c r="D61" s="12" t="s">
        <v>14</v>
      </c>
      <c r="E61" s="12" t="s">
        <v>24</v>
      </c>
      <c r="F61" s="10"/>
      <c r="G61" s="12" t="s">
        <v>310</v>
      </c>
      <c r="H61" s="12" t="s">
        <v>311</v>
      </c>
      <c r="I61" s="12" t="s">
        <v>312</v>
      </c>
      <c r="J61" s="12" t="s">
        <v>35</v>
      </c>
      <c r="K61" s="13" t="s">
        <v>313</v>
      </c>
    </row>
    <row r="62">
      <c r="A62" s="4" t="s">
        <v>314</v>
      </c>
      <c r="B62" s="5" t="s">
        <v>315</v>
      </c>
      <c r="C62" s="6" t="s">
        <v>316</v>
      </c>
      <c r="D62" s="7" t="s">
        <v>14</v>
      </c>
      <c r="E62" s="7" t="s">
        <v>15</v>
      </c>
      <c r="F62" s="5"/>
      <c r="G62" s="7" t="s">
        <v>39</v>
      </c>
      <c r="H62" s="7" t="s">
        <v>317</v>
      </c>
      <c r="I62" s="7" t="s">
        <v>40</v>
      </c>
      <c r="J62" s="7" t="s">
        <v>19</v>
      </c>
      <c r="K62" s="8" t="s">
        <v>164</v>
      </c>
    </row>
    <row r="63">
      <c r="A63" s="9" t="s">
        <v>318</v>
      </c>
      <c r="B63" s="10" t="s">
        <v>319</v>
      </c>
      <c r="C63" s="11" t="str">
        <f>HYPERLINK("http://www.theambitgroup.com/","www.theambitgroup.com")</f>
        <v>www.theambitgroup.com</v>
      </c>
      <c r="D63" s="12" t="s">
        <v>14</v>
      </c>
      <c r="E63" s="12" t="s">
        <v>24</v>
      </c>
      <c r="F63" s="10"/>
      <c r="G63" s="12" t="s">
        <v>320</v>
      </c>
      <c r="H63" s="12" t="s">
        <v>216</v>
      </c>
      <c r="I63" s="12" t="s">
        <v>18</v>
      </c>
      <c r="J63" s="12" t="s">
        <v>19</v>
      </c>
      <c r="K63" s="13" t="s">
        <v>131</v>
      </c>
    </row>
    <row r="64">
      <c r="A64" s="4" t="s">
        <v>321</v>
      </c>
      <c r="B64" s="5" t="s">
        <v>322</v>
      </c>
      <c r="C64" s="6" t="str">
        <f>HYPERLINK("http://www.amdexcorp.com/","www.amdexcorp.com/")</f>
        <v>www.amdexcorp.com/</v>
      </c>
      <c r="D64" s="7" t="s">
        <v>14</v>
      </c>
      <c r="E64" s="7" t="s">
        <v>24</v>
      </c>
      <c r="F64" s="7"/>
      <c r="G64" s="7" t="s">
        <v>323</v>
      </c>
      <c r="H64" s="7" t="s">
        <v>324</v>
      </c>
      <c r="I64" s="7" t="s">
        <v>73</v>
      </c>
      <c r="J64" s="7" t="s">
        <v>35</v>
      </c>
      <c r="K64" s="8">
        <v>20910.0</v>
      </c>
    </row>
    <row r="65">
      <c r="A65" s="9" t="s">
        <v>325</v>
      </c>
      <c r="B65" s="10" t="s">
        <v>326</v>
      </c>
      <c r="C65" s="11" t="str">
        <f>HYPERLINK("http://www.americancyber.com/","www.americancyber.com/")</f>
        <v>www.americancyber.com/</v>
      </c>
      <c r="D65" s="12" t="s">
        <v>51</v>
      </c>
      <c r="E65" s="12" t="s">
        <v>51</v>
      </c>
      <c r="F65" s="10" t="s">
        <v>327</v>
      </c>
      <c r="G65" s="12" t="s">
        <v>328</v>
      </c>
      <c r="H65" s="12"/>
      <c r="I65" s="12" t="s">
        <v>329</v>
      </c>
      <c r="J65" s="12" t="s">
        <v>19</v>
      </c>
      <c r="K65" s="13">
        <v>20124.0</v>
      </c>
    </row>
    <row r="66">
      <c r="A66" s="4" t="s">
        <v>330</v>
      </c>
      <c r="B66" s="5" t="s">
        <v>331</v>
      </c>
      <c r="C66" s="6" t="str">
        <f>HYPERLINK("http://www.aisinfotech.com/","www.aisinfotech.com")</f>
        <v>www.aisinfotech.com</v>
      </c>
      <c r="D66" s="7" t="s">
        <v>14</v>
      </c>
      <c r="E66" s="7" t="s">
        <v>15</v>
      </c>
      <c r="F66" s="5"/>
      <c r="G66" s="7" t="s">
        <v>332</v>
      </c>
      <c r="H66" s="7" t="s">
        <v>333</v>
      </c>
      <c r="I66" s="7" t="s">
        <v>18</v>
      </c>
      <c r="J66" s="7" t="s">
        <v>19</v>
      </c>
      <c r="K66" s="8" t="s">
        <v>131</v>
      </c>
    </row>
    <row r="67">
      <c r="A67" s="9" t="s">
        <v>334</v>
      </c>
      <c r="B67" s="10" t="s">
        <v>335</v>
      </c>
      <c r="C67" s="11" t="str">
        <f>HYPERLINK("http://www.americansystems.com/","www.americansystems.com/")</f>
        <v>www.americansystems.com/</v>
      </c>
      <c r="D67" s="12" t="s">
        <v>14</v>
      </c>
      <c r="E67" s="12" t="s">
        <v>24</v>
      </c>
      <c r="F67" s="12"/>
      <c r="G67" s="12" t="s">
        <v>336</v>
      </c>
      <c r="H67" s="12" t="s">
        <v>211</v>
      </c>
      <c r="I67" s="12" t="s">
        <v>171</v>
      </c>
      <c r="J67" s="12" t="s">
        <v>19</v>
      </c>
      <c r="K67" s="13">
        <v>20151.0</v>
      </c>
    </row>
    <row r="68">
      <c r="A68" s="4" t="s">
        <v>337</v>
      </c>
      <c r="B68" s="5" t="s">
        <v>338</v>
      </c>
      <c r="C68" s="6" t="str">
        <f>HYPERLINK("http://www.atsi.co/","www.atsi.co/")</f>
        <v>www.atsi.co/</v>
      </c>
      <c r="D68" s="7" t="s">
        <v>14</v>
      </c>
      <c r="E68" s="7" t="s">
        <v>24</v>
      </c>
      <c r="F68" s="7"/>
      <c r="G68" s="7" t="s">
        <v>339</v>
      </c>
      <c r="H68" s="7"/>
      <c r="I68" s="7" t="s">
        <v>340</v>
      </c>
      <c r="J68" s="7" t="s">
        <v>19</v>
      </c>
      <c r="K68" s="8">
        <v>22406.0</v>
      </c>
    </row>
    <row r="69">
      <c r="A69" s="9" t="s">
        <v>341</v>
      </c>
      <c r="B69" s="10" t="s">
        <v>342</v>
      </c>
      <c r="C69" s="11" t="str">
        <f>HYPERLINK("http://www.amsec.com/","www.amsec.com/")</f>
        <v>www.amsec.com/</v>
      </c>
      <c r="D69" s="12" t="s">
        <v>51</v>
      </c>
      <c r="E69" s="12" t="s">
        <v>77</v>
      </c>
      <c r="F69" s="12"/>
      <c r="G69" s="12" t="s">
        <v>343</v>
      </c>
      <c r="H69" s="12"/>
      <c r="I69" s="12" t="s">
        <v>46</v>
      </c>
      <c r="J69" s="12" t="s">
        <v>19</v>
      </c>
      <c r="K69" s="13">
        <v>23462.0</v>
      </c>
    </row>
    <row r="70">
      <c r="A70" s="4" t="s">
        <v>344</v>
      </c>
      <c r="B70" s="5" t="s">
        <v>345</v>
      </c>
      <c r="C70" s="6" t="str">
        <f>HYPERLINK("http://www.analytica.net/","www.analytica.net")</f>
        <v>www.analytica.net</v>
      </c>
      <c r="D70" s="7" t="s">
        <v>14</v>
      </c>
      <c r="E70" s="7" t="s">
        <v>15</v>
      </c>
      <c r="F70" s="5" t="s">
        <v>346</v>
      </c>
      <c r="G70" s="7" t="s">
        <v>347</v>
      </c>
      <c r="H70" s="7" t="s">
        <v>200</v>
      </c>
      <c r="I70" s="7" t="s">
        <v>28</v>
      </c>
      <c r="J70" s="7" t="s">
        <v>29</v>
      </c>
      <c r="K70" s="8">
        <v>20036.0</v>
      </c>
    </row>
    <row r="71">
      <c r="A71" s="9" t="s">
        <v>348</v>
      </c>
      <c r="B71" s="10" t="s">
        <v>349</v>
      </c>
      <c r="C71" s="12" t="s">
        <v>350</v>
      </c>
      <c r="D71" s="12" t="s">
        <v>51</v>
      </c>
      <c r="E71" s="12" t="s">
        <v>51</v>
      </c>
      <c r="F71" s="10"/>
      <c r="G71" s="12" t="s">
        <v>351</v>
      </c>
      <c r="H71" s="12"/>
      <c r="I71" s="12" t="s">
        <v>352</v>
      </c>
      <c r="J71" s="12" t="s">
        <v>35</v>
      </c>
      <c r="K71" s="13" t="s">
        <v>353</v>
      </c>
    </row>
    <row r="72">
      <c r="A72" s="4" t="s">
        <v>354</v>
      </c>
      <c r="B72" s="5" t="s">
        <v>355</v>
      </c>
      <c r="C72" s="6" t="s">
        <v>356</v>
      </c>
      <c r="D72" s="7" t="s">
        <v>14</v>
      </c>
      <c r="E72" s="7" t="s">
        <v>14</v>
      </c>
      <c r="F72" s="5"/>
      <c r="G72" s="7" t="s">
        <v>357</v>
      </c>
      <c r="H72" s="7" t="s">
        <v>127</v>
      </c>
      <c r="I72" s="7" t="s">
        <v>80</v>
      </c>
      <c r="J72" s="7" t="s">
        <v>19</v>
      </c>
      <c r="K72" s="8" t="s">
        <v>358</v>
      </c>
    </row>
    <row r="73">
      <c r="A73" s="9" t="s">
        <v>359</v>
      </c>
      <c r="B73" s="10" t="s">
        <v>360</v>
      </c>
      <c r="C73" s="11" t="str">
        <f>HYPERLINK("http://www.actnow.com/","www.actnow.com/")</f>
        <v>www.actnow.com/</v>
      </c>
      <c r="D73" s="12" t="s">
        <v>14</v>
      </c>
      <c r="E73" s="12" t="s">
        <v>15</v>
      </c>
      <c r="F73" s="12"/>
      <c r="G73" s="12" t="s">
        <v>361</v>
      </c>
      <c r="H73" s="12" t="s">
        <v>362</v>
      </c>
      <c r="I73" s="12" t="s">
        <v>182</v>
      </c>
      <c r="J73" s="12" t="s">
        <v>19</v>
      </c>
      <c r="K73" s="13">
        <v>22310.0</v>
      </c>
    </row>
    <row r="74">
      <c r="A74" s="4" t="s">
        <v>363</v>
      </c>
      <c r="B74" s="5" t="s">
        <v>364</v>
      </c>
      <c r="C74" s="6" t="str">
        <f>HYPERLINK("http://www.ansfederal.com/","www.ansfederal.com/")</f>
        <v>www.ansfederal.com/</v>
      </c>
      <c r="D74" s="7" t="s">
        <v>14</v>
      </c>
      <c r="E74" s="7" t="s">
        <v>15</v>
      </c>
      <c r="F74" s="7"/>
      <c r="G74" s="7" t="s">
        <v>365</v>
      </c>
      <c r="H74" s="7" t="s">
        <v>72</v>
      </c>
      <c r="I74" s="7" t="s">
        <v>141</v>
      </c>
      <c r="J74" s="7" t="s">
        <v>35</v>
      </c>
      <c r="K74" s="8">
        <v>21046.0</v>
      </c>
    </row>
    <row r="75">
      <c r="A75" s="9" t="s">
        <v>366</v>
      </c>
      <c r="B75" s="10" t="s">
        <v>367</v>
      </c>
      <c r="C75" s="11" t="str">
        <f>HYPERLINK("http://www.applylogic.com/","www.applylogic.com/")</f>
        <v>www.applylogic.com/</v>
      </c>
      <c r="D75" s="12" t="s">
        <v>14</v>
      </c>
      <c r="E75" s="12" t="s">
        <v>15</v>
      </c>
      <c r="F75" s="10" t="s">
        <v>368</v>
      </c>
      <c r="G75" s="12" t="s">
        <v>369</v>
      </c>
      <c r="H75" s="12" t="s">
        <v>216</v>
      </c>
      <c r="I75" s="12" t="s">
        <v>40</v>
      </c>
      <c r="J75" s="12" t="s">
        <v>19</v>
      </c>
      <c r="K75" s="13">
        <v>22102.0</v>
      </c>
    </row>
    <row r="76">
      <c r="A76" s="4" t="s">
        <v>370</v>
      </c>
      <c r="B76" s="5" t="s">
        <v>371</v>
      </c>
      <c r="C76" s="6" t="str">
        <f>HYPERLINK("http://www.arenatechnologies.com/","www.arenatechnologies.com/")</f>
        <v>www.arenatechnologies.com/</v>
      </c>
      <c r="D76" s="7" t="s">
        <v>14</v>
      </c>
      <c r="E76" s="7" t="s">
        <v>24</v>
      </c>
      <c r="F76" s="7"/>
      <c r="G76" s="7" t="s">
        <v>372</v>
      </c>
      <c r="H76" s="7" t="s">
        <v>27</v>
      </c>
      <c r="I76" s="7" t="s">
        <v>171</v>
      </c>
      <c r="J76" s="7" t="s">
        <v>19</v>
      </c>
      <c r="K76" s="8">
        <v>20151.0</v>
      </c>
    </row>
    <row r="77">
      <c r="A77" s="9" t="s">
        <v>373</v>
      </c>
      <c r="B77" s="10" t="s">
        <v>374</v>
      </c>
      <c r="C77" s="11" t="str">
        <f>HYPERLINK("http://www.aretecinc.com/","www.aretecinc.com/")</f>
        <v>www.aretecinc.com/</v>
      </c>
      <c r="D77" s="12" t="s">
        <v>51</v>
      </c>
      <c r="E77" s="12" t="s">
        <v>101</v>
      </c>
      <c r="F77" s="12"/>
      <c r="G77" s="12" t="s">
        <v>375</v>
      </c>
      <c r="H77" s="12"/>
      <c r="I77" s="12" t="s">
        <v>122</v>
      </c>
      <c r="J77" s="12" t="s">
        <v>19</v>
      </c>
      <c r="K77" s="13">
        <v>22030.0</v>
      </c>
    </row>
    <row r="78">
      <c r="A78" s="4" t="s">
        <v>376</v>
      </c>
      <c r="B78" s="5" t="s">
        <v>377</v>
      </c>
      <c r="C78" s="6" t="str">
        <f>HYPERLINK("http://www.argotis.com/","www.argotis.com/")</f>
        <v>www.argotis.com/</v>
      </c>
      <c r="D78" s="7" t="s">
        <v>14</v>
      </c>
      <c r="E78" s="7" t="s">
        <v>14</v>
      </c>
      <c r="F78" s="7"/>
      <c r="G78" s="7" t="s">
        <v>378</v>
      </c>
      <c r="H78" s="7"/>
      <c r="I78" s="7" t="s">
        <v>379</v>
      </c>
      <c r="J78" s="7" t="s">
        <v>35</v>
      </c>
      <c r="K78" s="8">
        <v>20723.0</v>
      </c>
    </row>
    <row r="79">
      <c r="A79" s="9" t="s">
        <v>380</v>
      </c>
      <c r="B79" s="10" t="s">
        <v>381</v>
      </c>
      <c r="C79" s="11" t="str">
        <f>HYPERLINK("http://www.arieshq.com/","www.arieshq.com")</f>
        <v>www.arieshq.com</v>
      </c>
      <c r="D79" s="12" t="s">
        <v>14</v>
      </c>
      <c r="E79" s="12" t="s">
        <v>382</v>
      </c>
      <c r="F79" s="10"/>
      <c r="G79" s="12" t="s">
        <v>383</v>
      </c>
      <c r="H79" s="12" t="s">
        <v>384</v>
      </c>
      <c r="I79" s="12" t="s">
        <v>158</v>
      </c>
      <c r="J79" s="12" t="s">
        <v>19</v>
      </c>
      <c r="K79" s="13" t="s">
        <v>385</v>
      </c>
    </row>
    <row r="80">
      <c r="A80" s="15" t="s">
        <v>386</v>
      </c>
      <c r="B80" s="5" t="s">
        <v>387</v>
      </c>
      <c r="C80" s="6" t="str">
        <f>HYPERLINK("http://www.arknss.com/","www.arknss.com/")</f>
        <v>www.arknss.com/</v>
      </c>
      <c r="D80" s="7" t="s">
        <v>51</v>
      </c>
      <c r="E80" s="7" t="s">
        <v>51</v>
      </c>
      <c r="F80" s="7"/>
      <c r="G80" s="7" t="s">
        <v>388</v>
      </c>
      <c r="H80" s="7"/>
      <c r="I80" s="7" t="s">
        <v>389</v>
      </c>
      <c r="J80" s="7" t="s">
        <v>19</v>
      </c>
      <c r="K80" s="8">
        <v>20166.0</v>
      </c>
    </row>
    <row r="81">
      <c r="A81" s="9" t="s">
        <v>390</v>
      </c>
      <c r="B81" s="10" t="s">
        <v>391</v>
      </c>
      <c r="C81" s="11" t="str">
        <f>HYPERLINK("http://www.armored-cloud.com/","www.armored-cloud.com")</f>
        <v>www.armored-cloud.com</v>
      </c>
      <c r="D81" s="12" t="s">
        <v>51</v>
      </c>
      <c r="E81" s="12" t="s">
        <v>51</v>
      </c>
      <c r="F81" s="10"/>
      <c r="G81" s="12" t="s">
        <v>392</v>
      </c>
      <c r="H81" s="12"/>
      <c r="I81" s="12" t="s">
        <v>18</v>
      </c>
      <c r="J81" s="12" t="s">
        <v>19</v>
      </c>
      <c r="K81" s="13" t="s">
        <v>131</v>
      </c>
    </row>
    <row r="82">
      <c r="A82" s="4" t="s">
        <v>393</v>
      </c>
      <c r="B82" s="5" t="s">
        <v>394</v>
      </c>
      <c r="C82" s="6" t="str">
        <f>HYPERLINK("http://www.arrayinfotech.com/","www.arrayinfotech.com")</f>
        <v>www.arrayinfotech.com</v>
      </c>
      <c r="D82" s="7" t="s">
        <v>14</v>
      </c>
      <c r="E82" s="7" t="s">
        <v>382</v>
      </c>
      <c r="F82" s="5"/>
      <c r="G82" s="7" t="s">
        <v>395</v>
      </c>
      <c r="H82" s="7" t="s">
        <v>127</v>
      </c>
      <c r="I82" s="7" t="s">
        <v>396</v>
      </c>
      <c r="J82" s="7" t="s">
        <v>35</v>
      </c>
      <c r="K82" s="8" t="s">
        <v>397</v>
      </c>
    </row>
    <row r="83">
      <c r="A83" s="9" t="s">
        <v>398</v>
      </c>
      <c r="B83" s="10" t="s">
        <v>399</v>
      </c>
      <c r="C83" s="11" t="str">
        <f>HYPERLINK("http://www.artechinfo.com/","www.artechinfo.com/")</f>
        <v>www.artechinfo.com/</v>
      </c>
      <c r="D83" s="12" t="s">
        <v>14</v>
      </c>
      <c r="E83" s="12" t="s">
        <v>382</v>
      </c>
      <c r="F83" s="12"/>
      <c r="G83" s="12" t="s">
        <v>400</v>
      </c>
      <c r="H83" s="12" t="s">
        <v>401</v>
      </c>
      <c r="I83" s="12" t="s">
        <v>66</v>
      </c>
      <c r="J83" s="12" t="s">
        <v>35</v>
      </c>
      <c r="K83" s="13">
        <v>20850.0</v>
      </c>
    </row>
    <row r="84">
      <c r="A84" s="4" t="s">
        <v>402</v>
      </c>
      <c r="B84" s="5" t="s">
        <v>403</v>
      </c>
      <c r="C84" s="6" t="str">
        <f>HYPERLINK("http://www.artelllc.com/","www.artelllc.com")</f>
        <v>www.artelllc.com</v>
      </c>
      <c r="D84" s="7" t="s">
        <v>14</v>
      </c>
      <c r="E84" s="7" t="s">
        <v>15</v>
      </c>
      <c r="F84" s="5"/>
      <c r="G84" s="7" t="s">
        <v>404</v>
      </c>
      <c r="H84" s="7"/>
      <c r="I84" s="7" t="s">
        <v>53</v>
      </c>
      <c r="J84" s="7" t="s">
        <v>19</v>
      </c>
      <c r="K84" s="8" t="s">
        <v>231</v>
      </c>
    </row>
    <row r="85">
      <c r="A85" s="9" t="s">
        <v>405</v>
      </c>
      <c r="B85" s="10" t="s">
        <v>406</v>
      </c>
      <c r="C85" s="11" t="s">
        <v>407</v>
      </c>
      <c r="D85" s="12" t="s">
        <v>51</v>
      </c>
      <c r="E85" s="12" t="s">
        <v>214</v>
      </c>
      <c r="F85" s="10"/>
      <c r="G85" s="12" t="s">
        <v>408</v>
      </c>
      <c r="H85" s="12"/>
      <c r="I85" s="12" t="s">
        <v>152</v>
      </c>
      <c r="J85" s="12" t="s">
        <v>35</v>
      </c>
      <c r="K85" s="13" t="s">
        <v>409</v>
      </c>
    </row>
    <row r="86">
      <c r="A86" s="4" t="s">
        <v>410</v>
      </c>
      <c r="B86" s="5" t="s">
        <v>411</v>
      </c>
      <c r="C86" s="6" t="str">
        <f>HYPERLINK("http://www.ashton-gs.com/","www.ashton-gs.com/")</f>
        <v>www.ashton-gs.com/</v>
      </c>
      <c r="D86" s="7" t="s">
        <v>51</v>
      </c>
      <c r="E86" s="7" t="s">
        <v>51</v>
      </c>
      <c r="F86" s="7"/>
      <c r="G86" s="7" t="s">
        <v>412</v>
      </c>
      <c r="H86" s="7" t="s">
        <v>413</v>
      </c>
      <c r="I86" s="7" t="s">
        <v>414</v>
      </c>
      <c r="J86" s="7" t="s">
        <v>35</v>
      </c>
      <c r="K86" s="8" t="str">
        <f>RIGHT(B86,5)</f>
        <v>20701</v>
      </c>
    </row>
    <row r="87">
      <c r="A87" s="9" t="s">
        <v>415</v>
      </c>
      <c r="B87" s="10" t="s">
        <v>416</v>
      </c>
      <c r="C87" s="11" t="str">
        <f>HYPERLINK("http://www.asigovernment.com/","www.asigovernment.com/")</f>
        <v>www.asigovernment.com/</v>
      </c>
      <c r="D87" s="12" t="s">
        <v>51</v>
      </c>
      <c r="E87" s="12" t="s">
        <v>77</v>
      </c>
      <c r="F87" s="12"/>
      <c r="G87" s="12" t="s">
        <v>417</v>
      </c>
      <c r="H87" s="12" t="s">
        <v>157</v>
      </c>
      <c r="I87" s="12" t="s">
        <v>80</v>
      </c>
      <c r="J87" s="12" t="s">
        <v>19</v>
      </c>
      <c r="K87" s="13">
        <v>22209.0</v>
      </c>
    </row>
    <row r="88">
      <c r="A88" s="4" t="s">
        <v>418</v>
      </c>
      <c r="B88" s="5" t="s">
        <v>419</v>
      </c>
      <c r="C88" s="6" t="str">
        <f>HYPERLINK("http://www.asisecurity.net/","www.asisecurity.net/")</f>
        <v>www.asisecurity.net/</v>
      </c>
      <c r="D88" s="7" t="s">
        <v>289</v>
      </c>
      <c r="E88" s="7" t="s">
        <v>420</v>
      </c>
      <c r="F88" s="5"/>
      <c r="G88" s="7" t="s">
        <v>421</v>
      </c>
      <c r="H88" s="7"/>
      <c r="I88" s="7" t="s">
        <v>422</v>
      </c>
      <c r="J88" s="7" t="s">
        <v>19</v>
      </c>
      <c r="K88" s="8" t="s">
        <v>423</v>
      </c>
    </row>
    <row r="89">
      <c r="A89" s="9" t="s">
        <v>424</v>
      </c>
      <c r="B89" s="10" t="s">
        <v>425</v>
      </c>
      <c r="C89" s="11" t="str">
        <f>HYPERLINK("http://www.aspirationsoftware.com/","www.aspirationsoftware.com")</f>
        <v>www.aspirationsoftware.com</v>
      </c>
      <c r="D89" s="12" t="s">
        <v>14</v>
      </c>
      <c r="E89" s="12" t="s">
        <v>15</v>
      </c>
      <c r="F89" s="10"/>
      <c r="G89" s="12" t="s">
        <v>426</v>
      </c>
      <c r="H89" s="12"/>
      <c r="I89" s="12" t="s">
        <v>427</v>
      </c>
      <c r="J89" s="12" t="s">
        <v>19</v>
      </c>
      <c r="K89" s="13" t="s">
        <v>428</v>
      </c>
    </row>
    <row r="90">
      <c r="A90" s="4" t="s">
        <v>429</v>
      </c>
      <c r="B90" s="5" t="s">
        <v>430</v>
      </c>
      <c r="C90" s="6" t="str">
        <f>HYPERLINK("http://www.asrcfederal.com/","www.asrcfederal.com")</f>
        <v>www.asrcfederal.com</v>
      </c>
      <c r="D90" s="7" t="s">
        <v>14</v>
      </c>
      <c r="E90" s="7" t="s">
        <v>24</v>
      </c>
      <c r="F90" s="5"/>
      <c r="G90" s="7" t="s">
        <v>431</v>
      </c>
      <c r="H90" s="7"/>
      <c r="I90" s="7" t="s">
        <v>432</v>
      </c>
      <c r="J90" s="7" t="s">
        <v>35</v>
      </c>
      <c r="K90" s="8" t="s">
        <v>433</v>
      </c>
    </row>
    <row r="91">
      <c r="A91" s="9" t="s">
        <v>434</v>
      </c>
      <c r="B91" s="10" t="s">
        <v>435</v>
      </c>
      <c r="C91" s="11" t="str">
        <f>HYPERLINK("http://www.assuraconsulting.com/","www.assuraconsulting.com/")</f>
        <v>www.assuraconsulting.com/</v>
      </c>
      <c r="D91" s="12" t="s">
        <v>51</v>
      </c>
      <c r="E91" s="12" t="s">
        <v>51</v>
      </c>
      <c r="F91" s="12"/>
      <c r="G91" s="12" t="s">
        <v>436</v>
      </c>
      <c r="H91" s="12" t="s">
        <v>437</v>
      </c>
      <c r="I91" s="12" t="s">
        <v>438</v>
      </c>
      <c r="J91" s="12" t="s">
        <v>19</v>
      </c>
      <c r="K91" s="13" t="str">
        <f t="shared" ref="K91:K92" si="1">RIGHT(B91,5)</f>
        <v>23005</v>
      </c>
    </row>
    <row r="92">
      <c r="A92" s="4" t="s">
        <v>439</v>
      </c>
      <c r="B92" s="5" t="s">
        <v>440</v>
      </c>
      <c r="C92" s="6" t="str">
        <f>HYPERLINK("http://www.assured-consulting.com/","www.assured-consulting.com/")</f>
        <v>www.assured-consulting.com/</v>
      </c>
      <c r="D92" s="7" t="s">
        <v>14</v>
      </c>
      <c r="E92" s="7" t="s">
        <v>24</v>
      </c>
      <c r="F92" s="7"/>
      <c r="G92" s="7" t="s">
        <v>441</v>
      </c>
      <c r="H92" s="7" t="s">
        <v>442</v>
      </c>
      <c r="I92" s="7" t="s">
        <v>122</v>
      </c>
      <c r="J92" s="7" t="s">
        <v>19</v>
      </c>
      <c r="K92" s="8" t="str">
        <f t="shared" si="1"/>
        <v>22030</v>
      </c>
    </row>
    <row r="93">
      <c r="A93" s="9" t="s">
        <v>443</v>
      </c>
      <c r="B93" s="10" t="s">
        <v>444</v>
      </c>
      <c r="C93" s="12" t="s">
        <v>445</v>
      </c>
      <c r="D93" s="12" t="s">
        <v>14</v>
      </c>
      <c r="E93" s="12" t="s">
        <v>14</v>
      </c>
      <c r="F93" s="10"/>
      <c r="G93" s="12" t="s">
        <v>323</v>
      </c>
      <c r="H93" s="12" t="s">
        <v>446</v>
      </c>
      <c r="I93" s="12" t="s">
        <v>73</v>
      </c>
      <c r="J93" s="12" t="s">
        <v>35</v>
      </c>
      <c r="K93" s="13" t="s">
        <v>447</v>
      </c>
    </row>
    <row r="94">
      <c r="A94" s="4" t="s">
        <v>448</v>
      </c>
      <c r="B94" s="5" t="s">
        <v>449</v>
      </c>
      <c r="C94" s="6" t="str">
        <f>HYPERLINK("http://www.astor-sanders.com/","www.astor-sanders.com/")</f>
        <v>www.astor-sanders.com/</v>
      </c>
      <c r="D94" s="7" t="s">
        <v>14</v>
      </c>
      <c r="E94" s="7" t="s">
        <v>24</v>
      </c>
      <c r="F94" s="7"/>
      <c r="G94" s="7" t="s">
        <v>450</v>
      </c>
      <c r="H94" s="7" t="s">
        <v>451</v>
      </c>
      <c r="I94" s="7" t="s">
        <v>66</v>
      </c>
      <c r="J94" s="7" t="s">
        <v>35</v>
      </c>
      <c r="K94" s="8" t="str">
        <f t="shared" ref="K94:K95" si="2">RIGHT(B94,5)</f>
        <v>20850</v>
      </c>
    </row>
    <row r="95">
      <c r="A95" s="9" t="s">
        <v>452</v>
      </c>
      <c r="B95" s="10" t="s">
        <v>453</v>
      </c>
      <c r="C95" s="11" t="str">
        <f>HYPERLINK("http://www.corp.att.com/gov/","www.corp.att.com/gov/")</f>
        <v>www.corp.att.com/gov/</v>
      </c>
      <c r="D95" s="12" t="s">
        <v>51</v>
      </c>
      <c r="E95" s="12" t="s">
        <v>214</v>
      </c>
      <c r="F95" s="12"/>
      <c r="G95" s="12" t="s">
        <v>454</v>
      </c>
      <c r="H95" s="12"/>
      <c r="I95" s="12" t="s">
        <v>158</v>
      </c>
      <c r="J95" s="12" t="s">
        <v>19</v>
      </c>
      <c r="K95" s="13" t="str">
        <f t="shared" si="2"/>
        <v>22182</v>
      </c>
    </row>
    <row r="96">
      <c r="A96" s="4" t="s">
        <v>455</v>
      </c>
      <c r="B96" s="5" t="s">
        <v>456</v>
      </c>
      <c r="C96" s="6" t="str">
        <f>HYPERLINK("http://www.ataata.com/","www.ataata.com")</f>
        <v>www.ataata.com</v>
      </c>
      <c r="D96" s="7" t="s">
        <v>14</v>
      </c>
      <c r="E96" s="7" t="s">
        <v>14</v>
      </c>
      <c r="F96" s="5"/>
      <c r="G96" s="7" t="s">
        <v>457</v>
      </c>
      <c r="H96" s="7"/>
      <c r="I96" s="7" t="s">
        <v>80</v>
      </c>
      <c r="J96" s="7" t="s">
        <v>19</v>
      </c>
      <c r="K96" s="8" t="s">
        <v>235</v>
      </c>
    </row>
    <row r="97">
      <c r="A97" s="9" t="s">
        <v>458</v>
      </c>
      <c r="B97" s="10" t="s">
        <v>459</v>
      </c>
      <c r="C97" s="11" t="str">
        <f>HYPERLINK("http://www.atekinc.com/","www.atekinc.com")</f>
        <v>www.atekinc.com</v>
      </c>
      <c r="D97" s="12" t="s">
        <v>14</v>
      </c>
      <c r="E97" s="12" t="s">
        <v>15</v>
      </c>
      <c r="F97" s="10"/>
      <c r="G97" s="12" t="s">
        <v>460</v>
      </c>
      <c r="H97" s="12" t="s">
        <v>280</v>
      </c>
      <c r="I97" s="12" t="s">
        <v>40</v>
      </c>
      <c r="J97" s="12" t="s">
        <v>19</v>
      </c>
      <c r="K97" s="13" t="s">
        <v>164</v>
      </c>
    </row>
    <row r="98">
      <c r="A98" s="4" t="s">
        <v>461</v>
      </c>
      <c r="B98" s="5" t="s">
        <v>462</v>
      </c>
      <c r="C98" s="6" t="str">
        <f>HYPERLINK("http://www.athenaconsultinggroup.com/","www.athenaconsultinggroup.com/")</f>
        <v>www.athenaconsultinggroup.com/</v>
      </c>
      <c r="D98" s="7" t="s">
        <v>14</v>
      </c>
      <c r="E98" s="7" t="s">
        <v>24</v>
      </c>
      <c r="F98" s="7"/>
      <c r="G98" s="7" t="s">
        <v>463</v>
      </c>
      <c r="H98" s="7" t="s">
        <v>464</v>
      </c>
      <c r="I98" s="7" t="s">
        <v>135</v>
      </c>
      <c r="J98" s="7" t="s">
        <v>19</v>
      </c>
      <c r="K98" s="8" t="str">
        <f>RIGHT(B98,5)</f>
        <v>22046</v>
      </c>
    </row>
    <row r="99">
      <c r="A99" s="9" t="s">
        <v>465</v>
      </c>
      <c r="B99" s="10" t="s">
        <v>466</v>
      </c>
      <c r="C99" s="12" t="s">
        <v>467</v>
      </c>
      <c r="D99" s="12" t="s">
        <v>14</v>
      </c>
      <c r="E99" s="12" t="s">
        <v>14</v>
      </c>
      <c r="F99" s="10"/>
      <c r="G99" s="12" t="s">
        <v>468</v>
      </c>
      <c r="H99" s="12" t="s">
        <v>469</v>
      </c>
      <c r="I99" s="12" t="s">
        <v>73</v>
      </c>
      <c r="J99" s="12" t="s">
        <v>35</v>
      </c>
      <c r="K99" s="13" t="s">
        <v>447</v>
      </c>
    </row>
    <row r="100">
      <c r="A100" s="4" t="s">
        <v>470</v>
      </c>
      <c r="B100" s="5" t="s">
        <v>471</v>
      </c>
      <c r="C100" s="6" t="str">
        <f>HYPERLINK("http://www.act-corp.com/","www.act-corp.com")</f>
        <v>www.act-corp.com</v>
      </c>
      <c r="D100" s="7" t="s">
        <v>14</v>
      </c>
      <c r="E100" s="7" t="s">
        <v>15</v>
      </c>
      <c r="F100" s="5"/>
      <c r="G100" s="7" t="s">
        <v>472</v>
      </c>
      <c r="H100" s="7"/>
      <c r="I100" s="7" t="s">
        <v>473</v>
      </c>
      <c r="J100" s="7" t="s">
        <v>19</v>
      </c>
      <c r="K100" s="8" t="s">
        <v>474</v>
      </c>
    </row>
    <row r="101">
      <c r="A101" s="9" t="s">
        <v>475</v>
      </c>
      <c r="B101" s="10" t="s">
        <v>476</v>
      </c>
      <c r="C101" s="11" t="str">
        <f>HYPERLINK("http://www.atomicorp.com/","www.atomicorp.com")</f>
        <v>www.atomicorp.com</v>
      </c>
      <c r="D101" s="12" t="s">
        <v>51</v>
      </c>
      <c r="E101" s="12" t="s">
        <v>51</v>
      </c>
      <c r="F101" s="10"/>
      <c r="G101" s="12" t="s">
        <v>477</v>
      </c>
      <c r="H101" s="12"/>
      <c r="I101" s="12" t="s">
        <v>171</v>
      </c>
      <c r="J101" s="12" t="s">
        <v>19</v>
      </c>
      <c r="K101" s="13" t="s">
        <v>172</v>
      </c>
    </row>
    <row r="102">
      <c r="A102" s="4" t="s">
        <v>478</v>
      </c>
      <c r="B102" s="5" t="s">
        <v>479</v>
      </c>
      <c r="C102" s="6" t="str">
        <f>HYPERLINK("http://www.attain.com/","www.attain.com/")</f>
        <v>www.attain.com/</v>
      </c>
      <c r="D102" s="7" t="s">
        <v>14</v>
      </c>
      <c r="E102" s="7" t="s">
        <v>24</v>
      </c>
      <c r="F102" s="7"/>
      <c r="G102" s="7" t="s">
        <v>480</v>
      </c>
      <c r="H102" s="7" t="s">
        <v>481</v>
      </c>
      <c r="I102" s="7" t="s">
        <v>40</v>
      </c>
      <c r="J102" s="7" t="s">
        <v>19</v>
      </c>
      <c r="K102" s="8" t="str">
        <f>RIGHT(B102,5)</f>
        <v>22102</v>
      </c>
    </row>
    <row r="103">
      <c r="A103" s="9" t="s">
        <v>482</v>
      </c>
      <c r="B103" s="10" t="s">
        <v>483</v>
      </c>
      <c r="C103" s="12" t="s">
        <v>484</v>
      </c>
      <c r="D103" s="12" t="s">
        <v>51</v>
      </c>
      <c r="E103" s="12" t="s">
        <v>51</v>
      </c>
      <c r="F103" s="10"/>
      <c r="G103" s="12" t="s">
        <v>485</v>
      </c>
      <c r="H103" s="12"/>
      <c r="I103" s="12" t="s">
        <v>110</v>
      </c>
      <c r="J103" s="12" t="s">
        <v>35</v>
      </c>
      <c r="K103" s="13" t="s">
        <v>111</v>
      </c>
    </row>
    <row r="104">
      <c r="A104" s="4" t="s">
        <v>486</v>
      </c>
      <c r="B104" s="5" t="s">
        <v>487</v>
      </c>
      <c r="C104" s="7" t="s">
        <v>488</v>
      </c>
      <c r="D104" s="7" t="s">
        <v>14</v>
      </c>
      <c r="E104" s="7" t="s">
        <v>14</v>
      </c>
      <c r="F104" s="5"/>
      <c r="G104" s="7" t="s">
        <v>489</v>
      </c>
      <c r="H104" s="7"/>
      <c r="I104" s="7" t="s">
        <v>66</v>
      </c>
      <c r="J104" s="7" t="s">
        <v>35</v>
      </c>
      <c r="K104" s="8" t="s">
        <v>117</v>
      </c>
    </row>
    <row r="105">
      <c r="A105" s="9" t="s">
        <v>490</v>
      </c>
      <c r="B105" s="10" t="s">
        <v>491</v>
      </c>
      <c r="C105" s="12" t="s">
        <v>492</v>
      </c>
      <c r="D105" s="12" t="s">
        <v>14</v>
      </c>
      <c r="E105" s="12" t="s">
        <v>14</v>
      </c>
      <c r="F105" s="10"/>
      <c r="G105" s="12" t="s">
        <v>493</v>
      </c>
      <c r="H105" s="12" t="s">
        <v>494</v>
      </c>
      <c r="I105" s="12" t="s">
        <v>66</v>
      </c>
      <c r="J105" s="12" t="s">
        <v>35</v>
      </c>
      <c r="K105" s="13" t="s">
        <v>117</v>
      </c>
    </row>
    <row r="106">
      <c r="A106" s="4" t="s">
        <v>495</v>
      </c>
      <c r="B106" s="5" t="s">
        <v>496</v>
      </c>
      <c r="C106" s="6" t="str">
        <f>HYPERLINK("http://www.avantitech.net/","www.avantitech.net")</f>
        <v>www.avantitech.net</v>
      </c>
      <c r="D106" s="7" t="s">
        <v>14</v>
      </c>
      <c r="E106" s="7" t="s">
        <v>24</v>
      </c>
      <c r="F106" s="5"/>
      <c r="G106" s="7" t="s">
        <v>497</v>
      </c>
      <c r="H106" s="7"/>
      <c r="I106" s="7" t="s">
        <v>498</v>
      </c>
      <c r="J106" s="7" t="s">
        <v>19</v>
      </c>
      <c r="K106" s="8" t="s">
        <v>499</v>
      </c>
    </row>
    <row r="107">
      <c r="A107" s="9" t="s">
        <v>500</v>
      </c>
      <c r="B107" s="10" t="s">
        <v>501</v>
      </c>
      <c r="C107" s="11" t="str">
        <f>HYPERLINK("http://www.avaya.com/en/solutions/us-government-solutions/","www.avaya.com/en/solutions/us-government-solutions/")</f>
        <v>www.avaya.com/en/solutions/us-government-solutions/</v>
      </c>
      <c r="D107" s="12" t="s">
        <v>51</v>
      </c>
      <c r="E107" s="12" t="s">
        <v>214</v>
      </c>
      <c r="F107" s="12"/>
      <c r="G107" s="12" t="s">
        <v>502</v>
      </c>
      <c r="H107" s="12"/>
      <c r="I107" s="12" t="s">
        <v>122</v>
      </c>
      <c r="J107" s="12" t="s">
        <v>19</v>
      </c>
      <c r="K107" s="13" t="str">
        <f>RIGHT(B107,5)</f>
        <v>22033</v>
      </c>
    </row>
    <row r="108">
      <c r="A108" s="4" t="s">
        <v>503</v>
      </c>
      <c r="B108" s="5" t="s">
        <v>504</v>
      </c>
      <c r="C108" s="6" t="str">
        <f>HYPERLINK("http://www.aveshka.com/","www.aveshka.com/")</f>
        <v>www.aveshka.com/</v>
      </c>
      <c r="D108" s="7" t="s">
        <v>51</v>
      </c>
      <c r="E108" s="7" t="s">
        <v>77</v>
      </c>
      <c r="F108" s="5" t="s">
        <v>505</v>
      </c>
      <c r="G108" s="7" t="s">
        <v>357</v>
      </c>
      <c r="H108" s="7" t="s">
        <v>121</v>
      </c>
      <c r="I108" s="7" t="s">
        <v>80</v>
      </c>
      <c r="J108" s="7" t="s">
        <v>19</v>
      </c>
      <c r="K108" s="8">
        <v>22203.0</v>
      </c>
    </row>
    <row r="109">
      <c r="A109" s="9" t="s">
        <v>506</v>
      </c>
      <c r="B109" s="10" t="s">
        <v>507</v>
      </c>
      <c r="C109" s="11" t="str">
        <f>HYPERLINK("http://www.avineon.com/","www.avineon.com")</f>
        <v>www.avineon.com</v>
      </c>
      <c r="D109" s="12" t="s">
        <v>14</v>
      </c>
      <c r="E109" s="12" t="s">
        <v>382</v>
      </c>
      <c r="F109" s="10"/>
      <c r="G109" s="12" t="s">
        <v>460</v>
      </c>
      <c r="H109" s="12" t="s">
        <v>216</v>
      </c>
      <c r="I109" s="12" t="s">
        <v>40</v>
      </c>
      <c r="J109" s="12" t="s">
        <v>19</v>
      </c>
      <c r="K109" s="13" t="s">
        <v>164</v>
      </c>
    </row>
    <row r="110">
      <c r="A110" s="4" t="s">
        <v>508</v>
      </c>
      <c r="B110" s="5" t="s">
        <v>509</v>
      </c>
      <c r="C110" s="6" t="str">
        <f>HYPERLINK("http://www.axonai.com/","www.axonai.com/")</f>
        <v>www.axonai.com/</v>
      </c>
      <c r="D110" s="7" t="s">
        <v>51</v>
      </c>
      <c r="E110" s="7" t="s">
        <v>51</v>
      </c>
      <c r="F110" s="5"/>
      <c r="G110" s="7" t="s">
        <v>510</v>
      </c>
      <c r="H110" s="7" t="s">
        <v>511</v>
      </c>
      <c r="I110" s="7" t="s">
        <v>512</v>
      </c>
      <c r="J110" s="7" t="s">
        <v>19</v>
      </c>
      <c r="K110" s="8" t="s">
        <v>513</v>
      </c>
    </row>
    <row r="111">
      <c r="A111" s="9" t="s">
        <v>514</v>
      </c>
      <c r="B111" s="10" t="s">
        <v>515</v>
      </c>
      <c r="C111" s="11" t="str">
        <f>HYPERLINK("http://www.axway.com/en","www.axway.com/en")</f>
        <v>www.axway.com/en</v>
      </c>
      <c r="D111" s="12" t="s">
        <v>51</v>
      </c>
      <c r="E111" s="12" t="s">
        <v>214</v>
      </c>
      <c r="F111" s="12"/>
      <c r="G111" s="12" t="s">
        <v>516</v>
      </c>
      <c r="H111" s="12" t="s">
        <v>121</v>
      </c>
      <c r="I111" s="12" t="s">
        <v>40</v>
      </c>
      <c r="J111" s="12" t="s">
        <v>19</v>
      </c>
      <c r="K111" s="13" t="str">
        <f>RIGHT(B111,5)</f>
        <v>22102</v>
      </c>
    </row>
    <row r="112">
      <c r="A112" s="4" t="s">
        <v>517</v>
      </c>
      <c r="B112" s="5" t="s">
        <v>518</v>
      </c>
      <c r="C112" s="6" t="str">
        <f>HYPERLINK("http://www.b-dconsulting.com/index.php","www.b-dconsulting.com/index.php")</f>
        <v>www.b-dconsulting.com/index.php</v>
      </c>
      <c r="D112" s="7" t="s">
        <v>51</v>
      </c>
      <c r="E112" s="7" t="s">
        <v>77</v>
      </c>
      <c r="F112" s="5" t="s">
        <v>519</v>
      </c>
      <c r="G112" s="7" t="s">
        <v>520</v>
      </c>
      <c r="H112" s="7" t="s">
        <v>521</v>
      </c>
      <c r="I112" s="7" t="s">
        <v>522</v>
      </c>
      <c r="J112" s="7" t="s">
        <v>35</v>
      </c>
      <c r="K112" s="8">
        <v>21742.0</v>
      </c>
    </row>
    <row r="113">
      <c r="A113" s="9" t="s">
        <v>523</v>
      </c>
      <c r="B113" s="10" t="s">
        <v>524</v>
      </c>
      <c r="C113" s="12" t="s">
        <v>525</v>
      </c>
      <c r="D113" s="12" t="s">
        <v>14</v>
      </c>
      <c r="E113" s="12" t="s">
        <v>14</v>
      </c>
      <c r="F113" s="10"/>
      <c r="G113" s="12" t="s">
        <v>526</v>
      </c>
      <c r="H113" s="12" t="s">
        <v>527</v>
      </c>
      <c r="I113" s="12" t="s">
        <v>66</v>
      </c>
      <c r="J113" s="12" t="s">
        <v>35</v>
      </c>
      <c r="K113" s="13" t="s">
        <v>36</v>
      </c>
    </row>
    <row r="114">
      <c r="A114" s="4" t="s">
        <v>528</v>
      </c>
      <c r="B114" s="14" t="s">
        <v>529</v>
      </c>
      <c r="C114" s="7" t="s">
        <v>530</v>
      </c>
      <c r="D114" s="7" t="s">
        <v>14</v>
      </c>
      <c r="E114" s="7" t="s">
        <v>14</v>
      </c>
      <c r="F114" s="5"/>
      <c r="G114" s="7" t="s">
        <v>531</v>
      </c>
      <c r="H114" s="7"/>
      <c r="I114" s="7" t="s">
        <v>66</v>
      </c>
      <c r="J114" s="7" t="s">
        <v>35</v>
      </c>
      <c r="K114" s="8" t="s">
        <v>117</v>
      </c>
    </row>
    <row r="115">
      <c r="A115" s="9" t="s">
        <v>532</v>
      </c>
      <c r="B115" s="10" t="s">
        <v>533</v>
      </c>
      <c r="C115" s="11" t="str">
        <f>HYPERLINK("http://www.blackwoodassociates.com/","www.blackwoodassociates.com")</f>
        <v>www.blackwoodassociates.com</v>
      </c>
      <c r="D115" s="12" t="s">
        <v>51</v>
      </c>
      <c r="E115" s="12" t="s">
        <v>51</v>
      </c>
      <c r="F115" s="10"/>
      <c r="G115" s="12" t="s">
        <v>534</v>
      </c>
      <c r="H115" s="12"/>
      <c r="I115" s="12" t="s">
        <v>352</v>
      </c>
      <c r="J115" s="12" t="s">
        <v>35</v>
      </c>
      <c r="K115" s="13" t="s">
        <v>353</v>
      </c>
    </row>
    <row r="116">
      <c r="A116" s="4" t="s">
        <v>535</v>
      </c>
      <c r="B116" s="5" t="s">
        <v>536</v>
      </c>
      <c r="C116" s="7" t="s">
        <v>537</v>
      </c>
      <c r="D116" s="7" t="s">
        <v>14</v>
      </c>
      <c r="E116" s="7" t="s">
        <v>14</v>
      </c>
      <c r="F116" s="5"/>
      <c r="G116" s="7" t="s">
        <v>538</v>
      </c>
      <c r="H116" s="7" t="s">
        <v>245</v>
      </c>
      <c r="I116" s="7" t="s">
        <v>66</v>
      </c>
      <c r="J116" s="7" t="s">
        <v>35</v>
      </c>
      <c r="K116" s="8" t="s">
        <v>117</v>
      </c>
    </row>
    <row r="117">
      <c r="A117" s="9" t="s">
        <v>539</v>
      </c>
      <c r="B117" s="10" t="s">
        <v>540</v>
      </c>
      <c r="C117" s="11" t="str">
        <f>HYPERLINK("http://www.base2engineering.com/","www.base2engineering.com/")</f>
        <v>www.base2engineering.com/</v>
      </c>
      <c r="D117" s="12" t="s">
        <v>14</v>
      </c>
      <c r="E117" s="12" t="s">
        <v>24</v>
      </c>
      <c r="F117" s="12"/>
      <c r="G117" s="12" t="s">
        <v>541</v>
      </c>
      <c r="H117" s="12" t="s">
        <v>542</v>
      </c>
      <c r="I117" s="12" t="s">
        <v>352</v>
      </c>
      <c r="J117" s="12" t="s">
        <v>35</v>
      </c>
      <c r="K117" s="13" t="str">
        <f t="shared" ref="K117:K118" si="3">RIGHT(B117,5)</f>
        <v>21401</v>
      </c>
    </row>
    <row r="118">
      <c r="A118" s="4" t="s">
        <v>543</v>
      </c>
      <c r="B118" s="5" t="s">
        <v>544</v>
      </c>
      <c r="C118" s="6" t="str">
        <f>HYPERLINK("http://www.basistech.com/","www.basistech.com/")</f>
        <v>www.basistech.com/</v>
      </c>
      <c r="D118" s="7" t="s">
        <v>51</v>
      </c>
      <c r="E118" s="7" t="s">
        <v>51</v>
      </c>
      <c r="F118" s="7"/>
      <c r="G118" s="7" t="s">
        <v>545</v>
      </c>
      <c r="H118" s="7"/>
      <c r="I118" s="7" t="s">
        <v>53</v>
      </c>
      <c r="J118" s="7" t="s">
        <v>19</v>
      </c>
      <c r="K118" s="8" t="str">
        <f t="shared" si="3"/>
        <v>20171</v>
      </c>
    </row>
    <row r="119">
      <c r="A119" s="9" t="s">
        <v>546</v>
      </c>
      <c r="B119" s="10" t="s">
        <v>406</v>
      </c>
      <c r="C119" s="11" t="str">
        <f>HYPERLINK("http://www.bayshorenetworks.com/","www.bayshorenetworks.com")</f>
        <v>www.bayshorenetworks.com</v>
      </c>
      <c r="D119" s="12" t="s">
        <v>51</v>
      </c>
      <c r="E119" s="12" t="s">
        <v>51</v>
      </c>
      <c r="F119" s="10"/>
      <c r="G119" s="12" t="s">
        <v>408</v>
      </c>
      <c r="H119" s="12"/>
      <c r="I119" s="12" t="s">
        <v>152</v>
      </c>
      <c r="J119" s="12" t="s">
        <v>35</v>
      </c>
      <c r="K119" s="13" t="s">
        <v>409</v>
      </c>
    </row>
    <row r="120">
      <c r="A120" s="4" t="s">
        <v>547</v>
      </c>
      <c r="B120" s="5" t="s">
        <v>548</v>
      </c>
      <c r="C120" s="6" t="str">
        <f>HYPERLINK("http://www.belaytech.com/","www.belaytech.com/")</f>
        <v>www.belaytech.com/</v>
      </c>
      <c r="D120" s="7" t="s">
        <v>51</v>
      </c>
      <c r="E120" s="7" t="s">
        <v>101</v>
      </c>
      <c r="F120" s="7"/>
      <c r="G120" s="7" t="s">
        <v>205</v>
      </c>
      <c r="H120" s="7" t="s">
        <v>206</v>
      </c>
      <c r="I120" s="7" t="s">
        <v>141</v>
      </c>
      <c r="J120" s="7" t="s">
        <v>35</v>
      </c>
      <c r="K120" s="8" t="str">
        <f t="shared" ref="K120:K127" si="4">RIGHT(B120,5)</f>
        <v>21045</v>
      </c>
    </row>
    <row r="121">
      <c r="A121" s="9" t="s">
        <v>549</v>
      </c>
      <c r="B121" s="10" t="s">
        <v>550</v>
      </c>
      <c r="C121" s="11" t="str">
        <f>HYPERLINK("http://www.betis.com/","www.betis.com/")</f>
        <v>www.betis.com/</v>
      </c>
      <c r="D121" s="12" t="s">
        <v>14</v>
      </c>
      <c r="E121" s="12" t="s">
        <v>15</v>
      </c>
      <c r="F121" s="12"/>
      <c r="G121" s="12" t="s">
        <v>551</v>
      </c>
      <c r="H121" s="12" t="s">
        <v>275</v>
      </c>
      <c r="I121" s="12" t="s">
        <v>40</v>
      </c>
      <c r="J121" s="12" t="s">
        <v>19</v>
      </c>
      <c r="K121" s="13" t="str">
        <f t="shared" si="4"/>
        <v>22101</v>
      </c>
    </row>
    <row r="122">
      <c r="A122" s="4" t="s">
        <v>552</v>
      </c>
      <c r="B122" s="5" t="s">
        <v>553</v>
      </c>
      <c r="C122" s="6" t="str">
        <f>HYPERLINK("http://www.biascorp.com/","www.biascorp.com/")</f>
        <v>www.biascorp.com/</v>
      </c>
      <c r="D122" s="7" t="s">
        <v>14</v>
      </c>
      <c r="E122" s="7" t="s">
        <v>382</v>
      </c>
      <c r="F122" s="7"/>
      <c r="G122" s="7" t="s">
        <v>554</v>
      </c>
      <c r="H122" s="7" t="s">
        <v>216</v>
      </c>
      <c r="I122" s="7" t="s">
        <v>18</v>
      </c>
      <c r="J122" s="7" t="s">
        <v>19</v>
      </c>
      <c r="K122" s="8" t="str">
        <f t="shared" si="4"/>
        <v>20190</v>
      </c>
    </row>
    <row r="123">
      <c r="A123" s="9" t="s">
        <v>555</v>
      </c>
      <c r="B123" s="16" t="s">
        <v>556</v>
      </c>
      <c r="C123" s="11" t="str">
        <f>HYPERLINK("http://www.binghamtech.com/","www.binghamtech.com/")</f>
        <v>www.binghamtech.com/</v>
      </c>
      <c r="D123" s="12" t="s">
        <v>14</v>
      </c>
      <c r="E123" s="12" t="s">
        <v>15</v>
      </c>
      <c r="F123" s="12"/>
      <c r="G123" s="12" t="s">
        <v>557</v>
      </c>
      <c r="H123" s="12"/>
      <c r="I123" s="12" t="s">
        <v>558</v>
      </c>
      <c r="J123" s="12" t="s">
        <v>35</v>
      </c>
      <c r="K123" s="13" t="str">
        <f t="shared" si="4"/>
        <v>21163</v>
      </c>
    </row>
    <row r="124">
      <c r="A124" s="4" t="s">
        <v>559</v>
      </c>
      <c r="B124" s="5" t="s">
        <v>560</v>
      </c>
      <c r="C124" s="6" t="str">
        <f>HYPERLINK("http://www.biometricassociates.com/","www.biometricassociates.com/")</f>
        <v>www.biometricassociates.com/</v>
      </c>
      <c r="D124" s="7" t="s">
        <v>289</v>
      </c>
      <c r="E124" s="7" t="s">
        <v>420</v>
      </c>
      <c r="F124" s="7"/>
      <c r="G124" s="7" t="s">
        <v>561</v>
      </c>
      <c r="H124" s="7" t="s">
        <v>562</v>
      </c>
      <c r="I124" s="7" t="s">
        <v>563</v>
      </c>
      <c r="J124" s="7" t="s">
        <v>35</v>
      </c>
      <c r="K124" s="8" t="str">
        <f t="shared" si="4"/>
        <v>21218</v>
      </c>
    </row>
    <row r="125">
      <c r="A125" s="9" t="s">
        <v>564</v>
      </c>
      <c r="B125" s="10" t="s">
        <v>565</v>
      </c>
      <c r="C125" s="11" t="str">
        <f>HYPERLINK("http://www.blackbox.com/","www.blackbox.com/")</f>
        <v>www.blackbox.com/</v>
      </c>
      <c r="D125" s="12" t="s">
        <v>51</v>
      </c>
      <c r="E125" s="12" t="s">
        <v>214</v>
      </c>
      <c r="F125" s="12"/>
      <c r="G125" s="12" t="s">
        <v>566</v>
      </c>
      <c r="H125" s="12" t="s">
        <v>140</v>
      </c>
      <c r="I125" s="12" t="s">
        <v>53</v>
      </c>
      <c r="J125" s="12" t="s">
        <v>19</v>
      </c>
      <c r="K125" s="13" t="str">
        <f t="shared" si="4"/>
        <v>20170</v>
      </c>
    </row>
    <row r="126">
      <c r="A126" s="4" t="s">
        <v>567</v>
      </c>
      <c r="B126" s="5" t="s">
        <v>568</v>
      </c>
      <c r="C126" s="6" t="str">
        <f>HYPERLINK("http://www.blackbagtech.com/","www.blackbagtech.com/")</f>
        <v>www.blackbagtech.com/</v>
      </c>
      <c r="D126" s="7" t="s">
        <v>162</v>
      </c>
      <c r="E126" s="7" t="s">
        <v>162</v>
      </c>
      <c r="F126" s="7"/>
      <c r="G126" s="7" t="s">
        <v>569</v>
      </c>
      <c r="H126" s="7" t="s">
        <v>570</v>
      </c>
      <c r="I126" s="7" t="s">
        <v>53</v>
      </c>
      <c r="J126" s="7" t="s">
        <v>19</v>
      </c>
      <c r="K126" s="8" t="str">
        <f t="shared" si="4"/>
        <v>20171</v>
      </c>
    </row>
    <row r="127">
      <c r="A127" s="9" t="s">
        <v>571</v>
      </c>
      <c r="B127" s="10" t="s">
        <v>572</v>
      </c>
      <c r="C127" s="11" t="str">
        <f>HYPERLINK("http://www.us.blackberry.com/home.html","www.us.blackberry.com/home.html")</f>
        <v>www.us.blackberry.com/home.html</v>
      </c>
      <c r="D127" s="12" t="s">
        <v>51</v>
      </c>
      <c r="E127" s="12" t="s">
        <v>214</v>
      </c>
      <c r="F127" s="12"/>
      <c r="G127" s="12" t="s">
        <v>573</v>
      </c>
      <c r="H127" s="12" t="s">
        <v>72</v>
      </c>
      <c r="I127" s="12" t="s">
        <v>28</v>
      </c>
      <c r="J127" s="12" t="s">
        <v>29</v>
      </c>
      <c r="K127" s="13" t="str">
        <f t="shared" si="4"/>
        <v>20001</v>
      </c>
    </row>
    <row r="128">
      <c r="A128" s="4" t="s">
        <v>574</v>
      </c>
      <c r="B128" s="5" t="s">
        <v>575</v>
      </c>
      <c r="C128" s="6" t="str">
        <f>HYPERLINK("http://www.blackmesh.com/","www.blackmesh.com")</f>
        <v>www.blackmesh.com</v>
      </c>
      <c r="D128" s="7" t="s">
        <v>14</v>
      </c>
      <c r="E128" s="7" t="s">
        <v>15</v>
      </c>
      <c r="F128" s="5"/>
      <c r="G128" s="7" t="s">
        <v>576</v>
      </c>
      <c r="H128" s="7" t="s">
        <v>577</v>
      </c>
      <c r="I128" s="7" t="s">
        <v>578</v>
      </c>
      <c r="J128" s="7" t="s">
        <v>19</v>
      </c>
      <c r="K128" s="8" t="s">
        <v>579</v>
      </c>
    </row>
    <row r="129">
      <c r="A129" s="9" t="s">
        <v>580</v>
      </c>
      <c r="B129" s="10" t="s">
        <v>581</v>
      </c>
      <c r="C129" s="11" t="str">
        <f>HYPERLINK("http://www.blackpointcyber.com/","www.blackpointcyber.com")</f>
        <v>www.blackpointcyber.com</v>
      </c>
      <c r="D129" s="12" t="s">
        <v>162</v>
      </c>
      <c r="E129" s="12" t="s">
        <v>162</v>
      </c>
      <c r="F129" s="10"/>
      <c r="G129" s="12" t="s">
        <v>582</v>
      </c>
      <c r="H129" s="12"/>
      <c r="I129" s="12" t="s">
        <v>583</v>
      </c>
      <c r="J129" s="12" t="s">
        <v>35</v>
      </c>
      <c r="K129" s="13" t="s">
        <v>584</v>
      </c>
    </row>
    <row r="130">
      <c r="A130" s="4" t="s">
        <v>585</v>
      </c>
      <c r="B130" s="5" t="s">
        <v>586</v>
      </c>
      <c r="C130" s="6" t="s">
        <v>587</v>
      </c>
      <c r="D130" s="7" t="s">
        <v>51</v>
      </c>
      <c r="E130" s="7" t="s">
        <v>214</v>
      </c>
      <c r="F130" s="5"/>
      <c r="G130" s="7" t="s">
        <v>588</v>
      </c>
      <c r="H130" s="7" t="s">
        <v>245</v>
      </c>
      <c r="I130" s="7" t="s">
        <v>158</v>
      </c>
      <c r="J130" s="7" t="s">
        <v>19</v>
      </c>
      <c r="K130" s="8" t="s">
        <v>385</v>
      </c>
    </row>
    <row r="131">
      <c r="A131" s="9" t="s">
        <v>589</v>
      </c>
      <c r="B131" s="10" t="s">
        <v>590</v>
      </c>
      <c r="C131" s="11" t="str">
        <f>HYPERLINK("http://www.blueridge.com/","www.blueridge.com")</f>
        <v>www.blueridge.com</v>
      </c>
      <c r="D131" s="12" t="s">
        <v>51</v>
      </c>
      <c r="E131" s="12" t="s">
        <v>51</v>
      </c>
      <c r="F131" s="10"/>
      <c r="G131" s="12" t="s">
        <v>591</v>
      </c>
      <c r="H131" s="12"/>
      <c r="I131" s="12" t="s">
        <v>171</v>
      </c>
      <c r="J131" s="12" t="s">
        <v>19</v>
      </c>
      <c r="K131" s="13" t="s">
        <v>172</v>
      </c>
    </row>
    <row r="132">
      <c r="A132" s="4" t="s">
        <v>592</v>
      </c>
      <c r="B132" s="5" t="s">
        <v>593</v>
      </c>
      <c r="C132" s="6" t="str">
        <f>HYPERLINK("http://www.bluecatnetworks.com/","www.bluecatnetworks.com/")</f>
        <v>www.bluecatnetworks.com/</v>
      </c>
      <c r="D132" s="7" t="s">
        <v>51</v>
      </c>
      <c r="E132" s="7" t="s">
        <v>214</v>
      </c>
      <c r="F132" s="7"/>
      <c r="G132" s="7" t="s">
        <v>594</v>
      </c>
      <c r="H132" s="7" t="s">
        <v>211</v>
      </c>
      <c r="I132" s="7" t="s">
        <v>18</v>
      </c>
      <c r="J132" s="7" t="s">
        <v>19</v>
      </c>
      <c r="K132" s="8" t="str">
        <f t="shared" ref="K132:K134" si="5">RIGHT(B132,5)</f>
        <v>20190</v>
      </c>
    </row>
    <row r="133">
      <c r="A133" s="9" t="s">
        <v>595</v>
      </c>
      <c r="B133" s="10" t="s">
        <v>596</v>
      </c>
      <c r="C133" s="11" t="str">
        <f>HYPERLINK("http://www.bmc.com/it-solutions/industry-public-sector.html?vu=publicsector","www.bmc.com/it-solutions/industry-public-sector.html?vu=publicsector")</f>
        <v>www.bmc.com/it-solutions/industry-public-sector.html?vu=publicsector</v>
      </c>
      <c r="D133" s="12" t="s">
        <v>51</v>
      </c>
      <c r="E133" s="12" t="s">
        <v>101</v>
      </c>
      <c r="F133" s="12"/>
      <c r="G133" s="12" t="s">
        <v>597</v>
      </c>
      <c r="H133" s="12" t="s">
        <v>72</v>
      </c>
      <c r="I133" s="12" t="s">
        <v>40</v>
      </c>
      <c r="J133" s="12" t="s">
        <v>19</v>
      </c>
      <c r="K133" s="13" t="str">
        <f t="shared" si="5"/>
        <v>22102</v>
      </c>
    </row>
    <row r="134">
      <c r="A134" s="4" t="s">
        <v>598</v>
      </c>
      <c r="B134" s="5" t="s">
        <v>599</v>
      </c>
      <c r="C134" s="6" t="str">
        <f>HYPERLINK("http://www.bmksecuresolutions.com/","www.bmksecuresolutions.com/")</f>
        <v>www.bmksecuresolutions.com/</v>
      </c>
      <c r="D134" s="7" t="s">
        <v>51</v>
      </c>
      <c r="E134" s="7" t="s">
        <v>77</v>
      </c>
      <c r="F134" s="7"/>
      <c r="G134" s="7" t="s">
        <v>600</v>
      </c>
      <c r="H134" s="7" t="s">
        <v>413</v>
      </c>
      <c r="I134" s="7" t="s">
        <v>122</v>
      </c>
      <c r="J134" s="7" t="s">
        <v>19</v>
      </c>
      <c r="K134" s="8" t="str">
        <f t="shared" si="5"/>
        <v>22033</v>
      </c>
    </row>
    <row r="135">
      <c r="A135" s="9" t="s">
        <v>601</v>
      </c>
      <c r="B135" s="16" t="s">
        <v>602</v>
      </c>
      <c r="C135" s="12" t="s">
        <v>603</v>
      </c>
      <c r="D135" s="12" t="s">
        <v>51</v>
      </c>
      <c r="E135" s="12" t="s">
        <v>77</v>
      </c>
      <c r="F135" s="10"/>
      <c r="G135" s="12" t="s">
        <v>604</v>
      </c>
      <c r="H135" s="12" t="s">
        <v>140</v>
      </c>
      <c r="I135" s="12" t="s">
        <v>66</v>
      </c>
      <c r="J135" s="12" t="s">
        <v>35</v>
      </c>
      <c r="K135" s="13" t="s">
        <v>36</v>
      </c>
    </row>
    <row r="136">
      <c r="A136" s="4" t="s">
        <v>605</v>
      </c>
      <c r="B136" s="5" t="s">
        <v>606</v>
      </c>
      <c r="C136" s="6" t="str">
        <f>HYPERLINK("http://www.boshgs.com/","www.boshgs.com/")</f>
        <v>www.boshgs.com/</v>
      </c>
      <c r="D136" s="7" t="s">
        <v>14</v>
      </c>
      <c r="E136" s="7" t="s">
        <v>24</v>
      </c>
      <c r="F136" s="7"/>
      <c r="G136" s="7" t="s">
        <v>607</v>
      </c>
      <c r="H136" s="7" t="s">
        <v>27</v>
      </c>
      <c r="I136" s="7" t="s">
        <v>422</v>
      </c>
      <c r="J136" s="7" t="s">
        <v>19</v>
      </c>
      <c r="K136" s="8" t="str">
        <f t="shared" ref="K136:K137" si="6">RIGHT(B136,5)</f>
        <v>23606</v>
      </c>
    </row>
    <row r="137">
      <c r="A137" s="9" t="s">
        <v>608</v>
      </c>
      <c r="B137" s="10" t="s">
        <v>609</v>
      </c>
      <c r="C137" s="11" t="str">
        <f>HYPERLINK("http://www.bravurainc.com/","www.bravurainc.com/")</f>
        <v>www.bravurainc.com/</v>
      </c>
      <c r="D137" s="12" t="s">
        <v>14</v>
      </c>
      <c r="E137" s="12" t="s">
        <v>15</v>
      </c>
      <c r="F137" s="12"/>
      <c r="G137" s="12" t="s">
        <v>610</v>
      </c>
      <c r="H137" s="12"/>
      <c r="I137" s="12" t="s">
        <v>85</v>
      </c>
      <c r="J137" s="12" t="s">
        <v>35</v>
      </c>
      <c r="K137" s="13" t="str">
        <f t="shared" si="6"/>
        <v>21001</v>
      </c>
    </row>
    <row r="138">
      <c r="A138" s="4" t="s">
        <v>611</v>
      </c>
      <c r="B138" s="5" t="s">
        <v>612</v>
      </c>
      <c r="C138" s="6" t="str">
        <f>HYPERLINK("http://www.braxtongrant.com/","www.braxtongrant.com")</f>
        <v>www.braxtongrant.com</v>
      </c>
      <c r="D138" s="7" t="s">
        <v>51</v>
      </c>
      <c r="E138" s="7" t="s">
        <v>101</v>
      </c>
      <c r="F138" s="5"/>
      <c r="G138" s="7" t="s">
        <v>613</v>
      </c>
      <c r="H138" s="7"/>
      <c r="I138" s="7" t="s">
        <v>614</v>
      </c>
      <c r="J138" s="7" t="s">
        <v>35</v>
      </c>
      <c r="K138" s="8" t="s">
        <v>615</v>
      </c>
    </row>
    <row r="139">
      <c r="A139" s="9" t="s">
        <v>616</v>
      </c>
      <c r="B139" s="10" t="s">
        <v>617</v>
      </c>
      <c r="C139" s="11" t="str">
        <f>HYPERLINK("http://www.bricata.com/","www.bricata.com")</f>
        <v>www.bricata.com</v>
      </c>
      <c r="D139" s="12" t="s">
        <v>51</v>
      </c>
      <c r="E139" s="12" t="s">
        <v>51</v>
      </c>
      <c r="F139" s="10"/>
      <c r="G139" s="12" t="s">
        <v>618</v>
      </c>
      <c r="H139" s="12" t="s">
        <v>521</v>
      </c>
      <c r="I139" s="12" t="s">
        <v>141</v>
      </c>
      <c r="J139" s="12" t="s">
        <v>35</v>
      </c>
      <c r="K139" s="13" t="s">
        <v>207</v>
      </c>
    </row>
    <row r="140">
      <c r="A140" s="4" t="s">
        <v>619</v>
      </c>
      <c r="B140" s="5" t="s">
        <v>620</v>
      </c>
      <c r="C140" s="6" t="str">
        <f>HYPERLINK("http://www.bridgephase.com/","www.bridgephase.com/")</f>
        <v>www.bridgephase.com/</v>
      </c>
      <c r="D140" s="7" t="s">
        <v>14</v>
      </c>
      <c r="E140" s="7" t="s">
        <v>15</v>
      </c>
      <c r="F140" s="7"/>
      <c r="G140" s="7" t="s">
        <v>621</v>
      </c>
      <c r="H140" s="7" t="s">
        <v>622</v>
      </c>
      <c r="I140" s="7" t="s">
        <v>80</v>
      </c>
      <c r="J140" s="7" t="s">
        <v>19</v>
      </c>
      <c r="K140" s="8" t="str">
        <f t="shared" ref="K140:K142" si="7">RIGHT(B140,5)</f>
        <v>22206</v>
      </c>
    </row>
    <row r="141">
      <c r="A141" s="9" t="s">
        <v>623</v>
      </c>
      <c r="B141" s="10" t="s">
        <v>624</v>
      </c>
      <c r="C141" s="11" t="str">
        <f>HYPERLINK("http://www.bridges-inc.com/","www.bridges-inc.com/")</f>
        <v>www.bridges-inc.com/</v>
      </c>
      <c r="D141" s="12" t="s">
        <v>51</v>
      </c>
      <c r="E141" s="12" t="s">
        <v>51</v>
      </c>
      <c r="F141" s="12"/>
      <c r="G141" s="12" t="s">
        <v>625</v>
      </c>
      <c r="H141" s="12" t="s">
        <v>116</v>
      </c>
      <c r="I141" s="12" t="s">
        <v>414</v>
      </c>
      <c r="J141" s="12" t="s">
        <v>35</v>
      </c>
      <c r="K141" s="13" t="str">
        <f t="shared" si="7"/>
        <v>20701</v>
      </c>
    </row>
    <row r="142">
      <c r="A142" s="4" t="s">
        <v>626</v>
      </c>
      <c r="B142" s="5" t="s">
        <v>627</v>
      </c>
      <c r="C142" s="6" t="str">
        <f>HYPERLINK("http://www.brillient.net/","www.brillient.net/")</f>
        <v>www.brillient.net/</v>
      </c>
      <c r="D142" s="7" t="s">
        <v>51</v>
      </c>
      <c r="E142" s="7" t="s">
        <v>77</v>
      </c>
      <c r="F142" s="7"/>
      <c r="G142" s="7" t="s">
        <v>628</v>
      </c>
      <c r="H142" s="7" t="s">
        <v>116</v>
      </c>
      <c r="I142" s="7" t="s">
        <v>18</v>
      </c>
      <c r="J142" s="7" t="s">
        <v>19</v>
      </c>
      <c r="K142" s="8" t="str">
        <f t="shared" si="7"/>
        <v>20190</v>
      </c>
    </row>
    <row r="143">
      <c r="A143" s="9" t="s">
        <v>629</v>
      </c>
      <c r="B143" s="10" t="s">
        <v>630</v>
      </c>
      <c r="C143" s="11" t="str">
        <f>HYPERLINK("http://www.bruinwave.com/","www.bruinwave.com/")</f>
        <v>www.bruinwave.com/</v>
      </c>
      <c r="D143" s="12" t="s">
        <v>14</v>
      </c>
      <c r="E143" s="12" t="s">
        <v>15</v>
      </c>
      <c r="F143" s="10"/>
      <c r="G143" s="12" t="s">
        <v>631</v>
      </c>
      <c r="H143" s="12" t="s">
        <v>211</v>
      </c>
      <c r="I143" s="12" t="s">
        <v>158</v>
      </c>
      <c r="J143" s="12" t="s">
        <v>19</v>
      </c>
      <c r="K143" s="13" t="s">
        <v>385</v>
      </c>
    </row>
    <row r="144">
      <c r="A144" s="4" t="s">
        <v>632</v>
      </c>
      <c r="B144" s="5" t="s">
        <v>633</v>
      </c>
      <c r="C144" s="6" t="str">
        <f>HYPERLINK("http://www.bscsys.com/","www.bscsys.com")</f>
        <v>www.bscsys.com</v>
      </c>
      <c r="D144" s="7" t="s">
        <v>14</v>
      </c>
      <c r="E144" s="7" t="s">
        <v>14</v>
      </c>
      <c r="F144" s="5"/>
      <c r="G144" s="7" t="s">
        <v>634</v>
      </c>
      <c r="H144" s="7"/>
      <c r="I144" s="7" t="s">
        <v>171</v>
      </c>
      <c r="J144" s="7" t="s">
        <v>19</v>
      </c>
      <c r="K144" s="8" t="s">
        <v>172</v>
      </c>
    </row>
    <row r="145">
      <c r="A145" s="9" t="s">
        <v>635</v>
      </c>
      <c r="B145" s="10" t="s">
        <v>636</v>
      </c>
      <c r="C145" s="11" t="str">
        <f>HYPERLINK("http://www.globalservices.bt.com/btfederal/en/home","www.globalservices.bt.com/btfederal/en/home")</f>
        <v>www.globalservices.bt.com/btfederal/en/home</v>
      </c>
      <c r="D145" s="12" t="s">
        <v>51</v>
      </c>
      <c r="E145" s="12" t="s">
        <v>77</v>
      </c>
      <c r="F145" s="12"/>
      <c r="G145" s="12" t="s">
        <v>637</v>
      </c>
      <c r="H145" s="12">
        <v>100.0</v>
      </c>
      <c r="I145" s="12" t="s">
        <v>18</v>
      </c>
      <c r="J145" s="12" t="s">
        <v>19</v>
      </c>
      <c r="K145" s="13" t="str">
        <f>RIGHT(B145,5)</f>
        <v>20191</v>
      </c>
    </row>
    <row r="146">
      <c r="A146" s="17" t="s">
        <v>638</v>
      </c>
      <c r="B146" s="5" t="s">
        <v>639</v>
      </c>
      <c r="C146" s="6" t="str">
        <f>HYPERLINK("http://www.buchanan-edwards.com/","www.buchanan-edwards.com/")</f>
        <v>www.buchanan-edwards.com/</v>
      </c>
      <c r="D146" s="7" t="s">
        <v>14</v>
      </c>
      <c r="E146" s="7" t="s">
        <v>15</v>
      </c>
      <c r="F146" s="5" t="s">
        <v>640</v>
      </c>
      <c r="G146" s="7" t="s">
        <v>641</v>
      </c>
      <c r="H146" s="7" t="s">
        <v>642</v>
      </c>
      <c r="I146" s="7" t="s">
        <v>80</v>
      </c>
      <c r="J146" s="7" t="s">
        <v>19</v>
      </c>
      <c r="K146" s="8">
        <v>22209.0</v>
      </c>
    </row>
    <row r="147">
      <c r="A147" s="9" t="s">
        <v>643</v>
      </c>
      <c r="B147" s="10" t="s">
        <v>644</v>
      </c>
      <c r="C147" s="11" t="str">
        <f>HYPERLINK("http://www.bcmcgroup.com/","www.bcmcgroup.com")</f>
        <v>www.bcmcgroup.com</v>
      </c>
      <c r="D147" s="12" t="s">
        <v>14</v>
      </c>
      <c r="E147" s="12" t="s">
        <v>24</v>
      </c>
      <c r="F147" s="10"/>
      <c r="G147" s="12" t="s">
        <v>134</v>
      </c>
      <c r="H147" s="12" t="s">
        <v>645</v>
      </c>
      <c r="I147" s="12" t="s">
        <v>135</v>
      </c>
      <c r="J147" s="12" t="s">
        <v>19</v>
      </c>
      <c r="K147" s="13" t="s">
        <v>136</v>
      </c>
    </row>
    <row r="148">
      <c r="A148" s="4" t="s">
        <v>646</v>
      </c>
      <c r="B148" s="5" t="s">
        <v>647</v>
      </c>
      <c r="C148" s="6" t="s">
        <v>648</v>
      </c>
      <c r="D148" s="7" t="s">
        <v>14</v>
      </c>
      <c r="E148" s="7" t="s">
        <v>24</v>
      </c>
      <c r="F148" s="5"/>
      <c r="G148" s="7" t="s">
        <v>649</v>
      </c>
      <c r="H148" s="7"/>
      <c r="I148" s="7" t="s">
        <v>152</v>
      </c>
      <c r="J148" s="7" t="s">
        <v>35</v>
      </c>
      <c r="K148" s="8" t="s">
        <v>409</v>
      </c>
    </row>
    <row r="149">
      <c r="A149" s="9" t="s">
        <v>650</v>
      </c>
      <c r="B149" s="10" t="s">
        <v>651</v>
      </c>
      <c r="C149" s="11" t="str">
        <f>HYPERLINK("http://www.bylight.com/","www.bylight.com/")</f>
        <v>www.bylight.com/</v>
      </c>
      <c r="D149" s="12" t="s">
        <v>14</v>
      </c>
      <c r="E149" s="12" t="s">
        <v>24</v>
      </c>
      <c r="F149" s="12"/>
      <c r="G149" s="12" t="s">
        <v>652</v>
      </c>
      <c r="H149" s="12" t="s">
        <v>324</v>
      </c>
      <c r="I149" s="12" t="s">
        <v>80</v>
      </c>
      <c r="J149" s="12" t="s">
        <v>19</v>
      </c>
      <c r="K149" s="13" t="str">
        <f t="shared" ref="K149:K150" si="8">RIGHT(B149,5)</f>
        <v>22201</v>
      </c>
    </row>
    <row r="150">
      <c r="A150" s="4" t="s">
        <v>653</v>
      </c>
      <c r="B150" s="5" t="s">
        <v>654</v>
      </c>
      <c r="C150" s="6" t="str">
        <f>HYPERLINK("http://www.c2scg.com/","www.c2scg.com/")</f>
        <v>www.c2scg.com/</v>
      </c>
      <c r="D150" s="7" t="s">
        <v>14</v>
      </c>
      <c r="E150" s="7" t="s">
        <v>15</v>
      </c>
      <c r="F150" s="7"/>
      <c r="G150" s="7"/>
      <c r="H150" s="7"/>
      <c r="I150" s="7" t="s">
        <v>578</v>
      </c>
      <c r="J150" s="7" t="s">
        <v>19</v>
      </c>
      <c r="K150" s="8" t="str">
        <f t="shared" si="8"/>
        <v>20148</v>
      </c>
    </row>
    <row r="151">
      <c r="A151" s="9" t="s">
        <v>655</v>
      </c>
      <c r="B151" s="10" t="s">
        <v>656</v>
      </c>
      <c r="C151" s="12" t="s">
        <v>657</v>
      </c>
      <c r="D151" s="12" t="s">
        <v>51</v>
      </c>
      <c r="E151" s="12" t="s">
        <v>101</v>
      </c>
      <c r="F151" s="10" t="s">
        <v>658</v>
      </c>
      <c r="G151" s="12" t="s">
        <v>659</v>
      </c>
      <c r="H151" s="12"/>
      <c r="I151" s="12" t="s">
        <v>66</v>
      </c>
      <c r="J151" s="12" t="s">
        <v>35</v>
      </c>
      <c r="K151" s="13" t="s">
        <v>117</v>
      </c>
    </row>
    <row r="152">
      <c r="A152" s="4" t="s">
        <v>660</v>
      </c>
      <c r="B152" s="5" t="s">
        <v>661</v>
      </c>
      <c r="C152" s="6" t="s">
        <v>662</v>
      </c>
      <c r="D152" s="7" t="s">
        <v>14</v>
      </c>
      <c r="E152" s="7" t="s">
        <v>24</v>
      </c>
      <c r="F152" s="5"/>
      <c r="G152" s="7" t="s">
        <v>663</v>
      </c>
      <c r="H152" s="7"/>
      <c r="I152" s="7" t="s">
        <v>80</v>
      </c>
      <c r="J152" s="7" t="s">
        <v>19</v>
      </c>
      <c r="K152" s="8" t="s">
        <v>664</v>
      </c>
    </row>
    <row r="153">
      <c r="A153" s="9" t="s">
        <v>665</v>
      </c>
      <c r="B153" s="10" t="s">
        <v>666</v>
      </c>
      <c r="C153" s="12" t="s">
        <v>667</v>
      </c>
      <c r="D153" s="12" t="s">
        <v>14</v>
      </c>
      <c r="E153" s="12" t="s">
        <v>14</v>
      </c>
      <c r="F153" s="10"/>
      <c r="G153" s="12" t="s">
        <v>668</v>
      </c>
      <c r="H153" s="12" t="s">
        <v>27</v>
      </c>
      <c r="I153" s="12" t="s">
        <v>66</v>
      </c>
      <c r="J153" s="12" t="s">
        <v>35</v>
      </c>
      <c r="K153" s="13" t="s">
        <v>117</v>
      </c>
    </row>
    <row r="154">
      <c r="A154" s="4" t="s">
        <v>669</v>
      </c>
      <c r="B154" s="5" t="s">
        <v>670</v>
      </c>
      <c r="C154" s="6" t="str">
        <f>HYPERLINK("http://www.cbridgeinc.com/","www.cbridgeinc.com/")</f>
        <v>www.cbridgeinc.com/</v>
      </c>
      <c r="D154" s="7" t="s">
        <v>51</v>
      </c>
      <c r="E154" s="7" t="s">
        <v>214</v>
      </c>
      <c r="F154" s="5"/>
      <c r="G154" s="7" t="s">
        <v>671</v>
      </c>
      <c r="H154" s="7" t="s">
        <v>672</v>
      </c>
      <c r="I154" s="7" t="s">
        <v>80</v>
      </c>
      <c r="J154" s="7" t="s">
        <v>19</v>
      </c>
      <c r="K154" s="8" t="s">
        <v>664</v>
      </c>
    </row>
    <row r="155">
      <c r="A155" s="9" t="s">
        <v>673</v>
      </c>
      <c r="B155" s="10" t="s">
        <v>674</v>
      </c>
      <c r="C155" s="11" t="s">
        <v>675</v>
      </c>
      <c r="D155" s="12" t="s">
        <v>14</v>
      </c>
      <c r="E155" s="12" t="s">
        <v>15</v>
      </c>
      <c r="F155" s="10"/>
      <c r="G155" s="12" t="s">
        <v>676</v>
      </c>
      <c r="H155" s="12" t="s">
        <v>72</v>
      </c>
      <c r="I155" s="12" t="s">
        <v>18</v>
      </c>
      <c r="J155" s="12" t="s">
        <v>19</v>
      </c>
      <c r="K155" s="13" t="s">
        <v>20</v>
      </c>
    </row>
    <row r="156">
      <c r="A156" s="4" t="s">
        <v>677</v>
      </c>
      <c r="B156" s="5" t="s">
        <v>678</v>
      </c>
      <c r="C156" s="6" t="s">
        <v>679</v>
      </c>
      <c r="D156" s="7" t="s">
        <v>14</v>
      </c>
      <c r="E156" s="7" t="s">
        <v>15</v>
      </c>
      <c r="F156" s="5"/>
      <c r="G156" s="7" t="s">
        <v>680</v>
      </c>
      <c r="H156" s="7"/>
      <c r="I156" s="7" t="s">
        <v>681</v>
      </c>
      <c r="J156" s="7" t="s">
        <v>19</v>
      </c>
      <c r="K156" s="8" t="s">
        <v>682</v>
      </c>
    </row>
    <row r="157">
      <c r="A157" s="9" t="s">
        <v>683</v>
      </c>
      <c r="B157" s="10" t="s">
        <v>684</v>
      </c>
      <c r="C157" s="12" t="s">
        <v>685</v>
      </c>
      <c r="D157" s="12" t="s">
        <v>14</v>
      </c>
      <c r="E157" s="12" t="s">
        <v>14</v>
      </c>
      <c r="F157" s="10"/>
      <c r="G157" s="12" t="s">
        <v>686</v>
      </c>
      <c r="H157" s="12" t="s">
        <v>121</v>
      </c>
      <c r="I157" s="12" t="s">
        <v>152</v>
      </c>
      <c r="J157" s="12" t="s">
        <v>35</v>
      </c>
      <c r="K157" s="13" t="s">
        <v>188</v>
      </c>
    </row>
    <row r="158">
      <c r="A158" s="4" t="s">
        <v>687</v>
      </c>
      <c r="B158" s="5" t="s">
        <v>688</v>
      </c>
      <c r="C158" s="6" t="str">
        <f>HYPERLINK("http://www.cassevern.com/","www.cassevern.com")</f>
        <v>www.cassevern.com</v>
      </c>
      <c r="D158" s="7" t="s">
        <v>14</v>
      </c>
      <c r="E158" s="7" t="s">
        <v>15</v>
      </c>
      <c r="F158" s="5"/>
      <c r="G158" s="7" t="s">
        <v>689</v>
      </c>
      <c r="H158" s="7"/>
      <c r="I158" s="7" t="s">
        <v>379</v>
      </c>
      <c r="J158" s="7" t="s">
        <v>35</v>
      </c>
      <c r="K158" s="8" t="s">
        <v>690</v>
      </c>
    </row>
    <row r="159">
      <c r="A159" s="9" t="s">
        <v>691</v>
      </c>
      <c r="B159" s="10" t="s">
        <v>692</v>
      </c>
      <c r="C159" s="11" t="str">
        <f>HYPERLINK("http://www.catapult.sc3.com/","www.catapult.sc3.com")</f>
        <v>www.catapult.sc3.com</v>
      </c>
      <c r="D159" s="12" t="s">
        <v>51</v>
      </c>
      <c r="E159" s="12" t="s">
        <v>51</v>
      </c>
      <c r="F159" s="10"/>
      <c r="G159" s="12" t="s">
        <v>693</v>
      </c>
      <c r="H159" s="12"/>
      <c r="I159" s="12" t="s">
        <v>182</v>
      </c>
      <c r="J159" s="12" t="s">
        <v>19</v>
      </c>
      <c r="K159" s="13" t="s">
        <v>201</v>
      </c>
    </row>
    <row r="160">
      <c r="A160" s="4" t="s">
        <v>694</v>
      </c>
      <c r="B160" s="5" t="s">
        <v>695</v>
      </c>
      <c r="C160" s="6" t="str">
        <f>HYPERLINK("http://www.cdwg.com/federal","www.cdwg.com/federal")</f>
        <v>www.cdwg.com/federal</v>
      </c>
      <c r="D160" s="7" t="s">
        <v>51</v>
      </c>
      <c r="E160" s="7" t="s">
        <v>214</v>
      </c>
      <c r="F160" s="7"/>
      <c r="G160" s="7" t="s">
        <v>696</v>
      </c>
      <c r="H160" s="7" t="s">
        <v>645</v>
      </c>
      <c r="I160" s="7" t="s">
        <v>53</v>
      </c>
      <c r="J160" s="7" t="s">
        <v>19</v>
      </c>
      <c r="K160" s="8" t="str">
        <f>RIGHT(B160,5)</f>
        <v>20171</v>
      </c>
    </row>
    <row r="161">
      <c r="A161" s="9" t="s">
        <v>697</v>
      </c>
      <c r="B161" s="10" t="s">
        <v>698</v>
      </c>
      <c r="C161" s="11" t="str">
        <f>HYPERLINK("http://www.centechgroup.com/","www.centechgroup.com")</f>
        <v>www.centechgroup.com</v>
      </c>
      <c r="D161" s="12" t="s">
        <v>51</v>
      </c>
      <c r="E161" s="12" t="s">
        <v>101</v>
      </c>
      <c r="F161" s="10"/>
      <c r="G161" s="12" t="s">
        <v>699</v>
      </c>
      <c r="H161" s="12" t="s">
        <v>700</v>
      </c>
      <c r="I161" s="12" t="s">
        <v>135</v>
      </c>
      <c r="J161" s="12" t="s">
        <v>19</v>
      </c>
      <c r="K161" s="13" t="s">
        <v>136</v>
      </c>
    </row>
    <row r="162">
      <c r="A162" s="4" t="s">
        <v>701</v>
      </c>
      <c r="B162" s="5" t="s">
        <v>702</v>
      </c>
      <c r="C162" s="6" t="str">
        <f>HYPERLINK("http://www.ccsecuritytraining.com/","www.ccsecuritytraining.com")</f>
        <v>www.ccsecuritytraining.com</v>
      </c>
      <c r="D162" s="7" t="s">
        <v>14</v>
      </c>
      <c r="E162" s="7" t="s">
        <v>14</v>
      </c>
      <c r="F162" s="5"/>
      <c r="G162" s="7" t="s">
        <v>703</v>
      </c>
      <c r="H162" s="7"/>
      <c r="I162" s="7" t="s">
        <v>352</v>
      </c>
      <c r="J162" s="7" t="s">
        <v>35</v>
      </c>
      <c r="K162" s="8" t="s">
        <v>704</v>
      </c>
    </row>
    <row r="163">
      <c r="A163" s="9" t="s">
        <v>705</v>
      </c>
      <c r="B163" s="10" t="s">
        <v>706</v>
      </c>
      <c r="C163" s="11" t="s">
        <v>707</v>
      </c>
      <c r="D163" s="12" t="s">
        <v>14</v>
      </c>
      <c r="E163" s="12" t="s">
        <v>14</v>
      </c>
      <c r="F163" s="10"/>
      <c r="G163" s="12" t="s">
        <v>708</v>
      </c>
      <c r="H163" s="12">
        <v>203.0</v>
      </c>
      <c r="I163" s="12" t="s">
        <v>709</v>
      </c>
      <c r="J163" s="12" t="s">
        <v>19</v>
      </c>
      <c r="K163" s="13" t="s">
        <v>710</v>
      </c>
    </row>
    <row r="164">
      <c r="A164" s="4" t="s">
        <v>711</v>
      </c>
      <c r="B164" s="5" t="s">
        <v>712</v>
      </c>
      <c r="C164" s="6" t="str">
        <f>HYPERLINK("http://www.centripetalnetworks.com/","www.centripetalnetworks.com/")</f>
        <v>www.centripetalnetworks.com/</v>
      </c>
      <c r="D164" s="7" t="s">
        <v>51</v>
      </c>
      <c r="E164" s="7" t="s">
        <v>51</v>
      </c>
      <c r="F164" s="5"/>
      <c r="G164" s="7" t="s">
        <v>713</v>
      </c>
      <c r="H164" s="7" t="s">
        <v>714</v>
      </c>
      <c r="I164" s="7" t="s">
        <v>53</v>
      </c>
      <c r="J164" s="7" t="s">
        <v>19</v>
      </c>
      <c r="K164" s="8" t="s">
        <v>231</v>
      </c>
    </row>
    <row r="165">
      <c r="A165" s="9" t="s">
        <v>715</v>
      </c>
      <c r="B165" s="10" t="s">
        <v>716</v>
      </c>
      <c r="C165" s="11" t="str">
        <f>HYPERLINK("http://www.centroid-llc.com/","www.centroid-llc.com/")</f>
        <v>www.centroid-llc.com/</v>
      </c>
      <c r="D165" s="12" t="s">
        <v>14</v>
      </c>
      <c r="E165" s="12" t="s">
        <v>15</v>
      </c>
      <c r="F165" s="12"/>
      <c r="G165" s="12" t="s">
        <v>717</v>
      </c>
      <c r="H165" s="12"/>
      <c r="I165" s="12" t="s">
        <v>718</v>
      </c>
      <c r="J165" s="12" t="s">
        <v>35</v>
      </c>
      <c r="K165" s="13" t="str">
        <f t="shared" ref="K165:K168" si="9">RIGHT(B165,5)</f>
        <v>21144</v>
      </c>
    </row>
    <row r="166">
      <c r="A166" s="4" t="s">
        <v>719</v>
      </c>
      <c r="B166" s="5" t="s">
        <v>720</v>
      </c>
      <c r="C166" s="6" t="str">
        <f>HYPERLINK("http://www.centurum.com/","www.centurum.com/")</f>
        <v>www.centurum.com/</v>
      </c>
      <c r="D166" s="7" t="s">
        <v>14</v>
      </c>
      <c r="E166" s="7" t="s">
        <v>15</v>
      </c>
      <c r="F166" s="7"/>
      <c r="G166" s="7" t="s">
        <v>721</v>
      </c>
      <c r="H166" s="7" t="s">
        <v>722</v>
      </c>
      <c r="I166" s="7" t="s">
        <v>40</v>
      </c>
      <c r="J166" s="7" t="s">
        <v>19</v>
      </c>
      <c r="K166" s="8" t="str">
        <f t="shared" si="9"/>
        <v>22102</v>
      </c>
    </row>
    <row r="167">
      <c r="A167" s="9" t="s">
        <v>723</v>
      </c>
      <c r="B167" s="10" t="s">
        <v>724</v>
      </c>
      <c r="C167" s="11" t="str">
        <f>HYPERLINK("http://www.centurylink.com/business/enterprise/government/federal/","www.centurylink.com/business/enterprise/government/federal/")</f>
        <v>www.centurylink.com/business/enterprise/government/federal/</v>
      </c>
      <c r="D167" s="12" t="s">
        <v>51</v>
      </c>
      <c r="E167" s="12" t="s">
        <v>214</v>
      </c>
      <c r="F167" s="12"/>
      <c r="G167" s="12" t="s">
        <v>725</v>
      </c>
      <c r="H167" s="12"/>
      <c r="I167" s="12" t="s">
        <v>80</v>
      </c>
      <c r="J167" s="12" t="s">
        <v>19</v>
      </c>
      <c r="K167" s="13" t="str">
        <f t="shared" si="9"/>
        <v>22203</v>
      </c>
    </row>
    <row r="168">
      <c r="A168" s="4" t="s">
        <v>726</v>
      </c>
      <c r="B168" s="5" t="s">
        <v>727</v>
      </c>
      <c r="C168" s="6" t="str">
        <f>HYPERLINK("http://www.certipath.com/","www.certipath.com/")</f>
        <v>www.certipath.com/</v>
      </c>
      <c r="D168" s="7" t="s">
        <v>162</v>
      </c>
      <c r="E168" s="7" t="s">
        <v>162</v>
      </c>
      <c r="F168" s="7"/>
      <c r="G168" s="7" t="s">
        <v>728</v>
      </c>
      <c r="H168" s="7" t="s">
        <v>362</v>
      </c>
      <c r="I168" s="7" t="s">
        <v>18</v>
      </c>
      <c r="J168" s="7" t="s">
        <v>19</v>
      </c>
      <c r="K168" s="8" t="str">
        <f t="shared" si="9"/>
        <v>20190</v>
      </c>
    </row>
    <row r="169">
      <c r="A169" s="9" t="s">
        <v>729</v>
      </c>
      <c r="B169" s="10" t="s">
        <v>730</v>
      </c>
      <c r="C169" s="11" t="str">
        <f>HYPERLINK("http://www.cetech-triumph.com/","www.cetech-triumph.com")</f>
        <v>www.cetech-triumph.com</v>
      </c>
      <c r="D169" s="12" t="s">
        <v>14</v>
      </c>
      <c r="E169" s="12" t="s">
        <v>15</v>
      </c>
      <c r="F169" s="10"/>
      <c r="G169" s="12" t="s">
        <v>731</v>
      </c>
      <c r="H169" s="12"/>
      <c r="I169" s="12" t="s">
        <v>122</v>
      </c>
      <c r="J169" s="12" t="s">
        <v>19</v>
      </c>
      <c r="K169" s="13" t="s">
        <v>281</v>
      </c>
    </row>
    <row r="170">
      <c r="A170" s="4" t="s">
        <v>732</v>
      </c>
      <c r="B170" s="5" t="s">
        <v>733</v>
      </c>
      <c r="C170" s="6" t="str">
        <f>HYPERLINK("http://www.cfocussoftware.com/","www.cfocussoftware.com/")</f>
        <v>www.cfocussoftware.com/</v>
      </c>
      <c r="D170" s="7" t="s">
        <v>14</v>
      </c>
      <c r="E170" s="7" t="s">
        <v>15</v>
      </c>
      <c r="F170" s="7"/>
      <c r="G170" s="7" t="s">
        <v>734</v>
      </c>
      <c r="H170" s="7"/>
      <c r="I170" s="7" t="s">
        <v>735</v>
      </c>
      <c r="J170" s="7" t="s">
        <v>35</v>
      </c>
      <c r="K170" s="8" t="str">
        <f>RIGHT(B170,5)</f>
        <v>20774</v>
      </c>
    </row>
    <row r="171">
      <c r="A171" s="9" t="s">
        <v>736</v>
      </c>
      <c r="B171" s="10" t="s">
        <v>737</v>
      </c>
      <c r="C171" s="11" t="str">
        <f>HYPERLINK("http://www.cghtech.com/","www.cghtech.com")</f>
        <v>www.cghtech.com</v>
      </c>
      <c r="D171" s="12" t="s">
        <v>14</v>
      </c>
      <c r="E171" s="12" t="s">
        <v>24</v>
      </c>
      <c r="F171" s="10"/>
      <c r="G171" s="12" t="s">
        <v>738</v>
      </c>
      <c r="H171" s="12"/>
      <c r="I171" s="12" t="s">
        <v>28</v>
      </c>
      <c r="J171" s="12" t="s">
        <v>29</v>
      </c>
      <c r="K171" s="13" t="s">
        <v>739</v>
      </c>
    </row>
    <row r="172">
      <c r="A172" s="4" t="s">
        <v>740</v>
      </c>
      <c r="B172" s="5" t="s">
        <v>741</v>
      </c>
      <c r="C172" s="6" t="str">
        <f>HYPERLINK("http://www.cgi.com/en/us-federal/services-solutions","www.cgi.com/en/us-federal/services-solutions")</f>
        <v>www.cgi.com/en/us-federal/services-solutions</v>
      </c>
      <c r="D172" s="7" t="s">
        <v>51</v>
      </c>
      <c r="E172" s="7" t="s">
        <v>214</v>
      </c>
      <c r="F172" s="7"/>
      <c r="G172" s="7" t="s">
        <v>742</v>
      </c>
      <c r="H172" s="7"/>
      <c r="I172" s="7" t="s">
        <v>122</v>
      </c>
      <c r="J172" s="7" t="s">
        <v>19</v>
      </c>
      <c r="K172" s="8" t="str">
        <f>RIGHT(B172,5)</f>
        <v>22033</v>
      </c>
    </row>
    <row r="173">
      <c r="A173" s="9" t="s">
        <v>743</v>
      </c>
      <c r="B173" s="10" t="s">
        <v>744</v>
      </c>
      <c r="C173" s="11" t="str">
        <f>HYPERLINK("http://www.charontech.com/","www.charontech.com")</f>
        <v>www.charontech.com</v>
      </c>
      <c r="D173" s="12" t="s">
        <v>162</v>
      </c>
      <c r="E173" s="12" t="s">
        <v>162</v>
      </c>
      <c r="F173" s="10"/>
      <c r="G173" s="12" t="s">
        <v>745</v>
      </c>
      <c r="H173" s="12" t="s">
        <v>72</v>
      </c>
      <c r="I173" s="12" t="s">
        <v>53</v>
      </c>
      <c r="J173" s="12" t="s">
        <v>19</v>
      </c>
      <c r="K173" s="13" t="s">
        <v>231</v>
      </c>
    </row>
    <row r="174">
      <c r="A174" s="4" t="s">
        <v>746</v>
      </c>
      <c r="B174" s="5" t="s">
        <v>747</v>
      </c>
      <c r="C174" s="6" t="str">
        <f>HYPERLINK("http://www.explorecas.com/","www.explorecas.com/")</f>
        <v>www.explorecas.com/</v>
      </c>
      <c r="D174" s="7" t="s">
        <v>14</v>
      </c>
      <c r="E174" s="7" t="s">
        <v>24</v>
      </c>
      <c r="F174" s="5"/>
      <c r="G174" s="7" t="s">
        <v>748</v>
      </c>
      <c r="H174" s="7" t="s">
        <v>749</v>
      </c>
      <c r="I174" s="7" t="s">
        <v>750</v>
      </c>
      <c r="J174" s="7" t="s">
        <v>19</v>
      </c>
      <c r="K174" s="8" t="s">
        <v>751</v>
      </c>
    </row>
    <row r="175">
      <c r="A175" s="9" t="s">
        <v>752</v>
      </c>
      <c r="B175" s="10" t="s">
        <v>753</v>
      </c>
      <c r="C175" s="11" t="str">
        <f>HYPERLINK("http://www.cigital.com/","www.cigital.com/")</f>
        <v>www.cigital.com/</v>
      </c>
      <c r="D175" s="12" t="s">
        <v>51</v>
      </c>
      <c r="E175" s="12" t="s">
        <v>51</v>
      </c>
      <c r="F175" s="10"/>
      <c r="G175" s="12" t="s">
        <v>754</v>
      </c>
      <c r="H175" s="12" t="s">
        <v>200</v>
      </c>
      <c r="I175" s="12" t="s">
        <v>389</v>
      </c>
      <c r="J175" s="12" t="s">
        <v>19</v>
      </c>
      <c r="K175" s="13" t="s">
        <v>755</v>
      </c>
    </row>
    <row r="176">
      <c r="A176" s="4" t="s">
        <v>756</v>
      </c>
      <c r="B176" s="5" t="s">
        <v>757</v>
      </c>
      <c r="C176" s="6" t="str">
        <f>HYPERLINK("http://www.cisfederal.com/","www.cisfederal.com")</f>
        <v>www.cisfederal.com</v>
      </c>
      <c r="D176" s="7" t="s">
        <v>14</v>
      </c>
      <c r="E176" s="7" t="s">
        <v>24</v>
      </c>
      <c r="F176" s="5"/>
      <c r="G176" s="7" t="s">
        <v>758</v>
      </c>
      <c r="H176" s="7" t="s">
        <v>116</v>
      </c>
      <c r="I176" s="7" t="s">
        <v>182</v>
      </c>
      <c r="J176" s="7" t="s">
        <v>19</v>
      </c>
      <c r="K176" s="8" t="s">
        <v>201</v>
      </c>
    </row>
    <row r="177">
      <c r="A177" s="9" t="s">
        <v>759</v>
      </c>
      <c r="B177" s="10" t="s">
        <v>760</v>
      </c>
      <c r="C177" s="11" t="str">
        <f>HYPERLINK("http://www.cisco.com/c/en/us/solutions/industries/government.html","www.cisco.com/c/en/us/solutions/industries/government.html")</f>
        <v>www.cisco.com/c/en/us/solutions/industries/government.html</v>
      </c>
      <c r="D177" s="12" t="s">
        <v>51</v>
      </c>
      <c r="E177" s="12" t="s">
        <v>214</v>
      </c>
      <c r="F177" s="12"/>
      <c r="G177" s="12" t="s">
        <v>761</v>
      </c>
      <c r="H177" s="12" t="s">
        <v>762</v>
      </c>
      <c r="I177" s="12" t="s">
        <v>53</v>
      </c>
      <c r="J177" s="12" t="s">
        <v>19</v>
      </c>
      <c r="K177" s="13" t="str">
        <f t="shared" ref="K177:K179" si="10">RIGHT(B177,5)</f>
        <v>20171</v>
      </c>
    </row>
    <row r="178">
      <c r="A178" s="4" t="s">
        <v>763</v>
      </c>
      <c r="B178" s="5" t="s">
        <v>764</v>
      </c>
      <c r="C178" s="6" t="str">
        <f>HYPERLINK("http://www.citrix.com/","www.citrix.com/")</f>
        <v>www.citrix.com/</v>
      </c>
      <c r="D178" s="7" t="s">
        <v>51</v>
      </c>
      <c r="E178" s="7" t="s">
        <v>214</v>
      </c>
      <c r="F178" s="7"/>
      <c r="G178" s="7" t="s">
        <v>765</v>
      </c>
      <c r="H178" s="7" t="s">
        <v>216</v>
      </c>
      <c r="I178" s="7" t="s">
        <v>152</v>
      </c>
      <c r="J178" s="7" t="s">
        <v>35</v>
      </c>
      <c r="K178" s="8" t="str">
        <f t="shared" si="10"/>
        <v>20814</v>
      </c>
    </row>
    <row r="179">
      <c r="A179" s="9" t="s">
        <v>766</v>
      </c>
      <c r="B179" s="10" t="s">
        <v>767</v>
      </c>
      <c r="C179" s="11" t="str">
        <f>HYPERLINK("http://www.clearedsolutions.com/","www.clearedsolutions.com/")</f>
        <v>www.clearedsolutions.com/</v>
      </c>
      <c r="D179" s="12" t="s">
        <v>51</v>
      </c>
      <c r="E179" s="12" t="s">
        <v>101</v>
      </c>
      <c r="F179" s="12"/>
      <c r="G179" s="12" t="s">
        <v>768</v>
      </c>
      <c r="H179" s="12" t="s">
        <v>645</v>
      </c>
      <c r="I179" s="12" t="s">
        <v>158</v>
      </c>
      <c r="J179" s="12" t="s">
        <v>19</v>
      </c>
      <c r="K179" s="13" t="str">
        <f t="shared" si="10"/>
        <v>22182</v>
      </c>
    </row>
    <row r="180">
      <c r="A180" s="4" t="s">
        <v>769</v>
      </c>
      <c r="B180" s="5" t="s">
        <v>770</v>
      </c>
      <c r="C180" s="6" t="str">
        <f>HYPERLINK("http://www.clearshark.com/","www.clearshark.com")</f>
        <v>www.clearshark.com</v>
      </c>
      <c r="D180" s="7" t="s">
        <v>14</v>
      </c>
      <c r="E180" s="7" t="s">
        <v>15</v>
      </c>
      <c r="F180" s="5"/>
      <c r="G180" s="7" t="s">
        <v>771</v>
      </c>
      <c r="H180" s="7" t="s">
        <v>772</v>
      </c>
      <c r="I180" s="7" t="s">
        <v>285</v>
      </c>
      <c r="J180" s="7" t="s">
        <v>35</v>
      </c>
      <c r="K180" s="8" t="s">
        <v>286</v>
      </c>
    </row>
    <row r="181">
      <c r="A181" s="9" t="s">
        <v>773</v>
      </c>
      <c r="B181" s="10" t="s">
        <v>774</v>
      </c>
      <c r="C181" s="12" t="s">
        <v>775</v>
      </c>
      <c r="D181" s="12" t="s">
        <v>14</v>
      </c>
      <c r="E181" s="12" t="s">
        <v>14</v>
      </c>
      <c r="F181" s="10"/>
      <c r="G181" s="12" t="s">
        <v>776</v>
      </c>
      <c r="H181" s="12"/>
      <c r="I181" s="12" t="s">
        <v>66</v>
      </c>
      <c r="J181" s="12" t="s">
        <v>35</v>
      </c>
      <c r="K181" s="13" t="s">
        <v>111</v>
      </c>
    </row>
    <row r="182">
      <c r="A182" s="4" t="s">
        <v>777</v>
      </c>
      <c r="B182" s="5" t="s">
        <v>778</v>
      </c>
      <c r="C182" s="6" t="str">
        <f>HYPERLINK("http://www.cloudera.com/","www.cloudera.com/")</f>
        <v>www.cloudera.com/</v>
      </c>
      <c r="D182" s="7" t="s">
        <v>51</v>
      </c>
      <c r="E182" s="7" t="s">
        <v>214</v>
      </c>
      <c r="F182" s="7"/>
      <c r="G182" s="7" t="s">
        <v>779</v>
      </c>
      <c r="H182" s="7" t="s">
        <v>280</v>
      </c>
      <c r="I182" s="7" t="s">
        <v>276</v>
      </c>
      <c r="J182" s="7" t="s">
        <v>19</v>
      </c>
      <c r="K182" s="8" t="str">
        <f>RIGHT(B182,5)</f>
        <v>22102</v>
      </c>
    </row>
    <row r="183">
      <c r="A183" s="9" t="s">
        <v>780</v>
      </c>
      <c r="B183" s="10" t="s">
        <v>781</v>
      </c>
      <c r="C183" s="11" t="str">
        <f>HYPERLINK("http://www.coact.com/","www.coact.com")</f>
        <v>www.coact.com</v>
      </c>
      <c r="D183" s="12" t="s">
        <v>14</v>
      </c>
      <c r="E183" s="12" t="s">
        <v>14</v>
      </c>
      <c r="F183" s="10"/>
      <c r="G183" s="12" t="s">
        <v>782</v>
      </c>
      <c r="H183" s="12"/>
      <c r="I183" s="12" t="s">
        <v>141</v>
      </c>
      <c r="J183" s="12" t="s">
        <v>35</v>
      </c>
      <c r="K183" s="13" t="s">
        <v>783</v>
      </c>
    </row>
    <row r="184">
      <c r="A184" s="4" t="s">
        <v>784</v>
      </c>
      <c r="B184" s="5" t="s">
        <v>785</v>
      </c>
      <c r="C184" s="6" t="str">
        <f>HYPERLINK("http://www.cognitiocorp.com/","www.cognitiocorp.com/")</f>
        <v>www.cognitiocorp.com/</v>
      </c>
      <c r="D184" s="7" t="s">
        <v>14</v>
      </c>
      <c r="E184" s="7" t="s">
        <v>15</v>
      </c>
      <c r="F184" s="5"/>
      <c r="G184" s="7" t="s">
        <v>786</v>
      </c>
      <c r="H184" s="7" t="s">
        <v>787</v>
      </c>
      <c r="I184" s="7" t="s">
        <v>40</v>
      </c>
      <c r="J184" s="7" t="s">
        <v>19</v>
      </c>
      <c r="K184" s="8">
        <v>22102.0</v>
      </c>
    </row>
    <row r="185">
      <c r="A185" s="9" t="s">
        <v>788</v>
      </c>
      <c r="B185" s="10" t="s">
        <v>789</v>
      </c>
      <c r="C185" s="11" t="str">
        <f>HYPERLINK("http://www.coheretechnology.com/","www.coheretechnology.com/")</f>
        <v>www.coheretechnology.com/</v>
      </c>
      <c r="D185" s="12" t="s">
        <v>14</v>
      </c>
      <c r="E185" s="12" t="s">
        <v>24</v>
      </c>
      <c r="F185" s="12"/>
      <c r="G185" s="12" t="s">
        <v>790</v>
      </c>
      <c r="H185" s="12" t="s">
        <v>245</v>
      </c>
      <c r="I185" s="12" t="s">
        <v>18</v>
      </c>
      <c r="J185" s="12" t="s">
        <v>19</v>
      </c>
      <c r="K185" s="13" t="str">
        <f>RIGHT(B185,5)</f>
        <v>20191</v>
      </c>
    </row>
    <row r="186">
      <c r="A186" s="4" t="s">
        <v>791</v>
      </c>
      <c r="B186" s="5" t="s">
        <v>792</v>
      </c>
      <c r="C186" s="6" t="str">
        <f>HYPERLINK("http://www.collabralink.com/","www.collabralink.com/")</f>
        <v>www.collabralink.com/</v>
      </c>
      <c r="D186" s="7" t="s">
        <v>14</v>
      </c>
      <c r="E186" s="7" t="s">
        <v>24</v>
      </c>
      <c r="F186" s="5" t="s">
        <v>793</v>
      </c>
      <c r="G186" s="7" t="s">
        <v>794</v>
      </c>
      <c r="H186" s="7" t="s">
        <v>795</v>
      </c>
      <c r="I186" s="7" t="s">
        <v>40</v>
      </c>
      <c r="J186" s="7" t="s">
        <v>19</v>
      </c>
      <c r="K186" s="8">
        <v>22102.0</v>
      </c>
    </row>
    <row r="187">
      <c r="A187" s="9" t="s">
        <v>796</v>
      </c>
      <c r="B187" s="10" t="s">
        <v>797</v>
      </c>
      <c r="C187" s="11" t="str">
        <f>HYPERLINK("http://www.collabraspace.com/","www.collabraspace.com/")</f>
        <v>www.collabraspace.com/</v>
      </c>
      <c r="D187" s="12" t="s">
        <v>51</v>
      </c>
      <c r="E187" s="12" t="s">
        <v>101</v>
      </c>
      <c r="F187" s="12"/>
      <c r="G187" s="12" t="s">
        <v>798</v>
      </c>
      <c r="H187" s="12" t="s">
        <v>645</v>
      </c>
      <c r="I187" s="12" t="s">
        <v>414</v>
      </c>
      <c r="J187" s="12" t="s">
        <v>35</v>
      </c>
      <c r="K187" s="13" t="str">
        <f>RIGHT(B187,5)</f>
        <v>20701</v>
      </c>
    </row>
    <row r="188">
      <c r="A188" s="4" t="s">
        <v>799</v>
      </c>
      <c r="B188" s="5" t="s">
        <v>800</v>
      </c>
      <c r="C188" s="6" t="str">
        <f>HYPERLINK("http://www.ctp-web.com/","www.ctp-web.com/")</f>
        <v>www.ctp-web.com/</v>
      </c>
      <c r="D188" s="7" t="s">
        <v>14</v>
      </c>
      <c r="E188" s="7" t="s">
        <v>14</v>
      </c>
      <c r="F188" s="5"/>
      <c r="G188" s="7" t="s">
        <v>801</v>
      </c>
      <c r="H188" s="7" t="s">
        <v>802</v>
      </c>
      <c r="I188" s="7" t="s">
        <v>141</v>
      </c>
      <c r="J188" s="7" t="s">
        <v>35</v>
      </c>
      <c r="K188" s="8" t="s">
        <v>783</v>
      </c>
    </row>
    <row r="189">
      <c r="A189" s="9" t="s">
        <v>803</v>
      </c>
      <c r="B189" s="10" t="s">
        <v>804</v>
      </c>
      <c r="C189" s="11" t="str">
        <f>HYPERLINK("http://www.commitent.com/","www.commitent.com")</f>
        <v>www.commitent.com</v>
      </c>
      <c r="D189" s="12" t="s">
        <v>14</v>
      </c>
      <c r="E189" s="12" t="s">
        <v>15</v>
      </c>
      <c r="F189" s="10"/>
      <c r="G189" s="12" t="s">
        <v>805</v>
      </c>
      <c r="H189" s="12"/>
      <c r="I189" s="12" t="s">
        <v>806</v>
      </c>
      <c r="J189" s="12" t="s">
        <v>35</v>
      </c>
      <c r="K189" s="13" t="s">
        <v>807</v>
      </c>
    </row>
    <row r="190">
      <c r="A190" s="4" t="s">
        <v>808</v>
      </c>
      <c r="B190" s="5" t="s">
        <v>809</v>
      </c>
      <c r="C190" s="7" t="s">
        <v>810</v>
      </c>
      <c r="D190" s="7" t="s">
        <v>14</v>
      </c>
      <c r="E190" s="7" t="s">
        <v>14</v>
      </c>
      <c r="F190" s="5"/>
      <c r="G190" s="7" t="s">
        <v>811</v>
      </c>
      <c r="H190" s="7"/>
      <c r="I190" s="7" t="s">
        <v>812</v>
      </c>
      <c r="J190" s="7" t="s">
        <v>35</v>
      </c>
      <c r="K190" s="8" t="s">
        <v>813</v>
      </c>
    </row>
    <row r="191">
      <c r="A191" s="9" t="s">
        <v>814</v>
      </c>
      <c r="B191" s="10" t="s">
        <v>815</v>
      </c>
      <c r="C191" s="11" t="str">
        <f>HYPERLINK("http://www.commvault.com/solutions/by-industry/government","www.commvault.com/solutions/by-industry/government")</f>
        <v>www.commvault.com/solutions/by-industry/government</v>
      </c>
      <c r="D191" s="12" t="s">
        <v>51</v>
      </c>
      <c r="E191" s="12" t="s">
        <v>214</v>
      </c>
      <c r="F191" s="12"/>
      <c r="G191" s="12" t="s">
        <v>816</v>
      </c>
      <c r="H191" s="12" t="s">
        <v>140</v>
      </c>
      <c r="I191" s="12" t="s">
        <v>18</v>
      </c>
      <c r="J191" s="12" t="s">
        <v>19</v>
      </c>
      <c r="K191" s="13" t="str">
        <f>RIGHT(B191,5)</f>
        <v>20191</v>
      </c>
    </row>
    <row r="192">
      <c r="A192" s="4" t="s">
        <v>817</v>
      </c>
      <c r="B192" s="5" t="s">
        <v>818</v>
      </c>
      <c r="C192" s="6" t="str">
        <f>HYPERLINK("http://www.cillc.com/","www.cillc.com")</f>
        <v>www.cillc.com</v>
      </c>
      <c r="D192" s="7" t="s">
        <v>14</v>
      </c>
      <c r="E192" s="7" t="s">
        <v>24</v>
      </c>
      <c r="F192" s="5"/>
      <c r="G192" s="7" t="s">
        <v>819</v>
      </c>
      <c r="H192" s="7" t="s">
        <v>820</v>
      </c>
      <c r="I192" s="7" t="s">
        <v>80</v>
      </c>
      <c r="J192" s="7" t="s">
        <v>19</v>
      </c>
      <c r="K192" s="8" t="s">
        <v>358</v>
      </c>
    </row>
    <row r="193">
      <c r="A193" s="9" t="s">
        <v>821</v>
      </c>
      <c r="B193" s="10" t="s">
        <v>822</v>
      </c>
      <c r="C193" s="11" t="s">
        <v>823</v>
      </c>
      <c r="D193" s="12" t="s">
        <v>14</v>
      </c>
      <c r="E193" s="12" t="s">
        <v>24</v>
      </c>
      <c r="F193" s="10"/>
      <c r="G193" s="12" t="s">
        <v>824</v>
      </c>
      <c r="H193" s="12"/>
      <c r="I193" s="12" t="s">
        <v>276</v>
      </c>
      <c r="J193" s="12" t="s">
        <v>19</v>
      </c>
      <c r="K193" s="13" t="s">
        <v>164</v>
      </c>
    </row>
    <row r="194">
      <c r="A194" s="4" t="s">
        <v>825</v>
      </c>
      <c r="B194" s="5" t="s">
        <v>826</v>
      </c>
      <c r="C194" s="6" t="str">
        <f>HYPERLINK("http://www.ctsmd.com/index.html","www.ctsmd.com/index.html")</f>
        <v>www.ctsmd.com/index.html</v>
      </c>
      <c r="D194" s="7" t="s">
        <v>14</v>
      </c>
      <c r="E194" s="7" t="s">
        <v>15</v>
      </c>
      <c r="F194" s="5"/>
      <c r="G194" s="7" t="s">
        <v>827</v>
      </c>
      <c r="H194" s="7" t="s">
        <v>116</v>
      </c>
      <c r="I194" s="7" t="s">
        <v>66</v>
      </c>
      <c r="J194" s="7" t="s">
        <v>35</v>
      </c>
      <c r="K194" s="8" t="s">
        <v>36</v>
      </c>
    </row>
    <row r="195">
      <c r="A195" s="9" t="s">
        <v>828</v>
      </c>
      <c r="B195" s="10" t="s">
        <v>829</v>
      </c>
      <c r="C195" s="11" t="str">
        <f>HYPERLINK("http://www.cwsc.com/","www.cwsc.com/")</f>
        <v>www.cwsc.com/</v>
      </c>
      <c r="D195" s="12" t="s">
        <v>14</v>
      </c>
      <c r="E195" s="12" t="s">
        <v>24</v>
      </c>
      <c r="F195" s="12"/>
      <c r="G195" s="12" t="s">
        <v>830</v>
      </c>
      <c r="H195" s="12" t="s">
        <v>200</v>
      </c>
      <c r="I195" s="12" t="s">
        <v>28</v>
      </c>
      <c r="J195" s="12" t="s">
        <v>29</v>
      </c>
      <c r="K195" s="13" t="str">
        <f>RIGHT(B195,5)</f>
        <v>20001</v>
      </c>
    </row>
    <row r="196">
      <c r="A196" s="4" t="s">
        <v>831</v>
      </c>
      <c r="B196" s="5" t="s">
        <v>832</v>
      </c>
      <c r="C196" s="7" t="s">
        <v>833</v>
      </c>
      <c r="D196" s="7" t="s">
        <v>51</v>
      </c>
      <c r="E196" s="7" t="s">
        <v>51</v>
      </c>
      <c r="F196" s="5"/>
      <c r="G196" s="7" t="s">
        <v>834</v>
      </c>
      <c r="H196" s="7"/>
      <c r="I196" s="7" t="s">
        <v>217</v>
      </c>
      <c r="J196" s="7" t="s">
        <v>35</v>
      </c>
      <c r="K196" s="8" t="s">
        <v>835</v>
      </c>
    </row>
    <row r="197">
      <c r="A197" s="9" t="s">
        <v>836</v>
      </c>
      <c r="B197" s="10" t="s">
        <v>837</v>
      </c>
      <c r="C197" s="11" t="str">
        <f>HYPERLINK("http://www.conceras.com/","www.conceras.com/")</f>
        <v>www.conceras.com/</v>
      </c>
      <c r="D197" s="12" t="s">
        <v>51</v>
      </c>
      <c r="E197" s="12" t="s">
        <v>51</v>
      </c>
      <c r="F197" s="12"/>
      <c r="G197" s="12" t="s">
        <v>838</v>
      </c>
      <c r="H197" s="12" t="s">
        <v>839</v>
      </c>
      <c r="I197" s="12" t="s">
        <v>40</v>
      </c>
      <c r="J197" s="12" t="s">
        <v>19</v>
      </c>
      <c r="K197" s="13" t="str">
        <f>RIGHT(B197,5)</f>
        <v>22102</v>
      </c>
    </row>
    <row r="198">
      <c r="A198" s="4" t="s">
        <v>840</v>
      </c>
      <c r="B198" s="5" t="s">
        <v>841</v>
      </c>
      <c r="C198" s="6" t="str">
        <f>HYPERLINK("http://www.concordcrossroads.com/","www.concordcrossroads.com")</f>
        <v>www.concordcrossroads.com</v>
      </c>
      <c r="D198" s="7" t="s">
        <v>14</v>
      </c>
      <c r="E198" s="7" t="s">
        <v>24</v>
      </c>
      <c r="F198" s="5"/>
      <c r="G198" s="7" t="s">
        <v>842</v>
      </c>
      <c r="H198" s="7" t="s">
        <v>843</v>
      </c>
      <c r="I198" s="7" t="s">
        <v>844</v>
      </c>
      <c r="J198" s="7" t="s">
        <v>19</v>
      </c>
      <c r="K198" s="8" t="s">
        <v>845</v>
      </c>
    </row>
    <row r="199">
      <c r="A199" s="9" t="s">
        <v>846</v>
      </c>
      <c r="B199" s="10" t="s">
        <v>847</v>
      </c>
      <c r="C199" s="11" t="str">
        <f>HYPERLINK("http://www.condortech.com/","www.condortech.com/")</f>
        <v>www.condortech.com/</v>
      </c>
      <c r="D199" s="12" t="s">
        <v>289</v>
      </c>
      <c r="E199" s="12" t="s">
        <v>420</v>
      </c>
      <c r="F199" s="10"/>
      <c r="G199" s="12" t="s">
        <v>848</v>
      </c>
      <c r="H199" s="12"/>
      <c r="I199" s="12" t="s">
        <v>849</v>
      </c>
      <c r="J199" s="12" t="s">
        <v>19</v>
      </c>
      <c r="K199" s="13" t="s">
        <v>850</v>
      </c>
    </row>
    <row r="200">
      <c r="A200" s="4" t="s">
        <v>851</v>
      </c>
      <c r="B200" s="5" t="s">
        <v>852</v>
      </c>
      <c r="C200" s="7" t="s">
        <v>853</v>
      </c>
      <c r="D200" s="7" t="s">
        <v>162</v>
      </c>
      <c r="E200" s="7" t="s">
        <v>162</v>
      </c>
      <c r="F200" s="5"/>
      <c r="G200" s="7" t="s">
        <v>854</v>
      </c>
      <c r="H200" s="7" t="s">
        <v>121</v>
      </c>
      <c r="I200" s="7" t="s">
        <v>110</v>
      </c>
      <c r="J200" s="7" t="s">
        <v>35</v>
      </c>
      <c r="K200" s="8" t="s">
        <v>855</v>
      </c>
    </row>
    <row r="201">
      <c r="A201" s="18"/>
      <c r="B201" s="18"/>
      <c r="C201" s="18"/>
      <c r="D201" s="18"/>
      <c r="E201" s="18"/>
      <c r="F201" s="18"/>
      <c r="G201" s="18"/>
      <c r="H201" s="18"/>
      <c r="I201" s="18"/>
      <c r="J201" s="18"/>
      <c r="K201" s="18"/>
    </row>
    <row r="202">
      <c r="A202" s="18"/>
      <c r="B202" s="18"/>
      <c r="C202" s="18"/>
      <c r="D202" s="18"/>
      <c r="E202" s="18"/>
      <c r="F202" s="18"/>
      <c r="G202" s="18"/>
      <c r="H202" s="18"/>
      <c r="I202" s="18"/>
      <c r="J202" s="18"/>
      <c r="K202" s="18"/>
    </row>
    <row r="203">
      <c r="A203" s="18"/>
      <c r="B203" s="18"/>
      <c r="C203" s="18"/>
      <c r="D203" s="18"/>
      <c r="E203" s="18"/>
      <c r="F203" s="18"/>
      <c r="G203" s="18"/>
      <c r="H203" s="18"/>
      <c r="I203" s="18"/>
      <c r="J203" s="18"/>
      <c r="K203" s="18"/>
    </row>
    <row r="204">
      <c r="A204" s="18"/>
      <c r="B204" s="18"/>
      <c r="C204" s="18"/>
      <c r="D204" s="18"/>
      <c r="E204" s="18"/>
      <c r="F204" s="18"/>
      <c r="G204" s="18"/>
      <c r="H204" s="18"/>
      <c r="I204" s="18"/>
      <c r="J204" s="18"/>
      <c r="K204" s="18"/>
    </row>
    <row r="205">
      <c r="A205" s="18"/>
      <c r="B205" s="18"/>
      <c r="C205" s="18"/>
      <c r="D205" s="18"/>
      <c r="E205" s="18"/>
      <c r="F205" s="18"/>
      <c r="G205" s="18"/>
      <c r="H205" s="18"/>
      <c r="I205" s="18"/>
      <c r="J205" s="18"/>
      <c r="K205" s="18"/>
    </row>
    <row r="206">
      <c r="A206" s="18"/>
      <c r="B206" s="18"/>
      <c r="C206" s="18"/>
      <c r="D206" s="18"/>
      <c r="E206" s="18"/>
      <c r="F206" s="18"/>
      <c r="G206" s="18"/>
      <c r="H206" s="18"/>
      <c r="I206" s="18"/>
      <c r="J206" s="18"/>
      <c r="K206" s="18"/>
    </row>
    <row r="207">
      <c r="A207" s="18"/>
      <c r="B207" s="18"/>
      <c r="C207" s="18"/>
      <c r="D207" s="18"/>
      <c r="E207" s="18"/>
      <c r="F207" s="18"/>
      <c r="G207" s="18"/>
      <c r="H207" s="18"/>
      <c r="I207" s="18"/>
      <c r="J207" s="18"/>
      <c r="K207" s="18"/>
    </row>
    <row r="208">
      <c r="A208" s="18"/>
      <c r="B208" s="18"/>
      <c r="C208" s="18"/>
      <c r="D208" s="18"/>
      <c r="E208" s="18"/>
      <c r="F208" s="18"/>
      <c r="G208" s="18"/>
      <c r="H208" s="18"/>
      <c r="I208" s="18"/>
      <c r="J208" s="18"/>
      <c r="K208" s="18"/>
    </row>
    <row r="209">
      <c r="A209" s="18"/>
      <c r="B209" s="18"/>
      <c r="C209" s="18"/>
      <c r="D209" s="18"/>
      <c r="E209" s="18"/>
      <c r="F209" s="18"/>
      <c r="G209" s="18"/>
      <c r="H209" s="18"/>
      <c r="I209" s="18"/>
      <c r="J209" s="18"/>
      <c r="K209" s="18"/>
    </row>
    <row r="210">
      <c r="A210" s="18"/>
      <c r="B210" s="18"/>
      <c r="C210" s="18"/>
      <c r="D210" s="18"/>
      <c r="E210" s="18"/>
      <c r="F210" s="18"/>
      <c r="G210" s="18"/>
      <c r="H210" s="18"/>
      <c r="I210" s="18"/>
      <c r="J210" s="18"/>
      <c r="K210" s="18"/>
    </row>
    <row r="211">
      <c r="A211" s="18"/>
      <c r="B211" s="18"/>
      <c r="C211" s="18"/>
      <c r="D211" s="18"/>
      <c r="E211" s="18"/>
      <c r="F211" s="18"/>
      <c r="G211" s="18"/>
      <c r="H211" s="18"/>
      <c r="I211" s="18"/>
      <c r="J211" s="18"/>
      <c r="K211" s="18"/>
    </row>
    <row r="212">
      <c r="A212" s="18"/>
      <c r="B212" s="18"/>
      <c r="C212" s="18"/>
      <c r="D212" s="18"/>
      <c r="E212" s="18"/>
      <c r="F212" s="18"/>
      <c r="G212" s="18"/>
      <c r="H212" s="18"/>
      <c r="I212" s="18"/>
      <c r="J212" s="18"/>
      <c r="K212" s="18"/>
    </row>
    <row r="213">
      <c r="A213" s="18"/>
      <c r="B213" s="18"/>
      <c r="C213" s="18"/>
      <c r="D213" s="18"/>
      <c r="E213" s="18"/>
      <c r="F213" s="18"/>
      <c r="G213" s="18"/>
      <c r="H213" s="18"/>
      <c r="I213" s="18"/>
      <c r="J213" s="18"/>
      <c r="K213" s="18"/>
    </row>
    <row r="214">
      <c r="A214" s="18"/>
      <c r="B214" s="18"/>
      <c r="C214" s="18"/>
      <c r="D214" s="18"/>
      <c r="E214" s="18"/>
      <c r="F214" s="18"/>
      <c r="G214" s="18"/>
      <c r="H214" s="18"/>
      <c r="I214" s="18"/>
      <c r="J214" s="18"/>
      <c r="K214" s="18"/>
    </row>
    <row r="215">
      <c r="A215" s="18"/>
      <c r="B215" s="18"/>
      <c r="C215" s="18"/>
      <c r="D215" s="18"/>
      <c r="E215" s="18"/>
      <c r="F215" s="18"/>
      <c r="G215" s="18"/>
      <c r="H215" s="18"/>
      <c r="I215" s="18"/>
      <c r="J215" s="18"/>
      <c r="K215" s="18"/>
    </row>
    <row r="216">
      <c r="A216" s="18"/>
      <c r="B216" s="18"/>
      <c r="C216" s="18"/>
      <c r="D216" s="18"/>
      <c r="E216" s="18"/>
      <c r="F216" s="18"/>
      <c r="G216" s="18"/>
      <c r="H216" s="18"/>
      <c r="I216" s="18"/>
      <c r="J216" s="18"/>
      <c r="K216" s="18"/>
    </row>
    <row r="217">
      <c r="A217" s="18"/>
      <c r="B217" s="18"/>
      <c r="C217" s="18"/>
      <c r="D217" s="18"/>
      <c r="E217" s="18"/>
      <c r="F217" s="18"/>
      <c r="G217" s="18"/>
      <c r="H217" s="18"/>
      <c r="I217" s="18"/>
      <c r="J217" s="18"/>
      <c r="K217" s="18"/>
    </row>
    <row r="218">
      <c r="A218" s="18"/>
      <c r="B218" s="18"/>
      <c r="C218" s="18"/>
      <c r="D218" s="18"/>
      <c r="E218" s="18"/>
      <c r="F218" s="18"/>
      <c r="G218" s="18"/>
      <c r="H218" s="18"/>
      <c r="I218" s="18"/>
      <c r="J218" s="18"/>
      <c r="K218" s="18"/>
    </row>
    <row r="219">
      <c r="A219" s="18"/>
      <c r="B219" s="18"/>
      <c r="C219" s="18"/>
      <c r="D219" s="18"/>
      <c r="E219" s="18"/>
      <c r="F219" s="18"/>
      <c r="G219" s="18"/>
      <c r="H219" s="18"/>
      <c r="I219" s="18"/>
      <c r="J219" s="18"/>
      <c r="K219" s="18"/>
    </row>
    <row r="220">
      <c r="A220" s="18"/>
      <c r="B220" s="18"/>
      <c r="C220" s="18"/>
      <c r="D220" s="18"/>
      <c r="E220" s="18"/>
      <c r="F220" s="18"/>
      <c r="G220" s="18"/>
      <c r="H220" s="18"/>
      <c r="I220" s="18"/>
      <c r="J220" s="18"/>
      <c r="K220" s="18"/>
    </row>
    <row r="221">
      <c r="A221" s="18"/>
      <c r="B221" s="18"/>
      <c r="C221" s="18"/>
      <c r="D221" s="18"/>
      <c r="E221" s="18"/>
      <c r="F221" s="18"/>
      <c r="G221" s="18"/>
      <c r="H221" s="18"/>
      <c r="I221" s="18"/>
      <c r="J221" s="18"/>
      <c r="K221" s="18"/>
    </row>
    <row r="222">
      <c r="A222" s="18"/>
      <c r="B222" s="18"/>
      <c r="C222" s="18"/>
      <c r="D222" s="18"/>
      <c r="E222" s="18"/>
      <c r="F222" s="18"/>
      <c r="G222" s="18"/>
      <c r="H222" s="18"/>
      <c r="I222" s="18"/>
      <c r="J222" s="18"/>
      <c r="K222" s="18"/>
    </row>
    <row r="223">
      <c r="A223" s="18"/>
      <c r="B223" s="18"/>
      <c r="C223" s="18"/>
      <c r="D223" s="18"/>
      <c r="E223" s="18"/>
      <c r="F223" s="18"/>
      <c r="G223" s="18"/>
      <c r="H223" s="18"/>
      <c r="I223" s="18"/>
      <c r="J223" s="18"/>
      <c r="K223" s="18"/>
    </row>
    <row r="224">
      <c r="A224" s="18"/>
      <c r="B224" s="18"/>
      <c r="C224" s="18"/>
      <c r="D224" s="18"/>
      <c r="E224" s="18"/>
      <c r="F224" s="18"/>
      <c r="G224" s="18"/>
      <c r="H224" s="18"/>
      <c r="I224" s="18"/>
      <c r="J224" s="18"/>
      <c r="K224" s="18"/>
    </row>
    <row r="225">
      <c r="A225" s="18"/>
      <c r="B225" s="18"/>
      <c r="C225" s="18"/>
      <c r="D225" s="18"/>
      <c r="E225" s="18"/>
      <c r="F225" s="18"/>
      <c r="G225" s="18"/>
      <c r="H225" s="18"/>
      <c r="I225" s="18"/>
      <c r="J225" s="18"/>
      <c r="K225" s="18"/>
    </row>
    <row r="226">
      <c r="A226" s="18"/>
      <c r="B226" s="18"/>
      <c r="C226" s="18"/>
      <c r="D226" s="18"/>
      <c r="E226" s="18"/>
      <c r="F226" s="18"/>
      <c r="G226" s="18"/>
      <c r="H226" s="18"/>
      <c r="I226" s="18"/>
      <c r="J226" s="18"/>
      <c r="K226" s="18"/>
    </row>
  </sheetData>
  <hyperlinks>
    <hyperlink r:id="rId1" ref="C4"/>
    <hyperlink r:id="rId2" ref="C5"/>
    <hyperlink r:id="rId3" ref="C11"/>
    <hyperlink r:id="rId4" ref="C12"/>
    <hyperlink r:id="rId5" ref="C15"/>
    <hyperlink r:id="rId6" ref="C18"/>
    <hyperlink r:id="rId7" ref="C19"/>
    <hyperlink r:id="rId8" ref="C20"/>
    <hyperlink r:id="rId9" ref="C21"/>
    <hyperlink r:id="rId10" ref="C22"/>
    <hyperlink r:id="rId11" ref="C23"/>
    <hyperlink r:id="rId12" ref="C24"/>
    <hyperlink r:id="rId13" ref="C25"/>
    <hyperlink r:id="rId14" ref="C27"/>
    <hyperlink r:id="rId15" ref="C28"/>
    <hyperlink r:id="rId16" ref="C29"/>
    <hyperlink r:id="rId17" ref="C30"/>
    <hyperlink r:id="rId18" ref="C31"/>
    <hyperlink r:id="rId19" ref="C33"/>
    <hyperlink r:id="rId20" ref="C34"/>
    <hyperlink r:id="rId21" ref="C35"/>
    <hyperlink r:id="rId22" ref="C36"/>
    <hyperlink r:id="rId23" ref="C38"/>
    <hyperlink r:id="rId24" ref="C39"/>
    <hyperlink r:id="rId25" ref="C40"/>
    <hyperlink r:id="rId26" ref="C43"/>
    <hyperlink r:id="rId27" ref="C44"/>
    <hyperlink r:id="rId28" ref="C46"/>
    <hyperlink r:id="rId29" ref="C47"/>
    <hyperlink r:id="rId30" ref="C48"/>
    <hyperlink r:id="rId31" ref="C49"/>
    <hyperlink r:id="rId32" ref="C50"/>
    <hyperlink r:id="rId33" ref="C51"/>
    <hyperlink r:id="rId34" ref="C53"/>
    <hyperlink r:id="rId35" ref="C54"/>
    <hyperlink r:id="rId36" ref="C55"/>
    <hyperlink r:id="rId37" ref="C56"/>
    <hyperlink r:id="rId38" ref="C57"/>
    <hyperlink r:id="rId39" ref="C59"/>
    <hyperlink r:id="rId40" ref="C60"/>
    <hyperlink r:id="rId41" ref="C61"/>
    <hyperlink r:id="rId42" ref="C63"/>
    <hyperlink r:id="rId43" ref="C64"/>
    <hyperlink r:id="rId44" ref="C65"/>
    <hyperlink r:id="rId45" ref="C66"/>
    <hyperlink r:id="rId46" ref="C67"/>
    <hyperlink r:id="rId47" ref="C68"/>
    <hyperlink r:id="rId48" ref="C69"/>
    <hyperlink r:id="rId49" ref="C70"/>
    <hyperlink r:id="rId50" ref="C73"/>
    <hyperlink r:id="rId51" ref="C74"/>
    <hyperlink r:id="rId52" ref="C75"/>
    <hyperlink r:id="rId53" ref="C76"/>
    <hyperlink r:id="rId54" ref="C77"/>
    <hyperlink r:id="rId55" ref="C78"/>
    <hyperlink r:id="rId56" ref="C79"/>
    <hyperlink r:id="rId57" ref="C80"/>
    <hyperlink r:id="rId58" ref="C81"/>
    <hyperlink r:id="rId59" ref="C82"/>
    <hyperlink r:id="rId60" ref="C83"/>
    <hyperlink r:id="rId61" ref="C84"/>
    <hyperlink r:id="rId62" ref="C86"/>
    <hyperlink r:id="rId63" ref="C87"/>
    <hyperlink r:id="rId64" ref="C88"/>
    <hyperlink r:id="rId65" ref="C89"/>
    <hyperlink r:id="rId66" ref="C90"/>
    <hyperlink r:id="rId67" ref="C91"/>
    <hyperlink r:id="rId68" ref="C92"/>
    <hyperlink r:id="rId69" ref="C94"/>
    <hyperlink r:id="rId70" ref="C95"/>
    <hyperlink r:id="rId71" ref="C96"/>
    <hyperlink r:id="rId72" ref="C97"/>
    <hyperlink r:id="rId73" ref="C98"/>
    <hyperlink r:id="rId74" ref="C100"/>
    <hyperlink r:id="rId75" ref="C101"/>
    <hyperlink r:id="rId76" ref="C102"/>
    <hyperlink r:id="rId77" ref="C106"/>
    <hyperlink r:id="rId78" ref="C107"/>
    <hyperlink r:id="rId79" ref="C108"/>
    <hyperlink r:id="rId80" ref="C109"/>
    <hyperlink r:id="rId81" ref="C110"/>
    <hyperlink r:id="rId82" ref="C111"/>
    <hyperlink r:id="rId83" ref="C112"/>
    <hyperlink r:id="rId84" ref="C115"/>
    <hyperlink r:id="rId85" ref="C117"/>
    <hyperlink r:id="rId86" ref="C118"/>
    <hyperlink r:id="rId87" ref="C119"/>
    <hyperlink r:id="rId88" ref="C120"/>
    <hyperlink r:id="rId89" ref="C121"/>
    <hyperlink r:id="rId90" ref="C122"/>
    <hyperlink r:id="rId91" ref="C123"/>
    <hyperlink r:id="rId92" ref="C124"/>
    <hyperlink r:id="rId93" ref="C125"/>
    <hyperlink r:id="rId94" ref="C126"/>
    <hyperlink r:id="rId95" ref="C127"/>
    <hyperlink r:id="rId96" ref="C128"/>
    <hyperlink r:id="rId97" ref="C129"/>
    <hyperlink r:id="rId98" ref="C131"/>
    <hyperlink r:id="rId99" ref="C132"/>
    <hyperlink r:id="rId100" ref="C133"/>
    <hyperlink r:id="rId101" ref="C134"/>
    <hyperlink r:id="rId102" ref="C136"/>
    <hyperlink r:id="rId103" ref="C137"/>
    <hyperlink r:id="rId104" ref="C138"/>
    <hyperlink r:id="rId105" ref="C139"/>
    <hyperlink r:id="rId106" ref="C140"/>
    <hyperlink r:id="rId107" ref="C141"/>
    <hyperlink r:id="rId108" ref="C142"/>
    <hyperlink r:id="rId109" ref="C143"/>
    <hyperlink r:id="rId110" ref="C144"/>
    <hyperlink r:id="rId111" ref="C145"/>
    <hyperlink r:id="rId112" ref="C146"/>
    <hyperlink r:id="rId113" ref="C147"/>
    <hyperlink r:id="rId114" ref="C149"/>
    <hyperlink r:id="rId115" ref="C150"/>
    <hyperlink r:id="rId116" ref="C154"/>
    <hyperlink r:id="rId117" ref="C158"/>
    <hyperlink r:id="rId118" ref="C159"/>
    <hyperlink r:id="rId119" ref="C160"/>
    <hyperlink r:id="rId120" ref="C161"/>
    <hyperlink r:id="rId121" ref="C162"/>
    <hyperlink r:id="rId122" ref="C164"/>
    <hyperlink r:id="rId123" ref="C165"/>
    <hyperlink r:id="rId124" ref="C166"/>
    <hyperlink r:id="rId125" ref="C167"/>
    <hyperlink r:id="rId126" ref="C168"/>
    <hyperlink r:id="rId127" ref="C169"/>
    <hyperlink r:id="rId128" ref="C170"/>
    <hyperlink r:id="rId129" ref="C171"/>
    <hyperlink r:id="rId130" ref="C172"/>
    <hyperlink r:id="rId131" ref="C173"/>
    <hyperlink r:id="rId132" ref="C174"/>
    <hyperlink r:id="rId133" ref="C175"/>
    <hyperlink r:id="rId134" ref="C176"/>
    <hyperlink r:id="rId135" ref="C177"/>
    <hyperlink r:id="rId136" ref="C178"/>
    <hyperlink r:id="rId137" ref="C179"/>
    <hyperlink r:id="rId138" ref="C180"/>
    <hyperlink r:id="rId139" ref="C182"/>
    <hyperlink r:id="rId140" ref="C183"/>
    <hyperlink r:id="rId141" ref="C184"/>
    <hyperlink r:id="rId142" ref="C185"/>
    <hyperlink r:id="rId143" ref="C186"/>
    <hyperlink r:id="rId144" ref="C187"/>
    <hyperlink r:id="rId145" ref="C188"/>
    <hyperlink r:id="rId146" ref="C189"/>
    <hyperlink r:id="rId147" ref="C191"/>
    <hyperlink r:id="rId148" ref="C192"/>
    <hyperlink r:id="rId149" ref="C194"/>
    <hyperlink r:id="rId150" ref="C195"/>
    <hyperlink r:id="rId151" ref="C197"/>
    <hyperlink r:id="rId152" ref="C198"/>
    <hyperlink r:id="rId153" ref="C199"/>
  </hyperlinks>
  <drawing r:id="rId154"/>
</worksheet>
</file>