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5dcafb4ad420cef1/College Work/exam1 lab/"/>
    </mc:Choice>
  </mc:AlternateContent>
  <xr:revisionPtr revIDLastSave="146" documentId="11_62FD9425FCC63258D083BDD045110CA619C9FA19" xr6:coauthVersionLast="45" xr6:coauthVersionMax="45" xr10:uidLastSave="{A2AF39F0-EF9A-4DD9-B162-862FEA164CEA}"/>
  <bookViews>
    <workbookView xWindow="27075" yWindow="2115" windowWidth="28800" windowHeight="15885" activeTab="4" xr2:uid="{00000000-000D-0000-FFFF-FFFF00000000}"/>
  </bookViews>
  <sheets>
    <sheet name="Q01" sheetId="1" r:id="rId1"/>
    <sheet name="Q02" sheetId="2" r:id="rId2"/>
    <sheet name="Q03" sheetId="3" r:id="rId3"/>
    <sheet name="Q04" sheetId="4" r:id="rId4"/>
    <sheet name="Q05" sheetId="5" r:id="rId5"/>
    <sheet name="HEL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5" l="1"/>
  <c r="F6" i="5"/>
  <c r="F5" i="5"/>
  <c r="F4" i="5"/>
  <c r="F3" i="5"/>
  <c r="I7" i="4"/>
  <c r="H7" i="4"/>
  <c r="D8" i="4"/>
  <c r="D11" i="4" s="1"/>
  <c r="D5" i="4"/>
  <c r="D2" i="4"/>
  <c r="C12" i="4"/>
  <c r="C11" i="4"/>
  <c r="C10" i="4"/>
  <c r="C9" i="4"/>
  <c r="C8" i="4"/>
  <c r="C7" i="4"/>
  <c r="C6" i="4"/>
  <c r="C5" i="4"/>
  <c r="C4" i="4"/>
  <c r="C3" i="4"/>
  <c r="G14" i="1"/>
  <c r="H7" i="1"/>
  <c r="E7" i="1"/>
  <c r="E5" i="1" l="1"/>
  <c r="C13" i="1"/>
  <c r="C19" i="1" s="1"/>
  <c r="C10" i="1"/>
  <c r="C8" i="1"/>
  <c r="C5" i="1"/>
  <c r="C2" i="1"/>
  <c r="B9" i="1"/>
  <c r="B7" i="1"/>
  <c r="B6" i="1"/>
  <c r="B5" i="1"/>
  <c r="B4" i="1"/>
  <c r="B3" i="1"/>
  <c r="A4" i="1"/>
  <c r="A5" i="1" s="1"/>
  <c r="A6" i="1" s="1"/>
  <c r="A7" i="1" s="1"/>
  <c r="A8" i="1" s="1"/>
  <c r="A9" i="1" s="1"/>
  <c r="C16" i="1" l="1"/>
  <c r="M18" i="6"/>
  <c r="L18" i="6"/>
  <c r="M17" i="6"/>
  <c r="L17" i="6"/>
  <c r="M15" i="6"/>
  <c r="L15" i="6"/>
  <c r="M14" i="6"/>
  <c r="L14" i="6"/>
  <c r="I13" i="6"/>
  <c r="M12" i="6"/>
  <c r="L12" i="6"/>
  <c r="M11" i="6"/>
  <c r="L11" i="6"/>
  <c r="I10" i="6"/>
  <c r="L8" i="6"/>
  <c r="I8" i="6"/>
  <c r="D8" i="6"/>
  <c r="L5" i="6"/>
  <c r="I5" i="6"/>
  <c r="D5" i="6"/>
  <c r="I2" i="6"/>
  <c r="D2" i="6"/>
  <c r="D11" i="6" s="1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I19" i="6" l="1"/>
  <c r="I16" i="6"/>
</calcChain>
</file>

<file path=xl/sharedStrings.xml><?xml version="1.0" encoding="utf-8"?>
<sst xmlns="http://schemas.openxmlformats.org/spreadsheetml/2006/main" count="241" uniqueCount="144">
  <si>
    <t>time</t>
  </si>
  <si>
    <t>position</t>
  </si>
  <si>
    <t>(ms)</t>
  </si>
  <si>
    <t>(cm)</t>
  </si>
  <si>
    <t>No.</t>
  </si>
  <si>
    <t>t (s)</t>
  </si>
  <si>
    <t>y (cm)</t>
  </si>
  <si>
    <t>m</t>
  </si>
  <si>
    <t>V</t>
  </si>
  <si>
    <t>(g)</t>
  </si>
  <si>
    <t>(mL)</t>
  </si>
  <si>
    <t>Mass, m</t>
  </si>
  <si>
    <t>Height, h</t>
  </si>
  <si>
    <t>Width, w</t>
  </si>
  <si>
    <t>Diameter, d</t>
  </si>
  <si>
    <t>Units</t>
  </si>
  <si>
    <t>1D Stats</t>
  </si>
  <si>
    <t>x</t>
  </si>
  <si>
    <t>N</t>
  </si>
  <si>
    <t>2D Stats</t>
  </si>
  <si>
    <t>y</t>
  </si>
  <si>
    <r>
      <rPr>
        <b/>
        <vertAlign val="superscript"/>
        <sz val="11"/>
        <color theme="1"/>
        <rFont val="Calibri"/>
        <family val="2"/>
        <scheme val="minor"/>
      </rPr>
      <t>superscript</t>
    </r>
    <r>
      <rPr>
        <b/>
        <sz val="11"/>
        <color theme="1"/>
        <rFont val="Calibri"/>
        <family val="2"/>
        <scheme val="minor"/>
      </rPr>
      <t xml:space="preserve"> and </t>
    </r>
    <r>
      <rPr>
        <b/>
        <vertAlign val="subscript"/>
        <sz val="11"/>
        <color theme="1"/>
        <rFont val="Calibri"/>
        <family val="2"/>
        <scheme val="minor"/>
      </rPr>
      <t>subscript</t>
    </r>
  </si>
  <si>
    <t xml:space="preserve">Latin to Greek </t>
  </si>
  <si>
    <t xml:space="preserve">Ctrl+Shift+D  </t>
  </si>
  <si>
    <t>(units)</t>
  </si>
  <si>
    <t>Ctrl+Shift+V</t>
  </si>
  <si>
    <t>(stinu)</t>
  </si>
  <si>
    <t>Highlight, right click, Format Cells</t>
  </si>
  <si>
    <r>
      <t xml:space="preserve">Convert with </t>
    </r>
    <r>
      <rPr>
        <b/>
        <i/>
        <sz val="11"/>
        <color theme="1"/>
        <rFont val="Calibri"/>
        <family val="2"/>
        <scheme val="minor"/>
      </rPr>
      <t>Symbol</t>
    </r>
    <r>
      <rPr>
        <b/>
        <sz val="11"/>
        <color theme="1"/>
        <rFont val="Calibri"/>
        <family val="2"/>
        <scheme val="minor"/>
      </rPr>
      <t xml:space="preserve"> Font</t>
    </r>
  </si>
  <si>
    <t>Example</t>
  </si>
  <si>
    <r>
      <t>`</t>
    </r>
    <r>
      <rPr>
        <b/>
        <sz val="11"/>
        <color theme="1"/>
        <rFont val="Calibri"/>
        <family val="2"/>
        <scheme val="minor"/>
      </rPr>
      <t>x</t>
    </r>
  </si>
  <si>
    <t>slope</t>
  </si>
  <si>
    <t>Absolute Value</t>
  </si>
  <si>
    <t>a</t>
  </si>
  <si>
    <t>A</t>
  </si>
  <si>
    <r>
      <t xml:space="preserve">Bar over letter, </t>
    </r>
    <r>
      <rPr>
        <b/>
        <sz val="11"/>
        <color theme="1"/>
        <rFont val="Symbol"/>
        <family val="1"/>
        <charset val="2"/>
      </rPr>
      <t>`</t>
    </r>
    <r>
      <rPr>
        <b/>
        <sz val="11"/>
        <color theme="1"/>
        <rFont val="Calibri"/>
        <family val="2"/>
        <scheme val="minor"/>
      </rPr>
      <t>L</t>
    </r>
  </si>
  <si>
    <t>(The codes are</t>
  </si>
  <si>
    <t xml:space="preserve"> "=abs()" with number in parentheses</t>
  </si>
  <si>
    <t>b</t>
  </si>
  <si>
    <t>B</t>
  </si>
  <si>
    <t xml:space="preserve">Type "`" before the letter </t>
  </si>
  <si>
    <t xml:space="preserve"> in the cells if</t>
  </si>
  <si>
    <t>Example:</t>
  </si>
  <si>
    <t>c</t>
  </si>
  <si>
    <t>C</t>
  </si>
  <si>
    <t>(the key above "Tab" and below "Esc")</t>
  </si>
  <si>
    <t>you prefer to not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</si>
  <si>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x</t>
    </r>
  </si>
  <si>
    <t>intercept</t>
  </si>
  <si>
    <r>
      <t xml:space="preserve">Entering </t>
    </r>
    <r>
      <rPr>
        <b/>
        <sz val="11"/>
        <color theme="1"/>
        <rFont val="Symbol"/>
        <family val="1"/>
        <charset val="2"/>
      </rPr>
      <t>p</t>
    </r>
  </si>
  <si>
    <t>d</t>
  </si>
  <si>
    <t>D</t>
  </si>
  <si>
    <r>
      <t xml:space="preserve">Switch "`" to </t>
    </r>
    <r>
      <rPr>
        <i/>
        <sz val="11"/>
        <color theme="1"/>
        <rFont val="Calibri"/>
        <family val="2"/>
        <scheme val="minor"/>
      </rPr>
      <t>Symbol</t>
    </r>
    <r>
      <rPr>
        <sz val="11"/>
        <color theme="1"/>
        <rFont val="Calibri"/>
        <family val="2"/>
        <scheme val="minor"/>
      </rPr>
      <t xml:space="preserve"> font</t>
    </r>
  </si>
  <si>
    <t>use the macros)</t>
  </si>
  <si>
    <t>Type "pi()" with nothing in the parentheses</t>
  </si>
  <si>
    <t>e</t>
  </si>
  <si>
    <t>E</t>
  </si>
  <si>
    <t>f</t>
  </si>
  <si>
    <t>F</t>
  </si>
  <si>
    <r>
      <t>S</t>
    </r>
    <r>
      <rPr>
        <b/>
        <vertAlign val="subscript"/>
        <sz val="11"/>
        <color theme="1"/>
        <rFont val="Symbol"/>
        <family val="1"/>
        <charset val="2"/>
      </rPr>
      <t>`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</si>
  <si>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</si>
  <si>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Absolute references</t>
  </si>
  <si>
    <t>g</t>
  </si>
  <si>
    <t>G</t>
  </si>
  <si>
    <t>"$" before letter to protect left-right</t>
  </si>
  <si>
    <t>h</t>
  </si>
  <si>
    <t>H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</si>
  <si>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y</t>
    </r>
  </si>
  <si>
    <t>i</t>
  </si>
  <si>
    <t>I</t>
  </si>
  <si>
    <t>j</t>
  </si>
  <si>
    <t>J</t>
  </si>
  <si>
    <t>No extra numbers in this column</t>
  </si>
  <si>
    <t>"$" before number to protect up-down</t>
  </si>
  <si>
    <t>k</t>
  </si>
  <si>
    <t>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</si>
  <si>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slope</t>
    </r>
  </si>
  <si>
    <t>l</t>
  </si>
  <si>
    <t>L</t>
  </si>
  <si>
    <t>M</t>
  </si>
  <si>
    <t>"$" in both places to protect all four directions</t>
  </si>
  <si>
    <t>n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</si>
  <si>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intercept</t>
    </r>
  </si>
  <si>
    <t>o</t>
  </si>
  <si>
    <t>O</t>
  </si>
  <si>
    <t>p</t>
  </si>
  <si>
    <t>P</t>
  </si>
  <si>
    <r>
      <t xml:space="preserve">If you are working on a computer that does not allow macros, you can just </t>
    </r>
    <r>
      <rPr>
        <i/>
        <sz val="11"/>
        <color theme="1"/>
        <rFont val="Calibri"/>
        <family val="2"/>
        <scheme val="minor"/>
      </rPr>
      <t>copy and paste</t>
    </r>
    <r>
      <rPr>
        <sz val="11"/>
        <color theme="1"/>
        <rFont val="Calibri"/>
        <family val="2"/>
        <scheme val="minor"/>
      </rPr>
      <t xml:space="preserve"> the appropriate columns from this Help Sheet onto your own worksheet.</t>
    </r>
  </si>
  <si>
    <t>No extra numbers in these columns</t>
  </si>
  <si>
    <t>q</t>
  </si>
  <si>
    <t>Q</t>
  </si>
  <si>
    <t>r</t>
  </si>
  <si>
    <t>R</t>
  </si>
  <si>
    <t>How to Make a 2D linear Graph</t>
  </si>
  <si>
    <t>s</t>
  </si>
  <si>
    <t>S</t>
  </si>
  <si>
    <t>Select data, independent variable on left</t>
  </si>
  <si>
    <t>t</t>
  </si>
  <si>
    <t>T</t>
  </si>
  <si>
    <t>Insert--&gt;Scatter--&gt;Scatter with only Markers</t>
  </si>
  <si>
    <t>u</t>
  </si>
  <si>
    <t>U</t>
  </si>
  <si>
    <t>For the curious:</t>
  </si>
  <si>
    <t>Click graph--&gt;Design--&gt;Chart Layout--&gt;Layout 1</t>
  </si>
  <si>
    <t>v</t>
  </si>
  <si>
    <t>How 1D data was created in column C</t>
  </si>
  <si>
    <t>Label Title and axes</t>
  </si>
  <si>
    <t>w</t>
  </si>
  <si>
    <t>W</t>
  </si>
  <si>
    <t>NORM.INV(RAND(),76, 1)</t>
  </si>
  <si>
    <t>X</t>
  </si>
  <si>
    <t>Y</t>
  </si>
  <si>
    <t>How 2D data was created in column H</t>
  </si>
  <si>
    <t>z</t>
  </si>
  <si>
    <t>Z</t>
  </si>
  <si>
    <t>NORM.INV(RAND(),4+G3+7,0.5)</t>
  </si>
  <si>
    <t>Right click on data point--&gt;Add Treadline</t>
  </si>
  <si>
    <r>
      <t>Check Linear, show equation, show R</t>
    </r>
    <r>
      <rPr>
        <vertAlign val="superscript"/>
        <sz val="11"/>
        <color theme="1"/>
        <rFont val="Calibri"/>
        <family val="2"/>
        <scheme val="minor"/>
      </rPr>
      <t>2</t>
    </r>
  </si>
  <si>
    <t>If you want to change decimal showing</t>
  </si>
  <si>
    <t>Right click in equation's box</t>
  </si>
  <si>
    <t>Format Treadline Label--&gt;Number--&gt;Number</t>
  </si>
  <si>
    <t>Then type in the desired number</t>
  </si>
  <si>
    <t>If you want to swap variables</t>
  </si>
  <si>
    <t>Right Click on the graph--&gt;select data--&gt;edit</t>
  </si>
  <si>
    <t>You can alter the "x" and "y" data there.</t>
  </si>
  <si>
    <t>If you want to add a series</t>
  </si>
  <si>
    <t>Right Click graph, select data--&gt;Add</t>
  </si>
  <si>
    <t>Series Namefor Legend, or edit data later</t>
  </si>
  <si>
    <t>&lt;----------</t>
  </si>
  <si>
    <t>NORM.INV(RAND(),-M73,0.5)</t>
  </si>
  <si>
    <t>Enter data</t>
  </si>
  <si>
    <t>click graph--&gt;Layout--&gt;Legend</t>
  </si>
  <si>
    <t>If using for Lab Report, CHANGE VARIABLES LAST</t>
  </si>
  <si>
    <t>Notice in this graph, only change is the bottom "y" to "u"</t>
  </si>
  <si>
    <t>Now F9 changes data, top equation changes but bottom doesn't anymore</t>
  </si>
  <si>
    <t>SoS</t>
  </si>
  <si>
    <t>m/s</t>
  </si>
  <si>
    <t>%diff</t>
  </si>
  <si>
    <t>density</t>
  </si>
  <si>
    <t>exp</t>
  </si>
  <si>
    <t>acc</t>
  </si>
  <si>
    <t>mass of box/volume of box-volume of cylinder</t>
  </si>
  <si>
    <t>desnity</t>
  </si>
  <si>
    <t>g/cm^3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</si>
</sst>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sz val="11"/>
      <color theme="1"/>
      <name val="Symbol"/>
      <family val="1"/>
      <charset val="2"/>
    </font>
    <font>
      <sz val="11"/>
      <color theme="1"/>
      <name val="Batang"/>
      <family val="1"/>
    </font>
    <font>
      <i/>
      <sz val="11"/>
      <color theme="1"/>
      <name val="Calibri"/>
      <family val="2"/>
      <scheme val="minor"/>
    </font>
    <font>
      <b/>
      <vertAlign val="subscript"/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/>
    <xf numFmtId="0" fontId="7" fillId="0" borderId="0" xfId="0" applyFont="1"/>
    <xf numFmtId="0" fontId="0" fillId="0" borderId="0" xfId="0" applyAlignment="1">
      <alignment wrapText="1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0" xfId="0" applyFill="1" applyAlignment="1">
      <alignment horizontal="left" wrapText="1"/>
    </xf>
    <xf numFmtId="0" fontId="0" fillId="3" borderId="0" xfId="0" applyFill="1" applyAlignment="1">
      <alignment horizontal="left"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Why vs.</a:t>
            </a:r>
            <a:r>
              <a:rPr lang="en-US" baseline="0"/>
              <a:t> Ex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19480351414406533"/>
          <c:w val="0.74516666666666664"/>
          <c:h val="0.59104512977544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HELP!$H$1:$H$2</c:f>
              <c:strCache>
                <c:ptCount val="2"/>
                <c:pt idx="0">
                  <c:v>y</c:v>
                </c:pt>
                <c:pt idx="1">
                  <c:v>(stinu)</c:v>
                </c:pt>
              </c:strCache>
            </c:strRef>
          </c:tx>
          <c:spPr>
            <a:ln w="28575">
              <a:noFill/>
            </a:ln>
          </c:spPr>
          <c:xVal>
            <c:strRef>
              <c:f>HELP!$G$3:$G$27</c:f>
              <c:strCache>
                <c:ptCount val="17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6">
                  <c:v>No extra numbers in these columns</c:v>
                </c:pt>
              </c:strCache>
            </c:strRef>
          </c:xVal>
          <c:yVal>
            <c:numRef>
              <c:f>HELP!$H$3:$H$27</c:f>
              <c:numCache>
                <c:formatCode>General</c:formatCode>
                <c:ptCount val="25"/>
                <c:pt idx="0">
                  <c:v>4.0370950262279859</c:v>
                </c:pt>
                <c:pt idx="1">
                  <c:v>4.8774205884120025</c:v>
                </c:pt>
                <c:pt idx="2">
                  <c:v>5.7018426603624226</c:v>
                </c:pt>
                <c:pt idx="3">
                  <c:v>7.0047465507883535</c:v>
                </c:pt>
                <c:pt idx="4">
                  <c:v>7.5561750040750884</c:v>
                </c:pt>
                <c:pt idx="5">
                  <c:v>9.4113027726099148</c:v>
                </c:pt>
                <c:pt idx="6">
                  <c:v>10.520366828017425</c:v>
                </c:pt>
                <c:pt idx="7">
                  <c:v>11.409684720206235</c:v>
                </c:pt>
                <c:pt idx="8">
                  <c:v>11.411658876545815</c:v>
                </c:pt>
                <c:pt idx="9">
                  <c:v>13.632746451992071</c:v>
                </c:pt>
                <c:pt idx="10">
                  <c:v>14.774417429235491</c:v>
                </c:pt>
                <c:pt idx="11">
                  <c:v>14.696705397075091</c:v>
                </c:pt>
                <c:pt idx="12">
                  <c:v>15.874658660285826</c:v>
                </c:pt>
                <c:pt idx="13">
                  <c:v>17.500884639387159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1-4376-98F5-9DBD1CBB8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23184"/>
        <c:axId val="314828784"/>
      </c:scatterChart>
      <c:valAx>
        <c:axId val="31482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(units)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4828784"/>
        <c:crosses val="autoZero"/>
        <c:crossBetween val="midCat"/>
      </c:valAx>
      <c:valAx>
        <c:axId val="314828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(stinu)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482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Why vs.</a:t>
            </a:r>
            <a:r>
              <a:rPr lang="en-US" baseline="0"/>
              <a:t> Ex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19480351414406533"/>
          <c:w val="0.74516666666666664"/>
          <c:h val="0.59104512977544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HELP!$H$1:$H$2</c:f>
              <c:strCache>
                <c:ptCount val="2"/>
                <c:pt idx="0">
                  <c:v>y</c:v>
                </c:pt>
                <c:pt idx="1">
                  <c:v>(stinu)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8299487790121863"/>
                  <c:y val="0.30077132764608494"/>
                </c:manualLayout>
              </c:layout>
              <c:numFmt formatCode="#,##0.00" sourceLinked="0"/>
            </c:trendlineLbl>
          </c:trendline>
          <c:xVal>
            <c:strRef>
              <c:f>HELP!$G$3:$G$27</c:f>
              <c:strCache>
                <c:ptCount val="17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6">
                  <c:v>No extra numbers in these columns</c:v>
                </c:pt>
              </c:strCache>
            </c:strRef>
          </c:xVal>
          <c:yVal>
            <c:numRef>
              <c:f>HELP!$H$3:$H$27</c:f>
              <c:numCache>
                <c:formatCode>General</c:formatCode>
                <c:ptCount val="25"/>
                <c:pt idx="0">
                  <c:v>4.0370950262279859</c:v>
                </c:pt>
                <c:pt idx="1">
                  <c:v>4.8774205884120025</c:v>
                </c:pt>
                <c:pt idx="2">
                  <c:v>5.7018426603624226</c:v>
                </c:pt>
                <c:pt idx="3">
                  <c:v>7.0047465507883535</c:v>
                </c:pt>
                <c:pt idx="4">
                  <c:v>7.5561750040750884</c:v>
                </c:pt>
                <c:pt idx="5">
                  <c:v>9.4113027726099148</c:v>
                </c:pt>
                <c:pt idx="6">
                  <c:v>10.520366828017425</c:v>
                </c:pt>
                <c:pt idx="7">
                  <c:v>11.409684720206235</c:v>
                </c:pt>
                <c:pt idx="8">
                  <c:v>11.411658876545815</c:v>
                </c:pt>
                <c:pt idx="9">
                  <c:v>13.632746451992071</c:v>
                </c:pt>
                <c:pt idx="10">
                  <c:v>14.774417429235491</c:v>
                </c:pt>
                <c:pt idx="11">
                  <c:v>14.696705397075091</c:v>
                </c:pt>
                <c:pt idx="12">
                  <c:v>15.874658660285826</c:v>
                </c:pt>
                <c:pt idx="13">
                  <c:v>17.500884639387159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9-43A6-816E-92B4CB55E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27664"/>
        <c:axId val="30512464"/>
      </c:scatterChart>
      <c:valAx>
        <c:axId val="31482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(units)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512464"/>
        <c:crosses val="autoZero"/>
        <c:crossBetween val="midCat"/>
      </c:valAx>
      <c:valAx>
        <c:axId val="30512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(stinu)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482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Why vs.</a:t>
            </a:r>
            <a:r>
              <a:rPr lang="en-US" baseline="0"/>
              <a:t> Ex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19480351414406533"/>
          <c:w val="0.74516666666666664"/>
          <c:h val="0.59104512977544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HELP!$H$1:$H$2</c:f>
              <c:strCache>
                <c:ptCount val="2"/>
                <c:pt idx="0">
                  <c:v>y</c:v>
                </c:pt>
                <c:pt idx="1">
                  <c:v>(stinu)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8299487790121863"/>
                  <c:y val="0.30077132764608494"/>
                </c:manualLayout>
              </c:layout>
              <c:numFmt formatCode="#,##0.0000" sourceLinked="0"/>
            </c:trendlineLbl>
          </c:trendline>
          <c:xVal>
            <c:strRef>
              <c:f>HELP!$G$3:$G$27</c:f>
              <c:strCache>
                <c:ptCount val="17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6">
                  <c:v>No extra numbers in these columns</c:v>
                </c:pt>
              </c:strCache>
            </c:strRef>
          </c:xVal>
          <c:yVal>
            <c:numRef>
              <c:f>HELP!$H$3:$H$27</c:f>
              <c:numCache>
                <c:formatCode>General</c:formatCode>
                <c:ptCount val="25"/>
                <c:pt idx="0">
                  <c:v>4.0370950262279859</c:v>
                </c:pt>
                <c:pt idx="1">
                  <c:v>4.8774205884120025</c:v>
                </c:pt>
                <c:pt idx="2">
                  <c:v>5.7018426603624226</c:v>
                </c:pt>
                <c:pt idx="3">
                  <c:v>7.0047465507883535</c:v>
                </c:pt>
                <c:pt idx="4">
                  <c:v>7.5561750040750884</c:v>
                </c:pt>
                <c:pt idx="5">
                  <c:v>9.4113027726099148</c:v>
                </c:pt>
                <c:pt idx="6">
                  <c:v>10.520366828017425</c:v>
                </c:pt>
                <c:pt idx="7">
                  <c:v>11.409684720206235</c:v>
                </c:pt>
                <c:pt idx="8">
                  <c:v>11.411658876545815</c:v>
                </c:pt>
                <c:pt idx="9">
                  <c:v>13.632746451992071</c:v>
                </c:pt>
                <c:pt idx="10">
                  <c:v>14.774417429235491</c:v>
                </c:pt>
                <c:pt idx="11">
                  <c:v>14.696705397075091</c:v>
                </c:pt>
                <c:pt idx="12">
                  <c:v>15.874658660285826</c:v>
                </c:pt>
                <c:pt idx="13">
                  <c:v>17.500884639387159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2-4FE4-A375-9B963BC2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72576"/>
        <c:axId val="324273136"/>
      </c:scatterChart>
      <c:valAx>
        <c:axId val="32427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(units)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4273136"/>
        <c:crosses val="autoZero"/>
        <c:crossBetween val="midCat"/>
      </c:valAx>
      <c:valAx>
        <c:axId val="324273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(stinu)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4272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 vs.</a:t>
            </a:r>
            <a:r>
              <a:rPr lang="en-US" baseline="0"/>
              <a:t> Why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19480351414406533"/>
          <c:w val="0.74516666666666664"/>
          <c:h val="0.59104512977544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HELP!$H$1:$H$2</c:f>
              <c:strCache>
                <c:ptCount val="2"/>
                <c:pt idx="0">
                  <c:v>y</c:v>
                </c:pt>
                <c:pt idx="1">
                  <c:v>(stinu)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4471786821039893"/>
                  <c:y val="0.41822306694421818"/>
                </c:manualLayout>
              </c:layout>
              <c:numFmt formatCode="#,##0.0000" sourceLinked="0"/>
            </c:trendlineLbl>
          </c:trendline>
          <c:xVal>
            <c:numRef>
              <c:f>HELP!$H$3:$H$16</c:f>
              <c:numCache>
                <c:formatCode>General</c:formatCode>
                <c:ptCount val="14"/>
                <c:pt idx="0">
                  <c:v>4.0370950262279859</c:v>
                </c:pt>
                <c:pt idx="1">
                  <c:v>4.8774205884120025</c:v>
                </c:pt>
                <c:pt idx="2">
                  <c:v>5.7018426603624226</c:v>
                </c:pt>
                <c:pt idx="3">
                  <c:v>7.0047465507883535</c:v>
                </c:pt>
                <c:pt idx="4">
                  <c:v>7.5561750040750884</c:v>
                </c:pt>
                <c:pt idx="5">
                  <c:v>9.4113027726099148</c:v>
                </c:pt>
                <c:pt idx="6">
                  <c:v>10.520366828017425</c:v>
                </c:pt>
                <c:pt idx="7">
                  <c:v>11.409684720206235</c:v>
                </c:pt>
                <c:pt idx="8">
                  <c:v>11.411658876545815</c:v>
                </c:pt>
                <c:pt idx="9">
                  <c:v>13.632746451992071</c:v>
                </c:pt>
                <c:pt idx="10">
                  <c:v>14.774417429235491</c:v>
                </c:pt>
                <c:pt idx="11">
                  <c:v>14.696705397075091</c:v>
                </c:pt>
                <c:pt idx="12">
                  <c:v>15.874658660285826</c:v>
                </c:pt>
                <c:pt idx="13">
                  <c:v>17.500884639387159</c:v>
                </c:pt>
              </c:numCache>
            </c:numRef>
          </c:xVal>
          <c:yVal>
            <c:numRef>
              <c:f>HELP!$G$3:$G$16</c:f>
              <c:numCache>
                <c:formatCode>General</c:formatCode>
                <c:ptCount val="14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6-4E80-BC35-E8694CA82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75376"/>
        <c:axId val="324275936"/>
      </c:scatterChart>
      <c:valAx>
        <c:axId val="32427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y (stinu)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4275936"/>
        <c:crosses val="autoZero"/>
        <c:crossBetween val="midCat"/>
      </c:valAx>
      <c:valAx>
        <c:axId val="324275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(units)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4275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Why and You vs.</a:t>
            </a:r>
            <a:r>
              <a:rPr lang="en-US" baseline="0"/>
              <a:t> Ex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19480351414406533"/>
          <c:w val="0.64722575294331264"/>
          <c:h val="0.59104512977544477"/>
        </c:manualLayout>
      </c:layout>
      <c:scatterChart>
        <c:scatterStyle val="lineMarker"/>
        <c:varyColors val="0"/>
        <c:ser>
          <c:idx val="0"/>
          <c:order val="0"/>
          <c:tx>
            <c:v>Why vs. Ex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226651851411266"/>
                  <c:y val="-0.13131150272882555"/>
                </c:manualLayout>
              </c:layout>
              <c:numFmt formatCode="#,##0.0000" sourceLinked="0"/>
            </c:trendlineLbl>
          </c:trendline>
          <c:xVal>
            <c:strRef>
              <c:f>HELP!$G$3:$G$27</c:f>
              <c:strCache>
                <c:ptCount val="17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6">
                  <c:v>No extra numbers in these columns</c:v>
                </c:pt>
              </c:strCache>
            </c:strRef>
          </c:xVal>
          <c:yVal>
            <c:numRef>
              <c:f>HELP!$H$3:$H$27</c:f>
              <c:numCache>
                <c:formatCode>General</c:formatCode>
                <c:ptCount val="25"/>
                <c:pt idx="0">
                  <c:v>4.0370950262279859</c:v>
                </c:pt>
                <c:pt idx="1">
                  <c:v>4.8774205884120025</c:v>
                </c:pt>
                <c:pt idx="2">
                  <c:v>5.7018426603624226</c:v>
                </c:pt>
                <c:pt idx="3">
                  <c:v>7.0047465507883535</c:v>
                </c:pt>
                <c:pt idx="4">
                  <c:v>7.5561750040750884</c:v>
                </c:pt>
                <c:pt idx="5">
                  <c:v>9.4113027726099148</c:v>
                </c:pt>
                <c:pt idx="6">
                  <c:v>10.520366828017425</c:v>
                </c:pt>
                <c:pt idx="7">
                  <c:v>11.409684720206235</c:v>
                </c:pt>
                <c:pt idx="8">
                  <c:v>11.411658876545815</c:v>
                </c:pt>
                <c:pt idx="9">
                  <c:v>13.632746451992071</c:v>
                </c:pt>
                <c:pt idx="10">
                  <c:v>14.774417429235491</c:v>
                </c:pt>
                <c:pt idx="11">
                  <c:v>14.696705397075091</c:v>
                </c:pt>
                <c:pt idx="12">
                  <c:v>15.874658660285826</c:v>
                </c:pt>
                <c:pt idx="13">
                  <c:v>17.500884639387159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1-4574-A31C-113499E50869}"/>
            </c:ext>
          </c:extLst>
        </c:ser>
        <c:ser>
          <c:idx val="1"/>
          <c:order val="1"/>
          <c:tx>
            <c:v>Why vs. You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53188895903536637"/>
                  <c:y val="0.13166437528642252"/>
                </c:manualLayout>
              </c:layout>
              <c:numFmt formatCode="#,##0.0000" sourceLinked="0"/>
            </c:trendlineLbl>
          </c:trendline>
          <c:xVal>
            <c:numRef>
              <c:f>HELP!$M$73:$M$77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HELP!$N$73:$N$77</c:f>
              <c:numCache>
                <c:formatCode>General</c:formatCode>
                <c:ptCount val="5"/>
                <c:pt idx="0">
                  <c:v>2.1016753937718446</c:v>
                </c:pt>
                <c:pt idx="1">
                  <c:v>0.84031349029360847</c:v>
                </c:pt>
                <c:pt idx="2">
                  <c:v>0.24456025181718824</c:v>
                </c:pt>
                <c:pt idx="3">
                  <c:v>-1.6291120609012069</c:v>
                </c:pt>
                <c:pt idx="4">
                  <c:v>-1.9941606398553142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1-4574-A31C-113499E50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78736"/>
        <c:axId val="324046320"/>
      </c:scatterChart>
      <c:valAx>
        <c:axId val="32427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(units)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4046320"/>
        <c:crosses val="autoZero"/>
        <c:crossBetween val="midCat"/>
      </c:valAx>
      <c:valAx>
        <c:axId val="324046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and u (stinu)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4278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880737925862902"/>
          <c:y val="0.30593467483231263"/>
          <c:w val="0.28612291326149653"/>
          <c:h val="0.38270716160479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Why and You vs.</a:t>
            </a:r>
            <a:r>
              <a:rPr lang="en-US" baseline="0"/>
              <a:t> Ex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19480351414406533"/>
          <c:w val="0.64722575294331264"/>
          <c:h val="0.59104512977544477"/>
        </c:manualLayout>
      </c:layout>
      <c:scatterChart>
        <c:scatterStyle val="lineMarker"/>
        <c:varyColors val="0"/>
        <c:ser>
          <c:idx val="0"/>
          <c:order val="0"/>
          <c:tx>
            <c:v>Why vs. Ex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226651851411266"/>
                  <c:y val="-0.13131150272882555"/>
                </c:manualLayout>
              </c:layout>
              <c:numFmt formatCode="#,##0.0000" sourceLinked="0"/>
            </c:trendlineLbl>
          </c:trendline>
          <c:xVal>
            <c:strRef>
              <c:f>HELP!$G$3:$G$27</c:f>
              <c:strCache>
                <c:ptCount val="17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6">
                  <c:v>No extra numbers in these columns</c:v>
                </c:pt>
              </c:strCache>
            </c:strRef>
          </c:xVal>
          <c:yVal>
            <c:numRef>
              <c:f>HELP!$H$3:$H$27</c:f>
              <c:numCache>
                <c:formatCode>General</c:formatCode>
                <c:ptCount val="25"/>
                <c:pt idx="0">
                  <c:v>4.0370950262279859</c:v>
                </c:pt>
                <c:pt idx="1">
                  <c:v>4.8774205884120025</c:v>
                </c:pt>
                <c:pt idx="2">
                  <c:v>5.7018426603624226</c:v>
                </c:pt>
                <c:pt idx="3">
                  <c:v>7.0047465507883535</c:v>
                </c:pt>
                <c:pt idx="4">
                  <c:v>7.5561750040750884</c:v>
                </c:pt>
                <c:pt idx="5">
                  <c:v>9.4113027726099148</c:v>
                </c:pt>
                <c:pt idx="6">
                  <c:v>10.520366828017425</c:v>
                </c:pt>
                <c:pt idx="7">
                  <c:v>11.409684720206235</c:v>
                </c:pt>
                <c:pt idx="8">
                  <c:v>11.411658876545815</c:v>
                </c:pt>
                <c:pt idx="9">
                  <c:v>13.632746451992071</c:v>
                </c:pt>
                <c:pt idx="10">
                  <c:v>14.774417429235491</c:v>
                </c:pt>
                <c:pt idx="11">
                  <c:v>14.696705397075091</c:v>
                </c:pt>
                <c:pt idx="12">
                  <c:v>15.874658660285826</c:v>
                </c:pt>
                <c:pt idx="13">
                  <c:v>17.500884639387159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8-435C-B609-AF0ACC1625AB}"/>
            </c:ext>
          </c:extLst>
        </c:ser>
        <c:ser>
          <c:idx val="1"/>
          <c:order val="1"/>
          <c:tx>
            <c:v>Why vs. You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53188895903536637"/>
                  <c:y val="0.1316643752864225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u = -0.9842x + 0.0271
R² = 0.9477</a:t>
                    </a:r>
                    <a:endParaRPr lang="en-US"/>
                  </a:p>
                </c:rich>
              </c:tx>
              <c:numFmt formatCode="#,##0.0000" sourceLinked="0"/>
            </c:trendlineLbl>
          </c:trendline>
          <c:xVal>
            <c:numRef>
              <c:f>HELP!$M$73:$M$77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HELP!$N$73:$N$77</c:f>
              <c:numCache>
                <c:formatCode>General</c:formatCode>
                <c:ptCount val="5"/>
                <c:pt idx="0">
                  <c:v>2.1016753937718446</c:v>
                </c:pt>
                <c:pt idx="1">
                  <c:v>0.84031349029360847</c:v>
                </c:pt>
                <c:pt idx="2">
                  <c:v>0.24456025181718824</c:v>
                </c:pt>
                <c:pt idx="3">
                  <c:v>-1.6291120609012069</c:v>
                </c:pt>
                <c:pt idx="4">
                  <c:v>-1.9941606398553142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8-435C-B609-AF0ACC162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49120"/>
        <c:axId val="324049680"/>
      </c:scatterChart>
      <c:valAx>
        <c:axId val="32404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(units)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4049680"/>
        <c:crosses val="autoZero"/>
        <c:crossBetween val="midCat"/>
      </c:valAx>
      <c:valAx>
        <c:axId val="324049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and u (stinu)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4049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627252551869191"/>
          <c:y val="0.30064366954130733"/>
          <c:w val="0.28612291326149653"/>
          <c:h val="0.38270716160479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25</xdr:row>
      <xdr:rowOff>76200</xdr:rowOff>
    </xdr:from>
    <xdr:to>
      <xdr:col>12</xdr:col>
      <xdr:colOff>590550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36</xdr:row>
      <xdr:rowOff>57150</xdr:rowOff>
    </xdr:from>
    <xdr:to>
      <xdr:col>12</xdr:col>
      <xdr:colOff>571500</xdr:colOff>
      <xdr:row>44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49</xdr:row>
      <xdr:rowOff>38100</xdr:rowOff>
    </xdr:from>
    <xdr:to>
      <xdr:col>12</xdr:col>
      <xdr:colOff>581025</xdr:colOff>
      <xdr:row>57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61</xdr:row>
      <xdr:rowOff>28575</xdr:rowOff>
    </xdr:from>
    <xdr:to>
      <xdr:col>13</xdr:col>
      <xdr:colOff>47625</xdr:colOff>
      <xdr:row>69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552450</xdr:colOff>
      <xdr:row>77</xdr:row>
      <xdr:rowOff>38100</xdr:rowOff>
    </xdr:from>
    <xdr:to>
      <xdr:col>15</xdr:col>
      <xdr:colOff>85725</xdr:colOff>
      <xdr:row>89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93</xdr:row>
      <xdr:rowOff>85725</xdr:rowOff>
    </xdr:from>
    <xdr:to>
      <xdr:col>15</xdr:col>
      <xdr:colOff>142875</xdr:colOff>
      <xdr:row>106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E7" sqref="E7"/>
    </sheetView>
  </sheetViews>
  <sheetFormatPr defaultColWidth="8.85546875" defaultRowHeight="15" x14ac:dyDescent="0.25"/>
  <cols>
    <col min="1" max="16384" width="8.85546875" style="2"/>
  </cols>
  <sheetData>
    <row r="1" spans="1:8" x14ac:dyDescent="0.25">
      <c r="A1" s="1" t="s">
        <v>0</v>
      </c>
      <c r="B1" s="1" t="s">
        <v>1</v>
      </c>
      <c r="C1" s="7" t="s">
        <v>18</v>
      </c>
      <c r="D1" s="7"/>
    </row>
    <row r="2" spans="1:8" x14ac:dyDescent="0.25">
      <c r="A2" s="1" t="s">
        <v>2</v>
      </c>
      <c r="B2" s="1" t="s">
        <v>3</v>
      </c>
      <c r="C2">
        <f>IF(COUNT(A:A)=COUNT(B:B),COUNT(A:A), "Your numbers do not match!")</f>
        <v>7</v>
      </c>
      <c r="D2"/>
    </row>
    <row r="3" spans="1:8" x14ac:dyDescent="0.25">
      <c r="A3" s="3">
        <v>0</v>
      </c>
      <c r="B3" s="3">
        <f>8.1-8.1</f>
        <v>0</v>
      </c>
      <c r="C3" s="7" t="s">
        <v>31</v>
      </c>
      <c r="D3" s="7"/>
    </row>
    <row r="4" spans="1:8" x14ac:dyDescent="0.25">
      <c r="A4" s="3">
        <f>A3+0.5</f>
        <v>0.5</v>
      </c>
      <c r="B4" s="3">
        <f>12.7-8.1</f>
        <v>4.5999999999999996</v>
      </c>
      <c r="C4" s="7" t="s">
        <v>24</v>
      </c>
      <c r="D4" s="7"/>
    </row>
    <row r="5" spans="1:8" x14ac:dyDescent="0.25">
      <c r="A5" s="3">
        <f>A4+0.5</f>
        <v>1</v>
      </c>
      <c r="B5" s="3">
        <f>25.9-8.1</f>
        <v>17.799999999999997</v>
      </c>
      <c r="C5">
        <f>SLOPE(B:B,A:A)</f>
        <v>31.778571428571428</v>
      </c>
      <c r="D5" t="s">
        <v>135</v>
      </c>
      <c r="E5" s="2">
        <f>C5*10</f>
        <v>317.78571428571428</v>
      </c>
      <c r="F5" s="2" t="s">
        <v>136</v>
      </c>
      <c r="H5" s="2">
        <v>317.79000000000002</v>
      </c>
    </row>
    <row r="6" spans="1:8" x14ac:dyDescent="0.25">
      <c r="A6" s="3">
        <f>A5+0.5</f>
        <v>1.5</v>
      </c>
      <c r="B6" s="3">
        <f>42.8-8.1</f>
        <v>34.699999999999996</v>
      </c>
      <c r="C6" s="7" t="s">
        <v>48</v>
      </c>
      <c r="D6" s="7"/>
      <c r="E6" s="2">
        <v>342.9</v>
      </c>
      <c r="H6" s="2">
        <v>342.9</v>
      </c>
    </row>
    <row r="7" spans="1:8" x14ac:dyDescent="0.25">
      <c r="A7" s="3">
        <f>A6+0.5</f>
        <v>2</v>
      </c>
      <c r="B7" s="3">
        <f>60.1-8.1</f>
        <v>52</v>
      </c>
      <c r="C7" s="7" t="s">
        <v>24</v>
      </c>
      <c r="D7" s="7" t="s">
        <v>137</v>
      </c>
      <c r="E7" s="2">
        <f>ABS(E5-E6)/E6*100</f>
        <v>7.3240844894388157</v>
      </c>
      <c r="H7" s="2">
        <f>ABS(H5-H6)/H6*100</f>
        <v>7.3228346456692792</v>
      </c>
    </row>
    <row r="8" spans="1:8" x14ac:dyDescent="0.25">
      <c r="A8" s="3">
        <f>A7+0.5</f>
        <v>2.5</v>
      </c>
      <c r="B8" s="3">
        <v>78.7</v>
      </c>
      <c r="C8">
        <f>INTERCEPT(B:B,A:A)</f>
        <v>-8.3392857142857153</v>
      </c>
      <c r="D8"/>
    </row>
    <row r="9" spans="1:8" ht="17.25" x14ac:dyDescent="0.25">
      <c r="A9" s="3">
        <f>A8+0.5</f>
        <v>3</v>
      </c>
      <c r="B9" s="3">
        <f>95.6-8.1</f>
        <v>87.5</v>
      </c>
      <c r="C9" s="7" t="s">
        <v>60</v>
      </c>
      <c r="D9" s="7"/>
    </row>
    <row r="10" spans="1:8" x14ac:dyDescent="0.25">
      <c r="C10">
        <f>RSQ(B:B,A:A)</f>
        <v>0.97252242044946213</v>
      </c>
      <c r="D10"/>
    </row>
    <row r="11" spans="1:8" ht="18" x14ac:dyDescent="0.35">
      <c r="C11" s="7" t="s">
        <v>67</v>
      </c>
      <c r="D11" s="7"/>
    </row>
    <row r="12" spans="1:8" x14ac:dyDescent="0.25">
      <c r="C12" s="7" t="s">
        <v>24</v>
      </c>
      <c r="D12" s="7"/>
    </row>
    <row r="13" spans="1:8" x14ac:dyDescent="0.25">
      <c r="C13">
        <f>STEYX(B:B,A:A)</f>
        <v>6.3203017559064731</v>
      </c>
      <c r="D13"/>
    </row>
    <row r="14" spans="1:8" ht="18" x14ac:dyDescent="0.35">
      <c r="C14" s="7" t="s">
        <v>76</v>
      </c>
      <c r="D14" s="7"/>
      <c r="G14" s="2">
        <f>ABS(E5-E6)</f>
        <v>25.1142857142857</v>
      </c>
    </row>
    <row r="15" spans="1:8" x14ac:dyDescent="0.25">
      <c r="C15" s="7" t="s">
        <v>24</v>
      </c>
      <c r="D15" s="7"/>
    </row>
    <row r="16" spans="1:8" x14ac:dyDescent="0.25">
      <c r="C16">
        <f>C13*SQRT(C2/(C2*SUMSQ(A:A)-SUM(A:A)^2))</f>
        <v>2.3888495224304833</v>
      </c>
      <c r="D16"/>
    </row>
    <row r="17" spans="3:4" ht="18" x14ac:dyDescent="0.35">
      <c r="C17" s="7" t="s">
        <v>82</v>
      </c>
      <c r="D17" s="7"/>
    </row>
    <row r="18" spans="3:4" x14ac:dyDescent="0.25">
      <c r="C18" s="7" t="s">
        <v>24</v>
      </c>
      <c r="D18" s="7"/>
    </row>
    <row r="19" spans="3:4" x14ac:dyDescent="0.25">
      <c r="C19">
        <f>C13*SQRT(SUMSQ(A:A)/(C2*SUMSQ(A:A)-SUM(A:A)^2))</f>
        <v>4.3065597212453861</v>
      </c>
      <c r="D1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23" sqref="E23"/>
    </sheetView>
  </sheetViews>
  <sheetFormatPr defaultColWidth="8.85546875" defaultRowHeight="15" x14ac:dyDescent="0.25"/>
  <cols>
    <col min="1" max="16384" width="8.85546875" style="2"/>
  </cols>
  <sheetData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E1" sqref="E1"/>
    </sheetView>
  </sheetViews>
  <sheetFormatPr defaultColWidth="8.85546875" defaultRowHeight="15" x14ac:dyDescent="0.25"/>
  <cols>
    <col min="1" max="1" width="8.85546875" style="2"/>
    <col min="2" max="2" width="6.5703125" style="2" bestFit="1" customWidth="1"/>
    <col min="3" max="16384" width="8.85546875" style="2"/>
  </cols>
  <sheetData>
    <row r="1" spans="1:3" x14ac:dyDescent="0.25">
      <c r="A1" s="1" t="s">
        <v>4</v>
      </c>
      <c r="B1" s="1" t="s">
        <v>5</v>
      </c>
      <c r="C1" s="1" t="s">
        <v>6</v>
      </c>
    </row>
    <row r="2" spans="1:3" x14ac:dyDescent="0.25">
      <c r="A2" s="3">
        <v>0</v>
      </c>
      <c r="B2" s="4">
        <f>A2/60</f>
        <v>0</v>
      </c>
      <c r="C2" s="16">
        <v>0</v>
      </c>
    </row>
    <row r="3" spans="1:3" x14ac:dyDescent="0.25">
      <c r="A3" s="3">
        <v>1</v>
      </c>
      <c r="B3" s="4">
        <f t="shared" ref="B3:B15" si="0">A3/60</f>
        <v>1.6666666666666666E-2</v>
      </c>
      <c r="C3" s="16">
        <v>3.31</v>
      </c>
    </row>
    <row r="4" spans="1:3" x14ac:dyDescent="0.25">
      <c r="A4" s="3">
        <v>2</v>
      </c>
      <c r="B4" s="4">
        <f t="shared" si="0"/>
        <v>3.3333333333333333E-2</v>
      </c>
      <c r="C4" s="16">
        <v>7.03</v>
      </c>
    </row>
    <row r="5" spans="1:3" x14ac:dyDescent="0.25">
      <c r="A5" s="3">
        <v>3</v>
      </c>
      <c r="B5" s="4">
        <f t="shared" si="0"/>
        <v>0.05</v>
      </c>
      <c r="C5" s="16">
        <v>10.89</v>
      </c>
    </row>
    <row r="6" spans="1:3" x14ac:dyDescent="0.25">
      <c r="A6" s="3">
        <v>4</v>
      </c>
      <c r="B6" s="4">
        <f t="shared" si="0"/>
        <v>6.6666666666666666E-2</v>
      </c>
      <c r="C6" s="16">
        <v>15.02</v>
      </c>
    </row>
    <row r="7" spans="1:3" x14ac:dyDescent="0.25">
      <c r="A7" s="3">
        <v>5</v>
      </c>
      <c r="B7" s="4">
        <f t="shared" si="0"/>
        <v>8.3333333333333329E-2</v>
      </c>
      <c r="C7" s="16">
        <v>19.649999999999999</v>
      </c>
    </row>
    <row r="8" spans="1:3" x14ac:dyDescent="0.25">
      <c r="A8" s="3">
        <v>6</v>
      </c>
      <c r="B8" s="4">
        <f t="shared" si="0"/>
        <v>0.1</v>
      </c>
      <c r="C8" s="16">
        <v>24.43</v>
      </c>
    </row>
    <row r="9" spans="1:3" x14ac:dyDescent="0.25">
      <c r="A9" s="3">
        <v>7</v>
      </c>
      <c r="B9" s="4">
        <f t="shared" si="0"/>
        <v>0.11666666666666667</v>
      </c>
      <c r="C9" s="16">
        <v>29.31</v>
      </c>
    </row>
    <row r="10" spans="1:3" x14ac:dyDescent="0.25">
      <c r="A10" s="3">
        <v>8</v>
      </c>
      <c r="B10" s="4">
        <f t="shared" si="0"/>
        <v>0.13333333333333333</v>
      </c>
      <c r="C10" s="16">
        <v>34.659999999999997</v>
      </c>
    </row>
    <row r="11" spans="1:3" x14ac:dyDescent="0.25">
      <c r="A11" s="3">
        <v>9</v>
      </c>
      <c r="B11" s="4">
        <f t="shared" si="0"/>
        <v>0.15</v>
      </c>
      <c r="C11" s="16">
        <v>40.25</v>
      </c>
    </row>
    <row r="12" spans="1:3" x14ac:dyDescent="0.25">
      <c r="A12" s="3">
        <v>10</v>
      </c>
      <c r="B12" s="4">
        <f t="shared" si="0"/>
        <v>0.16666666666666666</v>
      </c>
      <c r="C12" s="16">
        <v>46.05</v>
      </c>
    </row>
    <row r="13" spans="1:3" x14ac:dyDescent="0.25">
      <c r="A13" s="3">
        <v>11</v>
      </c>
      <c r="B13" s="4">
        <f t="shared" si="0"/>
        <v>0.18333333333333332</v>
      </c>
      <c r="C13" s="16">
        <v>52.15</v>
      </c>
    </row>
    <row r="14" spans="1:3" x14ac:dyDescent="0.25">
      <c r="A14" s="3">
        <v>12</v>
      </c>
      <c r="B14" s="4">
        <f t="shared" si="0"/>
        <v>0.2</v>
      </c>
      <c r="C14" s="16">
        <v>58.56</v>
      </c>
    </row>
    <row r="15" spans="1:3" x14ac:dyDescent="0.25">
      <c r="A15" s="3">
        <v>13</v>
      </c>
      <c r="B15" s="4">
        <f t="shared" si="0"/>
        <v>0.21666666666666667</v>
      </c>
      <c r="C15" s="16">
        <v>64.75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workbookViewId="0">
      <selection activeCell="I7" sqref="I7"/>
    </sheetView>
  </sheetViews>
  <sheetFormatPr defaultColWidth="8.85546875" defaultRowHeight="15" x14ac:dyDescent="0.25"/>
  <cols>
    <col min="1" max="16384" width="8.85546875" style="2"/>
  </cols>
  <sheetData>
    <row r="1" spans="1:9" x14ac:dyDescent="0.25">
      <c r="A1" s="1" t="s">
        <v>7</v>
      </c>
      <c r="B1" s="1" t="s">
        <v>8</v>
      </c>
      <c r="C1" s="7" t="s">
        <v>138</v>
      </c>
      <c r="D1" s="7" t="s">
        <v>18</v>
      </c>
    </row>
    <row r="2" spans="1:9" x14ac:dyDescent="0.25">
      <c r="A2" s="1" t="s">
        <v>9</v>
      </c>
      <c r="B2" s="1" t="s">
        <v>10</v>
      </c>
      <c r="C2"/>
      <c r="D2">
        <f>COUNT(C:C)</f>
        <v>10</v>
      </c>
    </row>
    <row r="3" spans="1:9" x14ac:dyDescent="0.25">
      <c r="A3" s="3">
        <v>66</v>
      </c>
      <c r="B3" s="15">
        <v>44.6</v>
      </c>
      <c r="C3" s="7">
        <f>(A3-9.755832)/B3</f>
        <v>1.26108</v>
      </c>
      <c r="D3" s="9" t="s">
        <v>30</v>
      </c>
    </row>
    <row r="4" spans="1:9" x14ac:dyDescent="0.25">
      <c r="A4" s="3">
        <v>68</v>
      </c>
      <c r="B4" s="15">
        <v>46.5</v>
      </c>
      <c r="C4" s="7">
        <f t="shared" ref="C4:C12" si="0">(A4-9.755832)/B4</f>
        <v>1.2525627526881722</v>
      </c>
      <c r="D4" s="7" t="s">
        <v>24</v>
      </c>
    </row>
    <row r="5" spans="1:9" x14ac:dyDescent="0.25">
      <c r="A5" s="3">
        <v>70</v>
      </c>
      <c r="B5" s="15">
        <v>48.1</v>
      </c>
      <c r="C5" s="7">
        <f t="shared" si="0"/>
        <v>1.2524775051975052</v>
      </c>
      <c r="D5">
        <f>AVERAGE(C:C)</f>
        <v>1.2524530487404326</v>
      </c>
      <c r="G5" s="2" t="s">
        <v>139</v>
      </c>
      <c r="H5" s="2">
        <v>1.2524530487404326</v>
      </c>
      <c r="I5" s="2">
        <v>1.25</v>
      </c>
    </row>
    <row r="6" spans="1:9" ht="18" x14ac:dyDescent="0.35">
      <c r="A6" s="3">
        <v>72</v>
      </c>
      <c r="B6" s="15">
        <v>49.7</v>
      </c>
      <c r="C6" s="7">
        <f t="shared" si="0"/>
        <v>1.2523977464788731</v>
      </c>
      <c r="D6" s="7" t="s">
        <v>47</v>
      </c>
      <c r="G6" s="2" t="s">
        <v>140</v>
      </c>
      <c r="H6" s="2">
        <v>1.26108</v>
      </c>
      <c r="I6" s="2">
        <v>1.26</v>
      </c>
    </row>
    <row r="7" spans="1:9" x14ac:dyDescent="0.25">
      <c r="A7" s="3">
        <v>74</v>
      </c>
      <c r="B7" s="15">
        <v>51.4</v>
      </c>
      <c r="C7" s="7">
        <f t="shared" si="0"/>
        <v>1.2498865369649805</v>
      </c>
      <c r="D7" s="7" t="s">
        <v>24</v>
      </c>
      <c r="G7" s="2" t="s">
        <v>137</v>
      </c>
      <c r="H7" s="2">
        <f>ABS(H5-H6)/H6*100</f>
        <v>0.68409230656004072</v>
      </c>
      <c r="I7" s="2">
        <f>ABS(I5-I6)/I6*100</f>
        <v>0.79365079365079427</v>
      </c>
    </row>
    <row r="8" spans="1:9" x14ac:dyDescent="0.25">
      <c r="A8" s="3">
        <v>76</v>
      </c>
      <c r="B8" s="15">
        <v>52.9</v>
      </c>
      <c r="C8" s="7">
        <f t="shared" si="0"/>
        <v>1.2522527032136106</v>
      </c>
      <c r="D8">
        <f>_xlfn.STDEV.S(C:C)</f>
        <v>3.5644290640236198E-3</v>
      </c>
    </row>
    <row r="9" spans="1:9" ht="18" x14ac:dyDescent="0.35">
      <c r="A9" s="3">
        <v>78</v>
      </c>
      <c r="B9" s="15">
        <v>54.7</v>
      </c>
      <c r="C9" s="7">
        <f t="shared" si="0"/>
        <v>1.2476081901279708</v>
      </c>
      <c r="D9" s="7" t="s">
        <v>59</v>
      </c>
    </row>
    <row r="10" spans="1:9" x14ac:dyDescent="0.25">
      <c r="A10" s="3">
        <v>80</v>
      </c>
      <c r="B10" s="15">
        <v>56.1</v>
      </c>
      <c r="C10" s="7">
        <f t="shared" si="0"/>
        <v>1.2521242067736185</v>
      </c>
      <c r="D10" s="7" t="s">
        <v>24</v>
      </c>
    </row>
    <row r="11" spans="1:9" x14ac:dyDescent="0.25">
      <c r="A11" s="3">
        <v>82</v>
      </c>
      <c r="B11" s="15">
        <v>57.6</v>
      </c>
      <c r="C11" s="7">
        <f t="shared" si="0"/>
        <v>1.2542390277777777</v>
      </c>
      <c r="D11">
        <f>D8/SQRT(D2)</f>
        <v>1.1271714400416777E-3</v>
      </c>
    </row>
    <row r="12" spans="1:9" x14ac:dyDescent="0.25">
      <c r="A12" s="3">
        <v>84</v>
      </c>
      <c r="B12" s="15">
        <v>59.4</v>
      </c>
      <c r="C12" s="7">
        <f t="shared" si="0"/>
        <v>1.2499018181818182</v>
      </c>
    </row>
    <row r="13" spans="1:9" x14ac:dyDescent="0.25">
      <c r="C13"/>
    </row>
    <row r="14" spans="1:9" x14ac:dyDescent="0.25">
      <c r="C14" s="7"/>
    </row>
    <row r="15" spans="1:9" x14ac:dyDescent="0.25">
      <c r="C15" s="7"/>
    </row>
    <row r="16" spans="1:9" x14ac:dyDescent="0.25">
      <c r="C16"/>
    </row>
    <row r="17" spans="3:3" x14ac:dyDescent="0.25">
      <c r="C17" s="7"/>
    </row>
    <row r="18" spans="3:3" x14ac:dyDescent="0.25">
      <c r="C18" s="7"/>
    </row>
    <row r="19" spans="3:3" x14ac:dyDescent="0.25">
      <c r="C19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tabSelected="1" zoomScale="130" zoomScaleNormal="130" workbookViewId="0">
      <selection activeCell="G10" sqref="G10"/>
    </sheetView>
  </sheetViews>
  <sheetFormatPr defaultColWidth="8.85546875" defaultRowHeight="15" x14ac:dyDescent="0.25"/>
  <cols>
    <col min="1" max="1" width="8.85546875" style="2"/>
    <col min="2" max="2" width="8.85546875" style="6"/>
    <col min="3" max="9" width="10.7109375" style="2" customWidth="1"/>
    <col min="10" max="16384" width="8.85546875" style="2"/>
  </cols>
  <sheetData>
    <row r="1" spans="1:8" x14ac:dyDescent="0.25">
      <c r="A1" s="3"/>
      <c r="B1" s="5" t="s">
        <v>11</v>
      </c>
      <c r="C1" s="5" t="s">
        <v>12</v>
      </c>
      <c r="D1" s="5" t="s">
        <v>13</v>
      </c>
      <c r="E1" s="5" t="s">
        <v>14</v>
      </c>
      <c r="F1" s="5" t="s">
        <v>142</v>
      </c>
      <c r="G1" s="5"/>
      <c r="H1" s="5"/>
    </row>
    <row r="2" spans="1:8" x14ac:dyDescent="0.25">
      <c r="A2" s="3" t="s">
        <v>15</v>
      </c>
      <c r="B2" s="3"/>
      <c r="C2" s="3"/>
      <c r="D2" s="3"/>
      <c r="E2" s="3"/>
      <c r="F2" s="3" t="s">
        <v>143</v>
      </c>
      <c r="G2" s="3"/>
      <c r="H2" s="3"/>
    </row>
    <row r="3" spans="1:8" x14ac:dyDescent="0.25">
      <c r="A3" s="3">
        <v>1</v>
      </c>
      <c r="B3" s="3">
        <v>71.599999999999994</v>
      </c>
      <c r="C3" s="3">
        <v>8.8000000000000007</v>
      </c>
      <c r="D3" s="3">
        <v>6.1</v>
      </c>
      <c r="E3" s="3">
        <v>5.0999999999999996</v>
      </c>
      <c r="F3" s="3">
        <f>B3/((C3*D3*D3)-(PI()*C3*(E3/2)*(E3/2)))</f>
        <v>0.4848327746044005</v>
      </c>
      <c r="G3" s="3"/>
      <c r="H3" s="3"/>
    </row>
    <row r="4" spans="1:8" x14ac:dyDescent="0.25">
      <c r="A4" s="3">
        <v>2</v>
      </c>
      <c r="B4" s="3">
        <v>71.599999999999994</v>
      </c>
      <c r="C4" s="3">
        <v>8.9</v>
      </c>
      <c r="D4" s="3">
        <v>6.2</v>
      </c>
      <c r="E4" s="3">
        <v>5.4</v>
      </c>
      <c r="F4" s="3">
        <f t="shared" ref="F4:F7" si="0">B4/((C4*D4*D4)-(PI()*C4*(E4/2)*(E4/2)))</f>
        <v>0.51776630077119379</v>
      </c>
      <c r="G4" s="3"/>
      <c r="H4" s="3"/>
    </row>
    <row r="5" spans="1:8" x14ac:dyDescent="0.25">
      <c r="A5" s="3">
        <v>3</v>
      </c>
      <c r="B5" s="3">
        <v>71.400000000000006</v>
      </c>
      <c r="C5" s="3">
        <v>8.9</v>
      </c>
      <c r="D5" s="3">
        <v>6.2</v>
      </c>
      <c r="E5" s="3">
        <v>5.0999999999999996</v>
      </c>
      <c r="F5" s="3">
        <f t="shared" si="0"/>
        <v>0.44540105291789267</v>
      </c>
      <c r="G5" s="3"/>
      <c r="H5" s="3"/>
    </row>
    <row r="6" spans="1:8" x14ac:dyDescent="0.25">
      <c r="A6" s="3">
        <v>4</v>
      </c>
      <c r="B6" s="3">
        <v>71.599999999999994</v>
      </c>
      <c r="C6" s="3">
        <v>8.9499999999999993</v>
      </c>
      <c r="D6" s="3">
        <v>6.3</v>
      </c>
      <c r="E6" s="3">
        <v>5.2</v>
      </c>
      <c r="F6" s="3">
        <f t="shared" si="0"/>
        <v>0.43353775071360406</v>
      </c>
      <c r="G6" s="3"/>
      <c r="H6" s="3"/>
    </row>
    <row r="7" spans="1:8" x14ac:dyDescent="0.25">
      <c r="A7" s="3">
        <v>5</v>
      </c>
      <c r="B7" s="3">
        <v>71.599999999999994</v>
      </c>
      <c r="C7" s="3">
        <v>8.85</v>
      </c>
      <c r="D7" s="3">
        <v>6.3</v>
      </c>
      <c r="E7" s="3">
        <v>5.3</v>
      </c>
      <c r="F7" s="3">
        <f t="shared" si="0"/>
        <v>0.45894710024390867</v>
      </c>
      <c r="G7" s="3"/>
      <c r="H7" s="3"/>
    </row>
    <row r="8" spans="1:8" x14ac:dyDescent="0.25">
      <c r="A8" s="6"/>
      <c r="B8" s="2"/>
    </row>
    <row r="10" spans="1:8" x14ac:dyDescent="0.25">
      <c r="C10" s="2" t="s">
        <v>141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V93"/>
  <sheetViews>
    <sheetView workbookViewId="0">
      <selection activeCell="D1" sqref="D1:D11"/>
    </sheetView>
  </sheetViews>
  <sheetFormatPr defaultColWidth="8.7109375" defaultRowHeight="15" x14ac:dyDescent="0.25"/>
  <cols>
    <col min="1" max="1" width="9.140625" customWidth="1"/>
    <col min="4" max="4" width="9.7109375" customWidth="1"/>
    <col min="17" max="17" width="7.140625" customWidth="1"/>
    <col min="18" max="18" width="6.7109375" customWidth="1"/>
  </cols>
  <sheetData>
    <row r="1" spans="1:22" ht="19.5" thickBot="1" x14ac:dyDescent="0.4">
      <c r="A1" s="20" t="s">
        <v>16</v>
      </c>
      <c r="B1" s="22"/>
      <c r="C1" s="7" t="s">
        <v>17</v>
      </c>
      <c r="D1" s="7" t="s">
        <v>18</v>
      </c>
      <c r="E1" s="20" t="s">
        <v>19</v>
      </c>
      <c r="F1" s="22"/>
      <c r="G1" s="7" t="s">
        <v>17</v>
      </c>
      <c r="H1" s="7" t="s">
        <v>20</v>
      </c>
      <c r="I1" s="7" t="s">
        <v>18</v>
      </c>
      <c r="K1" s="25" t="s">
        <v>21</v>
      </c>
      <c r="L1" s="26"/>
      <c r="M1" s="27"/>
      <c r="P1" s="17" t="s">
        <v>22</v>
      </c>
      <c r="Q1" s="18"/>
      <c r="R1" s="18"/>
      <c r="S1" s="19"/>
    </row>
    <row r="2" spans="1:22" ht="15.75" thickBot="1" x14ac:dyDescent="0.3">
      <c r="A2" s="17" t="s">
        <v>23</v>
      </c>
      <c r="B2" s="19"/>
      <c r="C2" s="7" t="s">
        <v>24</v>
      </c>
      <c r="D2">
        <f>COUNT(C:C)</f>
        <v>8</v>
      </c>
      <c r="E2" s="17" t="s">
        <v>25</v>
      </c>
      <c r="F2" s="19"/>
      <c r="G2" s="7" t="s">
        <v>24</v>
      </c>
      <c r="H2" s="7" t="s">
        <v>26</v>
      </c>
      <c r="I2">
        <f>IF(COUNT(G:G)=COUNT(H:H),COUNT(G:G), "Your numbers do not match!")</f>
        <v>14</v>
      </c>
      <c r="K2" t="s">
        <v>27</v>
      </c>
      <c r="P2" s="20" t="s">
        <v>28</v>
      </c>
      <c r="Q2" s="21"/>
      <c r="R2" s="21"/>
      <c r="S2" s="22"/>
    </row>
    <row r="3" spans="1:22" ht="15.75" thickBot="1" x14ac:dyDescent="0.3">
      <c r="B3" s="8" t="s">
        <v>29</v>
      </c>
      <c r="C3">
        <v>75.841372655993013</v>
      </c>
      <c r="D3" s="9" t="s">
        <v>30</v>
      </c>
      <c r="F3" s="8" t="s">
        <v>29</v>
      </c>
      <c r="G3">
        <v>-7</v>
      </c>
      <c r="H3">
        <v>4.0370950262279859</v>
      </c>
      <c r="I3" s="7" t="s">
        <v>31</v>
      </c>
      <c r="K3" s="25" t="s">
        <v>32</v>
      </c>
      <c r="L3" s="26"/>
      <c r="M3" s="27"/>
      <c r="P3" s="10" t="s">
        <v>33</v>
      </c>
      <c r="Q3" s="11" t="s">
        <v>33</v>
      </c>
      <c r="R3" s="10" t="s">
        <v>34</v>
      </c>
      <c r="S3" s="11" t="s">
        <v>34</v>
      </c>
      <c r="T3" s="25" t="s">
        <v>35</v>
      </c>
      <c r="U3" s="26"/>
      <c r="V3" s="27"/>
    </row>
    <row r="4" spans="1:22" x14ac:dyDescent="0.25">
      <c r="A4" s="12" t="s">
        <v>36</v>
      </c>
      <c r="B4" s="12"/>
      <c r="C4">
        <v>75.909404692323847</v>
      </c>
      <c r="D4" s="7" t="s">
        <v>24</v>
      </c>
      <c r="G4">
        <v>-6</v>
      </c>
      <c r="H4">
        <v>4.8774205884120025</v>
      </c>
      <c r="I4" s="7" t="s">
        <v>24</v>
      </c>
      <c r="K4" t="s">
        <v>37</v>
      </c>
      <c r="P4" s="10" t="s">
        <v>38</v>
      </c>
      <c r="Q4" s="11" t="s">
        <v>38</v>
      </c>
      <c r="R4" s="10" t="s">
        <v>39</v>
      </c>
      <c r="S4" s="11" t="s">
        <v>39</v>
      </c>
      <c r="T4" t="s">
        <v>40</v>
      </c>
    </row>
    <row r="5" spans="1:22" ht="15.75" thickBot="1" x14ac:dyDescent="0.3">
      <c r="A5" s="12" t="s">
        <v>41</v>
      </c>
      <c r="B5" s="12"/>
      <c r="C5">
        <v>76.972847004772149</v>
      </c>
      <c r="D5">
        <f>AVERAGE(C:C)</f>
        <v>76.25524799434325</v>
      </c>
      <c r="G5">
        <v>-5</v>
      </c>
      <c r="H5">
        <v>5.7018426603624226</v>
      </c>
      <c r="I5">
        <f>SLOPE(H:H,G:G)</f>
        <v>1.0299199735929818</v>
      </c>
      <c r="K5" t="s">
        <v>42</v>
      </c>
      <c r="L5">
        <f>ABS(-76)</f>
        <v>76</v>
      </c>
      <c r="P5" s="10" t="s">
        <v>43</v>
      </c>
      <c r="Q5" s="11" t="s">
        <v>43</v>
      </c>
      <c r="R5" s="10" t="s">
        <v>44</v>
      </c>
      <c r="S5" s="11" t="s">
        <v>44</v>
      </c>
      <c r="T5" t="s">
        <v>45</v>
      </c>
    </row>
    <row r="6" spans="1:22" ht="18.75" thickBot="1" x14ac:dyDescent="0.4">
      <c r="A6" s="12" t="s">
        <v>46</v>
      </c>
      <c r="B6" s="13"/>
      <c r="C6">
        <v>76.765567972783728</v>
      </c>
      <c r="D6" s="7" t="s">
        <v>47</v>
      </c>
      <c r="G6">
        <v>-4</v>
      </c>
      <c r="H6">
        <v>7.0047465507883535</v>
      </c>
      <c r="I6" s="7" t="s">
        <v>48</v>
      </c>
      <c r="K6" s="25" t="s">
        <v>49</v>
      </c>
      <c r="L6" s="26"/>
      <c r="M6" s="27"/>
      <c r="P6" s="10" t="s">
        <v>50</v>
      </c>
      <c r="Q6" s="11" t="s">
        <v>50</v>
      </c>
      <c r="R6" s="10" t="s">
        <v>51</v>
      </c>
      <c r="S6" s="11" t="s">
        <v>51</v>
      </c>
      <c r="T6" t="s">
        <v>52</v>
      </c>
    </row>
    <row r="7" spans="1:22" x14ac:dyDescent="0.25">
      <c r="A7" s="13" t="s">
        <v>53</v>
      </c>
      <c r="C7">
        <v>74.900457841958314</v>
      </c>
      <c r="D7" s="7" t="s">
        <v>24</v>
      </c>
      <c r="G7">
        <v>-3</v>
      </c>
      <c r="H7">
        <v>7.5561750040750884</v>
      </c>
      <c r="I7" s="7" t="s">
        <v>24</v>
      </c>
      <c r="K7" t="s">
        <v>54</v>
      </c>
      <c r="P7" s="10" t="s">
        <v>55</v>
      </c>
      <c r="Q7" s="11" t="s">
        <v>55</v>
      </c>
      <c r="R7" s="10" t="s">
        <v>56</v>
      </c>
      <c r="S7" s="11" t="s">
        <v>56</v>
      </c>
    </row>
    <row r="8" spans="1:22" ht="15.75" thickBot="1" x14ac:dyDescent="0.3">
      <c r="C8">
        <v>76.968056473255572</v>
      </c>
      <c r="D8">
        <f>_xlfn.STDEV.S(C:C)</f>
        <v>0.89915140805851501</v>
      </c>
      <c r="G8">
        <v>-2</v>
      </c>
      <c r="H8">
        <v>9.4113027726099148</v>
      </c>
      <c r="I8">
        <f>INTERCEPT(H:H,G:G)</f>
        <v>11.115653244312266</v>
      </c>
      <c r="K8" t="s">
        <v>42</v>
      </c>
      <c r="L8">
        <f>PI()</f>
        <v>3.1415926535897931</v>
      </c>
      <c r="P8" s="10" t="s">
        <v>57</v>
      </c>
      <c r="Q8" s="11" t="s">
        <v>57</v>
      </c>
      <c r="R8" s="10" t="s">
        <v>58</v>
      </c>
      <c r="S8" s="11" t="s">
        <v>58</v>
      </c>
    </row>
    <row r="9" spans="1:22" ht="19.5" thickBot="1" x14ac:dyDescent="0.4">
      <c r="C9">
        <v>77.399112005079715</v>
      </c>
      <c r="D9" s="7" t="s">
        <v>59</v>
      </c>
      <c r="G9">
        <v>-1</v>
      </c>
      <c r="H9">
        <v>10.520366828017425</v>
      </c>
      <c r="I9" s="7" t="s">
        <v>60</v>
      </c>
      <c r="K9" s="25" t="s">
        <v>61</v>
      </c>
      <c r="L9" s="26"/>
      <c r="M9" s="27"/>
      <c r="P9" s="10" t="s">
        <v>62</v>
      </c>
      <c r="Q9" s="11" t="s">
        <v>62</v>
      </c>
      <c r="R9" s="10" t="s">
        <v>63</v>
      </c>
      <c r="S9" s="11" t="s">
        <v>63</v>
      </c>
    </row>
    <row r="10" spans="1:22" x14ac:dyDescent="0.25">
      <c r="C10">
        <v>75.285165308579593</v>
      </c>
      <c r="D10" s="7" t="s">
        <v>24</v>
      </c>
      <c r="G10">
        <v>0</v>
      </c>
      <c r="H10">
        <v>11.409684720206235</v>
      </c>
      <c r="I10">
        <f>RSQ(H:H,G:G)</f>
        <v>0.99068377098326721</v>
      </c>
      <c r="K10" t="s">
        <v>64</v>
      </c>
      <c r="P10" s="10" t="s">
        <v>65</v>
      </c>
      <c r="Q10" s="11" t="s">
        <v>65</v>
      </c>
      <c r="R10" s="10" t="s">
        <v>66</v>
      </c>
      <c r="S10" s="11" t="s">
        <v>66</v>
      </c>
    </row>
    <row r="11" spans="1:22" ht="18" x14ac:dyDescent="0.35">
      <c r="D11">
        <f>D8/SQRT(D2)</f>
        <v>0.31789802897580421</v>
      </c>
      <c r="G11">
        <v>1</v>
      </c>
      <c r="H11">
        <v>11.411658876545815</v>
      </c>
      <c r="I11" s="7" t="s">
        <v>67</v>
      </c>
      <c r="K11" t="s">
        <v>42</v>
      </c>
      <c r="L11">
        <f>$G3</f>
        <v>-7</v>
      </c>
      <c r="M11">
        <f>$G3</f>
        <v>-7</v>
      </c>
      <c r="P11" s="10" t="s">
        <v>68</v>
      </c>
      <c r="Q11" s="11" t="s">
        <v>68</v>
      </c>
      <c r="R11" s="10" t="s">
        <v>69</v>
      </c>
      <c r="S11" s="11" t="s">
        <v>69</v>
      </c>
    </row>
    <row r="12" spans="1:22" x14ac:dyDescent="0.25">
      <c r="G12">
        <v>2</v>
      </c>
      <c r="H12">
        <v>13.632746451992071</v>
      </c>
      <c r="I12" s="7" t="s">
        <v>24</v>
      </c>
      <c r="L12">
        <f>$G4</f>
        <v>-6</v>
      </c>
      <c r="M12">
        <f>$G4</f>
        <v>-6</v>
      </c>
      <c r="P12" s="10" t="s">
        <v>70</v>
      </c>
      <c r="Q12" s="11" t="s">
        <v>70</v>
      </c>
      <c r="R12" s="10" t="s">
        <v>71</v>
      </c>
      <c r="S12" s="11" t="s">
        <v>71</v>
      </c>
    </row>
    <row r="13" spans="1:22" x14ac:dyDescent="0.25">
      <c r="C13" s="24" t="s">
        <v>72</v>
      </c>
      <c r="G13">
        <v>3</v>
      </c>
      <c r="H13">
        <v>14.774417429235491</v>
      </c>
      <c r="I13">
        <f>STEYX(H:H,G:G)</f>
        <v>0.43486665904435412</v>
      </c>
      <c r="K13" t="s">
        <v>73</v>
      </c>
      <c r="P13" s="10" t="s">
        <v>74</v>
      </c>
      <c r="Q13" s="11" t="s">
        <v>74</v>
      </c>
      <c r="R13" s="10" t="s">
        <v>75</v>
      </c>
      <c r="S13" s="11" t="s">
        <v>75</v>
      </c>
    </row>
    <row r="14" spans="1:22" ht="18" customHeight="1" x14ac:dyDescent="0.35">
      <c r="C14" s="24"/>
      <c r="G14">
        <v>4</v>
      </c>
      <c r="H14">
        <v>14.696705397075091</v>
      </c>
      <c r="I14" s="7" t="s">
        <v>76</v>
      </c>
      <c r="K14" t="s">
        <v>42</v>
      </c>
      <c r="L14">
        <f>G$3</f>
        <v>-7</v>
      </c>
      <c r="M14">
        <f>H$3</f>
        <v>4.0370950262279859</v>
      </c>
      <c r="P14" s="10" t="s">
        <v>77</v>
      </c>
      <c r="Q14" s="11" t="s">
        <v>77</v>
      </c>
      <c r="R14" s="10" t="s">
        <v>78</v>
      </c>
      <c r="S14" s="11" t="s">
        <v>78</v>
      </c>
    </row>
    <row r="15" spans="1:22" x14ac:dyDescent="0.25">
      <c r="C15" s="24"/>
      <c r="G15">
        <v>5</v>
      </c>
      <c r="H15">
        <v>15.874658660285826</v>
      </c>
      <c r="I15" s="7" t="s">
        <v>24</v>
      </c>
      <c r="L15">
        <f>G$3</f>
        <v>-7</v>
      </c>
      <c r="M15">
        <f>H$3</f>
        <v>4.0370950262279859</v>
      </c>
      <c r="P15" s="10" t="s">
        <v>7</v>
      </c>
      <c r="Q15" s="11" t="s">
        <v>7</v>
      </c>
      <c r="R15" s="10" t="s">
        <v>79</v>
      </c>
      <c r="S15" s="11" t="s">
        <v>79</v>
      </c>
    </row>
    <row r="16" spans="1:22" x14ac:dyDescent="0.25">
      <c r="C16" s="24"/>
      <c r="G16">
        <v>6</v>
      </c>
      <c r="H16">
        <v>17.500884639387159</v>
      </c>
      <c r="I16">
        <f>I13*SQRT(I2/(I2*SUMSQ(G:G)-SUM(G:G)^2))</f>
        <v>2.8831378750456965E-2</v>
      </c>
      <c r="K16" t="s">
        <v>80</v>
      </c>
      <c r="P16" s="10" t="s">
        <v>81</v>
      </c>
      <c r="Q16" s="11" t="s">
        <v>81</v>
      </c>
      <c r="R16" s="10" t="s">
        <v>18</v>
      </c>
      <c r="S16" s="11" t="s">
        <v>18</v>
      </c>
    </row>
    <row r="17" spans="1:19" ht="18" x14ac:dyDescent="0.35">
      <c r="I17" s="7" t="s">
        <v>82</v>
      </c>
      <c r="K17" t="s">
        <v>42</v>
      </c>
      <c r="L17">
        <f>$G$3</f>
        <v>-7</v>
      </c>
      <c r="M17">
        <f>$G$3</f>
        <v>-7</v>
      </c>
      <c r="P17" s="10" t="s">
        <v>83</v>
      </c>
      <c r="Q17" s="11" t="s">
        <v>83</v>
      </c>
      <c r="R17" s="10" t="s">
        <v>84</v>
      </c>
      <c r="S17" s="11" t="s">
        <v>84</v>
      </c>
    </row>
    <row r="18" spans="1:19" ht="15" customHeight="1" x14ac:dyDescent="0.25">
      <c r="B18" s="14"/>
      <c r="C18" s="14"/>
      <c r="D18" s="14"/>
      <c r="I18" s="7" t="s">
        <v>24</v>
      </c>
      <c r="L18">
        <f>$G$3</f>
        <v>-7</v>
      </c>
      <c r="M18">
        <f>$G$3</f>
        <v>-7</v>
      </c>
      <c r="P18" s="10" t="s">
        <v>85</v>
      </c>
      <c r="Q18" s="11" t="s">
        <v>85</v>
      </c>
      <c r="R18" s="10" t="s">
        <v>86</v>
      </c>
      <c r="S18" s="11" t="s">
        <v>86</v>
      </c>
    </row>
    <row r="19" spans="1:19" ht="15" customHeight="1" x14ac:dyDescent="0.25">
      <c r="A19" s="23" t="s">
        <v>87</v>
      </c>
      <c r="B19" s="23"/>
      <c r="C19" s="23"/>
      <c r="D19" s="23"/>
      <c r="G19" s="24" t="s">
        <v>88</v>
      </c>
      <c r="H19" s="24"/>
      <c r="I19">
        <f>I13*SQRT(SUMSQ(G:G)/(I2*SUMSQ(G:G)-SUM(G:G)^2))</f>
        <v>0.11711361411365875</v>
      </c>
      <c r="P19" s="10" t="s">
        <v>89</v>
      </c>
      <c r="Q19" s="11" t="s">
        <v>89</v>
      </c>
      <c r="R19" s="10" t="s">
        <v>90</v>
      </c>
      <c r="S19" s="11" t="s">
        <v>90</v>
      </c>
    </row>
    <row r="20" spans="1:19" ht="15.75" thickBot="1" x14ac:dyDescent="0.3">
      <c r="A20" s="23"/>
      <c r="B20" s="23"/>
      <c r="C20" s="23"/>
      <c r="D20" s="23"/>
      <c r="G20" s="24"/>
      <c r="H20" s="24"/>
      <c r="P20" s="10" t="s">
        <v>91</v>
      </c>
      <c r="Q20" s="11" t="s">
        <v>91</v>
      </c>
      <c r="R20" s="10" t="s">
        <v>92</v>
      </c>
      <c r="S20" s="11" t="s">
        <v>92</v>
      </c>
    </row>
    <row r="21" spans="1:19" ht="15.75" thickBot="1" x14ac:dyDescent="0.3">
      <c r="A21" s="23"/>
      <c r="B21" s="23"/>
      <c r="C21" s="23"/>
      <c r="D21" s="23"/>
      <c r="I21" s="25" t="s">
        <v>93</v>
      </c>
      <c r="J21" s="26"/>
      <c r="K21" s="27"/>
      <c r="P21" s="10" t="s">
        <v>94</v>
      </c>
      <c r="Q21" s="11" t="s">
        <v>94</v>
      </c>
      <c r="R21" s="10" t="s">
        <v>95</v>
      </c>
      <c r="S21" s="11" t="s">
        <v>95</v>
      </c>
    </row>
    <row r="22" spans="1:19" x14ac:dyDescent="0.25">
      <c r="A22" s="23"/>
      <c r="B22" s="23"/>
      <c r="C22" s="23"/>
      <c r="D22" s="23"/>
      <c r="I22" t="s">
        <v>96</v>
      </c>
      <c r="P22" s="10" t="s">
        <v>97</v>
      </c>
      <c r="Q22" s="11" t="s">
        <v>97</v>
      </c>
      <c r="R22" s="10" t="s">
        <v>98</v>
      </c>
      <c r="S22" s="11" t="s">
        <v>98</v>
      </c>
    </row>
    <row r="23" spans="1:19" x14ac:dyDescent="0.25">
      <c r="A23" s="23"/>
      <c r="B23" s="23"/>
      <c r="C23" s="23"/>
      <c r="D23" s="23"/>
      <c r="I23" t="s">
        <v>99</v>
      </c>
      <c r="P23" s="10" t="s">
        <v>100</v>
      </c>
      <c r="Q23" s="11" t="s">
        <v>100</v>
      </c>
      <c r="R23" s="10" t="s">
        <v>101</v>
      </c>
      <c r="S23" s="11" t="s">
        <v>101</v>
      </c>
    </row>
    <row r="24" spans="1:19" x14ac:dyDescent="0.25">
      <c r="A24" t="s">
        <v>102</v>
      </c>
      <c r="I24" t="s">
        <v>103</v>
      </c>
      <c r="P24" s="10" t="s">
        <v>104</v>
      </c>
      <c r="Q24" s="11" t="s">
        <v>104</v>
      </c>
      <c r="R24" s="10" t="s">
        <v>8</v>
      </c>
      <c r="S24" s="11" t="s">
        <v>8</v>
      </c>
    </row>
    <row r="25" spans="1:19" x14ac:dyDescent="0.25">
      <c r="A25" t="s">
        <v>105</v>
      </c>
      <c r="I25" t="s">
        <v>106</v>
      </c>
      <c r="P25" s="10" t="s">
        <v>107</v>
      </c>
      <c r="Q25" s="11" t="s">
        <v>107</v>
      </c>
      <c r="R25" s="10" t="s">
        <v>108</v>
      </c>
      <c r="S25" s="11" t="s">
        <v>108</v>
      </c>
    </row>
    <row r="26" spans="1:19" x14ac:dyDescent="0.25">
      <c r="A26" t="s">
        <v>109</v>
      </c>
      <c r="P26" s="10" t="s">
        <v>17</v>
      </c>
      <c r="Q26" s="11" t="s">
        <v>17</v>
      </c>
      <c r="R26" s="10" t="s">
        <v>110</v>
      </c>
      <c r="S26" s="11" t="s">
        <v>110</v>
      </c>
    </row>
    <row r="27" spans="1:19" x14ac:dyDescent="0.25">
      <c r="P27" s="10" t="s">
        <v>20</v>
      </c>
      <c r="Q27" s="11" t="s">
        <v>20</v>
      </c>
      <c r="R27" s="10" t="s">
        <v>111</v>
      </c>
      <c r="S27" s="11" t="s">
        <v>111</v>
      </c>
    </row>
    <row r="28" spans="1:19" x14ac:dyDescent="0.25">
      <c r="A28" t="s">
        <v>112</v>
      </c>
      <c r="P28" s="10" t="s">
        <v>113</v>
      </c>
      <c r="Q28" s="11" t="s">
        <v>113</v>
      </c>
      <c r="R28" s="10" t="s">
        <v>114</v>
      </c>
      <c r="S28" s="11" t="s">
        <v>114</v>
      </c>
    </row>
    <row r="29" spans="1:19" x14ac:dyDescent="0.25">
      <c r="A29" t="s">
        <v>115</v>
      </c>
    </row>
    <row r="35" spans="9:9" x14ac:dyDescent="0.25">
      <c r="I35" t="s">
        <v>116</v>
      </c>
    </row>
    <row r="36" spans="9:9" ht="17.25" x14ac:dyDescent="0.25">
      <c r="I36" t="s">
        <v>117</v>
      </c>
    </row>
    <row r="46" spans="9:9" x14ac:dyDescent="0.25">
      <c r="I46" t="s">
        <v>118</v>
      </c>
    </row>
    <row r="47" spans="9:9" x14ac:dyDescent="0.25">
      <c r="I47" t="s">
        <v>119</v>
      </c>
    </row>
    <row r="48" spans="9:9" x14ac:dyDescent="0.25">
      <c r="I48" t="s">
        <v>120</v>
      </c>
    </row>
    <row r="49" spans="9:9" x14ac:dyDescent="0.25">
      <c r="I49" t="s">
        <v>121</v>
      </c>
    </row>
    <row r="59" spans="9:9" x14ac:dyDescent="0.25">
      <c r="I59" t="s">
        <v>122</v>
      </c>
    </row>
    <row r="60" spans="9:9" x14ac:dyDescent="0.25">
      <c r="I60" t="s">
        <v>123</v>
      </c>
    </row>
    <row r="61" spans="9:9" x14ac:dyDescent="0.25">
      <c r="I61" t="s">
        <v>124</v>
      </c>
    </row>
    <row r="71" spans="9:16" x14ac:dyDescent="0.25">
      <c r="I71" t="s">
        <v>125</v>
      </c>
      <c r="M71" s="7" t="s">
        <v>17</v>
      </c>
      <c r="N71" s="7" t="s">
        <v>100</v>
      </c>
    </row>
    <row r="72" spans="9:16" x14ac:dyDescent="0.25">
      <c r="I72" t="s">
        <v>126</v>
      </c>
      <c r="M72" s="7" t="s">
        <v>24</v>
      </c>
      <c r="N72" s="7" t="s">
        <v>26</v>
      </c>
    </row>
    <row r="73" spans="9:16" x14ac:dyDescent="0.25">
      <c r="I73" t="s">
        <v>127</v>
      </c>
      <c r="M73">
        <v>-2</v>
      </c>
      <c r="N73">
        <v>2.1016753937718446</v>
      </c>
      <c r="O73" t="s">
        <v>128</v>
      </c>
      <c r="P73" t="s">
        <v>129</v>
      </c>
    </row>
    <row r="74" spans="9:16" x14ac:dyDescent="0.25">
      <c r="I74" t="s">
        <v>130</v>
      </c>
      <c r="M74">
        <v>-1</v>
      </c>
      <c r="N74">
        <v>0.84031349029360847</v>
      </c>
    </row>
    <row r="75" spans="9:16" x14ac:dyDescent="0.25">
      <c r="I75" t="s">
        <v>131</v>
      </c>
      <c r="M75">
        <v>0</v>
      </c>
      <c r="N75">
        <v>0.24456025181718824</v>
      </c>
    </row>
    <row r="76" spans="9:16" x14ac:dyDescent="0.25">
      <c r="M76">
        <v>1</v>
      </c>
      <c r="N76">
        <v>-1.6291120609012069</v>
      </c>
    </row>
    <row r="77" spans="9:16" x14ac:dyDescent="0.25">
      <c r="M77">
        <v>2</v>
      </c>
      <c r="N77">
        <v>-1.9941606398553142</v>
      </c>
    </row>
    <row r="91" spans="9:9" x14ac:dyDescent="0.25">
      <c r="I91" t="s">
        <v>132</v>
      </c>
    </row>
    <row r="92" spans="9:9" x14ac:dyDescent="0.25">
      <c r="I92" t="s">
        <v>133</v>
      </c>
    </row>
    <row r="93" spans="9:9" x14ac:dyDescent="0.25">
      <c r="I93" t="s">
        <v>134</v>
      </c>
    </row>
  </sheetData>
  <mergeCells count="15">
    <mergeCell ref="T3:V3"/>
    <mergeCell ref="K6:M6"/>
    <mergeCell ref="K9:M9"/>
    <mergeCell ref="C13:C16"/>
    <mergeCell ref="P1:S1"/>
    <mergeCell ref="A2:B2"/>
    <mergeCell ref="E2:F2"/>
    <mergeCell ref="P2:S2"/>
    <mergeCell ref="A19:D23"/>
    <mergeCell ref="G19:H20"/>
    <mergeCell ref="I21:K21"/>
    <mergeCell ref="A1:B1"/>
    <mergeCell ref="E1:F1"/>
    <mergeCell ref="K1:M1"/>
    <mergeCell ref="K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Q01</vt:lpstr>
      <vt:lpstr>Q02</vt:lpstr>
      <vt:lpstr>Q03</vt:lpstr>
      <vt:lpstr>Q04</vt:lpstr>
      <vt:lpstr>Q05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Benjamin Giftakis</cp:lastModifiedBy>
  <dcterms:created xsi:type="dcterms:W3CDTF">2020-04-06T17:23:25Z</dcterms:created>
  <dcterms:modified xsi:type="dcterms:W3CDTF">2020-04-08T23:38:57Z</dcterms:modified>
</cp:coreProperties>
</file>