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492" windowWidth="19416" windowHeight="11016" firstSheet="1" activeTab="1"/>
  </bookViews>
  <sheets>
    <sheet name="Лист1" sheetId="6" state="hidden" r:id="rId1"/>
    <sheet name="Автоматизированный расчет" sheetId="3" r:id="rId2"/>
    <sheet name="Summary Report" sheetId="5" r:id="rId3"/>
    <sheet name="Соответствие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P26" i="3" l="1"/>
  <c r="P27" i="3"/>
  <c r="P28" i="3"/>
  <c r="P29" i="3"/>
  <c r="Q29" i="3" s="1"/>
  <c r="P30" i="3"/>
  <c r="P31" i="3"/>
  <c r="P32" i="3"/>
  <c r="P33" i="3"/>
  <c r="Q33" i="3" s="1"/>
  <c r="P34" i="3"/>
  <c r="P35" i="3"/>
  <c r="P25" i="3"/>
  <c r="Q25" i="3" s="1"/>
  <c r="Q26" i="3"/>
  <c r="Q27" i="3"/>
  <c r="Q28" i="3"/>
  <c r="Q30" i="3"/>
  <c r="Q31" i="3"/>
  <c r="Q32" i="3"/>
  <c r="Q34" i="3"/>
  <c r="Q35" i="3"/>
  <c r="K26" i="3"/>
  <c r="K27" i="3"/>
  <c r="K28" i="3"/>
  <c r="K29" i="3"/>
  <c r="K30" i="3"/>
  <c r="K31" i="3"/>
  <c r="K32" i="3"/>
  <c r="K33" i="3"/>
  <c r="K34" i="3"/>
  <c r="K25" i="3"/>
  <c r="J26" i="3"/>
  <c r="J27" i="3"/>
  <c r="J28" i="3"/>
  <c r="J29" i="3"/>
  <c r="J30" i="3"/>
  <c r="J31" i="3"/>
  <c r="J32" i="3"/>
  <c r="J33" i="3"/>
  <c r="J34" i="3"/>
  <c r="J25" i="3"/>
  <c r="C26" i="3" l="1"/>
  <c r="I26" i="3" s="1"/>
  <c r="C33" i="3"/>
  <c r="C34" i="3"/>
  <c r="I34" i="3" s="1"/>
  <c r="C35" i="3"/>
  <c r="I35" i="3" s="1"/>
  <c r="C31" i="3"/>
  <c r="C32" i="3"/>
  <c r="I32" i="3" s="1"/>
  <c r="C28" i="3"/>
  <c r="I28" i="3" s="1"/>
  <c r="C29" i="3"/>
  <c r="I29" i="3" s="1"/>
  <c r="C30" i="3"/>
  <c r="I30" i="3" s="1"/>
  <c r="C27" i="3"/>
  <c r="I27" i="3" s="1"/>
  <c r="C25" i="3"/>
  <c r="I25" i="3" s="1"/>
  <c r="J35" i="3"/>
  <c r="I31" i="3"/>
  <c r="I33" i="3"/>
  <c r="O26" i="3" l="1"/>
  <c r="O27" i="3"/>
  <c r="O28" i="3"/>
  <c r="O29" i="3"/>
  <c r="O30" i="3"/>
  <c r="O31" i="3"/>
  <c r="O32" i="3"/>
  <c r="O33" i="3"/>
  <c r="O34" i="3"/>
  <c r="O35" i="3"/>
  <c r="O25" i="3"/>
  <c r="D34" i="3"/>
  <c r="D32" i="3"/>
  <c r="D25" i="3"/>
  <c r="D35" i="3"/>
  <c r="D28" i="3"/>
  <c r="D31" i="3"/>
  <c r="D33" i="3"/>
  <c r="D27" i="3"/>
  <c r="D29" i="3"/>
  <c r="D26" i="3"/>
  <c r="D30" i="3"/>
  <c r="D36" i="3" l="1"/>
  <c r="D8" i="3" l="1"/>
  <c r="D9" i="3"/>
  <c r="D10" i="3"/>
  <c r="D11" i="3"/>
  <c r="D12" i="3"/>
  <c r="E35" i="3"/>
  <c r="E34" i="3"/>
  <c r="E33" i="3"/>
  <c r="E32" i="3"/>
  <c r="E31" i="3"/>
  <c r="E30" i="3"/>
  <c r="E29" i="3"/>
  <c r="E28" i="3"/>
  <c r="E27" i="3"/>
  <c r="E25" i="3"/>
  <c r="E26" i="3"/>
  <c r="C36" i="3" l="1"/>
  <c r="E36" i="3" s="1"/>
  <c r="E8" i="3"/>
  <c r="F8" i="3" s="1"/>
  <c r="H8" i="3" l="1"/>
  <c r="A12" i="4"/>
  <c r="A11" i="4"/>
  <c r="A10" i="4"/>
  <c r="A9" i="4"/>
  <c r="A8" i="4"/>
  <c r="A7" i="4"/>
  <c r="A6" i="4"/>
  <c r="A5" i="4"/>
  <c r="A4" i="4"/>
  <c r="A3" i="4"/>
  <c r="A2" i="4"/>
  <c r="K35" i="3" l="1"/>
  <c r="E4" i="3"/>
  <c r="F4" i="3" s="1"/>
  <c r="H4" i="3" l="1"/>
  <c r="W2" i="3"/>
  <c r="E9" i="3" l="1"/>
  <c r="F9" i="3" s="1"/>
  <c r="H9" i="3" s="1"/>
  <c r="E2" i="3"/>
  <c r="F2" i="3" s="1"/>
  <c r="H2" i="3" l="1"/>
  <c r="E3" i="3" l="1"/>
  <c r="F3" i="3" s="1"/>
  <c r="E12" i="3" l="1"/>
  <c r="E10" i="3"/>
  <c r="F10" i="3" s="1"/>
  <c r="H10" i="3" s="1"/>
  <c r="H3" i="3"/>
  <c r="S2" i="3"/>
  <c r="U2" i="3" s="1"/>
  <c r="S3" i="3"/>
  <c r="U3" i="3" s="1"/>
  <c r="E13" i="3" l="1"/>
  <c r="F13" i="3" s="1"/>
  <c r="H13" i="3" s="1"/>
  <c r="S4" i="3"/>
  <c r="U4" i="3" s="1"/>
  <c r="E16" i="3"/>
  <c r="F16" i="3" s="1"/>
  <c r="H16" i="3" s="1"/>
  <c r="E7" i="3"/>
  <c r="F7" i="3" s="1"/>
  <c r="E15" i="3"/>
  <c r="E6" i="3"/>
  <c r="F6" i="3" s="1"/>
  <c r="E14" i="3"/>
  <c r="F14" i="3" s="1"/>
  <c r="H14" i="3" s="1"/>
  <c r="E11" i="3"/>
  <c r="F11" i="3" s="1"/>
  <c r="E5" i="3"/>
  <c r="F5" i="3" s="1"/>
  <c r="H5" i="3" l="1"/>
  <c r="H11" i="3"/>
  <c r="H6" i="3"/>
  <c r="H7" i="3"/>
  <c r="F12" i="3"/>
  <c r="H12" i="3" s="1"/>
  <c r="F15" i="3"/>
  <c r="H15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<sst xmlns="http://schemas.openxmlformats.org/spreadsheetml/2006/main" count="417" uniqueCount="192">
  <si>
    <t>Вход в систему</t>
  </si>
  <si>
    <t>Просмотр квитанций</t>
  </si>
  <si>
    <t>Выход из системы</t>
  </si>
  <si>
    <t>Итого</t>
  </si>
  <si>
    <t>Покупка билета</t>
  </si>
  <si>
    <t>Ознакомление с путевым листом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</si>
  <si>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</si>
  <si>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</si>
  <si>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</si>
  <si>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</si>
  <si>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</si>
  <si>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</si>
  <si>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</si>
  <si>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</si>
  <si>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</si>
  <si>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</si>
  <si>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</si>
  <si>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</si>
  <si>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</si>
  <si>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</si>
  <si>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</si>
  <si>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</si>
  <si>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</si>
  <si>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</si>
  <si>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</si>
  <si>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</si>
  <si>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</si>
  <si>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Фактическая интенсивность в тесте</t>
  </si>
  <si>
    <t>Главная Welcome страница</t>
  </si>
  <si>
    <t>Переход на следуюущий эран после регистарции</t>
  </si>
  <si>
    <t>Название запроса</t>
  </si>
  <si>
    <t>Имя в статистике</t>
  </si>
  <si>
    <t>Имя в скрипте</t>
  </si>
  <si>
    <t>ScriptName</t>
  </si>
  <si>
    <t>log_in</t>
  </si>
  <si>
    <t>Добавление и удаление товара без регистрации</t>
  </si>
  <si>
    <t>Вход и выбор товара</t>
  </si>
  <si>
    <t>Регистрация и удаление новых пользователей</t>
  </si>
  <si>
    <t>Выбор категории товара</t>
  </si>
  <si>
    <t>Выбор товара из категории</t>
  </si>
  <si>
    <t>Удаление товара из корзины</t>
  </si>
  <si>
    <t>Добавление товара в корзину</t>
  </si>
  <si>
    <t>Переход на страницу счета</t>
  </si>
  <si>
    <t>Удаление аккаунта</t>
  </si>
  <si>
    <t>Переход на страницу регистрации</t>
  </si>
  <si>
    <t>open_advantage</t>
  </si>
  <si>
    <t>choose_category</t>
  </si>
  <si>
    <t>choose_product</t>
  </si>
  <si>
    <t>remove_product_from_bucket</t>
  </si>
  <si>
    <t>add_to_bucket</t>
  </si>
  <si>
    <t>checkout</t>
  </si>
  <si>
    <t>create_new_account</t>
  </si>
  <si>
    <t>register</t>
  </si>
  <si>
    <t>Count</t>
  </si>
  <si>
    <t>Avg</t>
  </si>
  <si>
    <t>Min</t>
  </si>
  <si>
    <t>Median</t>
  </si>
  <si>
    <t>Max</t>
  </si>
  <si>
    <t>sing_out</t>
  </si>
  <si>
    <t>delete_uccount</t>
  </si>
  <si>
    <t>Интенсивность запросов на основе отладочного теста / час</t>
  </si>
  <si>
    <t>Поиск максимума</t>
  </si>
  <si>
    <t>debug_test</t>
  </si>
  <si>
    <t>max_perfomance_test</t>
  </si>
  <si>
    <t>% Отклонение от профиля</t>
  </si>
  <si>
    <t>Расчетная интенсивность запросов / час</t>
  </si>
  <si>
    <t>% Соотвествия расчитанной интенсивности статистики</t>
  </si>
  <si>
    <t>1.41 K</t>
  </si>
  <si>
    <t>11.40 K</t>
  </si>
  <si>
    <t>confirm_max_perfomance_test</t>
  </si>
  <si>
    <t>Интенсивность запросов на основе отладочного теста / 1,5 час</t>
  </si>
  <si>
    <t>16.27 K</t>
  </si>
  <si>
    <t>21.08 K</t>
  </si>
  <si>
    <t>requestName</t>
  </si>
  <si>
    <t>9.87 K</t>
  </si>
  <si>
    <t>1.40 K</t>
  </si>
  <si>
    <t>51.08 K</t>
  </si>
  <si>
    <t>50.08 K</t>
  </si>
  <si>
    <t>51.05 K</t>
  </si>
  <si>
    <t>52.11 K</t>
  </si>
  <si>
    <t>126.36 K</t>
  </si>
  <si>
    <t>65.89 K</t>
  </si>
  <si>
    <t>132.19 K</t>
  </si>
  <si>
    <t>143.89 K</t>
  </si>
  <si>
    <t>156.99 K</t>
  </si>
  <si>
    <t>12.88 K</t>
  </si>
  <si>
    <t>6.50 K</t>
  </si>
  <si>
    <t>13.04 K</t>
  </si>
  <si>
    <t>15.08 K</t>
  </si>
  <si>
    <t>15.66 K</t>
  </si>
  <si>
    <t>71.90 K</t>
  </si>
  <si>
    <t>46.38 K</t>
  </si>
  <si>
    <t>78.12 K</t>
  </si>
  <si>
    <t>91.19 K</t>
  </si>
  <si>
    <t>33.93 K</t>
  </si>
  <si>
    <t>21.73 K</t>
  </si>
  <si>
    <t>30.03 K</t>
  </si>
  <si>
    <t>43.48 K</t>
  </si>
  <si>
    <t>6.52 K</t>
  </si>
  <si>
    <t>1.36 K</t>
  </si>
  <si>
    <t>27.45 K</t>
  </si>
  <si>
    <t>28.88 K</t>
  </si>
  <si>
    <t>29.60 K</t>
  </si>
  <si>
    <t>29.77 K</t>
  </si>
  <si>
    <t>31.30 K</t>
  </si>
  <si>
    <t>33.86 K</t>
  </si>
  <si>
    <t>35.03 K</t>
  </si>
  <si>
    <t>36.28 K</t>
  </si>
  <si>
    <t>106.18 K</t>
  </si>
  <si>
    <t>104.84 K</t>
  </si>
  <si>
    <t>104.86 K</t>
  </si>
  <si>
    <t>108.84 K</t>
  </si>
  <si>
    <t>24.12 K</t>
  </si>
  <si>
    <t>23.32 K</t>
  </si>
  <si>
    <t>23.48 K</t>
  </si>
  <si>
    <t>25.56 K</t>
  </si>
  <si>
    <t>41.89 K</t>
  </si>
  <si>
    <t>116.14 K</t>
  </si>
  <si>
    <t>110.11 K</t>
  </si>
  <si>
    <t>122.17 K</t>
  </si>
  <si>
    <t>13.25 K</t>
  </si>
  <si>
    <t>12.55 K</t>
  </si>
  <si>
    <t>14.93 K</t>
  </si>
  <si>
    <t>16.38 K</t>
  </si>
  <si>
    <t>95.89 K</t>
  </si>
  <si>
    <t>16.68 K</t>
  </si>
  <si>
    <t>12.29 K</t>
  </si>
  <si>
    <t>5.77 K</t>
  </si>
  <si>
    <t>23.21 K</t>
  </si>
  <si>
    <t>26.28 K</t>
  </si>
  <si>
    <t>15.42 K</t>
  </si>
  <si>
    <t>30.52 K</t>
  </si>
  <si>
    <t>32.91 K</t>
  </si>
  <si>
    <t>75.81 K</t>
  </si>
  <si>
    <t>39.44 K</t>
  </si>
  <si>
    <t>7.06 K</t>
  </si>
  <si>
    <t>9.38 K</t>
  </si>
  <si>
    <t>6.60 K</t>
  </si>
  <si>
    <t>7.58 K</t>
  </si>
  <si>
    <t>10.27 K</t>
  </si>
  <si>
    <t>25.37 K</t>
  </si>
  <si>
    <t>29.16 K</t>
  </si>
  <si>
    <t>4.77 K</t>
  </si>
  <si>
    <t>5.66 K</t>
  </si>
  <si>
    <t>7.42 K</t>
  </si>
  <si>
    <t>8.39 K</t>
  </si>
  <si>
    <t>27.25 K</t>
  </si>
  <si>
    <t>28.65 K</t>
  </si>
  <si>
    <t>6.03 K</t>
  </si>
  <si>
    <t>4.16 K</t>
  </si>
  <si>
    <t>4.71 K</t>
  </si>
  <si>
    <t>5.41 K</t>
  </si>
  <si>
    <t>16.90 K</t>
  </si>
  <si>
    <t>23.22 K</t>
  </si>
  <si>
    <t>4.74 K</t>
  </si>
  <si>
    <t>3.85 K</t>
  </si>
  <si>
    <t>4.43 K</t>
  </si>
  <si>
    <t>5.67 K</t>
  </si>
  <si>
    <t>6.29 K</t>
  </si>
  <si>
    <t>8.26 K</t>
  </si>
  <si>
    <t>9.94 K</t>
  </si>
  <si>
    <t>3.76 K</t>
  </si>
  <si>
    <t>1.84 K</t>
  </si>
  <si>
    <t>2.38 K</t>
  </si>
  <si>
    <t>3.66 K</t>
  </si>
  <si>
    <t>13.22 K</t>
  </si>
  <si>
    <t>19.02 K</t>
  </si>
  <si>
    <t>3.67 K</t>
  </si>
  <si>
    <t>3.41 K</t>
  </si>
  <si>
    <t>3.58 K</t>
  </si>
  <si>
    <t>3.87 K</t>
  </si>
  <si>
    <t>3.93 K</t>
  </si>
  <si>
    <t>4.53 K</t>
  </si>
  <si>
    <t>6.53 K</t>
  </si>
  <si>
    <t>2.97 K</t>
  </si>
  <si>
    <t>2.39 K</t>
  </si>
  <si>
    <t>2.61 K</t>
  </si>
  <si>
    <t>3.29 K</t>
  </si>
  <si>
    <t>5.28 K</t>
  </si>
  <si>
    <t>7.14 K</t>
  </si>
  <si>
    <t>2.25 K</t>
  </si>
  <si>
    <t>7.16 K</t>
  </si>
  <si>
    <t>7.17 K</t>
  </si>
  <si>
    <t>7.93 K</t>
  </si>
  <si>
    <t>2.99 K</t>
  </si>
  <si>
    <t>1.90 K</t>
  </si>
  <si>
    <t>3.22 K</t>
  </si>
  <si>
    <t>3.32 K</t>
  </si>
  <si>
    <t>3.35 K</t>
  </si>
  <si>
    <t>3.47 K</t>
  </si>
  <si>
    <t>4.42 K</t>
  </si>
  <si>
    <t>Статистика на основе отладочного теста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</si>
</sst>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7"/>
      <color rgb="FFD8D9DA"/>
      <name val="Arial"/>
      <family val="2"/>
      <charset val="204"/>
    </font>
    <font>
      <sz val="7"/>
      <color rgb="FF33B5E5"/>
      <name val="Arial"/>
      <family val="2"/>
      <charset val="204"/>
    </font>
    <font>
      <sz val="7"/>
      <color rgb="FF33B5E5"/>
      <name val="Arial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1212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161719"/>
      </right>
      <top/>
      <bottom style="medium">
        <color rgb="FF16171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1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6" applyNumberFormat="0" applyAlignment="0" applyProtection="0"/>
    <xf numFmtId="0" fontId="18" fillId="6" borderId="7" applyNumberFormat="0" applyAlignment="0" applyProtection="0"/>
    <xf numFmtId="0" fontId="19" fillId="6" borderId="6" applyNumberFormat="0" applyAlignment="0" applyProtection="0"/>
    <xf numFmtId="0" fontId="20" fillId="0" borderId="8" applyNumberFormat="0" applyFill="0" applyAlignment="0" applyProtection="0"/>
    <xf numFmtId="0" fontId="21" fillId="7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9" fontId="25" fillId="0" borderId="0" applyFon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4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4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4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4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4" fillId="32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</cellStyleXfs>
  <cellXfs count="5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26" fillId="0" borderId="0" xfId="0" applyFont="1"/>
    <xf numFmtId="1" fontId="26" fillId="0" borderId="0" xfId="0" applyNumberFormat="1" applyFont="1"/>
    <xf numFmtId="0" fontId="0" fillId="34" borderId="2" xfId="0" applyFill="1" applyBorder="1"/>
    <xf numFmtId="1" fontId="0" fillId="0" borderId="14" xfId="0" applyNumberFormat="1" applyBorder="1"/>
    <xf numFmtId="0" fontId="8" fillId="0" borderId="2" xfId="0" applyFont="1" applyBorder="1" applyAlignment="1">
      <alignment vertical="center" wrapText="1"/>
    </xf>
    <xf numFmtId="0" fontId="0" fillId="36" borderId="2" xfId="0" applyFill="1" applyBorder="1"/>
    <xf numFmtId="0" fontId="0" fillId="0" borderId="2" xfId="0" applyFill="1" applyBorder="1"/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9" fontId="0" fillId="0" borderId="0" xfId="0" applyNumberFormat="1" applyFont="1"/>
    <xf numFmtId="1" fontId="0" fillId="33" borderId="2" xfId="0" applyNumberFormat="1" applyFill="1" applyBorder="1"/>
    <xf numFmtId="0" fontId="8" fillId="35" borderId="16" xfId="0" applyFont="1" applyFill="1" applyBorder="1" applyAlignment="1">
      <alignment vertical="center" wrapText="1"/>
    </xf>
    <xf numFmtId="0" fontId="6" fillId="35" borderId="16" xfId="0" applyFont="1" applyFill="1" applyBorder="1" applyAlignment="1">
      <alignment horizontal="left" vertical="center" wrapText="1"/>
    </xf>
    <xf numFmtId="0" fontId="7" fillId="35" borderId="17" xfId="0" applyFont="1" applyFill="1" applyBorder="1" applyAlignment="1">
      <alignment horizontal="left" vertical="center" wrapText="1"/>
    </xf>
    <xf numFmtId="0" fontId="0" fillId="36" borderId="15" xfId="0" applyFill="1" applyBorder="1"/>
    <xf numFmtId="0" fontId="0" fillId="0" borderId="18" xfId="0" applyBorder="1"/>
    <xf numFmtId="0" fontId="0" fillId="0" borderId="19" xfId="0" applyBorder="1"/>
    <xf numFmtId="0" fontId="12" fillId="0" borderId="0" xfId="0" applyFont="1"/>
    <xf numFmtId="0" fontId="0" fillId="0" borderId="2" xfId="0" applyBorder="1"/>
    <xf numFmtId="0" fontId="2" fillId="0" borderId="0" xfId="67"/>
    <xf numFmtId="0" fontId="31" fillId="35" borderId="16" xfId="0" applyFont="1" applyFill="1" applyBorder="1" applyAlignment="1">
      <alignment horizontal="left" vertical="center" wrapText="1"/>
    </xf>
    <xf numFmtId="0" fontId="1" fillId="0" borderId="0" xfId="45" applyFont="1"/>
    <xf numFmtId="0" fontId="32" fillId="38" borderId="21" xfId="0" applyFont="1" applyFill="1" applyBorder="1" applyAlignment="1">
      <alignment horizontal="left" vertical="center" wrapText="1" indent="1"/>
    </xf>
    <xf numFmtId="0" fontId="0" fillId="0" borderId="0" xfId="0" applyBorder="1"/>
    <xf numFmtId="9" fontId="0" fillId="0" borderId="2" xfId="44" applyFont="1" applyBorder="1"/>
    <xf numFmtId="0" fontId="8" fillId="0" borderId="22" xfId="0" applyFont="1" applyBorder="1" applyAlignment="1">
      <alignment vertical="center" wrapText="1"/>
    </xf>
    <xf numFmtId="1" fontId="6" fillId="0" borderId="22" xfId="0" applyNumberFormat="1" applyFont="1" applyBorder="1" applyAlignment="1">
      <alignment horizontal="center" vertical="center" wrapText="1"/>
    </xf>
    <xf numFmtId="9" fontId="0" fillId="0" borderId="15" xfId="44" applyFont="1" applyBorder="1"/>
    <xf numFmtId="1" fontId="0" fillId="0" borderId="2" xfId="0" applyNumberFormat="1" applyBorder="1"/>
    <xf numFmtId="0" fontId="8" fillId="35" borderId="2" xfId="0" applyFont="1" applyFill="1" applyBorder="1" applyAlignment="1">
      <alignment vertical="center" wrapText="1"/>
    </xf>
    <xf numFmtId="0" fontId="6" fillId="35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9" fontId="0" fillId="0" borderId="0" xfId="44" applyFont="1" applyBorder="1"/>
    <xf numFmtId="0" fontId="33" fillId="38" borderId="0" xfId="0" applyFont="1" applyFill="1" applyAlignment="1">
      <alignment horizontal="left" vertical="center" wrapText="1" indent="1"/>
    </xf>
    <xf numFmtId="9" fontId="33" fillId="38" borderId="0" xfId="0" applyNumberFormat="1" applyFont="1" applyFill="1" applyAlignment="1">
      <alignment horizontal="left" vertical="center" wrapText="1" indent="1"/>
    </xf>
    <xf numFmtId="0" fontId="7" fillId="35" borderId="2" xfId="0" applyFont="1" applyFill="1" applyBorder="1" applyAlignment="1">
      <alignment horizontal="left" vertical="center" wrapText="1"/>
    </xf>
    <xf numFmtId="0" fontId="8" fillId="35" borderId="2" xfId="0" applyFont="1" applyFill="1" applyBorder="1" applyAlignment="1">
      <alignment wrapText="1"/>
    </xf>
    <xf numFmtId="0" fontId="0" fillId="35" borderId="2" xfId="0" applyFill="1" applyBorder="1"/>
    <xf numFmtId="0" fontId="34" fillId="38" borderId="0" xfId="0" applyFont="1" applyFill="1" applyAlignment="1">
      <alignment horizontal="left" vertical="center" wrapText="1" indent="1"/>
    </xf>
    <xf numFmtId="9" fontId="34" fillId="38" borderId="0" xfId="0" applyNumberFormat="1" applyFont="1" applyFill="1" applyAlignment="1">
      <alignment horizontal="left" vertical="center" wrapText="1" indent="1"/>
    </xf>
    <xf numFmtId="0" fontId="0" fillId="37" borderId="20" xfId="0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5" borderId="2" xfId="0" applyFill="1" applyBorder="1" applyAlignment="1">
      <alignment horizontal="center"/>
    </xf>
  </cellXfs>
  <cellStyles count="81">
    <cellStyle name="20% - Акцент1" xfId="19" builtinId="30" customBuiltin="1"/>
    <cellStyle name="20% - Акцент1 2" xfId="49"/>
    <cellStyle name="20% - Акцент1 3" xfId="69"/>
    <cellStyle name="20% - Акцент2" xfId="23" builtinId="34" customBuiltin="1"/>
    <cellStyle name="20% - Акцент2 2" xfId="52"/>
    <cellStyle name="20% - Акцент2 3" xfId="71"/>
    <cellStyle name="20% - Акцент3" xfId="27" builtinId="38" customBuiltin="1"/>
    <cellStyle name="20% - Акцент3 2" xfId="55"/>
    <cellStyle name="20% - Акцент3 3" xfId="73"/>
    <cellStyle name="20% - Акцент4" xfId="31" builtinId="42" customBuiltin="1"/>
    <cellStyle name="20% - Акцент4 2" xfId="58"/>
    <cellStyle name="20% - Акцент4 3" xfId="75"/>
    <cellStyle name="20% - Акцент5" xfId="35" builtinId="46" customBuiltin="1"/>
    <cellStyle name="20% - Акцент5 2" xfId="61"/>
    <cellStyle name="20% - Акцент5 3" xfId="77"/>
    <cellStyle name="20% - Акцент6" xfId="39" builtinId="50" customBuiltin="1"/>
    <cellStyle name="20% - Акцент6 2" xfId="64"/>
    <cellStyle name="20% - Акцент6 3" xfId="79"/>
    <cellStyle name="40% - Акцент1" xfId="20" builtinId="31" customBuiltin="1"/>
    <cellStyle name="40% - Акцент1 2" xfId="50"/>
    <cellStyle name="40% - Акцент1 3" xfId="70"/>
    <cellStyle name="40% - Акцент2" xfId="24" builtinId="35" customBuiltin="1"/>
    <cellStyle name="40% - Акцент2 2" xfId="53"/>
    <cellStyle name="40% - Акцент2 3" xfId="72"/>
    <cellStyle name="40% - Акцент3" xfId="28" builtinId="39" customBuiltin="1"/>
    <cellStyle name="40% - Акцент3 2" xfId="56"/>
    <cellStyle name="40% - Акцент3 3" xfId="74"/>
    <cellStyle name="40% - Акцент4" xfId="32" builtinId="43" customBuiltin="1"/>
    <cellStyle name="40% - Акцент4 2" xfId="59"/>
    <cellStyle name="40% - Акцент4 3" xfId="76"/>
    <cellStyle name="40% - Акцент5" xfId="36" builtinId="47" customBuiltin="1"/>
    <cellStyle name="40% - Акцент5 2" xfId="62"/>
    <cellStyle name="40% - Акцент5 3" xfId="78"/>
    <cellStyle name="40% - Акцент6" xfId="40" builtinId="51" customBuiltin="1"/>
    <cellStyle name="40% - Акцент6 2" xfId="65"/>
    <cellStyle name="40% - Акцент6 3" xfId="80"/>
    <cellStyle name="60% - Акцент1" xfId="21" builtinId="32" customBuiltin="1"/>
    <cellStyle name="60% - Акцент1 2" xfId="51"/>
    <cellStyle name="60% - Акцент2" xfId="25" builtinId="36" customBuiltin="1"/>
    <cellStyle name="60% - Акцент2 2" xfId="54"/>
    <cellStyle name="60% - Акцент3" xfId="29" builtinId="40" customBuiltin="1"/>
    <cellStyle name="60% - Акцент3 2" xfId="57"/>
    <cellStyle name="60% - Акцент4" xfId="33" builtinId="44" customBuiltin="1"/>
    <cellStyle name="60% - Акцент4 2" xfId="60"/>
    <cellStyle name="60% - Акцент5" xfId="37" builtinId="48" customBuiltin="1"/>
    <cellStyle name="60% - Акцент5 2" xfId="63"/>
    <cellStyle name="60% - Акцент6" xfId="41" builtinId="52" customBuiltin="1"/>
    <cellStyle name="60% - Акцент6 2" xfId="66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46"/>
    <cellStyle name="Нейтральный" xfId="3" builtinId="28" customBuiltin="1"/>
    <cellStyle name="Нейтральный 2" xfId="47"/>
    <cellStyle name="Обычный" xfId="0" builtinId="0"/>
    <cellStyle name="Обычный 2" xfId="4"/>
    <cellStyle name="Обычный 3" xfId="42"/>
    <cellStyle name="Обычный 4" xfId="45"/>
    <cellStyle name="Обычный 5" xfId="67"/>
    <cellStyle name="Плохой" xfId="2" builtinId="27" customBuiltin="1"/>
    <cellStyle name="Пояснение" xfId="16" builtinId="53" customBuiltin="1"/>
    <cellStyle name="Примечание 2" xfId="43"/>
    <cellStyle name="Примечание 3" xfId="48"/>
    <cellStyle name="Примечание 4" xfId="68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обрынин Сергей" refreshedDate="44760.739360416665" createdVersion="6" refreshedVersion="4" minRefreshableVersion="3" recordCount="15">
  <cacheSource type="worksheet">
    <worksheetSource ref="A1:H16" sheet="Автоматизированный расчет"/>
  </cacheSource>
  <cacheFields count="8">
    <cacheField name="Script name" numFmtId="0">
      <sharedItems/>
    </cacheField>
    <cacheField name="transaction rq" numFmtId="0">
      <sharedItems count="21">
        <s v="Главная Welcome страница"/>
        <s v="Выбор категории товара"/>
        <s v="Выбор товара из категории"/>
        <s v="Удаление товара из корзины"/>
        <s v="Вход в систему"/>
        <s v="Добавление товара в корзину"/>
        <s v="Переход на страницу счета"/>
        <s v="Выход из системы"/>
        <s v="Переход на страницу регистрации"/>
        <s v="Переход на следуюущий эран после регистарции"/>
        <s v="Удаление аккаунта"/>
        <s v="Оплата билета" u="1"/>
        <s v="Просмотр квитанций" u="1"/>
        <s v="Переход на страницу просмотра квитанций" u="1"/>
        <s v="Переход на страницу поиска билетов" u="1"/>
        <s v="Заполнение полей для поиска билета " u="1"/>
        <s v="Выбор рейса из найденных " u="1"/>
        <s v="Заполнение полей регистарции" u="1"/>
        <s v="Отмена бронирования " u="1"/>
        <s v="Перход на страницу регистрации" u="1"/>
        <s v="Переход на страницу поиска билета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1"/>
    </cacheField>
    <cacheField name="pacing" numFmtId="0">
      <sharedItems containsSemiMixedTypes="0" containsString="0" containsNumber="1" containsInteger="1" minValue="150" maxValue="585"/>
    </cacheField>
    <cacheField name="одним пользователем в минуту" numFmtId="2">
      <sharedItems containsSemiMixedTypes="0" containsString="0" containsNumber="1" minValue="0.10256410256410256" maxValue="0.4"/>
    </cacheField>
    <cacheField name="Длительность ступени" numFmtId="0">
      <sharedItems containsSemiMixedTypes="0" containsString="0" containsNumber="1" containsInteger="1" minValue="10" maxValue="10"/>
    </cacheField>
    <cacheField name="Итого" numFmtId="1">
      <sharedItems containsSemiMixedTypes="0" containsString="0" containsNumber="1" minValue="1.0256410256410255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Добавление и удаление товара без регистрации"/>
    <x v="0"/>
    <n v="1"/>
    <n v="1"/>
    <n v="150"/>
    <n v="0.4"/>
    <n v="10"/>
    <n v="4"/>
  </r>
  <r>
    <s v="Добавление и удаление товара без регистрации"/>
    <x v="1"/>
    <n v="1"/>
    <n v="1"/>
    <n v="150"/>
    <n v="0.4"/>
    <n v="10"/>
    <n v="4"/>
  </r>
  <r>
    <s v="Добавление и удаление товара без регистрации"/>
    <x v="2"/>
    <n v="1"/>
    <n v="1"/>
    <n v="150"/>
    <n v="0.4"/>
    <n v="10"/>
    <n v="4"/>
  </r>
  <r>
    <s v="Добавление и удаление товара без регистрации"/>
    <x v="3"/>
    <n v="1"/>
    <n v="1"/>
    <n v="150"/>
    <n v="0.4"/>
    <n v="10"/>
    <n v="4"/>
  </r>
  <r>
    <s v="Вход и выбор товара"/>
    <x v="0"/>
    <n v="1"/>
    <n v="1"/>
    <n v="585"/>
    <n v="0.10256410256410256"/>
    <n v="10"/>
    <n v="1.0256410256410255"/>
  </r>
  <r>
    <s v="Вход и выбор товара"/>
    <x v="4"/>
    <n v="1"/>
    <n v="1"/>
    <n v="585"/>
    <n v="0.10256410256410256"/>
    <n v="10"/>
    <n v="1.0256410256410255"/>
  </r>
  <r>
    <s v="Вход и выбор товара"/>
    <x v="1"/>
    <n v="1"/>
    <n v="1"/>
    <n v="585"/>
    <n v="0.10256410256410256"/>
    <n v="10"/>
    <n v="1.0256410256410255"/>
  </r>
  <r>
    <s v="Вход и выбор товара"/>
    <x v="2"/>
    <n v="1"/>
    <n v="1"/>
    <n v="585"/>
    <n v="0.10256410256410256"/>
    <n v="10"/>
    <n v="1.0256410256410255"/>
  </r>
  <r>
    <s v="Вход и выбор товара"/>
    <x v="5"/>
    <n v="1"/>
    <n v="1"/>
    <n v="585"/>
    <n v="0.10256410256410256"/>
    <n v="10"/>
    <n v="1.0256410256410255"/>
  </r>
  <r>
    <s v="Вход и выбор товара"/>
    <x v="6"/>
    <n v="1"/>
    <n v="1"/>
    <n v="585"/>
    <n v="0.10256410256410256"/>
    <n v="10"/>
    <n v="1.0256410256410255"/>
  </r>
  <r>
    <s v="Вход и выбор товара"/>
    <x v="7"/>
    <n v="1"/>
    <n v="1"/>
    <n v="585"/>
    <n v="0.10256410256410256"/>
    <n v="10"/>
    <n v="1.0256410256410255"/>
  </r>
  <r>
    <s v="Регистрация и удаление новых пользователей"/>
    <x v="0"/>
    <n v="1"/>
    <n v="1"/>
    <n v="300"/>
    <n v="0.2"/>
    <n v="10"/>
    <n v="2"/>
  </r>
  <r>
    <s v="Регистрация и удаление новых пользователей"/>
    <x v="8"/>
    <n v="1"/>
    <n v="1"/>
    <n v="300"/>
    <n v="0.2"/>
    <n v="10"/>
    <n v="2"/>
  </r>
  <r>
    <s v="Регистрация и удаление новых пользователей"/>
    <x v="9"/>
    <n v="1"/>
    <n v="1"/>
    <n v="300"/>
    <n v="0.2"/>
    <n v="10"/>
    <n v="2"/>
  </r>
  <r>
    <s v="Регистрация и удаление новых пользователей"/>
    <x v="10"/>
    <n v="1"/>
    <n v="1"/>
    <n v="300"/>
    <n v="0.2"/>
    <n v="1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22">
        <item x="4"/>
        <item m="1" x="16"/>
        <item x="7"/>
        <item m="1" x="15"/>
        <item m="1" x="11"/>
        <item m="1" x="18"/>
        <item m="1" x="12"/>
        <item x="0"/>
        <item m="1" x="19"/>
        <item m="1" x="17"/>
        <item x="9"/>
        <item m="1" x="20"/>
        <item m="1" x="13"/>
        <item m="1" x="14"/>
        <item x="1"/>
        <item x="2"/>
        <item x="3"/>
        <item x="5"/>
        <item x="6"/>
        <item x="10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2"/>
    </i>
    <i>
      <x v="7"/>
    </i>
    <i>
      <x v="10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H3" totalsRowShown="0">
  <autoFilter ref="A1:H3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4.4" x14ac:dyDescent="0.3"/>
  <cols>
    <col min="1" max="1" width="12.88671875" customWidth="1"/>
    <col min="2" max="2" width="14.5546875" customWidth="1"/>
    <col min="6" max="6" width="31" customWidth="1"/>
    <col min="7" max="7" width="22.44140625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13</v>
      </c>
      <c r="E1" t="s">
        <v>23</v>
      </c>
      <c r="F1" t="s">
        <v>24</v>
      </c>
      <c r="G1" t="s">
        <v>25</v>
      </c>
      <c r="H1" t="s">
        <v>3</v>
      </c>
    </row>
    <row r="2" spans="1:8" x14ac:dyDescent="0.3">
      <c r="A2" t="s">
        <v>5</v>
      </c>
      <c r="B2" t="s">
        <v>1</v>
      </c>
      <c r="C2">
        <v>1</v>
      </c>
      <c r="D2">
        <v>2</v>
      </c>
      <c r="E2">
        <v>83</v>
      </c>
      <c r="F2">
        <v>0.72289156626506024</v>
      </c>
      <c r="G2">
        <v>20</v>
      </c>
      <c r="H2">
        <v>28.91566265060241</v>
      </c>
    </row>
    <row r="3" spans="1:8" x14ac:dyDescent="0.3">
      <c r="A3" t="s">
        <v>4</v>
      </c>
      <c r="B3" t="s">
        <v>1</v>
      </c>
      <c r="C3">
        <v>1</v>
      </c>
      <c r="D3">
        <v>3</v>
      </c>
      <c r="E3">
        <v>60</v>
      </c>
      <c r="F3">
        <v>1</v>
      </c>
      <c r="G3">
        <v>20</v>
      </c>
      <c r="H3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2"/>
  <sheetViews>
    <sheetView tabSelected="1" topLeftCell="A34" zoomScale="60" zoomScaleNormal="60" workbookViewId="0">
      <selection activeCell="U2" sqref="U2"/>
    </sheetView>
  </sheetViews>
  <sheetFormatPr defaultColWidth="11.44140625" defaultRowHeight="14.4" x14ac:dyDescent="0.3"/>
  <cols>
    <col min="1" max="1" width="45.5546875" customWidth="1"/>
    <col min="2" max="2" width="31.44140625" bestFit="1" customWidth="1"/>
    <col min="3" max="3" width="27.77734375" customWidth="1"/>
    <col min="4" max="4" width="17.88671875" customWidth="1"/>
    <col min="5" max="5" width="19.88671875" customWidth="1"/>
    <col min="6" max="6" width="29.6640625" customWidth="1"/>
    <col min="7" max="7" width="18.6640625" bestFit="1" customWidth="1"/>
    <col min="8" max="8" width="29.21875" customWidth="1"/>
    <col min="9" max="9" width="46.33203125" customWidth="1"/>
    <col min="10" max="10" width="20.88671875" customWidth="1"/>
    <col min="11" max="11" width="18.6640625" customWidth="1"/>
    <col min="12" max="12" width="27.44140625" bestFit="1" customWidth="1"/>
    <col min="13" max="13" width="46.33203125" customWidth="1"/>
    <col min="14" max="14" width="24.77734375" customWidth="1"/>
    <col min="15" max="15" width="39.33203125" customWidth="1"/>
    <col min="16" max="16" width="18.109375" customWidth="1"/>
    <col min="17" max="17" width="19.21875" customWidth="1"/>
    <col min="19" max="19" width="44" bestFit="1" customWidth="1"/>
  </cols>
  <sheetData>
    <row r="1" spans="1:24" x14ac:dyDescent="0.3">
      <c r="A1" s="31" t="s">
        <v>7</v>
      </c>
      <c r="B1" s="31" t="s">
        <v>8</v>
      </c>
      <c r="C1" t="s">
        <v>9</v>
      </c>
      <c r="D1" t="s">
        <v>13</v>
      </c>
      <c r="E1" t="s">
        <v>23</v>
      </c>
      <c r="F1" t="s">
        <v>24</v>
      </c>
      <c r="G1" t="s">
        <v>25</v>
      </c>
      <c r="H1" t="s">
        <v>3</v>
      </c>
      <c r="I1" s="2" t="s">
        <v>10</v>
      </c>
      <c r="J1" t="s">
        <v>22</v>
      </c>
      <c r="M1" t="s">
        <v>12</v>
      </c>
      <c r="N1" t="s">
        <v>14</v>
      </c>
      <c r="O1" t="s">
        <v>15</v>
      </c>
      <c r="P1" t="s">
        <v>26</v>
      </c>
      <c r="Q1" t="s">
        <v>16</v>
      </c>
      <c r="R1" t="s">
        <v>13</v>
      </c>
      <c r="S1" t="s">
        <v>17</v>
      </c>
      <c r="T1" s="11" t="s">
        <v>18</v>
      </c>
      <c r="U1" s="11" t="s">
        <v>19</v>
      </c>
      <c r="V1" s="21" t="s">
        <v>20</v>
      </c>
      <c r="X1" t="s">
        <v>21</v>
      </c>
    </row>
    <row r="2" spans="1:24" x14ac:dyDescent="0.3">
      <c r="A2" s="16" t="s">
        <v>35</v>
      </c>
      <c r="B2" s="16" t="s">
        <v>28</v>
      </c>
      <c r="C2">
        <v>1</v>
      </c>
      <c r="D2" s="9">
        <v>1</v>
      </c>
      <c r="E2">
        <f t="shared" ref="E2:E16" si="0">VLOOKUP(A2,$M$1:$W$5,5,FALSE)</f>
        <v>150</v>
      </c>
      <c r="F2" s="7">
        <f t="shared" ref="F2:F16" si="1">60/E2*C2</f>
        <v>0.4</v>
      </c>
      <c r="G2">
        <v>10</v>
      </c>
      <c r="H2" s="6">
        <f t="shared" ref="H2:H16" si="2">D2*F2*G2</f>
        <v>4</v>
      </c>
      <c r="I2" s="3" t="s">
        <v>0</v>
      </c>
      <c r="J2" s="1">
        <v>1.0256410256410255</v>
      </c>
      <c r="K2" s="1"/>
      <c r="M2" t="s">
        <v>35</v>
      </c>
      <c r="N2" s="13">
        <v>7.532</v>
      </c>
      <c r="O2" s="13">
        <v>39.052999999999997</v>
      </c>
      <c r="P2" s="17">
        <v>46.585000000000001</v>
      </c>
      <c r="Q2" s="23">
        <v>150</v>
      </c>
      <c r="R2" s="4">
        <v>1</v>
      </c>
      <c r="S2" s="5">
        <f>60/(Q2)</f>
        <v>0.4</v>
      </c>
      <c r="T2" s="11">
        <v>10</v>
      </c>
      <c r="U2" s="12">
        <f>ROUND(R2*S2*T2,0)</f>
        <v>4</v>
      </c>
      <c r="V2" s="22">
        <v>0.33</v>
      </c>
      <c r="W2">
        <f>SUM(R2:R4)</f>
        <v>3</v>
      </c>
    </row>
    <row r="3" spans="1:24" x14ac:dyDescent="0.3">
      <c r="A3" s="16" t="s">
        <v>35</v>
      </c>
      <c r="B3" s="16" t="s">
        <v>38</v>
      </c>
      <c r="C3">
        <v>1</v>
      </c>
      <c r="D3" s="9">
        <v>1</v>
      </c>
      <c r="E3">
        <f t="shared" si="0"/>
        <v>150</v>
      </c>
      <c r="F3" s="7">
        <f t="shared" si="1"/>
        <v>0.4</v>
      </c>
      <c r="G3">
        <v>10</v>
      </c>
      <c r="H3" s="6">
        <f t="shared" si="2"/>
        <v>4</v>
      </c>
      <c r="I3" s="3" t="s">
        <v>2</v>
      </c>
      <c r="J3" s="1">
        <v>1.0256410256410255</v>
      </c>
      <c r="K3" s="1"/>
      <c r="M3" t="s">
        <v>36</v>
      </c>
      <c r="N3" s="13">
        <v>22.381</v>
      </c>
      <c r="O3" s="13">
        <v>56.237000000000002</v>
      </c>
      <c r="P3" s="17">
        <v>76.617999999999995</v>
      </c>
      <c r="Q3" s="23">
        <v>585</v>
      </c>
      <c r="R3" s="4">
        <v>1</v>
      </c>
      <c r="S3" s="5">
        <f t="shared" ref="S3:S4" si="3">60/(Q3)</f>
        <v>0.10256410256410256</v>
      </c>
      <c r="T3" s="11">
        <v>10</v>
      </c>
      <c r="U3" s="12">
        <f t="shared" ref="U3:U4" si="4">ROUND(R3*S3*T3,0)</f>
        <v>1</v>
      </c>
      <c r="V3" s="22">
        <v>0.33</v>
      </c>
    </row>
    <row r="4" spans="1:24" x14ac:dyDescent="0.3">
      <c r="A4" s="16" t="s">
        <v>35</v>
      </c>
      <c r="B4" s="27" t="s">
        <v>39</v>
      </c>
      <c r="C4">
        <v>1</v>
      </c>
      <c r="D4" s="9">
        <v>1</v>
      </c>
      <c r="E4">
        <f t="shared" si="0"/>
        <v>150</v>
      </c>
      <c r="F4" s="7">
        <f t="shared" si="1"/>
        <v>0.4</v>
      </c>
      <c r="G4">
        <v>10</v>
      </c>
      <c r="H4" s="6">
        <f t="shared" si="2"/>
        <v>4</v>
      </c>
      <c r="I4" s="3" t="s">
        <v>28</v>
      </c>
      <c r="J4" s="1">
        <v>7.0256410256410255</v>
      </c>
      <c r="K4" s="1"/>
      <c r="M4" t="s">
        <v>37</v>
      </c>
      <c r="N4" s="13">
        <v>38.954000000000001</v>
      </c>
      <c r="O4" s="13">
        <v>56.655000000000001</v>
      </c>
      <c r="P4" s="17">
        <v>95.608999999999995</v>
      </c>
      <c r="Q4" s="23">
        <v>300</v>
      </c>
      <c r="R4" s="4">
        <v>1</v>
      </c>
      <c r="S4" s="5">
        <f t="shared" si="3"/>
        <v>0.2</v>
      </c>
      <c r="T4" s="11">
        <v>10</v>
      </c>
      <c r="U4" s="12">
        <f t="shared" si="4"/>
        <v>2</v>
      </c>
      <c r="V4" s="22">
        <v>0.33</v>
      </c>
    </row>
    <row r="5" spans="1:24" x14ac:dyDescent="0.3">
      <c r="A5" s="16" t="s">
        <v>35</v>
      </c>
      <c r="B5" s="27" t="s">
        <v>40</v>
      </c>
      <c r="C5" s="28">
        <v>1</v>
      </c>
      <c r="D5" s="9">
        <v>1</v>
      </c>
      <c r="E5">
        <f t="shared" si="0"/>
        <v>150</v>
      </c>
      <c r="F5" s="7">
        <f t="shared" si="1"/>
        <v>0.4</v>
      </c>
      <c r="G5">
        <v>10</v>
      </c>
      <c r="H5" s="6">
        <f t="shared" si="2"/>
        <v>4</v>
      </c>
      <c r="I5" s="3" t="s">
        <v>29</v>
      </c>
      <c r="J5" s="1">
        <v>2</v>
      </c>
      <c r="K5" s="1"/>
      <c r="N5" s="29"/>
      <c r="O5" s="29"/>
      <c r="P5" s="29"/>
    </row>
    <row r="6" spans="1:24" x14ac:dyDescent="0.3">
      <c r="A6" s="16" t="s">
        <v>36</v>
      </c>
      <c r="B6" s="16" t="s">
        <v>28</v>
      </c>
      <c r="C6">
        <v>1</v>
      </c>
      <c r="D6" s="9">
        <v>1</v>
      </c>
      <c r="E6">
        <f t="shared" si="0"/>
        <v>585</v>
      </c>
      <c r="F6" s="7">
        <f t="shared" si="1"/>
        <v>0.10256410256410256</v>
      </c>
      <c r="G6">
        <v>10</v>
      </c>
      <c r="H6" s="6">
        <f t="shared" si="2"/>
        <v>1.0256410256410255</v>
      </c>
      <c r="I6" s="3" t="s">
        <v>38</v>
      </c>
      <c r="J6" s="1">
        <v>5.0256410256410255</v>
      </c>
      <c r="K6" s="1"/>
    </row>
    <row r="7" spans="1:24" x14ac:dyDescent="0.3">
      <c r="A7" s="16" t="s">
        <v>36</v>
      </c>
      <c r="B7" s="16" t="s">
        <v>0</v>
      </c>
      <c r="C7">
        <v>1</v>
      </c>
      <c r="D7" s="9">
        <v>1</v>
      </c>
      <c r="E7">
        <f t="shared" si="0"/>
        <v>585</v>
      </c>
      <c r="F7" s="7">
        <f t="shared" si="1"/>
        <v>0.10256410256410256</v>
      </c>
      <c r="G7">
        <v>10</v>
      </c>
      <c r="H7" s="6">
        <f t="shared" si="2"/>
        <v>1.0256410256410255</v>
      </c>
      <c r="I7" s="3" t="s">
        <v>39</v>
      </c>
      <c r="J7" s="1">
        <v>5.0256410256410255</v>
      </c>
      <c r="K7" s="1"/>
    </row>
    <row r="8" spans="1:24" x14ac:dyDescent="0.3">
      <c r="A8" s="16" t="s">
        <v>36</v>
      </c>
      <c r="B8" s="16" t="s">
        <v>38</v>
      </c>
      <c r="C8">
        <v>1</v>
      </c>
      <c r="D8" s="9">
        <f>VLOOKUP(A8,$M$1:$W$5,6,FALSE)</f>
        <v>1</v>
      </c>
      <c r="E8">
        <f t="shared" si="0"/>
        <v>585</v>
      </c>
      <c r="F8" s="7">
        <f t="shared" si="1"/>
        <v>0.10256410256410256</v>
      </c>
      <c r="G8">
        <v>10</v>
      </c>
      <c r="H8" s="6">
        <f t="shared" si="2"/>
        <v>1.0256410256410255</v>
      </c>
      <c r="I8" s="3" t="s">
        <v>40</v>
      </c>
      <c r="J8" s="1">
        <v>4</v>
      </c>
      <c r="K8" s="1"/>
    </row>
    <row r="9" spans="1:24" ht="15" thickBot="1" x14ac:dyDescent="0.35">
      <c r="A9" s="16" t="s">
        <v>36</v>
      </c>
      <c r="B9" s="16" t="s">
        <v>39</v>
      </c>
      <c r="C9">
        <v>1</v>
      </c>
      <c r="D9" s="9">
        <f>VLOOKUP(A9,$M$1:$W$5,6,FALSE)</f>
        <v>1</v>
      </c>
      <c r="E9">
        <f t="shared" si="0"/>
        <v>585</v>
      </c>
      <c r="F9" s="7">
        <f t="shared" si="1"/>
        <v>0.10256410256410256</v>
      </c>
      <c r="G9">
        <v>10</v>
      </c>
      <c r="H9" s="6">
        <f t="shared" si="2"/>
        <v>1.0256410256410255</v>
      </c>
      <c r="I9" s="3" t="s">
        <v>41</v>
      </c>
      <c r="J9" s="1">
        <v>1.0256410256410255</v>
      </c>
      <c r="K9" s="1"/>
    </row>
    <row r="10" spans="1:24" x14ac:dyDescent="0.3">
      <c r="A10" s="16" t="s">
        <v>36</v>
      </c>
      <c r="B10" s="16" t="s">
        <v>41</v>
      </c>
      <c r="C10">
        <v>1</v>
      </c>
      <c r="D10" s="8">
        <f>VLOOKUP(A10,$M$1:$W$5,6,FALSE)</f>
        <v>1</v>
      </c>
      <c r="E10" s="6">
        <f t="shared" si="0"/>
        <v>585</v>
      </c>
      <c r="F10" s="7">
        <f t="shared" si="1"/>
        <v>0.10256410256410256</v>
      </c>
      <c r="G10">
        <v>10</v>
      </c>
      <c r="H10" s="6">
        <f t="shared" si="2"/>
        <v>1.0256410256410255</v>
      </c>
      <c r="I10" s="3" t="s">
        <v>42</v>
      </c>
      <c r="J10" s="1">
        <v>1.0256410256410255</v>
      </c>
    </row>
    <row r="11" spans="1:24" x14ac:dyDescent="0.3">
      <c r="A11" s="16" t="s">
        <v>36</v>
      </c>
      <c r="B11" s="16" t="s">
        <v>42</v>
      </c>
      <c r="C11">
        <v>1</v>
      </c>
      <c r="D11" s="9">
        <f>VLOOKUP(A11,$M$1:$W$5,6,FALSE)</f>
        <v>1</v>
      </c>
      <c r="E11" s="6">
        <f t="shared" si="0"/>
        <v>585</v>
      </c>
      <c r="F11" s="7">
        <f t="shared" si="1"/>
        <v>0.10256410256410256</v>
      </c>
      <c r="G11">
        <v>10</v>
      </c>
      <c r="H11" s="6">
        <f t="shared" si="2"/>
        <v>1.0256410256410255</v>
      </c>
      <c r="I11" s="3" t="s">
        <v>43</v>
      </c>
      <c r="J11" s="1">
        <v>2</v>
      </c>
    </row>
    <row r="12" spans="1:24" ht="15" thickBot="1" x14ac:dyDescent="0.35">
      <c r="A12" s="16" t="s">
        <v>36</v>
      </c>
      <c r="B12" s="16" t="s">
        <v>2</v>
      </c>
      <c r="C12">
        <v>1</v>
      </c>
      <c r="D12" s="9">
        <f>VLOOKUP(A12,$M$1:$W$5,6,FALSE)</f>
        <v>1</v>
      </c>
      <c r="E12" s="6">
        <f t="shared" si="0"/>
        <v>585</v>
      </c>
      <c r="F12" s="7">
        <f t="shared" si="1"/>
        <v>0.10256410256410256</v>
      </c>
      <c r="G12">
        <v>10</v>
      </c>
      <c r="H12" s="6">
        <f t="shared" si="2"/>
        <v>1.0256410256410255</v>
      </c>
      <c r="I12" s="3" t="s">
        <v>44</v>
      </c>
      <c r="J12" s="1">
        <v>2</v>
      </c>
    </row>
    <row r="13" spans="1:24" x14ac:dyDescent="0.3">
      <c r="A13" s="16" t="s">
        <v>37</v>
      </c>
      <c r="B13" s="16" t="s">
        <v>28</v>
      </c>
      <c r="C13">
        <v>1</v>
      </c>
      <c r="D13" s="8">
        <v>1</v>
      </c>
      <c r="E13" s="6">
        <f t="shared" si="0"/>
        <v>300</v>
      </c>
      <c r="F13" s="7">
        <f t="shared" si="1"/>
        <v>0.2</v>
      </c>
      <c r="G13">
        <v>10</v>
      </c>
      <c r="H13" s="6">
        <f t="shared" si="2"/>
        <v>2</v>
      </c>
      <c r="I13" s="3" t="s">
        <v>11</v>
      </c>
      <c r="J13" s="1">
        <v>31.179487179487179</v>
      </c>
    </row>
    <row r="14" spans="1:24" x14ac:dyDescent="0.3">
      <c r="A14" s="16" t="s">
        <v>37</v>
      </c>
      <c r="B14" s="16" t="s">
        <v>44</v>
      </c>
      <c r="C14">
        <v>1</v>
      </c>
      <c r="D14" s="9">
        <v>1</v>
      </c>
      <c r="E14" s="6">
        <f t="shared" si="0"/>
        <v>300</v>
      </c>
      <c r="F14" s="7">
        <f t="shared" si="1"/>
        <v>0.2</v>
      </c>
      <c r="G14">
        <v>10</v>
      </c>
      <c r="H14" s="6">
        <f t="shared" si="2"/>
        <v>2</v>
      </c>
    </row>
    <row r="15" spans="1:24" x14ac:dyDescent="0.3">
      <c r="A15" s="16" t="s">
        <v>37</v>
      </c>
      <c r="B15" s="16" t="s">
        <v>29</v>
      </c>
      <c r="C15">
        <v>1</v>
      </c>
      <c r="D15" s="9">
        <v>1</v>
      </c>
      <c r="E15" s="6">
        <f t="shared" si="0"/>
        <v>300</v>
      </c>
      <c r="F15" s="7">
        <f t="shared" si="1"/>
        <v>0.2</v>
      </c>
      <c r="G15">
        <v>10</v>
      </c>
      <c r="H15" s="6">
        <f t="shared" si="2"/>
        <v>2</v>
      </c>
    </row>
    <row r="16" spans="1:24" ht="15" thickBot="1" x14ac:dyDescent="0.35">
      <c r="A16" s="16" t="s">
        <v>37</v>
      </c>
      <c r="B16" s="16" t="s">
        <v>43</v>
      </c>
      <c r="C16">
        <v>1</v>
      </c>
      <c r="D16" s="10">
        <v>1</v>
      </c>
      <c r="E16" s="6">
        <f t="shared" si="0"/>
        <v>300</v>
      </c>
      <c r="F16" s="7">
        <f t="shared" si="1"/>
        <v>0.2</v>
      </c>
      <c r="G16">
        <v>10</v>
      </c>
      <c r="H16" s="6">
        <f t="shared" si="2"/>
        <v>2</v>
      </c>
    </row>
    <row r="22" spans="1:17" ht="15" thickBot="1" x14ac:dyDescent="0.35"/>
    <row r="23" spans="1:17" x14ac:dyDescent="0.3">
      <c r="A23" s="53" t="s">
        <v>191</v>
      </c>
      <c r="B23" s="54"/>
      <c r="G23" s="55" t="s">
        <v>61</v>
      </c>
      <c r="H23" s="55"/>
      <c r="I23" s="55"/>
      <c r="M23" s="55" t="s">
        <v>6</v>
      </c>
      <c r="N23" s="55"/>
      <c r="O23" s="55"/>
    </row>
    <row r="24" spans="1:17" ht="72" x14ac:dyDescent="0.35">
      <c r="A24" s="24" t="s">
        <v>30</v>
      </c>
      <c r="B24" s="49" t="s">
        <v>33</v>
      </c>
      <c r="C24" s="42" t="s">
        <v>60</v>
      </c>
      <c r="D24" s="38" t="s">
        <v>65</v>
      </c>
      <c r="E24" s="15" t="s">
        <v>66</v>
      </c>
      <c r="F24" s="44"/>
      <c r="G24" s="24" t="s">
        <v>30</v>
      </c>
      <c r="H24" s="49" t="s">
        <v>33</v>
      </c>
      <c r="I24" s="42" t="s">
        <v>60</v>
      </c>
      <c r="J24" s="15" t="s">
        <v>27</v>
      </c>
      <c r="K24" s="15" t="s">
        <v>64</v>
      </c>
      <c r="M24" s="24" t="s">
        <v>30</v>
      </c>
      <c r="N24" s="49" t="s">
        <v>33</v>
      </c>
      <c r="O24" s="42" t="s">
        <v>70</v>
      </c>
      <c r="P24" s="15" t="s">
        <v>27</v>
      </c>
      <c r="Q24" s="15" t="s">
        <v>64</v>
      </c>
    </row>
    <row r="25" spans="1:17" ht="54" x14ac:dyDescent="0.3">
      <c r="A25" s="24" t="s">
        <v>28</v>
      </c>
      <c r="B25" s="50" t="s">
        <v>45</v>
      </c>
      <c r="C25" s="43">
        <f>VLOOKUP(B25,'Summary Report'!A:I,2,FALSE)*6</f>
        <v>42</v>
      </c>
      <c r="D25" s="14">
        <f t="shared" ref="D25:D35" si="5">GETPIVOTDATA("Итого",$I$1,"transaction rq",A25)*6</f>
        <v>42.153846153846153</v>
      </c>
      <c r="E25" s="40">
        <f t="shared" ref="E25:E36" si="6">1-C25/D25</f>
        <v>3.6496350364962904E-3</v>
      </c>
      <c r="F25" s="45"/>
      <c r="G25" s="24" t="s">
        <v>28</v>
      </c>
      <c r="H25" s="50" t="s">
        <v>45</v>
      </c>
      <c r="I25" s="43">
        <f>C25</f>
        <v>42</v>
      </c>
      <c r="J25" s="41">
        <f>VLOOKUP(H25,'Summary Report'!K:S,2,FALSE)*6</f>
        <v>138</v>
      </c>
      <c r="K25" s="37">
        <f>1-I25/(J25/3)</f>
        <v>8.6956521739130488E-2</v>
      </c>
      <c r="M25" s="24" t="s">
        <v>28</v>
      </c>
      <c r="N25" s="50" t="s">
        <v>45</v>
      </c>
      <c r="O25" s="43">
        <f>C25*1.5</f>
        <v>63</v>
      </c>
      <c r="P25" s="41">
        <f>VLOOKUP(N25,'Summary Report'!U:AC,2,FALSE)/3</f>
        <v>61.666666666666664</v>
      </c>
      <c r="Q25" s="37">
        <f>1-O25/P25</f>
        <v>-2.1621621621621623E-2</v>
      </c>
    </row>
    <row r="26" spans="1:17" ht="54" x14ac:dyDescent="0.3">
      <c r="A26" s="25" t="s">
        <v>38</v>
      </c>
      <c r="B26" s="50" t="s">
        <v>46</v>
      </c>
      <c r="C26" s="43">
        <f>VLOOKUP(B26,'Summary Report'!A:I,2,FALSE)*6</f>
        <v>30</v>
      </c>
      <c r="D26" s="14">
        <f t="shared" si="5"/>
        <v>30.153846153846153</v>
      </c>
      <c r="E26" s="40">
        <f t="shared" si="6"/>
        <v>5.1020408163264808E-3</v>
      </c>
      <c r="F26" s="45"/>
      <c r="G26" s="25" t="s">
        <v>38</v>
      </c>
      <c r="H26" s="50" t="s">
        <v>46</v>
      </c>
      <c r="I26" s="43">
        <f t="shared" ref="I26:I35" si="7">C26</f>
        <v>30</v>
      </c>
      <c r="J26" s="41">
        <f>VLOOKUP(H26,'Summary Report'!K:S,2,FALSE)*6</f>
        <v>96</v>
      </c>
      <c r="K26" s="37">
        <f t="shared" ref="K26:K34" si="8">1-I26/(J26/3)</f>
        <v>6.25E-2</v>
      </c>
      <c r="M26" s="25" t="s">
        <v>38</v>
      </c>
      <c r="N26" s="50" t="s">
        <v>46</v>
      </c>
      <c r="O26" s="43">
        <f t="shared" ref="O26:O35" si="9">C26*1.5</f>
        <v>45</v>
      </c>
      <c r="P26" s="41">
        <f>VLOOKUP(N26,'Summary Report'!U:AC,2,FALSE)/3</f>
        <v>44</v>
      </c>
      <c r="Q26" s="37">
        <f t="shared" ref="Q26:Q35" si="10">1-O26/P26</f>
        <v>-2.2727272727272707E-2</v>
      </c>
    </row>
    <row r="27" spans="1:17" ht="36" x14ac:dyDescent="0.3">
      <c r="A27" s="33" t="s">
        <v>39</v>
      </c>
      <c r="B27" s="50" t="s">
        <v>47</v>
      </c>
      <c r="C27" s="43">
        <f>VLOOKUP(B27,'Summary Report'!A:I,2,FALSE)*6</f>
        <v>30</v>
      </c>
      <c r="D27" s="14">
        <f t="shared" si="5"/>
        <v>30.153846153846153</v>
      </c>
      <c r="E27" s="40">
        <f t="shared" si="6"/>
        <v>5.1020408163264808E-3</v>
      </c>
      <c r="F27" s="45"/>
      <c r="G27" s="33" t="s">
        <v>39</v>
      </c>
      <c r="H27" s="50" t="s">
        <v>47</v>
      </c>
      <c r="I27" s="43">
        <f t="shared" si="7"/>
        <v>30</v>
      </c>
      <c r="J27" s="41">
        <f>VLOOKUP(H27,'Summary Report'!K:S,2,FALSE)*6</f>
        <v>96</v>
      </c>
      <c r="K27" s="37">
        <f t="shared" si="8"/>
        <v>6.25E-2</v>
      </c>
      <c r="M27" s="33" t="s">
        <v>39</v>
      </c>
      <c r="N27" s="50" t="s">
        <v>47</v>
      </c>
      <c r="O27" s="43">
        <f t="shared" si="9"/>
        <v>45</v>
      </c>
      <c r="P27" s="41">
        <f>VLOOKUP(N27,'Summary Report'!U:AC,2,FALSE)/3</f>
        <v>44</v>
      </c>
      <c r="Q27" s="37">
        <f t="shared" si="10"/>
        <v>-2.2727272727272707E-2</v>
      </c>
    </row>
    <row r="28" spans="1:17" ht="54" x14ac:dyDescent="0.3">
      <c r="A28" s="25" t="s">
        <v>40</v>
      </c>
      <c r="B28" s="50" t="s">
        <v>48</v>
      </c>
      <c r="C28" s="43">
        <f>VLOOKUP(B28,'Summary Report'!A:I,2,FALSE)*6</f>
        <v>24</v>
      </c>
      <c r="D28" s="14">
        <f t="shared" si="5"/>
        <v>24</v>
      </c>
      <c r="E28" s="37">
        <f t="shared" si="6"/>
        <v>0</v>
      </c>
      <c r="F28" s="45"/>
      <c r="G28" s="25" t="s">
        <v>40</v>
      </c>
      <c r="H28" s="50" t="s">
        <v>48</v>
      </c>
      <c r="I28" s="43">
        <f t="shared" si="7"/>
        <v>24</v>
      </c>
      <c r="J28" s="41">
        <f>VLOOKUP(H28,'Summary Report'!K:S,2,FALSE)*6</f>
        <v>78</v>
      </c>
      <c r="K28" s="37">
        <f t="shared" si="8"/>
        <v>7.6923076923076872E-2</v>
      </c>
      <c r="M28" s="25" t="s">
        <v>40</v>
      </c>
      <c r="N28" s="50" t="s">
        <v>48</v>
      </c>
      <c r="O28" s="43">
        <f t="shared" si="9"/>
        <v>36</v>
      </c>
      <c r="P28" s="41">
        <f>VLOOKUP(N28,'Summary Report'!U:AC,2,FALSE)/3</f>
        <v>35</v>
      </c>
      <c r="Q28" s="37">
        <f t="shared" si="10"/>
        <v>-2.857142857142847E-2</v>
      </c>
    </row>
    <row r="29" spans="1:17" ht="18" x14ac:dyDescent="0.3">
      <c r="A29" s="25" t="s">
        <v>0</v>
      </c>
      <c r="B29" s="50" t="s">
        <v>34</v>
      </c>
      <c r="C29" s="43">
        <f>VLOOKUP(B29,'Summary Report'!A:I,2,FALSE)*6</f>
        <v>6</v>
      </c>
      <c r="D29" s="14">
        <f t="shared" si="5"/>
        <v>6.1538461538461533</v>
      </c>
      <c r="E29" s="37">
        <f t="shared" si="6"/>
        <v>2.4999999999999911E-2</v>
      </c>
      <c r="F29" s="45"/>
      <c r="G29" s="25" t="s">
        <v>0</v>
      </c>
      <c r="H29" s="50" t="s">
        <v>34</v>
      </c>
      <c r="I29" s="43">
        <f t="shared" si="7"/>
        <v>6</v>
      </c>
      <c r="J29" s="41">
        <f>VLOOKUP(H29,'Summary Report'!K:S,2,FALSE)*6</f>
        <v>18</v>
      </c>
      <c r="K29" s="37">
        <f t="shared" si="8"/>
        <v>0</v>
      </c>
      <c r="M29" s="25" t="s">
        <v>0</v>
      </c>
      <c r="N29" s="50" t="s">
        <v>34</v>
      </c>
      <c r="O29" s="43">
        <f t="shared" si="9"/>
        <v>9</v>
      </c>
      <c r="P29" s="41">
        <f>VLOOKUP(N29,'Summary Report'!U:AC,2,FALSE)/3</f>
        <v>9</v>
      </c>
      <c r="Q29" s="37">
        <f t="shared" si="10"/>
        <v>0</v>
      </c>
    </row>
    <row r="30" spans="1:17" ht="54" x14ac:dyDescent="0.3">
      <c r="A30" s="25" t="s">
        <v>41</v>
      </c>
      <c r="B30" s="50" t="s">
        <v>49</v>
      </c>
      <c r="C30" s="43">
        <f>VLOOKUP(B30,'Summary Report'!A:I,2,FALSE)*6</f>
        <v>6</v>
      </c>
      <c r="D30" s="14">
        <f t="shared" si="5"/>
        <v>6.1538461538461533</v>
      </c>
      <c r="E30" s="37">
        <f t="shared" si="6"/>
        <v>2.4999999999999911E-2</v>
      </c>
      <c r="F30" s="45"/>
      <c r="G30" s="25" t="s">
        <v>41</v>
      </c>
      <c r="H30" s="50" t="s">
        <v>49</v>
      </c>
      <c r="I30" s="43">
        <f t="shared" si="7"/>
        <v>6</v>
      </c>
      <c r="J30" s="41">
        <f>VLOOKUP(H30,'Summary Report'!K:S,2,FALSE)*6</f>
        <v>18</v>
      </c>
      <c r="K30" s="37">
        <f t="shared" si="8"/>
        <v>0</v>
      </c>
      <c r="M30" s="25" t="s">
        <v>41</v>
      </c>
      <c r="N30" s="50" t="s">
        <v>49</v>
      </c>
      <c r="O30" s="43">
        <f t="shared" si="9"/>
        <v>9</v>
      </c>
      <c r="P30" s="41">
        <f>VLOOKUP(N30,'Summary Report'!U:AC,2,FALSE)/3</f>
        <v>9</v>
      </c>
      <c r="Q30" s="37">
        <f t="shared" si="10"/>
        <v>0</v>
      </c>
    </row>
    <row r="31" spans="1:17" ht="36" x14ac:dyDescent="0.3">
      <c r="A31" s="25" t="s">
        <v>42</v>
      </c>
      <c r="B31" s="50" t="s">
        <v>50</v>
      </c>
      <c r="C31" s="43">
        <f>VLOOKUP(B31,'Summary Report'!A:I,2,FALSE)*6</f>
        <v>6</v>
      </c>
      <c r="D31" s="14">
        <f t="shared" si="5"/>
        <v>6.1538461538461533</v>
      </c>
      <c r="E31" s="37">
        <f t="shared" si="6"/>
        <v>2.4999999999999911E-2</v>
      </c>
      <c r="F31" s="45"/>
      <c r="G31" s="25" t="s">
        <v>42</v>
      </c>
      <c r="H31" s="50" t="s">
        <v>50</v>
      </c>
      <c r="I31" s="43">
        <f t="shared" si="7"/>
        <v>6</v>
      </c>
      <c r="J31" s="41">
        <f>VLOOKUP(H31,'Summary Report'!K:S,2,FALSE)*6</f>
        <v>18</v>
      </c>
      <c r="K31" s="37">
        <f t="shared" si="8"/>
        <v>0</v>
      </c>
      <c r="M31" s="25" t="s">
        <v>42</v>
      </c>
      <c r="N31" s="50" t="s">
        <v>50</v>
      </c>
      <c r="O31" s="43">
        <f t="shared" si="9"/>
        <v>9</v>
      </c>
      <c r="P31" s="41">
        <f>VLOOKUP(N31,'Summary Report'!U:AC,2,FALSE)/3</f>
        <v>10</v>
      </c>
      <c r="Q31" s="37">
        <f t="shared" si="10"/>
        <v>9.9999999999999978E-2</v>
      </c>
    </row>
    <row r="32" spans="1:17" ht="36" x14ac:dyDescent="0.3">
      <c r="A32" s="25" t="s">
        <v>2</v>
      </c>
      <c r="B32" s="50" t="s">
        <v>58</v>
      </c>
      <c r="C32" s="43">
        <f>VLOOKUP(B32,'Summary Report'!A:I,2,FALSE)*6</f>
        <v>6</v>
      </c>
      <c r="D32" s="14">
        <f t="shared" si="5"/>
        <v>6.1538461538461533</v>
      </c>
      <c r="E32" s="37">
        <f t="shared" si="6"/>
        <v>2.4999999999999911E-2</v>
      </c>
      <c r="F32" s="45"/>
      <c r="G32" s="25" t="s">
        <v>2</v>
      </c>
      <c r="H32" s="50" t="s">
        <v>58</v>
      </c>
      <c r="I32" s="43">
        <f t="shared" si="7"/>
        <v>6</v>
      </c>
      <c r="J32" s="41">
        <f>VLOOKUP(H32,'Summary Report'!K:S,2,FALSE)*6</f>
        <v>18</v>
      </c>
      <c r="K32" s="37">
        <f t="shared" si="8"/>
        <v>0</v>
      </c>
      <c r="M32" s="25" t="s">
        <v>2</v>
      </c>
      <c r="N32" s="50" t="s">
        <v>58</v>
      </c>
      <c r="O32" s="43">
        <f t="shared" si="9"/>
        <v>9</v>
      </c>
      <c r="P32" s="41">
        <f>VLOOKUP(N32,'Summary Report'!U:AC,2,FALSE)/3</f>
        <v>10</v>
      </c>
      <c r="Q32" s="37">
        <f t="shared" si="10"/>
        <v>9.9999999999999978E-2</v>
      </c>
    </row>
    <row r="33" spans="1:17" ht="54" x14ac:dyDescent="0.3">
      <c r="A33" s="25" t="s">
        <v>44</v>
      </c>
      <c r="B33" s="50" t="s">
        <v>51</v>
      </c>
      <c r="C33" s="43">
        <f>VLOOKUP(B33,'Summary Report'!A:I,2,FALSE)*6</f>
        <v>12</v>
      </c>
      <c r="D33" s="14">
        <f t="shared" si="5"/>
        <v>12</v>
      </c>
      <c r="E33" s="37">
        <f t="shared" si="6"/>
        <v>0</v>
      </c>
      <c r="F33" s="45"/>
      <c r="G33" s="25" t="s">
        <v>44</v>
      </c>
      <c r="H33" s="50" t="s">
        <v>51</v>
      </c>
      <c r="I33" s="43">
        <f t="shared" si="7"/>
        <v>12</v>
      </c>
      <c r="J33" s="41">
        <f>VLOOKUP(H33,'Summary Report'!K:S,2,FALSE)*6</f>
        <v>36</v>
      </c>
      <c r="K33" s="37">
        <f t="shared" si="8"/>
        <v>0</v>
      </c>
      <c r="M33" s="25" t="s">
        <v>44</v>
      </c>
      <c r="N33" s="50" t="s">
        <v>51</v>
      </c>
      <c r="O33" s="43">
        <f t="shared" si="9"/>
        <v>18</v>
      </c>
      <c r="P33" s="41">
        <f>VLOOKUP(N33,'Summary Report'!U:AC,2,FALSE)/3</f>
        <v>17.333333333333332</v>
      </c>
      <c r="Q33" s="37">
        <f t="shared" si="10"/>
        <v>-3.8461538461538547E-2</v>
      </c>
    </row>
    <row r="34" spans="1:17" ht="72" x14ac:dyDescent="0.3">
      <c r="A34" s="25" t="s">
        <v>29</v>
      </c>
      <c r="B34" s="50" t="s">
        <v>52</v>
      </c>
      <c r="C34" s="43">
        <f>VLOOKUP(B34,'Summary Report'!A:I,2,FALSE)*6</f>
        <v>12</v>
      </c>
      <c r="D34" s="14">
        <f t="shared" si="5"/>
        <v>12</v>
      </c>
      <c r="E34" s="37">
        <f t="shared" si="6"/>
        <v>0</v>
      </c>
      <c r="F34" s="45"/>
      <c r="G34" s="25" t="s">
        <v>29</v>
      </c>
      <c r="H34" s="50" t="s">
        <v>52</v>
      </c>
      <c r="I34" s="43">
        <f t="shared" si="7"/>
        <v>12</v>
      </c>
      <c r="J34" s="41">
        <f>VLOOKUP(H34,'Summary Report'!K:S,2,FALSE)*6</f>
        <v>36</v>
      </c>
      <c r="K34" s="37">
        <f t="shared" si="8"/>
        <v>0</v>
      </c>
      <c r="M34" s="25" t="s">
        <v>29</v>
      </c>
      <c r="N34" s="50" t="s">
        <v>52</v>
      </c>
      <c r="O34" s="43">
        <f t="shared" si="9"/>
        <v>18</v>
      </c>
      <c r="P34" s="41">
        <f>VLOOKUP(N34,'Summary Report'!U:AC,2,FALSE)/3</f>
        <v>17</v>
      </c>
      <c r="Q34" s="37">
        <f t="shared" si="10"/>
        <v>-5.8823529411764719E-2</v>
      </c>
    </row>
    <row r="35" spans="1:17" ht="36" x14ac:dyDescent="0.3">
      <c r="A35" s="25" t="s">
        <v>43</v>
      </c>
      <c r="B35" s="50" t="s">
        <v>59</v>
      </c>
      <c r="C35" s="43">
        <f>VLOOKUP(B35,'Summary Report'!A:I,2,FALSE)*6</f>
        <v>12</v>
      </c>
      <c r="D35" s="14">
        <f t="shared" si="5"/>
        <v>12</v>
      </c>
      <c r="E35" s="37">
        <f t="shared" si="6"/>
        <v>0</v>
      </c>
      <c r="F35" s="45"/>
      <c r="G35" s="25" t="s">
        <v>43</v>
      </c>
      <c r="H35" s="50" t="s">
        <v>59</v>
      </c>
      <c r="I35" s="43">
        <f t="shared" si="7"/>
        <v>12</v>
      </c>
      <c r="J35" s="41">
        <f>VLOOKUP(H35,'Summary Report'!K:S,2,FALSE)</f>
        <v>6</v>
      </c>
      <c r="K35" s="37">
        <f t="shared" ref="K35" si="11">1-I35/((J35*6)/3)</f>
        <v>0</v>
      </c>
      <c r="M35" s="25" t="s">
        <v>43</v>
      </c>
      <c r="N35" s="50" t="s">
        <v>59</v>
      </c>
      <c r="O35" s="43">
        <f t="shared" si="9"/>
        <v>18</v>
      </c>
      <c r="P35" s="41">
        <f>VLOOKUP(N35,'Summary Report'!U:AC,2,FALSE)/3</f>
        <v>17</v>
      </c>
      <c r="Q35" s="37">
        <f t="shared" si="10"/>
        <v>-5.8823529411764719E-2</v>
      </c>
    </row>
    <row r="36" spans="1:17" ht="18.600000000000001" thickBot="1" x14ac:dyDescent="0.35">
      <c r="A36" s="26" t="s">
        <v>3</v>
      </c>
      <c r="B36" s="48"/>
      <c r="C36" s="43">
        <f>SUM(C25:C35)</f>
        <v>186</v>
      </c>
      <c r="D36" s="39">
        <f>SUM(D24:D35)</f>
        <v>187.07692307692309</v>
      </c>
      <c r="E36" s="37">
        <f t="shared" si="6"/>
        <v>5.7565789473684736E-3</v>
      </c>
      <c r="G36" s="20"/>
      <c r="J36" s="36"/>
    </row>
    <row r="38" spans="1:17" x14ac:dyDescent="0.3">
      <c r="F38" s="19"/>
    </row>
    <row r="39" spans="1:17" x14ac:dyDescent="0.3">
      <c r="F39" s="19"/>
    </row>
    <row r="40" spans="1:17" x14ac:dyDescent="0.3">
      <c r="F40" s="19"/>
    </row>
    <row r="41" spans="1:17" x14ac:dyDescent="0.3">
      <c r="F41" s="19"/>
    </row>
    <row r="42" spans="1:17" x14ac:dyDescent="0.3">
      <c r="F42" s="19"/>
    </row>
    <row r="51" spans="9:9" x14ac:dyDescent="0.3">
      <c r="I51" s="18"/>
    </row>
    <row r="52" spans="9:9" x14ac:dyDescent="0.3">
      <c r="I52" s="18"/>
    </row>
  </sheetData>
  <mergeCells count="3">
    <mergeCell ref="A23:B23"/>
    <mergeCell ref="G23:I23"/>
    <mergeCell ref="M23:O23"/>
  </mergeCell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opLeftCell="J1" workbookViewId="0">
      <selection activeCell="S4" sqref="S4"/>
    </sheetView>
  </sheetViews>
  <sheetFormatPr defaultRowHeight="14.4" x14ac:dyDescent="0.3"/>
  <cols>
    <col min="1" max="1" width="17.33203125" customWidth="1"/>
    <col min="2" max="2" width="16" customWidth="1"/>
    <col min="8" max="8" width="10.44140625" customWidth="1"/>
    <col min="11" max="11" width="13.6640625" customWidth="1"/>
    <col min="12" max="12" width="16.5546875" customWidth="1"/>
    <col min="13" max="13" width="14.5546875" customWidth="1"/>
    <col min="14" max="14" width="16.109375" customWidth="1"/>
  </cols>
  <sheetData>
    <row r="1" spans="1:29" ht="19.2" x14ac:dyDescent="0.3">
      <c r="A1" s="46" t="s">
        <v>73</v>
      </c>
      <c r="B1" s="46" t="s">
        <v>53</v>
      </c>
      <c r="C1" s="46" t="s">
        <v>54</v>
      </c>
      <c r="D1" s="46" t="s">
        <v>55</v>
      </c>
      <c r="E1" s="46" t="s">
        <v>56</v>
      </c>
      <c r="F1" s="47">
        <v>0.9</v>
      </c>
      <c r="G1" s="47">
        <v>0.95</v>
      </c>
      <c r="H1" s="47">
        <v>0.99</v>
      </c>
      <c r="I1" s="46" t="s">
        <v>57</v>
      </c>
      <c r="K1" s="46" t="s">
        <v>73</v>
      </c>
      <c r="L1" s="46" t="s">
        <v>53</v>
      </c>
      <c r="M1" s="46" t="s">
        <v>54</v>
      </c>
      <c r="N1" s="46" t="s">
        <v>55</v>
      </c>
      <c r="O1" s="46" t="s">
        <v>56</v>
      </c>
      <c r="P1" s="47">
        <v>0.9</v>
      </c>
      <c r="Q1" s="47">
        <v>0.95</v>
      </c>
      <c r="R1" s="47">
        <v>0.99</v>
      </c>
      <c r="S1" s="46" t="s">
        <v>57</v>
      </c>
      <c r="U1" s="51" t="s">
        <v>73</v>
      </c>
      <c r="V1" s="51" t="s">
        <v>53</v>
      </c>
      <c r="W1" s="51" t="s">
        <v>54</v>
      </c>
      <c r="X1" s="51" t="s">
        <v>55</v>
      </c>
      <c r="Y1" s="51" t="s">
        <v>56</v>
      </c>
      <c r="Z1" s="52">
        <v>0.9</v>
      </c>
      <c r="AA1" s="52">
        <v>0.95</v>
      </c>
      <c r="AB1" s="52">
        <v>0.99</v>
      </c>
      <c r="AC1" s="51" t="s">
        <v>57</v>
      </c>
    </row>
    <row r="2" spans="1:29" ht="15" thickBot="1" x14ac:dyDescent="0.35">
      <c r="A2" s="35" t="s">
        <v>58</v>
      </c>
      <c r="B2" s="35">
        <v>1</v>
      </c>
      <c r="C2" s="35" t="s">
        <v>116</v>
      </c>
      <c r="D2" s="35" t="s">
        <v>116</v>
      </c>
      <c r="E2" s="35" t="s">
        <v>116</v>
      </c>
      <c r="F2" s="35" t="s">
        <v>116</v>
      </c>
      <c r="G2" s="35" t="s">
        <v>116</v>
      </c>
      <c r="H2" s="35" t="s">
        <v>116</v>
      </c>
      <c r="I2" s="35" t="s">
        <v>116</v>
      </c>
      <c r="K2" s="35" t="s">
        <v>58</v>
      </c>
      <c r="L2" s="35">
        <v>3</v>
      </c>
      <c r="M2" s="35" t="s">
        <v>76</v>
      </c>
      <c r="N2" s="35" t="s">
        <v>77</v>
      </c>
      <c r="O2" s="35" t="s">
        <v>78</v>
      </c>
      <c r="P2" s="35" t="s">
        <v>79</v>
      </c>
      <c r="Q2" s="35" t="s">
        <v>79</v>
      </c>
      <c r="R2" s="35" t="s">
        <v>79</v>
      </c>
      <c r="S2" s="35" t="s">
        <v>79</v>
      </c>
      <c r="U2" s="35" t="s">
        <v>58</v>
      </c>
      <c r="V2" s="35">
        <v>30</v>
      </c>
      <c r="W2" s="35" t="s">
        <v>174</v>
      </c>
      <c r="X2" s="35" t="s">
        <v>175</v>
      </c>
      <c r="Y2" s="35" t="s">
        <v>176</v>
      </c>
      <c r="Z2" s="35" t="s">
        <v>177</v>
      </c>
      <c r="AA2" s="35" t="s">
        <v>178</v>
      </c>
      <c r="AB2" s="35" t="s">
        <v>179</v>
      </c>
      <c r="AC2" s="35" t="s">
        <v>179</v>
      </c>
    </row>
    <row r="3" spans="1:29" ht="29.4" thickBot="1" x14ac:dyDescent="0.35">
      <c r="A3" s="35" t="s">
        <v>48</v>
      </c>
      <c r="B3" s="35">
        <v>4</v>
      </c>
      <c r="C3" s="35">
        <v>587.75</v>
      </c>
      <c r="D3" s="35">
        <v>569</v>
      </c>
      <c r="E3" s="35">
        <v>588.5</v>
      </c>
      <c r="F3" s="35">
        <v>605</v>
      </c>
      <c r="G3" s="35">
        <v>605</v>
      </c>
      <c r="H3" s="35">
        <v>605</v>
      </c>
      <c r="I3" s="35">
        <v>605</v>
      </c>
      <c r="K3" s="35" t="s">
        <v>48</v>
      </c>
      <c r="L3" s="35">
        <v>13</v>
      </c>
      <c r="M3" s="35">
        <v>626.23</v>
      </c>
      <c r="N3" s="35">
        <v>555</v>
      </c>
      <c r="O3" s="35">
        <v>593</v>
      </c>
      <c r="P3" s="35">
        <v>628</v>
      </c>
      <c r="Q3" s="35">
        <v>628</v>
      </c>
      <c r="R3" s="35">
        <v>988</v>
      </c>
      <c r="S3" s="35">
        <v>988</v>
      </c>
      <c r="U3" s="35" t="s">
        <v>48</v>
      </c>
      <c r="V3" s="35">
        <v>105</v>
      </c>
      <c r="W3" s="35">
        <v>416.24</v>
      </c>
      <c r="X3" s="35">
        <v>378</v>
      </c>
      <c r="Y3" s="35">
        <v>417</v>
      </c>
      <c r="Z3" s="35">
        <v>436</v>
      </c>
      <c r="AA3" s="35">
        <v>440</v>
      </c>
      <c r="AB3" s="35">
        <v>446</v>
      </c>
      <c r="AC3" s="35">
        <v>469</v>
      </c>
    </row>
    <row r="4" spans="1:29" ht="15" thickBot="1" x14ac:dyDescent="0.35">
      <c r="A4" s="35" t="s">
        <v>52</v>
      </c>
      <c r="B4" s="35">
        <v>2</v>
      </c>
      <c r="C4" s="35" t="s">
        <v>117</v>
      </c>
      <c r="D4" s="35" t="s">
        <v>118</v>
      </c>
      <c r="E4" s="35" t="s">
        <v>117</v>
      </c>
      <c r="F4" s="35" t="s">
        <v>119</v>
      </c>
      <c r="G4" s="35" t="s">
        <v>119</v>
      </c>
      <c r="H4" s="35" t="s">
        <v>119</v>
      </c>
      <c r="I4" s="35" t="s">
        <v>119</v>
      </c>
      <c r="K4" s="35" t="s">
        <v>52</v>
      </c>
      <c r="L4" s="35">
        <v>6</v>
      </c>
      <c r="M4" s="35" t="s">
        <v>80</v>
      </c>
      <c r="N4" s="35" t="s">
        <v>81</v>
      </c>
      <c r="O4" s="35" t="s">
        <v>82</v>
      </c>
      <c r="P4" s="35" t="s">
        <v>83</v>
      </c>
      <c r="Q4" s="35" t="s">
        <v>84</v>
      </c>
      <c r="R4" s="35" t="s">
        <v>84</v>
      </c>
      <c r="S4" s="35" t="s">
        <v>84</v>
      </c>
      <c r="U4" s="35" t="s">
        <v>52</v>
      </c>
      <c r="V4" s="35">
        <v>51</v>
      </c>
      <c r="W4" s="35" t="s">
        <v>135</v>
      </c>
      <c r="X4" s="35" t="s">
        <v>142</v>
      </c>
      <c r="Y4" s="35" t="s">
        <v>143</v>
      </c>
      <c r="Z4" s="35" t="s">
        <v>144</v>
      </c>
      <c r="AA4" s="35" t="s">
        <v>145</v>
      </c>
      <c r="AB4" s="35" t="s">
        <v>146</v>
      </c>
      <c r="AC4" s="35" t="s">
        <v>147</v>
      </c>
    </row>
    <row r="5" spans="1:29" ht="19.8" thickBot="1" x14ac:dyDescent="0.35">
      <c r="A5" s="35" t="s">
        <v>45</v>
      </c>
      <c r="B5" s="35">
        <v>7</v>
      </c>
      <c r="C5" s="35" t="s">
        <v>120</v>
      </c>
      <c r="D5" s="35" t="s">
        <v>68</v>
      </c>
      <c r="E5" s="35" t="s">
        <v>121</v>
      </c>
      <c r="F5" s="35" t="s">
        <v>122</v>
      </c>
      <c r="G5" s="35" t="s">
        <v>123</v>
      </c>
      <c r="H5" s="35" t="s">
        <v>123</v>
      </c>
      <c r="I5" s="35" t="s">
        <v>123</v>
      </c>
      <c r="K5" s="35" t="s">
        <v>45</v>
      </c>
      <c r="L5" s="35">
        <v>23</v>
      </c>
      <c r="M5" s="35" t="s">
        <v>85</v>
      </c>
      <c r="N5" s="35" t="s">
        <v>86</v>
      </c>
      <c r="O5" s="35" t="s">
        <v>87</v>
      </c>
      <c r="P5" s="35" t="s">
        <v>88</v>
      </c>
      <c r="Q5" s="35" t="s">
        <v>89</v>
      </c>
      <c r="R5" s="35" t="s">
        <v>71</v>
      </c>
      <c r="S5" s="35" t="s">
        <v>71</v>
      </c>
      <c r="U5" s="35" t="s">
        <v>45</v>
      </c>
      <c r="V5" s="35">
        <v>185</v>
      </c>
      <c r="W5" s="35" t="s">
        <v>167</v>
      </c>
      <c r="X5" s="35" t="s">
        <v>168</v>
      </c>
      <c r="Y5" s="35" t="s">
        <v>169</v>
      </c>
      <c r="Z5" s="35" t="s">
        <v>170</v>
      </c>
      <c r="AA5" s="35" t="s">
        <v>171</v>
      </c>
      <c r="AB5" s="35" t="s">
        <v>172</v>
      </c>
      <c r="AC5" s="35" t="s">
        <v>173</v>
      </c>
    </row>
    <row r="6" spans="1:29" ht="15" thickBot="1" x14ac:dyDescent="0.35">
      <c r="A6" s="35" t="s">
        <v>34</v>
      </c>
      <c r="B6" s="35">
        <v>1</v>
      </c>
      <c r="C6" s="35" t="s">
        <v>124</v>
      </c>
      <c r="D6" s="35" t="s">
        <v>124</v>
      </c>
      <c r="E6" s="35" t="s">
        <v>124</v>
      </c>
      <c r="F6" s="35" t="s">
        <v>124</v>
      </c>
      <c r="G6" s="35" t="s">
        <v>124</v>
      </c>
      <c r="H6" s="35" t="s">
        <v>124</v>
      </c>
      <c r="I6" s="35" t="s">
        <v>124</v>
      </c>
      <c r="K6" s="35" t="s">
        <v>34</v>
      </c>
      <c r="L6" s="35">
        <v>3</v>
      </c>
      <c r="M6" s="35" t="s">
        <v>90</v>
      </c>
      <c r="N6" s="35" t="s">
        <v>91</v>
      </c>
      <c r="O6" s="35" t="s">
        <v>92</v>
      </c>
      <c r="P6" s="35" t="s">
        <v>93</v>
      </c>
      <c r="Q6" s="35" t="s">
        <v>93</v>
      </c>
      <c r="R6" s="35" t="s">
        <v>93</v>
      </c>
      <c r="S6" s="35" t="s">
        <v>93</v>
      </c>
      <c r="U6" s="35" t="s">
        <v>34</v>
      </c>
      <c r="V6" s="35">
        <v>27</v>
      </c>
      <c r="W6" s="35" t="s">
        <v>148</v>
      </c>
      <c r="X6" s="35" t="s">
        <v>149</v>
      </c>
      <c r="Y6" s="35" t="s">
        <v>150</v>
      </c>
      <c r="Z6" s="35" t="s">
        <v>151</v>
      </c>
      <c r="AA6" s="35" t="s">
        <v>152</v>
      </c>
      <c r="AB6" s="35" t="s">
        <v>153</v>
      </c>
      <c r="AC6" s="35" t="s">
        <v>153</v>
      </c>
    </row>
    <row r="7" spans="1:29" ht="19.8" thickBot="1" x14ac:dyDescent="0.35">
      <c r="A7" s="35" t="s">
        <v>59</v>
      </c>
      <c r="B7" s="35">
        <v>2</v>
      </c>
      <c r="C7" s="35" t="s">
        <v>125</v>
      </c>
      <c r="D7" s="35" t="s">
        <v>126</v>
      </c>
      <c r="E7" s="35" t="s">
        <v>125</v>
      </c>
      <c r="F7" s="35" t="s">
        <v>72</v>
      </c>
      <c r="G7" s="35" t="s">
        <v>72</v>
      </c>
      <c r="H7" s="35" t="s">
        <v>72</v>
      </c>
      <c r="I7" s="35" t="s">
        <v>72</v>
      </c>
      <c r="K7" s="35" t="s">
        <v>59</v>
      </c>
      <c r="L7" s="35">
        <v>6</v>
      </c>
      <c r="M7" s="35" t="s">
        <v>94</v>
      </c>
      <c r="N7" s="35" t="s">
        <v>95</v>
      </c>
      <c r="O7" s="35" t="s">
        <v>96</v>
      </c>
      <c r="P7" s="35" t="s">
        <v>97</v>
      </c>
      <c r="Q7" s="35" t="s">
        <v>78</v>
      </c>
      <c r="R7" s="35" t="s">
        <v>78</v>
      </c>
      <c r="S7" s="35" t="s">
        <v>78</v>
      </c>
      <c r="U7" s="35" t="s">
        <v>59</v>
      </c>
      <c r="V7" s="35">
        <v>51</v>
      </c>
      <c r="W7" s="35" t="s">
        <v>154</v>
      </c>
      <c r="X7" s="35" t="s">
        <v>155</v>
      </c>
      <c r="Y7" s="35" t="s">
        <v>156</v>
      </c>
      <c r="Z7" s="35" t="s">
        <v>157</v>
      </c>
      <c r="AA7" s="35" t="s">
        <v>158</v>
      </c>
      <c r="AB7" s="35" t="s">
        <v>159</v>
      </c>
      <c r="AC7" s="35" t="s">
        <v>160</v>
      </c>
    </row>
    <row r="8" spans="1:29" ht="19.8" thickBot="1" x14ac:dyDescent="0.35">
      <c r="A8" s="35" t="s">
        <v>51</v>
      </c>
      <c r="B8" s="35">
        <v>2</v>
      </c>
      <c r="C8" s="35">
        <v>592.5</v>
      </c>
      <c r="D8" s="35">
        <v>589</v>
      </c>
      <c r="E8" s="35">
        <v>592.5</v>
      </c>
      <c r="F8" s="35">
        <v>596</v>
      </c>
      <c r="G8" s="35">
        <v>596</v>
      </c>
      <c r="H8" s="35">
        <v>596</v>
      </c>
      <c r="I8" s="35">
        <v>596</v>
      </c>
      <c r="K8" s="35" t="s">
        <v>51</v>
      </c>
      <c r="L8" s="35">
        <v>6</v>
      </c>
      <c r="M8" s="35">
        <v>590.57000000000005</v>
      </c>
      <c r="N8" s="35">
        <v>554</v>
      </c>
      <c r="O8" s="35">
        <v>596</v>
      </c>
      <c r="P8" s="35">
        <v>617</v>
      </c>
      <c r="Q8" s="35">
        <v>621</v>
      </c>
      <c r="R8" s="35">
        <v>621</v>
      </c>
      <c r="S8" s="35">
        <v>621</v>
      </c>
      <c r="U8" s="35" t="s">
        <v>51</v>
      </c>
      <c r="V8" s="35">
        <v>52</v>
      </c>
      <c r="W8" s="35">
        <v>415.54</v>
      </c>
      <c r="X8" s="35">
        <v>386</v>
      </c>
      <c r="Y8" s="35">
        <v>419</v>
      </c>
      <c r="Z8" s="35">
        <v>435</v>
      </c>
      <c r="AA8" s="35">
        <v>439</v>
      </c>
      <c r="AB8" s="35">
        <v>443</v>
      </c>
      <c r="AC8" s="35">
        <v>444</v>
      </c>
    </row>
    <row r="9" spans="1:29" ht="19.8" thickBot="1" x14ac:dyDescent="0.35">
      <c r="A9" s="35" t="s">
        <v>47</v>
      </c>
      <c r="B9" s="35">
        <v>5</v>
      </c>
      <c r="C9" s="35" t="s">
        <v>127</v>
      </c>
      <c r="D9" s="35" t="s">
        <v>75</v>
      </c>
      <c r="E9" s="35" t="s">
        <v>67</v>
      </c>
      <c r="F9" s="35" t="s">
        <v>128</v>
      </c>
      <c r="G9" s="35" t="s">
        <v>128</v>
      </c>
      <c r="H9" s="35" t="s">
        <v>128</v>
      </c>
      <c r="I9" s="35" t="s">
        <v>128</v>
      </c>
      <c r="K9" s="35" t="s">
        <v>47</v>
      </c>
      <c r="L9" s="35">
        <v>16</v>
      </c>
      <c r="M9" s="35" t="s">
        <v>98</v>
      </c>
      <c r="N9" s="35" t="s">
        <v>99</v>
      </c>
      <c r="O9" s="35" t="s">
        <v>67</v>
      </c>
      <c r="P9" s="35" t="s">
        <v>100</v>
      </c>
      <c r="Q9" s="35" t="s">
        <v>101</v>
      </c>
      <c r="R9" s="35" t="s">
        <v>102</v>
      </c>
      <c r="S9" s="35" t="s">
        <v>102</v>
      </c>
      <c r="U9" s="35" t="s">
        <v>47</v>
      </c>
      <c r="V9" s="35">
        <v>132</v>
      </c>
      <c r="W9" s="35" t="s">
        <v>180</v>
      </c>
      <c r="X9" s="35">
        <v>929</v>
      </c>
      <c r="Y9" s="35">
        <v>984</v>
      </c>
      <c r="Z9" s="35" t="s">
        <v>181</v>
      </c>
      <c r="AA9" s="35" t="s">
        <v>182</v>
      </c>
      <c r="AB9" s="35" t="s">
        <v>144</v>
      </c>
      <c r="AC9" s="35" t="s">
        <v>183</v>
      </c>
    </row>
    <row r="10" spans="1:29" ht="19.8" thickBot="1" x14ac:dyDescent="0.35">
      <c r="A10" s="35" t="s">
        <v>46</v>
      </c>
      <c r="B10" s="35">
        <v>5</v>
      </c>
      <c r="C10" s="35" t="s">
        <v>129</v>
      </c>
      <c r="D10" s="35" t="s">
        <v>130</v>
      </c>
      <c r="E10" s="35" t="s">
        <v>131</v>
      </c>
      <c r="F10" s="35" t="s">
        <v>132</v>
      </c>
      <c r="G10" s="35" t="s">
        <v>132</v>
      </c>
      <c r="H10" s="35" t="s">
        <v>132</v>
      </c>
      <c r="I10" s="35" t="s">
        <v>132</v>
      </c>
      <c r="K10" s="35" t="s">
        <v>46</v>
      </c>
      <c r="L10" s="35">
        <v>16</v>
      </c>
      <c r="M10" s="35" t="s">
        <v>103</v>
      </c>
      <c r="N10" s="35" t="s">
        <v>74</v>
      </c>
      <c r="O10" s="35" t="s">
        <v>104</v>
      </c>
      <c r="P10" s="35" t="s">
        <v>105</v>
      </c>
      <c r="Q10" s="35" t="s">
        <v>106</v>
      </c>
      <c r="R10" s="35" t="s">
        <v>107</v>
      </c>
      <c r="S10" s="35" t="s">
        <v>107</v>
      </c>
      <c r="U10" s="35" t="s">
        <v>46</v>
      </c>
      <c r="V10" s="35">
        <v>132</v>
      </c>
      <c r="W10" s="35" t="s">
        <v>184</v>
      </c>
      <c r="X10" s="35" t="s">
        <v>185</v>
      </c>
      <c r="Y10" s="35" t="s">
        <v>186</v>
      </c>
      <c r="Z10" s="35" t="s">
        <v>187</v>
      </c>
      <c r="AA10" s="35" t="s">
        <v>188</v>
      </c>
      <c r="AB10" s="35" t="s">
        <v>189</v>
      </c>
      <c r="AC10" s="35" t="s">
        <v>190</v>
      </c>
    </row>
    <row r="11" spans="1:29" ht="15" thickBot="1" x14ac:dyDescent="0.35">
      <c r="A11" s="35" t="s">
        <v>50</v>
      </c>
      <c r="B11" s="35">
        <v>1</v>
      </c>
      <c r="C11" s="35" t="s">
        <v>133</v>
      </c>
      <c r="D11" s="35" t="s">
        <v>133</v>
      </c>
      <c r="E11" s="35" t="s">
        <v>133</v>
      </c>
      <c r="F11" s="35" t="s">
        <v>133</v>
      </c>
      <c r="G11" s="35" t="s">
        <v>133</v>
      </c>
      <c r="H11" s="35" t="s">
        <v>133</v>
      </c>
      <c r="I11" s="35" t="s">
        <v>133</v>
      </c>
      <c r="K11" s="35" t="s">
        <v>50</v>
      </c>
      <c r="L11" s="35">
        <v>3</v>
      </c>
      <c r="M11" s="35" t="s">
        <v>108</v>
      </c>
      <c r="N11" s="35" t="s">
        <v>109</v>
      </c>
      <c r="O11" s="35" t="s">
        <v>110</v>
      </c>
      <c r="P11" s="35" t="s">
        <v>111</v>
      </c>
      <c r="Q11" s="35" t="s">
        <v>111</v>
      </c>
      <c r="R11" s="35" t="s">
        <v>111</v>
      </c>
      <c r="S11" s="35" t="s">
        <v>111</v>
      </c>
      <c r="U11" s="35" t="s">
        <v>50</v>
      </c>
      <c r="V11" s="35">
        <v>30</v>
      </c>
      <c r="W11" s="35" t="s">
        <v>136</v>
      </c>
      <c r="X11" s="35" t="s">
        <v>137</v>
      </c>
      <c r="Y11" s="35" t="s">
        <v>138</v>
      </c>
      <c r="Z11" s="35" t="s">
        <v>139</v>
      </c>
      <c r="AA11" s="35" t="s">
        <v>140</v>
      </c>
      <c r="AB11" s="35" t="s">
        <v>141</v>
      </c>
      <c r="AC11" s="35" t="s">
        <v>141</v>
      </c>
    </row>
    <row r="12" spans="1:29" ht="19.8" thickBot="1" x14ac:dyDescent="0.35">
      <c r="A12" s="35" t="s">
        <v>49</v>
      </c>
      <c r="B12" s="35">
        <v>1</v>
      </c>
      <c r="C12" s="35" t="s">
        <v>134</v>
      </c>
      <c r="D12" s="35" t="s">
        <v>134</v>
      </c>
      <c r="E12" s="35" t="s">
        <v>134</v>
      </c>
      <c r="F12" s="35" t="s">
        <v>134</v>
      </c>
      <c r="G12" s="35" t="s">
        <v>134</v>
      </c>
      <c r="H12" s="35" t="s">
        <v>134</v>
      </c>
      <c r="I12" s="35" t="s">
        <v>134</v>
      </c>
      <c r="K12" s="35" t="s">
        <v>49</v>
      </c>
      <c r="L12" s="35">
        <v>3</v>
      </c>
      <c r="M12" s="35" t="s">
        <v>112</v>
      </c>
      <c r="N12" s="35" t="s">
        <v>113</v>
      </c>
      <c r="O12" s="35" t="s">
        <v>114</v>
      </c>
      <c r="P12" s="35" t="s">
        <v>115</v>
      </c>
      <c r="Q12" s="35" t="s">
        <v>115</v>
      </c>
      <c r="R12" s="35" t="s">
        <v>115</v>
      </c>
      <c r="S12" s="35" t="s">
        <v>115</v>
      </c>
      <c r="U12" s="35" t="s">
        <v>49</v>
      </c>
      <c r="V12" s="35">
        <v>27</v>
      </c>
      <c r="W12" s="35" t="s">
        <v>161</v>
      </c>
      <c r="X12" s="35" t="s">
        <v>162</v>
      </c>
      <c r="Y12" s="35" t="s">
        <v>163</v>
      </c>
      <c r="Z12" s="35" t="s">
        <v>164</v>
      </c>
      <c r="AA12" s="35" t="s">
        <v>165</v>
      </c>
      <c r="AB12" s="35" t="s">
        <v>166</v>
      </c>
      <c r="AC12" s="35" t="s">
        <v>166</v>
      </c>
    </row>
    <row r="13" spans="1:29" x14ac:dyDescent="0.3">
      <c r="D13" t="s">
        <v>62</v>
      </c>
      <c r="M13" t="s">
        <v>63</v>
      </c>
      <c r="U13" t="s">
        <v>69</v>
      </c>
    </row>
    <row r="14" spans="1:29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</row>
    <row r="15" spans="1:29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4" workbookViewId="0">
      <selection activeCell="B4" sqref="B4:B12"/>
    </sheetView>
  </sheetViews>
  <sheetFormatPr defaultRowHeight="14.4" x14ac:dyDescent="0.3"/>
  <cols>
    <col min="1" max="1" width="43.21875" customWidth="1"/>
    <col min="2" max="2" width="23.6640625" customWidth="1"/>
  </cols>
  <sheetData>
    <row r="1" spans="1:2" x14ac:dyDescent="0.3">
      <c r="A1" s="30" t="s">
        <v>31</v>
      </c>
      <c r="B1" s="30" t="s">
        <v>32</v>
      </c>
    </row>
    <row r="2" spans="1:2" x14ac:dyDescent="0.3">
      <c r="A2" t="str">
        <f>'Автоматизированный расчет'!A25</f>
        <v>Главная Welcome страница</v>
      </c>
      <c r="B2" s="34" t="s">
        <v>45</v>
      </c>
    </row>
    <row r="3" spans="1:2" x14ac:dyDescent="0.3">
      <c r="A3" t="str">
        <f>'Автоматизированный расчет'!A26</f>
        <v>Выбор категории товара</v>
      </c>
      <c r="B3" s="34" t="s">
        <v>46</v>
      </c>
    </row>
    <row r="4" spans="1:2" x14ac:dyDescent="0.3">
      <c r="A4" t="str">
        <f>'Автоматизированный расчет'!A27</f>
        <v>Выбор товара из категории</v>
      </c>
      <c r="B4" s="34" t="s">
        <v>47</v>
      </c>
    </row>
    <row r="5" spans="1:2" x14ac:dyDescent="0.3">
      <c r="A5" t="str">
        <f>'Автоматизированный расчет'!A28</f>
        <v>Удаление товара из корзины</v>
      </c>
      <c r="B5" s="34" t="s">
        <v>48</v>
      </c>
    </row>
    <row r="6" spans="1:2" x14ac:dyDescent="0.3">
      <c r="A6" t="str">
        <f>'Автоматизированный расчет'!A29</f>
        <v>Вход в систему</v>
      </c>
      <c r="B6" s="34" t="s">
        <v>34</v>
      </c>
    </row>
    <row r="7" spans="1:2" x14ac:dyDescent="0.3">
      <c r="A7" t="str">
        <f>'Автоматизированный расчет'!A30</f>
        <v>Добавление товара в корзину</v>
      </c>
      <c r="B7" s="34" t="s">
        <v>49</v>
      </c>
    </row>
    <row r="8" spans="1:2" x14ac:dyDescent="0.3">
      <c r="A8" t="str">
        <f>'Автоматизированный расчет'!A31</f>
        <v>Переход на страницу счета</v>
      </c>
      <c r="B8" s="34" t="s">
        <v>50</v>
      </c>
    </row>
    <row r="9" spans="1:2" x14ac:dyDescent="0.3">
      <c r="A9" t="str">
        <f>'Автоматизированный расчет'!A32</f>
        <v>Выход из системы</v>
      </c>
      <c r="B9" s="34" t="s">
        <v>58</v>
      </c>
    </row>
    <row r="10" spans="1:2" x14ac:dyDescent="0.3">
      <c r="A10" t="str">
        <f>'Автоматизированный расчет'!A33</f>
        <v>Переход на страницу регистрации</v>
      </c>
      <c r="B10" s="34" t="s">
        <v>51</v>
      </c>
    </row>
    <row r="11" spans="1:2" x14ac:dyDescent="0.3">
      <c r="A11" t="str">
        <f>'Автоматизированный расчет'!A34</f>
        <v>Переход на следуюущий эран после регистарции</v>
      </c>
      <c r="B11" s="34" t="s">
        <v>52</v>
      </c>
    </row>
    <row r="12" spans="1:2" x14ac:dyDescent="0.3">
      <c r="A12" t="str">
        <f>'Автоматизированный расчет'!A35</f>
        <v>Удаление аккаунта</v>
      </c>
      <c r="B12" s="34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Автоматизированный расчет</vt:lpstr>
      <vt:lpstr>Summary Report</vt:lpstr>
      <vt:lpstr>Соответствие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Добрынин Сергей</cp:lastModifiedBy>
  <dcterms:created xsi:type="dcterms:W3CDTF">2015-06-05T18:19:34Z</dcterms:created>
  <dcterms:modified xsi:type="dcterms:W3CDTF">2022-07-20T12:13:06Z</dcterms:modified>
</cp:coreProperties>
</file>