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1 - Tаблица 2" sheetId="3" r:id="rId6"/>
    <sheet name="Лист 1 - Tаблица 3" sheetId="4" r:id="rId7"/>
    <sheet name="Лист 1 - Tаблица 4" sheetId="5" r:id="rId8"/>
    <sheet name="Лист 1 - Tаблица 5" sheetId="6" r:id="rId9"/>
    <sheet name="Лист 1 - Drawings" sheetId="7" r:id="rId10"/>
  </sheets>
</workbook>
</file>

<file path=xl/sharedStrings.xml><?xml version="1.0" encoding="utf-8"?>
<sst xmlns="http://schemas.openxmlformats.org/spreadsheetml/2006/main" uniqueCount="29">
  <si>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</si>
  <si>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</si>
  <si>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</si>
  <si>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</si>
  <si>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</si>
  <si>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</si>
  <si>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</si>
  <si>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x, см</t>
  </si>
  <si>
    <t>A_1, дел</t>
  </si>
  <si>
    <t>I, мА</t>
  </si>
  <si>
    <t>A_2, дел</t>
  </si>
  <si>
    <t>I_L, мА</t>
  </si>
  <si>
    <t>A_3, дел</t>
  </si>
  <si>
    <t>I_C, мА</t>
  </si>
  <si>
    <t>Tаблица 2</t>
  </si>
  <si>
    <t>Лист 1 - Tаблица 2</t>
  </si>
  <si>
    <t>Tаблица 3</t>
  </si>
  <si>
    <t>Лист 1 - Tаблица 3</t>
  </si>
  <si>
    <t>Tаблица 4</t>
  </si>
  <si>
    <t>Лист 1 - Tаблица 4</t>
  </si>
  <si>
    <t>Tаблица 5</t>
  </si>
  <si>
    <t>Лист 1 - Tаблица 5</t>
  </si>
  <si>
    <t>w</t>
  </si>
  <si>
    <t>c</t>
  </si>
  <si>
    <t>Q</t>
  </si>
  <si>
    <t>rL</t>
  </si>
  <si>
    <t>L</t>
  </si>
  <si>
    <t>“All Drawings from the Sheet”</t>
  </si>
  <si>
    <t>Лист 1 - Drawings</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</si>
</sst>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4"/>
      <color indexed="8"/>
      <name val="Helvetica Neue"/>
    </font>
    <font>
      <u val="single"/>
      <sz val="12"/>
      <color indexed="11"/>
      <name val="Helvetica Neue"/>
    </font>
    <font>
      <sz val="10"/>
      <color indexed="8"/>
      <name val="Helvetica"/>
    </font>
    <font>
      <i val="1"/>
      <sz val="10"/>
      <color indexed="8"/>
      <name val="Times New Roman"/>
    </font>
    <font>
      <sz val="11"/>
      <color indexed="8"/>
      <name val="Times New Roman"/>
    </font>
    <font>
      <shadow val="1"/>
      <sz val="12"/>
      <color indexed="14"/>
      <name val="Helvetica"/>
    </font>
    <font>
      <i val="1"/>
      <sz val="11"/>
      <color indexed="8"/>
      <name val="Times New Roman"/>
    </font>
    <font>
      <sz val="10"/>
      <color indexed="8"/>
      <name val="Times New Roman"/>
    </font>
    <font>
      <shadow val="1"/>
      <sz val="12"/>
      <color indexed="8"/>
      <name val="Helvetica"/>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4">
    <border>
      <left/>
      <right/>
      <top/>
      <bottom/>
      <diagonal/>
    </border>
    <border>
      <left style="thin">
        <color indexed="12"/>
      </left>
      <right style="thin">
        <color indexed="12"/>
      </right>
      <top style="thin">
        <color indexed="12"/>
      </top>
      <bottom style="thin">
        <color indexed="12"/>
      </bottom>
      <diagonal/>
    </border>
    <border>
      <left style="thin">
        <color indexed="13"/>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49" fontId="6" borderId="1" applyNumberFormat="1" applyFont="1" applyFill="0" applyBorder="1" applyAlignment="1" applyProtection="0">
      <alignment horizontal="justify" vertical="top" wrapText="1"/>
    </xf>
    <xf numFmtId="0" fontId="6" borderId="1" applyNumberFormat="1" applyFont="1" applyFill="0" applyBorder="1" applyAlignment="1" applyProtection="0">
      <alignment horizontal="left" vertical="top" wrapText="1"/>
    </xf>
    <xf numFmtId="0" fontId="6" borderId="1" applyNumberFormat="0" applyFont="1" applyFill="0" applyBorder="1" applyAlignment="1" applyProtection="0">
      <alignment horizontal="justify" vertical="top" wrapText="1"/>
    </xf>
    <xf numFmtId="0" fontId="6" borderId="1" applyNumberFormat="0" applyFont="1" applyFill="0" applyBorder="1"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borderId="2"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3f3f3f"/>
      <rgbColor rgb="ffa5a5a5"/>
      <rgbColor rgb="fffeffff"/>
      <rgbColor rgb="ff51a7f9"/>
      <rgbColor rgb="ff6fbf40"/>
      <rgbColor rgb="fffbe02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61983"/>
          <c:y val="0.0284648"/>
          <c:w val="0.892388"/>
          <c:h val="0.8677"/>
        </c:manualLayout>
      </c:layout>
      <c:scatterChart>
        <c:scatterStyle val="lineMarker"/>
        <c:varyColors val="0"/>
        <c:ser>
          <c:idx val="0"/>
          <c:order val="0"/>
          <c:tx>
            <c:v>x, см</c:v>
          </c:tx>
          <c:spPr>
            <a:solidFill>
              <a:srgbClr val="000000"/>
            </a:solidFill>
            <a:ln w="12700" cap="flat">
              <a:noFill/>
              <a:prstDash val="solid"/>
              <a:miter lim="400000"/>
            </a:ln>
            <a:effectLst/>
          </c:spPr>
          <c:marker>
            <c:symbol val="none"/>
            <c:size val="6"/>
            <c:spPr>
              <a:solidFill>
                <a:srgbClr val="000000"/>
              </a:solidFill>
              <a:ln w="254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poly"/>
            <c:order val="2"/>
            <c:forward val="0"/>
            <c:backward val="0"/>
            <c:dispRSqr val="0"/>
            <c:dispEq val="0"/>
          </c:trendline>
          <c:errBars>
            <c:errDir val="x"/>
            <c:errBarType val="both"/>
            <c:errValType val="fixedVal"/>
            <c:noEndCap val="0"/>
            <c:val val="0.1"/>
            <c:spPr>
              <a:noFill/>
              <a:ln w="12700" cap="flat">
                <a:solidFill>
                  <a:srgbClr val="000000"/>
                </a:solidFill>
                <a:prstDash val="solid"/>
                <a:miter lim="400000"/>
              </a:ln>
              <a:effectLst/>
            </c:spPr>
          </c:errBars>
          <c:errBars>
            <c:errDir val="y"/>
            <c:errBarType val="both"/>
            <c:errValType val="fixedVal"/>
            <c:noEndCap val="0"/>
            <c:val val="5"/>
            <c:spPr>
              <a:noFill/>
              <a:ln w="12700" cap="flat">
                <a:solidFill>
                  <a:srgbClr val="000000"/>
                </a:solidFill>
                <a:prstDash val="solid"/>
                <a:miter lim="400000"/>
              </a:ln>
              <a:effectLst/>
            </c:spPr>
          </c:errBars>
          <c:xVal>
            <c:numRef>
              <c:f>'Лист 1 - Tаблица 1'!$B$2:$J$2</c:f>
              <c:numCache>
                <c:ptCount val="9"/>
                <c:pt idx="0">
                  <c:v>2.400000</c:v>
                </c:pt>
                <c:pt idx="1">
                  <c:v>4.500000</c:v>
                </c:pt>
                <c:pt idx="2">
                  <c:v>5.500000</c:v>
                </c:pt>
                <c:pt idx="3">
                  <c:v>6.500000</c:v>
                </c:pt>
                <c:pt idx="4">
                  <c:v>7.000000</c:v>
                </c:pt>
                <c:pt idx="5">
                  <c:v>8.000000</c:v>
                </c:pt>
                <c:pt idx="6">
                  <c:v>8.500000</c:v>
                </c:pt>
                <c:pt idx="7">
                  <c:v>9.500000</c:v>
                </c:pt>
                <c:pt idx="8">
                  <c:v>10.500000</c:v>
                </c:pt>
              </c:numCache>
            </c:numRef>
          </c:xVal>
          <c:yVal>
            <c:numRef>
              <c:f>'Лист 1 - Tаблица 1'!$B$7:$J$7</c:f>
              <c:numCache>
                <c:ptCount val="9"/>
                <c:pt idx="0">
                  <c:v>220.000000</c:v>
                </c:pt>
                <c:pt idx="1">
                  <c:v>280.000000</c:v>
                </c:pt>
                <c:pt idx="2">
                  <c:v>320.000000</c:v>
                </c:pt>
                <c:pt idx="3">
                  <c:v>400.000000</c:v>
                </c:pt>
                <c:pt idx="4">
                  <c:v>420.000000</c:v>
                </c:pt>
                <c:pt idx="5">
                  <c:v>500.000000</c:v>
                </c:pt>
                <c:pt idx="6">
                  <c:v>540.000000</c:v>
                </c:pt>
                <c:pt idx="7">
                  <c:v>630.000000</c:v>
                </c:pt>
                <c:pt idx="8">
                  <c:v>750.000000</c:v>
                </c:pt>
              </c:numCache>
            </c:numRef>
          </c:yVal>
          <c:smooth val="0"/>
        </c:ser>
        <c:ser>
          <c:idx val="1"/>
          <c:order val="1"/>
          <c:tx>
            <c:v>Новая 1</c:v>
          </c:tx>
          <c:spPr>
            <a:solidFill>
              <a:srgbClr val="000000"/>
            </a:solidFill>
            <a:ln w="12700" cap="flat">
              <a:noFill/>
              <a:prstDash val="solid"/>
              <a:miter lim="400000"/>
            </a:ln>
            <a:effectLst/>
          </c:spPr>
          <c:marker>
            <c:symbol val="none"/>
            <c:size val="6"/>
            <c:spPr>
              <a:solidFill>
                <a:srgbClr val="000000"/>
              </a:solidFill>
              <a:ln w="254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exp"/>
            <c:forward val="0"/>
            <c:backward val="0"/>
            <c:dispRSqr val="0"/>
            <c:dispEq val="0"/>
          </c:trendline>
          <c:errBars>
            <c:errDir val="x"/>
            <c:errBarType val="both"/>
            <c:errValType val="fixedVal"/>
            <c:noEndCap val="0"/>
            <c:val val="0.1"/>
            <c:spPr>
              <a:noFill/>
              <a:ln w="12700" cap="flat">
                <a:solidFill>
                  <a:srgbClr val="000000"/>
                </a:solidFill>
                <a:prstDash val="solid"/>
                <a:miter lim="400000"/>
              </a:ln>
              <a:effectLst/>
            </c:spPr>
          </c:errBars>
          <c:errBars>
            <c:errDir val="y"/>
            <c:errBarType val="both"/>
            <c:errValType val="fixedVal"/>
            <c:noEndCap val="0"/>
            <c:val val="5"/>
            <c:spPr>
              <a:noFill/>
              <a:ln w="12700" cap="flat">
                <a:solidFill>
                  <a:srgbClr val="000000"/>
                </a:solidFill>
                <a:prstDash val="solid"/>
                <a:miter lim="400000"/>
              </a:ln>
              <a:effectLst/>
            </c:spPr>
          </c:errBars>
          <c:xVal>
            <c:numRef>
              <c:f>'Лист 1 - Tаблица 1'!$B$3:$J$3</c:f>
              <c:numCache>
                <c:ptCount val="9"/>
                <c:pt idx="0">
                  <c:v>2.400000</c:v>
                </c:pt>
                <c:pt idx="1">
                  <c:v>4.500000</c:v>
                </c:pt>
                <c:pt idx="2">
                  <c:v>5.500000</c:v>
                </c:pt>
                <c:pt idx="3">
                  <c:v>6.500000</c:v>
                </c:pt>
                <c:pt idx="4">
                  <c:v>7.000000</c:v>
                </c:pt>
                <c:pt idx="5">
                  <c:v>8.000000</c:v>
                </c:pt>
                <c:pt idx="6">
                  <c:v>8.500000</c:v>
                </c:pt>
                <c:pt idx="7">
                  <c:v>9.500000</c:v>
                </c:pt>
                <c:pt idx="8">
                  <c:v>10.500000</c:v>
                </c:pt>
              </c:numCache>
            </c:numRef>
          </c:xVal>
          <c:yVal>
            <c:numRef>
              <c:f>'Лист 1 - Tаблица 1'!$B$9:$J$9</c:f>
              <c:numCache>
                <c:ptCount val="9"/>
                <c:pt idx="0">
                  <c:v>420.000000</c:v>
                </c:pt>
                <c:pt idx="1">
                  <c:v>420.000000</c:v>
                </c:pt>
                <c:pt idx="2">
                  <c:v>420.000000</c:v>
                </c:pt>
                <c:pt idx="3">
                  <c:v>420.000000</c:v>
                </c:pt>
                <c:pt idx="4">
                  <c:v>420.000000</c:v>
                </c:pt>
                <c:pt idx="5">
                  <c:v>420.000000</c:v>
                </c:pt>
                <c:pt idx="6">
                  <c:v>420.000000</c:v>
                </c:pt>
                <c:pt idx="7">
                  <c:v>420.000000</c:v>
                </c:pt>
                <c:pt idx="8">
                  <c:v>420.000000</c:v>
                </c:pt>
              </c:numCache>
            </c:numRef>
          </c:yVal>
          <c:smooth val="0"/>
        </c:ser>
        <c:ser>
          <c:idx val="2"/>
          <c:order val="2"/>
          <c:tx>
            <c:v>Новая 5</c:v>
          </c:tx>
          <c:spPr>
            <a:solidFill>
              <a:srgbClr val="000000"/>
            </a:solidFill>
            <a:ln w="12700" cap="flat">
              <a:noFill/>
              <a:prstDash val="solid"/>
              <a:miter lim="400000"/>
            </a:ln>
            <a:effectLst/>
          </c:spPr>
          <c:marker>
            <c:symbol val="none"/>
            <c:size val="6"/>
            <c:spPr>
              <a:solidFill>
                <a:srgbClr val="000000"/>
              </a:solidFill>
              <a:ln w="254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0"/>
          </c:trendline>
          <c:errBars>
            <c:errDir val="x"/>
            <c:errBarType val="both"/>
            <c:errValType val="fixedVal"/>
            <c:noEndCap val="0"/>
            <c:val val="0.1"/>
            <c:spPr>
              <a:noFill/>
              <a:ln w="12700" cap="flat">
                <a:solidFill>
                  <a:srgbClr val="000000"/>
                </a:solidFill>
                <a:prstDash val="solid"/>
                <a:miter lim="400000"/>
              </a:ln>
              <a:effectLst/>
            </c:spPr>
          </c:errBars>
          <c:errBars>
            <c:errDir val="y"/>
            <c:errBarType val="both"/>
            <c:errValType val="fixedVal"/>
            <c:noEndCap val="0"/>
            <c:val val="2.5"/>
            <c:spPr>
              <a:noFill/>
              <a:ln w="12700" cap="flat">
                <a:solidFill>
                  <a:srgbClr val="000000"/>
                </a:solidFill>
                <a:prstDash val="solid"/>
                <a:miter lim="400000"/>
              </a:ln>
              <a:effectLst/>
            </c:spPr>
          </c:errBars>
          <c:xVal>
            <c:numRef>
              <c:f>'Лист 1 - Tаблица 2'!$A$2:$E$2</c:f>
              <c:numCache>
                <c:ptCount val="5"/>
                <c:pt idx="0">
                  <c:v>2.400000</c:v>
                </c:pt>
                <c:pt idx="1">
                  <c:v>4.500000</c:v>
                </c:pt>
                <c:pt idx="2">
                  <c:v>5.500000</c:v>
                </c:pt>
                <c:pt idx="3">
                  <c:v>6.500000</c:v>
                </c:pt>
                <c:pt idx="4">
                  <c:v>7.000000</c:v>
                </c:pt>
              </c:numCache>
            </c:numRef>
          </c:xVal>
          <c:yVal>
            <c:numRef>
              <c:f>'Лист 1 - Tаблица 2'!$A$3:$E$3</c:f>
              <c:numCache>
                <c:ptCount val="5"/>
                <c:pt idx="0">
                  <c:v>212.500000</c:v>
                </c:pt>
                <c:pt idx="1">
                  <c:v>135.000000</c:v>
                </c:pt>
                <c:pt idx="2">
                  <c:v>85.000000</c:v>
                </c:pt>
                <c:pt idx="3">
                  <c:v>50.000000</c:v>
                </c:pt>
                <c:pt idx="4">
                  <c:v>37.500000</c:v>
                </c:pt>
              </c:numCache>
            </c:numRef>
          </c:yVal>
          <c:smooth val="0"/>
        </c:ser>
        <c:ser>
          <c:idx val="3"/>
          <c:order val="3"/>
          <c:tx>
            <c:v>Новая 3</c:v>
          </c:tx>
          <c:spPr>
            <a:solidFill>
              <a:srgbClr val="000000"/>
            </a:solidFill>
            <a:ln w="9525" cap="flat">
              <a:noFill/>
              <a:prstDash val="solid"/>
              <a:miter lim="400000"/>
            </a:ln>
            <a:effectLst/>
          </c:spPr>
          <c:marker>
            <c:symbol val="none"/>
            <c:size val="6"/>
            <c:spPr>
              <a:solidFill>
                <a:srgbClr val="000000"/>
              </a:solidFill>
              <a:ln w="25400" cap="flat">
                <a:noFill/>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poly"/>
            <c:order val="2"/>
            <c:forward val="0"/>
            <c:backward val="0"/>
            <c:dispRSqr val="0"/>
            <c:dispEq val="0"/>
          </c:trendline>
          <c:errBars>
            <c:errDir val="x"/>
            <c:errBarType val="both"/>
            <c:errValType val="fixedVal"/>
            <c:noEndCap val="0"/>
            <c:val val="0.1"/>
            <c:spPr>
              <a:noFill/>
              <a:ln w="12700" cap="flat">
                <a:solidFill>
                  <a:srgbClr val="000000"/>
                </a:solidFill>
                <a:prstDash val="solid"/>
                <a:miter lim="400000"/>
              </a:ln>
              <a:effectLst/>
            </c:spPr>
          </c:errBars>
          <c:errBars>
            <c:errDir val="y"/>
            <c:errBarType val="both"/>
            <c:errValType val="fixedVal"/>
            <c:noEndCap val="0"/>
            <c:val val="2.5"/>
            <c:spPr>
              <a:noFill/>
              <a:ln w="12700" cap="flat">
                <a:solidFill>
                  <a:srgbClr val="000000"/>
                </a:solidFill>
                <a:prstDash val="solid"/>
                <a:miter lim="400000"/>
              </a:ln>
              <a:effectLst/>
            </c:spPr>
          </c:errBars>
          <c:xVal>
            <c:numRef>
              <c:f>'Лист 1 - Tаблица 2'!$A$4:$E$4</c:f>
              <c:numCache>
                <c:ptCount val="5"/>
                <c:pt idx="0">
                  <c:v>7.000000</c:v>
                </c:pt>
                <c:pt idx="1">
                  <c:v>8.000000</c:v>
                </c:pt>
                <c:pt idx="2">
                  <c:v>8.500000</c:v>
                </c:pt>
                <c:pt idx="3">
                  <c:v>9.500000</c:v>
                </c:pt>
                <c:pt idx="4">
                  <c:v>10.500000</c:v>
                </c:pt>
              </c:numCache>
            </c:numRef>
          </c:xVal>
          <c:yVal>
            <c:numRef>
              <c:f>'Лист 1 - Tаблица 2'!$A$5:$E$5</c:f>
              <c:numCache>
                <c:ptCount val="5"/>
                <c:pt idx="0">
                  <c:v>37.500000</c:v>
                </c:pt>
                <c:pt idx="1">
                  <c:v>100.000000</c:v>
                </c:pt>
                <c:pt idx="2">
                  <c:v>135.000000</c:v>
                </c:pt>
                <c:pt idx="3">
                  <c:v>220.000000</c:v>
                </c:pt>
                <c:pt idx="4">
                  <c:v>335.000000</c:v>
                </c:pt>
              </c:numCache>
            </c:numRef>
          </c:yVal>
          <c:smooth val="0"/>
        </c:ser>
        <c:axId val="2094734552"/>
        <c:axId val="2094734553"/>
      </c:scatterChart>
      <c:valAx>
        <c:axId val="2094734552"/>
        <c:scaling>
          <c:orientation val="minMax"/>
          <c:max val="12"/>
        </c:scaling>
        <c:delete val="0"/>
        <c:axPos val="b"/>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0"/>
              <a:lstStyle/>
              <a:p>
                <a:pPr>
                  <a:defRPr b="0" i="1" strike="noStrike" sz="1100" u="none">
                    <a:solidFill>
                      <a:srgbClr val="000000"/>
                    </a:solidFill>
                    <a:latin typeface="Times New Roman"/>
                  </a:defRPr>
                </a:pPr>
                <a:r>
                  <a:rPr b="0" i="1" strike="noStrike" sz="1100" u="none">
                    <a:solidFill>
                      <a:srgbClr val="000000"/>
                    </a:solidFill>
                    <a:latin typeface="Times New Roman"/>
                  </a:rPr>
                  <a:t>x, см</a:t>
                </a:r>
              </a:p>
            </c:rich>
          </c:tx>
          <c:layout/>
          <c:overlay val="1"/>
        </c:title>
        <c:numFmt formatCode="General" sourceLinked="0"/>
        <c:majorTickMark val="out"/>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2"/>
        <c:minorUnit val="0.25"/>
      </c:valAx>
      <c:valAx>
        <c:axId val="2094734553"/>
        <c:scaling>
          <c:orientation val="minMax"/>
          <c:max val="800"/>
        </c:scaling>
        <c:delete val="0"/>
        <c:axPos val="l"/>
        <c:majorGridlines>
          <c:spPr>
            <a:ln w="12700" cap="flat">
              <a:solidFill>
                <a:srgbClr val="000000"/>
              </a:solidFill>
              <a:prstDash val="solid"/>
              <a:miter lim="400000"/>
            </a:ln>
          </c:spPr>
        </c:majorGridlines>
        <c:minorGridlines>
          <c:spPr>
            <a:ln w="3175" cap="flat">
              <a:solidFill>
                <a:srgbClr val="000000"/>
              </a:solidFill>
              <a:prstDash val="solid"/>
              <a:miter lim="400000"/>
            </a:ln>
          </c:spPr>
        </c:minorGridlines>
        <c:title>
          <c:tx>
            <c:rich>
              <a:bodyPr rot="-5400000"/>
              <a:lstStyle/>
              <a:p>
                <a:pPr>
                  <a:defRPr b="0" i="1" strike="noStrike" sz="1100" u="none">
                    <a:solidFill>
                      <a:srgbClr val="000000"/>
                    </a:solidFill>
                    <a:latin typeface="Times New Roman"/>
                  </a:defRPr>
                </a:pPr>
                <a:r>
                  <a:rPr b="0" i="1" strike="noStrike" sz="1100" u="none">
                    <a:solidFill>
                      <a:srgbClr val="000000"/>
                    </a:solidFill>
                    <a:latin typeface="Times New Roman"/>
                  </a:rPr>
                  <a:t>I, мА</a:t>
                </a:r>
              </a:p>
            </c:rich>
          </c:tx>
          <c:layout/>
          <c:overlay val="1"/>
        </c:title>
        <c:numFmt formatCode="General" sourceLinked="0"/>
        <c:majorTickMark val="out"/>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100"/>
        <c:minorUnit val="12.5"/>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755598</xdr:colOff>
      <xdr:row>0</xdr:row>
      <xdr:rowOff>0</xdr:rowOff>
    </xdr:from>
    <xdr:to>
      <xdr:col>14</xdr:col>
      <xdr:colOff>17654</xdr:colOff>
      <xdr:row>28</xdr:row>
      <xdr:rowOff>95480</xdr:rowOff>
    </xdr:to>
    <xdr:graphicFrame>
      <xdr:nvGraphicFramePr>
        <xdr:cNvPr id="2" name="Chart 2"/>
        <xdr:cNvGraphicFramePr/>
      </xdr:nvGraphicFramePr>
      <xdr:xfrm>
        <a:off x="4565598" y="-60643"/>
        <a:ext cx="6120057" cy="471828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14</v>
      </c>
      <c r="D11" t="s" s="5">
        <v>15</v>
      </c>
    </row>
    <row r="12">
      <c r="B12" s="4"/>
      <c r="C12" t="s" s="4">
        <v>16</v>
      </c>
      <c r="D12" t="s" s="5">
        <v>17</v>
      </c>
    </row>
    <row r="13">
      <c r="B13" s="4"/>
      <c r="C13" t="s" s="4">
        <v>18</v>
      </c>
      <c r="D13" t="s" s="5">
        <v>19</v>
      </c>
    </row>
    <row r="14">
      <c r="B14" s="4"/>
      <c r="C14" t="s" s="4">
        <v>20</v>
      </c>
      <c r="D14" t="s" s="5">
        <v>21</v>
      </c>
    </row>
    <row r="15">
      <c r="B15" s="4"/>
      <c r="C15" t="s" s="4">
        <v>27</v>
      </c>
      <c r="D15" t="s" s="5">
        <v>28</v>
      </c>
    </row>
  </sheetData>
  <mergeCells count="1">
    <mergeCell ref="B3:D3"/>
  </mergeCells>
  <hyperlinks>
    <hyperlink ref="D10" location="'Лист 1 - Tаблица 1'!R2C1" tooltip="" display="Лист 1 - Tаблица 1"/>
    <hyperlink ref="D11" location="'Лист 1 - Tаблица 2'!R2C1" tooltip="" display="Лист 1 - Tаблица 2"/>
    <hyperlink ref="D12" location="'Лист 1 - Tаблица 3'!R2C1" tooltip="" display="Лист 1 - Tаблица 3"/>
    <hyperlink ref="D13" location="'Лист 1 - Tаблица 4'!R2C1" tooltip="" display="Лист 1 - Tаблица 4"/>
    <hyperlink ref="D14" location="'Лист 1 - Tаблица 5'!R2C1" tooltip="" display="Лист 1 - Tаблица 5"/>
    <hyperlink ref="D15" location="'Лист 1 - Drawings'!R1C1" tooltip="" display="Лист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J10"/>
  <sheetViews>
    <sheetView workbookViewId="0" showGridLines="0" defaultGridColor="1"/>
  </sheetViews>
  <sheetFormatPr defaultColWidth="16.3333" defaultRowHeight="18" customHeight="1" outlineLevelRow="0" outlineLevelCol="0"/>
  <cols>
    <col min="1" max="1" width="13.2891" style="6" customWidth="1"/>
    <col min="2" max="2" width="5.67188" style="6" customWidth="1"/>
    <col min="3" max="3" width="4.35156" style="6" customWidth="1"/>
    <col min="4" max="5" width="3.85156" style="6" customWidth="1"/>
    <col min="6" max="6" width="4.67188" style="6" customWidth="1"/>
    <col min="7" max="9" width="4.35156" style="6" customWidth="1"/>
    <col min="10" max="10" width="4.67188" style="6" customWidth="1"/>
    <col min="11" max="256" width="16.3516" style="6" customWidth="1"/>
  </cols>
  <sheetData>
    <row r="1" ht="18.55" customHeight="1">
      <c r="A1" t="s" s="7">
        <v>5</v>
      </c>
      <c r="B1" s="7"/>
      <c r="C1" s="7"/>
      <c r="D1" s="7"/>
      <c r="E1" s="7"/>
      <c r="F1" s="7"/>
      <c r="G1" s="7"/>
      <c r="H1" s="7"/>
      <c r="I1" s="7"/>
      <c r="J1" s="7"/>
    </row>
    <row r="2" ht="21.25" customHeight="1">
      <c r="A2" t="s" s="8">
        <v>7</v>
      </c>
      <c r="B2" s="9">
        <v>2.4</v>
      </c>
      <c r="C2" s="9">
        <v>4.5</v>
      </c>
      <c r="D2" s="9">
        <v>5.5</v>
      </c>
      <c r="E2" s="9">
        <v>6.5</v>
      </c>
      <c r="F2" s="9">
        <v>7</v>
      </c>
      <c r="G2" s="9">
        <v>8</v>
      </c>
      <c r="H2" s="9">
        <v>8.5</v>
      </c>
      <c r="I2" s="9">
        <v>9.5</v>
      </c>
      <c r="J2" s="9">
        <v>10.5</v>
      </c>
    </row>
    <row r="3" ht="21.25" customHeight="1">
      <c r="A3" s="10"/>
      <c r="B3" s="9">
        <f>B2</f>
        <v>2.4</v>
      </c>
      <c r="C3" s="9">
        <f>C2</f>
        <v>4.5</v>
      </c>
      <c r="D3" s="9">
        <f>D2</f>
        <v>5.5</v>
      </c>
      <c r="E3" s="9">
        <f>E2</f>
        <v>6.5</v>
      </c>
      <c r="F3" s="9">
        <f>F2</f>
        <v>7</v>
      </c>
      <c r="G3" s="9">
        <f>G2</f>
        <v>8</v>
      </c>
      <c r="H3" s="9">
        <f>H2</f>
        <v>8.5</v>
      </c>
      <c r="I3" s="9">
        <f>I2</f>
        <v>9.5</v>
      </c>
      <c r="J3" s="9">
        <f>J2</f>
        <v>10.5</v>
      </c>
    </row>
    <row r="4" ht="21.9" customHeight="1">
      <c r="A4" t="s" s="8">
        <v>8</v>
      </c>
      <c r="B4" s="9">
        <v>42.5</v>
      </c>
      <c r="C4" s="9">
        <v>27</v>
      </c>
      <c r="D4" s="9">
        <v>17</v>
      </c>
      <c r="E4" s="9">
        <v>10</v>
      </c>
      <c r="F4" s="9">
        <v>7.5</v>
      </c>
      <c r="G4" s="9">
        <v>20</v>
      </c>
      <c r="H4" s="9">
        <v>27</v>
      </c>
      <c r="I4" s="9">
        <v>44</v>
      </c>
      <c r="J4" s="9">
        <v>67</v>
      </c>
    </row>
    <row r="5" ht="20.25" customHeight="1">
      <c r="A5" t="s" s="8">
        <v>9</v>
      </c>
      <c r="B5" s="9">
        <f>B4/100*500</f>
        <v>212.5</v>
      </c>
      <c r="C5" s="9">
        <f>C4/100*500</f>
        <v>135</v>
      </c>
      <c r="D5" s="9">
        <f>D4/100*500</f>
        <v>85</v>
      </c>
      <c r="E5" s="9">
        <f>E4/100*500</f>
        <v>50</v>
      </c>
      <c r="F5" s="9">
        <f>F4/100*500</f>
        <v>37.5</v>
      </c>
      <c r="G5" s="9">
        <f>G4/100*500</f>
        <v>100</v>
      </c>
      <c r="H5" s="9">
        <f>H4/100*500</f>
        <v>135</v>
      </c>
      <c r="I5" s="9">
        <f>I4/100*500</f>
        <v>220</v>
      </c>
      <c r="J5" s="9">
        <f>J4/100*500</f>
        <v>335</v>
      </c>
    </row>
    <row r="6" ht="21.9" customHeight="1">
      <c r="A6" t="s" s="8">
        <v>10</v>
      </c>
      <c r="B6" s="9">
        <v>22</v>
      </c>
      <c r="C6" s="9">
        <v>28</v>
      </c>
      <c r="D6" s="9">
        <v>32</v>
      </c>
      <c r="E6" s="9">
        <v>40</v>
      </c>
      <c r="F6" s="9">
        <v>42</v>
      </c>
      <c r="G6" s="9">
        <v>50</v>
      </c>
      <c r="H6" s="9">
        <v>54</v>
      </c>
      <c r="I6" s="9">
        <v>63</v>
      </c>
      <c r="J6" s="9">
        <v>75</v>
      </c>
    </row>
    <row r="7" ht="21.9" customHeight="1">
      <c r="A7" t="s" s="8">
        <v>11</v>
      </c>
      <c r="B7" s="9">
        <f>B6*10</f>
        <v>220</v>
      </c>
      <c r="C7" s="9">
        <f>C6*10</f>
        <v>280</v>
      </c>
      <c r="D7" s="9">
        <f>D6*10</f>
        <v>320</v>
      </c>
      <c r="E7" s="9">
        <f>E6*10</f>
        <v>400</v>
      </c>
      <c r="F7" s="9">
        <f>F6/100*1000</f>
        <v>420</v>
      </c>
      <c r="G7" s="9">
        <f>G6*10</f>
        <v>500</v>
      </c>
      <c r="H7" s="9">
        <f>H6*10</f>
        <v>540</v>
      </c>
      <c r="I7" s="9">
        <f>I6*10</f>
        <v>630</v>
      </c>
      <c r="J7" s="9">
        <f>J6*10</f>
        <v>750</v>
      </c>
    </row>
    <row r="8" ht="22" customHeight="1">
      <c r="A8" t="s" s="8">
        <v>12</v>
      </c>
      <c r="B8" s="9">
        <v>42</v>
      </c>
      <c r="C8" s="9">
        <v>42</v>
      </c>
      <c r="D8" s="9">
        <v>42</v>
      </c>
      <c r="E8" s="9">
        <v>42</v>
      </c>
      <c r="F8" s="9">
        <v>42</v>
      </c>
      <c r="G8" s="9">
        <v>42</v>
      </c>
      <c r="H8" s="9">
        <v>42</v>
      </c>
      <c r="I8" s="9">
        <v>42</v>
      </c>
      <c r="J8" s="9">
        <v>42</v>
      </c>
    </row>
    <row r="9" ht="22.05" customHeight="1">
      <c r="A9" t="s" s="8">
        <v>13</v>
      </c>
      <c r="B9" s="9">
        <f>B8*10</f>
        <v>420</v>
      </c>
      <c r="C9" s="9">
        <f>C8*10</f>
        <v>420</v>
      </c>
      <c r="D9" s="9">
        <f>D8*10</f>
        <v>420</v>
      </c>
      <c r="E9" s="9">
        <f>E8*10</f>
        <v>420</v>
      </c>
      <c r="F9" s="9">
        <f>F8*10</f>
        <v>420</v>
      </c>
      <c r="G9" s="9">
        <f>G8*10</f>
        <v>420</v>
      </c>
      <c r="H9" s="9">
        <f>H8*10</f>
        <v>420</v>
      </c>
      <c r="I9" s="9">
        <f>I8*10</f>
        <v>420</v>
      </c>
      <c r="J9" s="9">
        <f>J8*10</f>
        <v>420</v>
      </c>
    </row>
    <row r="10" ht="22.05" customHeight="1">
      <c r="A10" s="10"/>
      <c r="B10" s="11"/>
      <c r="C10" s="11"/>
      <c r="D10" s="11"/>
      <c r="E10" s="11"/>
      <c r="F10" s="9">
        <f>MAX(B9:J9)/MIN(B5:J5)</f>
        <v>11.2</v>
      </c>
      <c r="G10" s="9">
        <f>20/F5*1000</f>
        <v>533.3333333333334</v>
      </c>
      <c r="H10" s="11"/>
      <c r="I10" s="11"/>
      <c r="J10" s="11"/>
    </row>
  </sheetData>
  <mergeCells count="1">
    <mergeCell ref="A1:J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5"/>
  <sheetViews>
    <sheetView workbookViewId="0" showGridLines="0" defaultGridColor="1"/>
  </sheetViews>
  <sheetFormatPr defaultColWidth="16.3333" defaultRowHeight="19.9" customHeight="1" outlineLevelRow="0" outlineLevelCol="0"/>
  <cols>
    <col min="1" max="1" width="5.67188" style="12" customWidth="1"/>
    <col min="2" max="2" width="4.35156" style="12" customWidth="1"/>
    <col min="3" max="4" width="3.85156" style="12" customWidth="1"/>
    <col min="5" max="5" width="4.67188" style="12" customWidth="1"/>
    <col min="6" max="256" width="16.3516" style="12" customWidth="1"/>
  </cols>
  <sheetData>
    <row r="1" ht="27.65" customHeight="1">
      <c r="A1" t="s" s="13">
        <v>14</v>
      </c>
      <c r="B1" s="13"/>
      <c r="C1" s="13"/>
      <c r="D1" s="13"/>
      <c r="E1" s="13"/>
    </row>
    <row r="2" ht="20.25" customHeight="1">
      <c r="A2" s="9">
        <v>2.4</v>
      </c>
      <c r="B2" s="9">
        <v>4.5</v>
      </c>
      <c r="C2" s="9">
        <v>5.5</v>
      </c>
      <c r="D2" s="9">
        <v>6.5</v>
      </c>
      <c r="E2" s="9">
        <v>7</v>
      </c>
    </row>
    <row r="3" ht="20.25" customHeight="1">
      <c r="A3" s="9">
        <f>'Лист 1 - Tаблица 1'!B5</f>
        <v>212.5</v>
      </c>
      <c r="B3" s="9">
        <f>'Лист 1 - Tаблица 1'!C5</f>
        <v>135</v>
      </c>
      <c r="C3" s="9">
        <f>'Лист 1 - Tаблица 1'!D5</f>
        <v>85</v>
      </c>
      <c r="D3" s="9">
        <f>'Лист 1 - Tаблица 1'!E5</f>
        <v>50</v>
      </c>
      <c r="E3" s="9">
        <f>'Лист 1 - Tаблица 1'!F5</f>
        <v>37.5</v>
      </c>
    </row>
    <row r="4" ht="20.25" customHeight="1">
      <c r="A4" s="9">
        <v>7</v>
      </c>
      <c r="B4" s="9">
        <v>8</v>
      </c>
      <c r="C4" s="9">
        <v>8.5</v>
      </c>
      <c r="D4" s="9">
        <v>9.5</v>
      </c>
      <c r="E4" s="9">
        <v>10.5</v>
      </c>
    </row>
    <row r="5" ht="20.45" customHeight="1">
      <c r="A5" s="14">
        <f>'Лист 1 - Tаблица 1'!F5</f>
        <v>37.5</v>
      </c>
      <c r="B5" s="15">
        <f>'Лист 1 - Tаблица 1'!G5</f>
        <v>100</v>
      </c>
      <c r="C5" s="15">
        <f>'Лист 1 - Tаблица 1'!H5</f>
        <v>135</v>
      </c>
      <c r="D5" s="15">
        <f>'Лист 1 - Tаблица 1'!I5</f>
        <v>220</v>
      </c>
      <c r="E5" s="15">
        <f>'Лист 1 - Tаблица 1'!J5</f>
        <v>335</v>
      </c>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11"/>
  <sheetViews>
    <sheetView workbookViewId="0" showGridLines="0" defaultGridColor="1"/>
  </sheetViews>
  <sheetFormatPr defaultColWidth="16.3333" defaultRowHeight="19.9" customHeight="1" outlineLevelRow="0" outlineLevelCol="0"/>
  <cols>
    <col min="1" max="2" width="16.3516" style="16" customWidth="1"/>
    <col min="3" max="256" width="16.3516" style="16" customWidth="1"/>
  </cols>
  <sheetData>
    <row r="1" ht="27.65" customHeight="1">
      <c r="A1" t="s" s="13">
        <v>16</v>
      </c>
      <c r="B1" s="13"/>
    </row>
    <row r="2" ht="20.05" customHeight="1">
      <c r="A2" s="17">
        <v>2.5</v>
      </c>
      <c r="B2" s="17">
        <v>5</v>
      </c>
    </row>
    <row r="3" ht="20.05" customHeight="1">
      <c r="A3" s="17">
        <f>MIN('Лист 1 - Tаблица 1'!B5:J5)</f>
        <v>37.5</v>
      </c>
      <c r="B3" s="17">
        <f>MIN('Лист 1 - Tаблица 1'!B9:J9)</f>
        <v>420</v>
      </c>
    </row>
    <row r="4" ht="20.05" customHeight="1">
      <c r="A4" s="17">
        <f>A2/A3</f>
        <v>0.06666666666666667</v>
      </c>
      <c r="B4" s="17">
        <f>B2/B3</f>
        <v>0.0119047619047619</v>
      </c>
    </row>
    <row r="5" ht="20.05" customHeight="1">
      <c r="A5" s="17">
        <f>A4^2</f>
        <v>0.004444444444444444</v>
      </c>
      <c r="B5" s="17">
        <f>B4^2</f>
        <v>0.0001417233560090703</v>
      </c>
    </row>
    <row r="6" ht="20.05" customHeight="1">
      <c r="A6" s="17">
        <f>A5+B5</f>
        <v>0.004586167800453515</v>
      </c>
      <c r="B6" s="17">
        <f>SQRT(A6)</f>
        <v>0.06772125073013281</v>
      </c>
    </row>
    <row r="7" ht="20.05" customHeight="1">
      <c r="A7" s="18"/>
      <c r="B7" s="17">
        <f>'Лист 1 - Tаблица 1'!F10*B6</f>
        <v>0.7584780081774875</v>
      </c>
    </row>
    <row r="8" ht="20.05" customHeight="1">
      <c r="A8" s="17">
        <f>4/100</f>
        <v>0.04</v>
      </c>
      <c r="B8" s="17">
        <f>A4</f>
        <v>0.06666666666666667</v>
      </c>
    </row>
    <row r="9" ht="20.05" customHeight="1">
      <c r="A9" s="17">
        <f>A8^2</f>
        <v>0.0016</v>
      </c>
      <c r="B9" s="17">
        <f>B8^2</f>
        <v>0.004444444444444444</v>
      </c>
    </row>
    <row r="10" ht="20.05" customHeight="1">
      <c r="A10" s="18"/>
      <c r="B10" s="17">
        <f>SQRT(A9+B9)</f>
        <v>0.077746025264604</v>
      </c>
    </row>
    <row r="11" ht="20.05" customHeight="1">
      <c r="A11" s="18"/>
      <c r="B11" s="17">
        <f>B10*'Лист 1 - Tаблица 1'!G10</f>
        <v>41.46454680778881</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sheetViews>
  <sheetFormatPr defaultColWidth="16.3333" defaultRowHeight="19.9" customHeight="1" outlineLevelRow="0" outlineLevelCol="0"/>
  <cols>
    <col min="1" max="5" width="16.3516" style="19" customWidth="1"/>
    <col min="6" max="256" width="16.3516" style="19" customWidth="1"/>
  </cols>
  <sheetData>
    <row r="1" ht="27.65" customHeight="1">
      <c r="A1" t="s" s="13">
        <v>18</v>
      </c>
      <c r="B1" s="13"/>
      <c r="C1" s="13"/>
      <c r="D1" s="13"/>
      <c r="E1" s="13"/>
    </row>
    <row r="2" ht="20.05" customHeight="1">
      <c r="A2" s="18"/>
      <c r="B2" s="18"/>
      <c r="C2" s="18"/>
      <c r="D2" s="18"/>
      <c r="E2" s="18"/>
    </row>
    <row r="3" ht="20.05" customHeight="1">
      <c r="A3" s="18"/>
      <c r="B3" s="17">
        <f>1/('Лист 1 - Tаблица 1'!F5^2)</f>
        <v>0.0007111111111111111</v>
      </c>
      <c r="C3" s="18"/>
      <c r="D3" s="17">
        <f>('Лист 1 - Tаблица 1'!G10^2)/('Лист 1 - Tаблица 1'!F5^4)</f>
        <v>0.1438375857338821</v>
      </c>
      <c r="E3" s="18"/>
    </row>
    <row r="4" ht="20.05" customHeight="1">
      <c r="A4" s="18"/>
      <c r="B4" s="17">
        <f>'Лист 1 - Tаблица 1'!G10*4/100</f>
        <v>21.33333333333334</v>
      </c>
      <c r="C4" s="18"/>
      <c r="D4" s="17">
        <f>2.5</f>
        <v>2.5</v>
      </c>
      <c r="E4" s="18"/>
    </row>
    <row r="5" ht="20.05" customHeight="1">
      <c r="A5" s="18"/>
      <c r="B5" s="17">
        <f>B3*B4</f>
        <v>0.01517037037037037</v>
      </c>
      <c r="C5" s="18"/>
      <c r="D5" s="17">
        <f>D3*D4</f>
        <v>0.3595939643347051</v>
      </c>
      <c r="E5" s="18"/>
    </row>
    <row r="6" ht="20.05" customHeight="1">
      <c r="A6" s="18"/>
      <c r="B6" s="18"/>
      <c r="C6" s="17">
        <f>B5+D5</f>
        <v>0.3747643347050755</v>
      </c>
      <c r="D6" s="18"/>
      <c r="E6" s="18"/>
    </row>
    <row r="7" ht="20.05" customHeight="1">
      <c r="A7" s="18"/>
      <c r="B7" s="18"/>
      <c r="C7" s="17">
        <f>SQRT(C6)</f>
        <v>0.6121799855476129</v>
      </c>
      <c r="D7" s="18"/>
      <c r="E7" s="18"/>
    </row>
    <row r="8" ht="20.05" customHeight="1">
      <c r="A8" s="18"/>
      <c r="B8" s="18"/>
      <c r="C8" s="18"/>
      <c r="D8" s="18"/>
      <c r="E8" s="18"/>
    </row>
    <row r="9" ht="20.05" customHeight="1">
      <c r="A9" s="18"/>
      <c r="B9" s="18"/>
      <c r="C9" s="18"/>
      <c r="D9" s="18"/>
      <c r="E9" s="18"/>
    </row>
    <row r="10" ht="20.05" customHeight="1">
      <c r="A10" s="18"/>
      <c r="B10" s="18"/>
      <c r="C10" s="18"/>
      <c r="D10" s="18"/>
      <c r="E10" s="18"/>
    </row>
    <row r="11" ht="20.05" customHeight="1">
      <c r="A11" s="18"/>
      <c r="B11" s="18"/>
      <c r="C11" s="18"/>
      <c r="D11" s="18"/>
      <c r="E11" s="18"/>
    </row>
  </sheetData>
  <mergeCells count="1">
    <mergeCell ref="A1:E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sheetViews>
  <sheetFormatPr defaultColWidth="16.3333" defaultRowHeight="19.9" customHeight="1" outlineLevelRow="0" outlineLevelCol="0"/>
  <cols>
    <col min="1" max="4" width="16.3516" style="20" customWidth="1"/>
    <col min="5" max="256" width="16.3516" style="20" customWidth="1"/>
  </cols>
  <sheetData>
    <row r="1" ht="27.65" customHeight="1">
      <c r="A1" t="s" s="13">
        <v>20</v>
      </c>
      <c r="B1" s="13"/>
      <c r="C1" s="13"/>
      <c r="D1" s="13"/>
    </row>
    <row r="2" ht="20.05" customHeight="1">
      <c r="A2" t="s" s="21">
        <v>22</v>
      </c>
      <c r="B2" s="17">
        <v>314</v>
      </c>
      <c r="C2" s="17">
        <f>20</f>
        <v>20</v>
      </c>
      <c r="D2" s="18"/>
    </row>
    <row r="3" ht="20.05" customHeight="1">
      <c r="A3" t="s" s="21">
        <v>23</v>
      </c>
      <c r="B3" s="17">
        <f>120*10^(-6)</f>
        <v>0.00012</v>
      </c>
      <c r="C3" s="18"/>
      <c r="D3" s="18"/>
    </row>
    <row r="4" ht="20.05" customHeight="1">
      <c r="A4" s="18"/>
      <c r="B4" s="18"/>
      <c r="C4" s="18"/>
      <c r="D4" s="18"/>
    </row>
    <row r="5" ht="20.05" customHeight="1">
      <c r="A5" t="s" s="21">
        <v>24</v>
      </c>
      <c r="B5" s="17">
        <f>'Лист 1 - Tаблица 1'!F9/'Лист 1 - Tаблица 1'!F5</f>
        <v>11.2</v>
      </c>
      <c r="C5" s="18"/>
      <c r="D5" s="18"/>
    </row>
    <row r="6" ht="20.05" customHeight="1">
      <c r="A6" s="18"/>
      <c r="B6" s="18"/>
      <c r="C6" s="18"/>
      <c r="D6" s="18"/>
    </row>
    <row r="7" ht="20.05" customHeight="1">
      <c r="A7" s="18"/>
      <c r="B7" s="18"/>
      <c r="C7" s="18"/>
      <c r="D7" s="18"/>
    </row>
    <row r="8" ht="20.05" customHeight="1">
      <c r="A8" t="s" s="21">
        <v>25</v>
      </c>
      <c r="B8" s="17">
        <f>1/(B2*B3*B5)</f>
        <v>2.369578404610252</v>
      </c>
      <c r="C8" s="18"/>
      <c r="D8" s="18"/>
    </row>
    <row r="9" ht="20.05" customHeight="1">
      <c r="A9" t="s" s="21">
        <v>26</v>
      </c>
      <c r="B9" s="17">
        <f>1/(B2^2*B3)</f>
        <v>0.08451999404979242</v>
      </c>
      <c r="C9" s="18"/>
      <c r="D9" s="18"/>
    </row>
    <row r="10" ht="20.05" customHeight="1">
      <c r="A10" t="s" s="21">
        <v>26</v>
      </c>
      <c r="B10" s="17">
        <f>20/(B2*'Лист 1 - Tаблица 1'!F7/1000)</f>
        <v>0.1516530178950561</v>
      </c>
      <c r="C10" s="18"/>
      <c r="D10" s="18"/>
    </row>
    <row r="11" ht="20.05" customHeight="1">
      <c r="A11" s="18"/>
      <c r="B11" s="18"/>
      <c r="C11" s="18"/>
      <c r="D11" s="18"/>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