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Лист 1 - Tаблица 1" sheetId="2" r:id="rId5"/>
    <sheet name="Лист 1 - Tаблица 1-1-1" sheetId="3" r:id="rId6"/>
    <sheet name="Лист 1 - Tаблица 1-1" sheetId="4" r:id="rId7"/>
    <sheet name="Лист 1 - Tаблица 2" sheetId="5" r:id="rId8"/>
    <sheet name="Лист 1 - Tаблица 3" sheetId="6" r:id="rId9"/>
    <sheet name="Лист 1 - Tаблица 4" sheetId="7" r:id="rId10"/>
    <sheet name="Лист 1 - Tаблица 5" sheetId="8" r:id="rId11"/>
    <sheet name="Лист 1 - Drawings" sheetId="9" r:id="rId12"/>
  </sheets>
</workbook>
</file>

<file path=xl/sharedStrings.xml><?xml version="1.0" encoding="utf-8"?>
<sst xmlns="http://schemas.openxmlformats.org/spreadsheetml/2006/main" uniqueCount="53">
  <si>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</si>
  <si>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</si>
  <si>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</si>
  <si>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</si>
  <si>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Лист 1</t>
  </si>
  <si>
    <t>Tаблица 1</t>
  </si>
  <si>
    <t>Лист 1 - Tаблица 1</t>
  </si>
  <si>
    <t>№</t>
  </si>
  <si>
    <t>C</t>
  </si>
  <si>
    <t>X</t>
  </si>
  <si>
    <t>X0</t>
  </si>
  <si>
    <t>n</t>
  </si>
  <si>
    <t>t/d</t>
  </si>
  <si>
    <t>T(exp)</t>
  </si>
  <si>
    <t>T(theor)</t>
  </si>
  <si>
    <t>qT(exp)</t>
  </si>
  <si>
    <t>Tаблица 1-1-1</t>
  </si>
  <si>
    <t>Лист 1 - Tаблица 1-1-1</t>
  </si>
  <si>
    <t>R</t>
  </si>
  <si>
    <t>R_k</t>
  </si>
  <si>
    <t>U_k</t>
  </si>
  <si>
    <t>U_k+n</t>
  </si>
  <si>
    <t>Theta</t>
  </si>
  <si>
    <t>1/R^2*10^7</t>
  </si>
  <si>
    <t>1/Theta^2</t>
  </si>
  <si>
    <t>Tаблица 1-1</t>
  </si>
  <si>
    <t>Лист 1 - Tаблица 1-1</t>
  </si>
  <si>
    <t>Tаблица 2</t>
  </si>
  <si>
    <t>Лист 1 - Tаблица 2</t>
  </si>
  <si>
    <t>Угол наклона графика</t>
  </si>
  <si>
    <t>Rкр</t>
  </si>
  <si>
    <t>Tаблица 3</t>
  </si>
  <si>
    <t>Лист 1 - Tаблица 3</t>
  </si>
  <si>
    <t>Q_Theta</t>
  </si>
  <si>
    <t>Q_RLC</t>
  </si>
  <si>
    <t>Theta max</t>
  </si>
  <si>
    <t>Theta min</t>
  </si>
  <si>
    <t>Tаблица 4</t>
  </si>
  <si>
    <t>Лист 1 - Tаблица 4</t>
  </si>
  <si>
    <t>L, mH</t>
  </si>
  <si>
    <t>R_кр</t>
  </si>
  <si>
    <t>R, Ом</t>
  </si>
  <si>
    <t>Q</t>
  </si>
  <si>
    <t>Теор</t>
  </si>
  <si>
    <t>Подбор</t>
  </si>
  <si>
    <t>Граф</t>
  </si>
  <si>
    <t>f(Theta)</t>
  </si>
  <si>
    <t>Спираль</t>
  </si>
  <si>
    <t>Tаблица 5</t>
  </si>
  <si>
    <t>Лист 1 - Tаблица 5</t>
  </si>
  <si>
    <t>L</t>
  </si>
  <si>
    <t>“All Drawings from the Sheet”</t>
  </si>
  <si>
    <t>Лист 1 - Drawings</t>
  </si>
</sst>
</file>

<file path=xl/styles.xml><?xml version="1.0" encoding="utf-8"?>
<styleSheet xmlns="http://schemas.openxmlformats.org/spreadsheetml/2006/main">
  <numFmts count="2">
    <numFmt numFmtId="0" formatCode="General"/>
    <numFmt numFmtId="59" formatCode="0.00000"/>
  </numFmts>
  <fonts count="7">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Times New Roman"/>
    </font>
    <font>
      <sz val="10"/>
      <color indexed="8"/>
      <name val="Times New Roman"/>
    </font>
    <font>
      <sz val="12"/>
      <color indexed="14"/>
      <name val="Helvetica Neue"/>
    </font>
  </fonts>
  <fills count="4">
    <fill>
      <patternFill patternType="none"/>
    </fill>
    <fill>
      <patternFill patternType="gray125"/>
    </fill>
    <fill>
      <patternFill patternType="solid">
        <fgColor indexed="9"/>
        <bgColor auto="1"/>
      </patternFill>
    </fill>
    <fill>
      <patternFill patternType="solid">
        <fgColor indexed="10"/>
        <bgColor auto="1"/>
      </patternFill>
    </fill>
  </fills>
  <borders count="8">
    <border>
      <left/>
      <right/>
      <top/>
      <bottom/>
      <diagonal/>
    </border>
    <border>
      <left style="thin">
        <color indexed="12"/>
      </left>
      <right style="thin">
        <color indexed="12"/>
      </right>
      <top style="thin">
        <color indexed="12"/>
      </top>
      <bottom style="thin">
        <color indexed="13"/>
      </bottom>
      <diagonal/>
    </border>
    <border>
      <left style="thin">
        <color indexed="12"/>
      </left>
      <right style="thin">
        <color indexed="13"/>
      </right>
      <top style="thin">
        <color indexed="13"/>
      </top>
      <bottom style="thin">
        <color indexed="12"/>
      </bottom>
      <diagonal/>
    </border>
    <border>
      <left style="thin">
        <color indexed="13"/>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2"/>
      </bottom>
      <diagonal/>
    </border>
    <border>
      <left style="thin">
        <color indexed="12"/>
      </left>
      <right style="thin">
        <color indexed="13"/>
      </right>
      <top style="thin">
        <color indexed="12"/>
      </top>
      <bottom style="thin">
        <color indexed="12"/>
      </bottom>
      <diagonal/>
    </border>
    <border>
      <left style="thin">
        <color indexed="13"/>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s>
  <cellStyleXfs count="1">
    <xf numFmtId="0" fontId="0" applyNumberFormat="0" applyFont="1" applyFill="0" applyBorder="0" applyAlignment="1" applyProtection="0">
      <alignment vertical="top" wrapText="1"/>
    </xf>
  </cellStyleXfs>
  <cellXfs count="2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49" fontId="4" borderId="1" applyNumberFormat="1" applyFont="1" applyFill="0" applyBorder="1" applyAlignment="1" applyProtection="0">
      <alignment vertical="top" wrapText="1"/>
    </xf>
    <xf numFmtId="0" fontId="4" borderId="1" applyNumberFormat="1" applyFont="1" applyFill="0" applyBorder="1" applyAlignment="1" applyProtection="0">
      <alignment vertical="top" wrapText="1"/>
    </xf>
    <xf numFmtId="49" fontId="4" borderId="2" applyNumberFormat="1" applyFont="1" applyFill="0" applyBorder="1" applyAlignment="1" applyProtection="0">
      <alignment vertical="top" wrapText="1"/>
    </xf>
    <xf numFmtId="0" fontId="5" borderId="3" applyNumberFormat="1" applyFont="1" applyFill="0" applyBorder="1" applyAlignment="1" applyProtection="0">
      <alignment vertical="top" wrapText="1"/>
    </xf>
    <xf numFmtId="0" fontId="5" borderId="4" applyNumberFormat="1" applyFont="1" applyFill="0" applyBorder="1" applyAlignment="1" applyProtection="0">
      <alignment vertical="top" wrapText="1"/>
    </xf>
    <xf numFmtId="49" fontId="4" borderId="5" applyNumberFormat="1" applyFont="1" applyFill="0" applyBorder="1" applyAlignment="1" applyProtection="0">
      <alignment vertical="top" wrapText="1"/>
    </xf>
    <xf numFmtId="0" fontId="5" borderId="6" applyNumberFormat="1" applyFont="1" applyFill="0" applyBorder="1" applyAlignment="1" applyProtection="0">
      <alignment vertical="top" wrapText="1"/>
    </xf>
    <xf numFmtId="0" fontId="5" borderId="7" applyNumberFormat="1" applyFont="1" applyFill="0" applyBorder="1" applyAlignment="1" applyProtection="0">
      <alignment vertical="top" wrapText="1"/>
    </xf>
    <xf numFmtId="59" fontId="5" borderId="6" applyNumberFormat="1" applyFont="1" applyFill="0" applyBorder="1" applyAlignment="1" applyProtection="0">
      <alignment vertical="top" wrapText="1"/>
    </xf>
    <xf numFmtId="59" fontId="5"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5" borderId="7" applyNumberFormat="1" applyFont="1" applyFill="0" applyBorder="1" applyAlignment="1" applyProtection="0">
      <alignment horizontal="center" vertical="top" wrapText="1"/>
    </xf>
    <xf numFmtId="0" fontId="5" borderId="7" applyNumberFormat="1" applyFont="1" applyFill="0" applyBorder="1" applyAlignment="1" applyProtection="0">
      <alignment horizontal="center"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5a5a5"/>
      <rgbColor rgb="ff3f3f3f"/>
      <rgbColor rgb="fffe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03243"/>
          <c:y val="0.027437"/>
          <c:w val="0.868126"/>
          <c:h val="0.880996"/>
        </c:manualLayout>
      </c:layout>
      <c:scatterChart>
        <c:scatterStyle val="lineMarker"/>
        <c:varyColors val="0"/>
        <c:ser>
          <c:idx val="0"/>
          <c:order val="0"/>
          <c:tx>
            <c:strRef>
              <c:f>'Лист 1 - Tаблица 1'!$A$7</c:f>
              <c:strCache>
                <c:ptCount val="1"/>
                <c:pt idx="0">
                  <c:v>T(exp)</c:v>
                </c:pt>
              </c:strCache>
            </c:strRef>
          </c:tx>
          <c:spPr>
            <a:solidFill>
              <a:srgbClr val="000000"/>
            </a:solidFill>
            <a:ln w="12700" cap="flat">
              <a:noFill/>
              <a:prstDash val="solid"/>
              <a:miter lim="400000"/>
            </a:ln>
            <a:effectLst/>
          </c:spPr>
          <c:marker>
            <c:symbol val="circle"/>
            <c:size val="6"/>
            <c:spPr>
              <a:solidFill>
                <a:srgbClr val="000000"/>
              </a:solidFill>
              <a:ln w="25400" cap="flat">
                <a:noFill/>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trendline>
            <c:spPr>
              <a:noFill/>
              <a:ln w="25400" cap="flat">
                <a:solidFill>
                  <a:srgbClr val="000000"/>
                </a:solidFill>
                <a:prstDash val="solid"/>
                <a:miter lim="400000"/>
              </a:ln>
              <a:effectLst/>
            </c:spPr>
            <c:trendlineType val="linear"/>
            <c:forward val="0"/>
            <c:backward val="0"/>
            <c:dispRSqr val="0"/>
            <c:dispEq val="0"/>
          </c:trendline>
          <c:errBars>
            <c:errDir val="y"/>
            <c:errBarType val="both"/>
            <c:errValType val="cust"/>
            <c:noEndCap val="0"/>
            <c:plus>
              <c:numLit>
                <c:ptCount val="9"/>
                <c:pt idx="0">
                  <c:v>0.000089</c:v>
                </c:pt>
                <c:pt idx="1">
                  <c:v>0.000095</c:v>
                </c:pt>
                <c:pt idx="2">
                  <c:v>0.000168</c:v>
                </c:pt>
                <c:pt idx="3">
                  <c:v>0.000160</c:v>
                </c:pt>
                <c:pt idx="4">
                  <c:v>0.000200</c:v>
                </c:pt>
                <c:pt idx="5">
                  <c:v>0.000265</c:v>
                </c:pt>
                <c:pt idx="6">
                  <c:v>0.000246</c:v>
                </c:pt>
                <c:pt idx="7">
                  <c:v>0.000263</c:v>
                </c:pt>
                <c:pt idx="8">
                  <c:v>0.000345</c:v>
                </c:pt>
              </c:numLit>
            </c:plus>
            <c:minus>
              <c:numLit>
                <c:ptCount val="9"/>
                <c:pt idx="0">
                  <c:v>0.000089</c:v>
                </c:pt>
                <c:pt idx="1">
                  <c:v>0.000095</c:v>
                </c:pt>
                <c:pt idx="2">
                  <c:v>0.000168</c:v>
                </c:pt>
                <c:pt idx="3">
                  <c:v>0.000160</c:v>
                </c:pt>
                <c:pt idx="4">
                  <c:v>0.000200</c:v>
                </c:pt>
                <c:pt idx="5">
                  <c:v>0.000265</c:v>
                </c:pt>
                <c:pt idx="6">
                  <c:v>0.000246</c:v>
                </c:pt>
                <c:pt idx="7">
                  <c:v>0.000263</c:v>
                </c:pt>
                <c:pt idx="8">
                  <c:v>0.000345</c:v>
                </c:pt>
              </c:numLit>
            </c:minus>
            <c:val val="0"/>
            <c:spPr>
              <a:noFill/>
              <a:ln w="12700" cap="flat">
                <a:solidFill>
                  <a:srgbClr val="000000"/>
                </a:solidFill>
                <a:prstDash val="solid"/>
                <a:miter lim="400000"/>
              </a:ln>
              <a:effectLst/>
            </c:spPr>
          </c:errBars>
          <c:xVal>
            <c:numRef>
              <c:f>'Лист 1 - Tаблица 1'!$B$8:$I$8</c:f>
              <c:numCache>
                <c:ptCount val="8"/>
                <c:pt idx="0">
                  <c:v>0.000397</c:v>
                </c:pt>
                <c:pt idx="1">
                  <c:v>0.001013</c:v>
                </c:pt>
                <c:pt idx="2">
                  <c:v>0.001377</c:v>
                </c:pt>
                <c:pt idx="3">
                  <c:v>0.001662</c:v>
                </c:pt>
                <c:pt idx="4">
                  <c:v>0.001906</c:v>
                </c:pt>
                <c:pt idx="5">
                  <c:v>0.002121</c:v>
                </c:pt>
                <c:pt idx="6">
                  <c:v>0.002317</c:v>
                </c:pt>
                <c:pt idx="7">
                  <c:v>0.002498</c:v>
                </c:pt>
              </c:numCache>
            </c:numRef>
          </c:xVal>
          <c:yVal>
            <c:numRef>
              <c:f>'Лист 1 - Tаблица 1'!$B$7:$I$7</c:f>
              <c:numCache>
                <c:ptCount val="8"/>
                <c:pt idx="0">
                  <c:v>0.001603</c:v>
                </c:pt>
                <c:pt idx="1">
                  <c:v>0.003977</c:v>
                </c:pt>
                <c:pt idx="2">
                  <c:v>0.005455</c:v>
                </c:pt>
                <c:pt idx="3">
                  <c:v>0.006818</c:v>
                </c:pt>
                <c:pt idx="4">
                  <c:v>0.007891</c:v>
                </c:pt>
                <c:pt idx="5">
                  <c:v>0.008889</c:v>
                </c:pt>
                <c:pt idx="6">
                  <c:v>0.009524</c:v>
                </c:pt>
                <c:pt idx="7">
                  <c:v>0.010286</c:v>
                </c:pt>
              </c:numCache>
            </c:numRef>
          </c:yVal>
          <c:smooth val="0"/>
        </c:ser>
        <c:axId val="2094734552"/>
        <c:axId val="2094734553"/>
      </c:scatterChart>
      <c:valAx>
        <c:axId val="2094734552"/>
        <c:scaling>
          <c:orientation val="minMax"/>
        </c:scaling>
        <c:delete val="0"/>
        <c:axPos val="b"/>
        <c:majorGridlines>
          <c:spPr>
            <a:ln w="12700" cap="flat">
              <a:solidFill>
                <a:srgbClr val="000000"/>
              </a:solidFill>
              <a:prstDash val="solid"/>
              <a:miter lim="400000"/>
            </a:ln>
          </c:spPr>
        </c:majorGridlines>
        <c:minorGridlines>
          <c:spPr>
            <a:ln w="6350" cap="flat">
              <a:solidFill>
                <a:srgbClr val="000000"/>
              </a:solidFill>
              <a:prstDash val="solid"/>
              <a:miter lim="400000"/>
            </a:ln>
          </c:spPr>
        </c:minorGridlines>
        <c:title>
          <c:tx>
            <c:rich>
              <a:bodyPr rot="0"/>
              <a:lstStyle/>
              <a:p>
                <a:pPr>
                  <a:defRPr b="0" i="0" strike="noStrike" sz="1000" u="none">
                    <a:solidFill>
                      <a:srgbClr val="000000"/>
                    </a:solidFill>
                    <a:latin typeface="Times New Roman"/>
                  </a:defRPr>
                </a:pPr>
                <a:r>
                  <a:rPr b="0" i="0" strike="noStrike" sz="1000" u="none">
                    <a:solidFill>
                      <a:srgbClr val="000000"/>
                    </a:solidFill>
                    <a:latin typeface="Times New Roman"/>
                  </a:rPr>
                  <a:t>T(теор)</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Times New Roman"/>
              </a:defRPr>
            </a:pPr>
          </a:p>
        </c:txPr>
        <c:crossAx val="2094734553"/>
        <c:crosses val="autoZero"/>
        <c:crossBetween val="between"/>
        <c:majorUnit val="0.0005"/>
        <c:minorUnit val="8.33333e-05"/>
      </c:valAx>
      <c:valAx>
        <c:axId val="2094734553"/>
        <c:scaling>
          <c:orientation val="minMax"/>
          <c:max val="0.011"/>
        </c:scaling>
        <c:delete val="0"/>
        <c:axPos val="l"/>
        <c:majorGridlines>
          <c:spPr>
            <a:ln w="12700" cap="flat">
              <a:solidFill>
                <a:srgbClr val="000000"/>
              </a:solidFill>
              <a:prstDash val="solid"/>
              <a:miter lim="400000"/>
            </a:ln>
          </c:spPr>
        </c:majorGridlines>
        <c:minorGridlines>
          <c:spPr>
            <a:ln w="6350" cap="flat">
              <a:solidFill>
                <a:srgbClr val="000000"/>
              </a:solidFill>
              <a:prstDash val="solid"/>
              <a:miter lim="400000"/>
            </a:ln>
          </c:spPr>
        </c:minorGridlines>
        <c:title>
          <c:tx>
            <c:rich>
              <a:bodyPr rot="-5400000"/>
              <a:lstStyle/>
              <a:p>
                <a:pPr>
                  <a:defRPr b="0" i="0" strike="noStrike" sz="1000" u="none">
                    <a:solidFill>
                      <a:srgbClr val="000000"/>
                    </a:solidFill>
                    <a:latin typeface="Times New Roman"/>
                  </a:defRPr>
                </a:pPr>
                <a:r>
                  <a:rPr b="0" i="0" strike="noStrike" sz="1000" u="none">
                    <a:solidFill>
                      <a:srgbClr val="000000"/>
                    </a:solidFill>
                    <a:latin typeface="Times New Roman"/>
                  </a:rPr>
                  <a:t>T(эксп)</a:t>
                </a:r>
              </a:p>
            </c:rich>
          </c:tx>
          <c:layout/>
          <c:overlay val="1"/>
        </c:title>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Times New Roman"/>
              </a:defRPr>
            </a:pPr>
          </a:p>
        </c:txPr>
        <c:crossAx val="2094734552"/>
        <c:crosses val="autoZero"/>
        <c:crossBetween val="between"/>
        <c:majorUnit val="0.001"/>
        <c:minorUnit val="0.0005"/>
      </c:valAx>
      <c:spPr>
        <a:noFill/>
        <a:ln w="12700" cap="flat">
          <a:noFill/>
          <a:miter lim="400000"/>
        </a:ln>
        <a:effectLst/>
      </c:spPr>
    </c:plotArea>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105728"/>
          <c:y val="0.027437"/>
          <c:w val="0.889021"/>
          <c:h val="0.880996"/>
        </c:manualLayout>
      </c:layout>
      <c:scatterChart>
        <c:scatterStyle val="lineMarker"/>
        <c:varyColors val="0"/>
        <c:ser>
          <c:idx val="0"/>
          <c:order val="0"/>
          <c:tx>
            <c:strRef>
              <c:f>'Лист 1 - Tаблица 1-1'!$A$9</c:f>
              <c:strCache>
                <c:ptCount val="1"/>
                <c:pt idx="0">
                  <c:v>1/Theta^2</c:v>
                </c:pt>
              </c:strCache>
            </c:strRef>
          </c:tx>
          <c:spPr>
            <a:solidFill>
              <a:srgbClr val="000000"/>
            </a:solidFill>
            <a:ln w="12700" cap="flat">
              <a:noFill/>
              <a:prstDash val="solid"/>
              <a:miter lim="400000"/>
            </a:ln>
            <a:effectLst/>
          </c:spPr>
          <c:marker>
            <c:symbol val="circle"/>
            <c:size val="6"/>
            <c:spPr>
              <a:solidFill>
                <a:srgbClr val="000000"/>
              </a:solidFill>
              <a:ln w="25400" cap="flat">
                <a:noFill/>
                <a:miter lim="400000"/>
              </a:ln>
              <a:effectLst/>
            </c:spPr>
          </c:marker>
          <c:dLbls>
            <c:numFmt formatCode="0.0000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trendline>
            <c:spPr>
              <a:noFill/>
              <a:ln w="12700" cap="flat">
                <a:solidFill>
                  <a:srgbClr val="000000"/>
                </a:solidFill>
                <a:prstDash val="solid"/>
                <a:miter lim="400000"/>
              </a:ln>
              <a:effectLst/>
            </c:spPr>
            <c:trendlineType val="linear"/>
            <c:forward val="0"/>
            <c:backward val="0"/>
            <c:dispRSqr val="0"/>
            <c:dispEq val="1"/>
          </c:trendline>
          <c:xVal>
            <c:numRef>
              <c:f>'Лист 1 - Tаблица 1-1'!$B$8:$F$8</c:f>
              <c:numCache>
                <c:ptCount val="5"/>
                <c:pt idx="0">
                  <c:v>0.000005</c:v>
                </c:pt>
                <c:pt idx="1">
                  <c:v>0.000002</c:v>
                </c:pt>
                <c:pt idx="2">
                  <c:v>0.000001</c:v>
                </c:pt>
                <c:pt idx="3">
                  <c:v>0.000001</c:v>
                </c:pt>
                <c:pt idx="4">
                  <c:v>0.000001</c:v>
                </c:pt>
              </c:numCache>
            </c:numRef>
          </c:xVal>
          <c:yVal>
            <c:numRef>
              <c:f>'Лист 1 - Tаблица 1-1'!$B$9:$F$9</c:f>
              <c:numCache>
                <c:ptCount val="5"/>
                <c:pt idx="0">
                  <c:v>2.759476</c:v>
                </c:pt>
                <c:pt idx="1">
                  <c:v>1.245950</c:v>
                </c:pt>
                <c:pt idx="2">
                  <c:v>0.647798</c:v>
                </c:pt>
                <c:pt idx="3">
                  <c:v>0.445712</c:v>
                </c:pt>
                <c:pt idx="4">
                  <c:v>0.293948</c:v>
                </c:pt>
              </c:numCache>
            </c:numRef>
          </c:yVal>
          <c:smooth val="0"/>
        </c:ser>
        <c:axId val="2094734552"/>
        <c:axId val="2094734553"/>
      </c:scatterChart>
      <c:valAx>
        <c:axId val="2094734552"/>
        <c:scaling>
          <c:orientation val="minMax"/>
        </c:scaling>
        <c:delete val="0"/>
        <c:axPos val="b"/>
        <c:majorGridlines>
          <c:spPr>
            <a:ln w="12700" cap="flat">
              <a:solidFill>
                <a:srgbClr val="000000"/>
              </a:solidFill>
              <a:prstDash val="solid"/>
              <a:miter lim="400000"/>
            </a:ln>
          </c:spPr>
        </c:majorGridlines>
        <c:minorGridlines>
          <c:spPr>
            <a:ln w="6350" cap="flat">
              <a:solidFill>
                <a:srgbClr val="000000"/>
              </a:solidFill>
              <a:prstDash val="solid"/>
              <a:miter lim="400000"/>
            </a:ln>
          </c:spPr>
        </c:minorGridlines>
        <c:title>
          <c:tx>
            <c:rich>
              <a:bodyPr rot="0"/>
              <a:lstStyle/>
              <a:p>
                <a:pPr>
                  <a:defRPr b="0" i="0" strike="noStrike" sz="1000" u="none">
                    <a:solidFill>
                      <a:srgbClr val="000000"/>
                    </a:solidFill>
                    <a:latin typeface="Times New Roman"/>
                  </a:defRPr>
                </a:pPr>
                <a:r>
                  <a:rPr b="0" i="0" strike="noStrike" sz="1000" u="none">
                    <a:solidFill>
                      <a:srgbClr val="000000"/>
                    </a:solidFill>
                    <a:latin typeface="Times New Roman"/>
                  </a:rPr>
                  <a:t>1/R^2</a:t>
                </a:r>
              </a:p>
            </c:rich>
          </c:tx>
          <c:layout/>
          <c:overlay val="1"/>
        </c:title>
        <c:numFmt formatCode="0.00000"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Times New Roman"/>
              </a:defRPr>
            </a:pPr>
          </a:p>
        </c:txPr>
        <c:crossAx val="2094734553"/>
        <c:crosses val="autoZero"/>
        <c:crossBetween val="between"/>
        <c:majorUnit val="1e-06"/>
        <c:minorUnit val="1.66667e-07"/>
      </c:valAx>
      <c:valAx>
        <c:axId val="2094734553"/>
        <c:scaling>
          <c:orientation val="minMax"/>
        </c:scaling>
        <c:delete val="0"/>
        <c:axPos val="l"/>
        <c:majorGridlines>
          <c:spPr>
            <a:ln w="12700" cap="flat">
              <a:solidFill>
                <a:srgbClr val="000000"/>
              </a:solidFill>
              <a:prstDash val="solid"/>
              <a:miter lim="400000"/>
            </a:ln>
          </c:spPr>
        </c:majorGridlines>
        <c:minorGridlines>
          <c:spPr>
            <a:ln w="6350" cap="flat">
              <a:solidFill>
                <a:srgbClr val="000000"/>
              </a:solidFill>
              <a:prstDash val="solid"/>
              <a:miter lim="400000"/>
            </a:ln>
          </c:spPr>
        </c:minorGridlines>
        <c:title>
          <c:tx>
            <c:rich>
              <a:bodyPr rot="-5400000"/>
              <a:lstStyle/>
              <a:p>
                <a:pPr>
                  <a:defRPr b="0" i="0" strike="noStrike" sz="1000" u="none">
                    <a:solidFill>
                      <a:srgbClr val="000000"/>
                    </a:solidFill>
                    <a:latin typeface="Times New Roman"/>
                  </a:defRPr>
                </a:pPr>
                <a:r>
                  <a:rPr b="0" i="0" strike="noStrike" sz="1000" u="none">
                    <a:solidFill>
                      <a:srgbClr val="000000"/>
                    </a:solidFill>
                    <a:latin typeface="Times New Roman"/>
                  </a:rPr>
                  <a:t>1/Theta^2</a:t>
                </a:r>
              </a:p>
            </c:rich>
          </c:tx>
          <c:layout/>
          <c:overlay val="1"/>
        </c:title>
        <c:numFmt formatCode="0.00000"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Times New Roman"/>
              </a:defRPr>
            </a:pPr>
          </a:p>
        </c:txPr>
        <c:crossAx val="2094734552"/>
        <c:crosses val="autoZero"/>
        <c:crossBetween val="between"/>
        <c:majorUnit val="1"/>
        <c:minorUnit val="0.166667"/>
      </c:valAx>
      <c:spPr>
        <a:noFill/>
        <a:ln w="12700" cap="flat">
          <a:noFill/>
          <a:miter lim="400000"/>
        </a:ln>
        <a:effectLst/>
      </c:spPr>
    </c:plotArea>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10</xdr:col>
      <xdr:colOff>224386</xdr:colOff>
      <xdr:row>0</xdr:row>
      <xdr:rowOff>0</xdr:rowOff>
    </xdr:from>
    <xdr:to>
      <xdr:col>20</xdr:col>
      <xdr:colOff>34226</xdr:colOff>
      <xdr:row>29</xdr:row>
      <xdr:rowOff>107133</xdr:rowOff>
    </xdr:to>
    <xdr:graphicFrame>
      <xdr:nvGraphicFramePr>
        <xdr:cNvPr id="2" name="Chart 2"/>
        <xdr:cNvGraphicFramePr/>
      </xdr:nvGraphicFramePr>
      <xdr:xfrm>
        <a:off x="7844386" y="-136117"/>
        <a:ext cx="7429841" cy="4895034"/>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16</xdr:col>
      <xdr:colOff>630786</xdr:colOff>
      <xdr:row>29</xdr:row>
      <xdr:rowOff>93057</xdr:rowOff>
    </xdr:from>
    <xdr:to>
      <xdr:col>26</xdr:col>
      <xdr:colOff>266001</xdr:colOff>
      <xdr:row>59</xdr:row>
      <xdr:rowOff>35090</xdr:rowOff>
    </xdr:to>
    <xdr:graphicFrame>
      <xdr:nvGraphicFramePr>
        <xdr:cNvPr id="3" name="Chart 3"/>
        <xdr:cNvGraphicFramePr/>
      </xdr:nvGraphicFramePr>
      <xdr:xfrm>
        <a:off x="12822786" y="4880957"/>
        <a:ext cx="7255216" cy="4895034"/>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9.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16</v>
      </c>
      <c r="D11" t="s" s="5">
        <v>17</v>
      </c>
    </row>
    <row r="12">
      <c r="B12" s="4"/>
      <c r="C12" t="s" s="4">
        <v>25</v>
      </c>
      <c r="D12" t="s" s="5">
        <v>26</v>
      </c>
    </row>
    <row r="13">
      <c r="B13" s="4"/>
      <c r="C13" t="s" s="4">
        <v>27</v>
      </c>
      <c r="D13" t="s" s="5">
        <v>28</v>
      </c>
    </row>
    <row r="14">
      <c r="B14" s="4"/>
      <c r="C14" t="s" s="4">
        <v>31</v>
      </c>
      <c r="D14" t="s" s="5">
        <v>32</v>
      </c>
    </row>
    <row r="15">
      <c r="B15" s="4"/>
      <c r="C15" t="s" s="4">
        <v>37</v>
      </c>
      <c r="D15" t="s" s="5">
        <v>38</v>
      </c>
    </row>
    <row r="16">
      <c r="B16" s="4"/>
      <c r="C16" t="s" s="4">
        <v>48</v>
      </c>
      <c r="D16" t="s" s="5">
        <v>49</v>
      </c>
    </row>
    <row r="17">
      <c r="B17" s="4"/>
      <c r="C17" t="s" s="4">
        <v>51</v>
      </c>
      <c r="D17" t="s" s="5">
        <v>52</v>
      </c>
    </row>
  </sheetData>
  <mergeCells count="1">
    <mergeCell ref="B3:D3"/>
  </mergeCells>
  <hyperlinks>
    <hyperlink ref="D10" location="'Лист 1 - Tаблица 1'!R1C1" tooltip="" display="Лист 1 - Tаблица 1"/>
    <hyperlink ref="D11" location="'Лист 1 - Tаблица 1-1-1'!R1C1" tooltip="" display="Лист 1 - Tаблица 1-1-1"/>
    <hyperlink ref="D12" location="'Лист 1 - Tаблица 1-1'!R1C1" tooltip="" display="Лист 1 - Tаблица 1-1"/>
    <hyperlink ref="D13" location="'Лист 1 - Tаблица 2'!R1C1" tooltip="" display="Лист 1 - Tаблица 2"/>
    <hyperlink ref="D14" location="'Лист 1 - Tаблица 3'!R1C1" tooltip="" display="Лист 1 - Tаблица 3"/>
    <hyperlink ref="D15" location="'Лист 1 - Tаблица 4'!R1C1" tooltip="" display="Лист 1 - Tаблица 4"/>
    <hyperlink ref="D16" location="'Лист 1 - Tаблица 5'!R2C1" tooltip="" display="Лист 1 - Tаблица 5"/>
    <hyperlink ref="D17" location="'Лист 1 - Drawings'!R1C1" tooltip="" display="Лист 1 - Drawings"/>
  </hyperlinks>
</worksheet>
</file>

<file path=xl/worksheets/sheet2.xml><?xml version="1.0" encoding="utf-8"?>
<worksheet xmlns:r="http://schemas.openxmlformats.org/officeDocument/2006/relationships" xmlns="http://schemas.openxmlformats.org/spreadsheetml/2006/main">
  <sheetPr>
    <pageSetUpPr fitToPage="1"/>
  </sheetPr>
  <dimension ref="A1:J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7.67188" style="6" customWidth="1"/>
    <col min="2" max="10" width="7.5" style="6" customWidth="1"/>
    <col min="11" max="256" width="16.3516" style="6" customWidth="1"/>
  </cols>
  <sheetData>
    <row r="1" ht="19.1" customHeight="1">
      <c r="A1" t="s" s="7">
        <v>7</v>
      </c>
      <c r="B1" s="8">
        <v>1</v>
      </c>
      <c r="C1" s="8">
        <v>2</v>
      </c>
      <c r="D1" s="8">
        <v>3</v>
      </c>
      <c r="E1" s="8">
        <v>4</v>
      </c>
      <c r="F1" s="8">
        <v>5</v>
      </c>
      <c r="G1" s="8">
        <v>6</v>
      </c>
      <c r="H1" s="8">
        <v>7</v>
      </c>
      <c r="I1" s="8">
        <v>8</v>
      </c>
      <c r="J1" s="8">
        <v>9</v>
      </c>
    </row>
    <row r="2" ht="19.1" customHeight="1">
      <c r="A2" t="s" s="9">
        <v>8</v>
      </c>
      <c r="B2" s="10">
        <v>0.02</v>
      </c>
      <c r="C2" s="11">
        <v>0.13</v>
      </c>
      <c r="D2" s="11">
        <v>0.24</v>
      </c>
      <c r="E2" s="11">
        <v>0.35</v>
      </c>
      <c r="F2" s="11">
        <v>0.46</v>
      </c>
      <c r="G2" s="11">
        <v>0.57</v>
      </c>
      <c r="H2" s="11">
        <v>0.6799999999999999</v>
      </c>
      <c r="I2" s="11">
        <v>0.7899999999999999</v>
      </c>
      <c r="J2" s="11">
        <v>0.8999999999999999</v>
      </c>
    </row>
    <row r="3" ht="18.9" customHeight="1">
      <c r="A3" t="s" s="12">
        <v>9</v>
      </c>
      <c r="B3" s="13">
        <v>1</v>
      </c>
      <c r="C3" s="14">
        <v>7</v>
      </c>
      <c r="D3" s="14">
        <v>2.4</v>
      </c>
      <c r="E3" s="14">
        <v>9</v>
      </c>
      <c r="F3" s="14">
        <v>5.8</v>
      </c>
      <c r="G3" s="14">
        <v>2.8</v>
      </c>
      <c r="H3" s="14">
        <v>5</v>
      </c>
      <c r="I3" s="14">
        <v>5.4</v>
      </c>
      <c r="J3" s="14">
        <v>2.2</v>
      </c>
    </row>
    <row r="4" ht="18.9" customHeight="1">
      <c r="A4" t="s" s="12">
        <v>10</v>
      </c>
      <c r="B4" s="13">
        <f>5.2/2.5</f>
        <v>2.08</v>
      </c>
      <c r="C4" s="14">
        <v>2.2</v>
      </c>
      <c r="D4" s="14">
        <v>2.2</v>
      </c>
      <c r="E4" s="14">
        <v>2.2</v>
      </c>
      <c r="F4" s="14">
        <v>2.1</v>
      </c>
      <c r="G4" s="14">
        <v>2.1</v>
      </c>
      <c r="H4" s="14">
        <v>2.1</v>
      </c>
      <c r="I4" s="14">
        <v>2.1</v>
      </c>
      <c r="J4" s="14">
        <v>2.1</v>
      </c>
    </row>
    <row r="5" ht="18.9" customHeight="1">
      <c r="A5" t="s" s="12">
        <v>11</v>
      </c>
      <c r="B5" s="13">
        <v>3</v>
      </c>
      <c r="C5" s="14">
        <v>8</v>
      </c>
      <c r="D5" s="14">
        <v>2</v>
      </c>
      <c r="E5" s="14">
        <v>6</v>
      </c>
      <c r="F5" s="14">
        <v>3.5</v>
      </c>
      <c r="G5" s="14">
        <v>1.5</v>
      </c>
      <c r="H5" s="14">
        <v>2.5</v>
      </c>
      <c r="I5" s="14">
        <v>2.5</v>
      </c>
      <c r="J5" s="14">
        <v>1</v>
      </c>
    </row>
    <row r="6" ht="18.9" customHeight="1">
      <c r="A6" t="s" s="12">
        <v>12</v>
      </c>
      <c r="B6" s="13">
        <v>5</v>
      </c>
      <c r="C6" s="14">
        <v>5</v>
      </c>
      <c r="D6" s="14">
        <v>5</v>
      </c>
      <c r="E6" s="14">
        <v>5</v>
      </c>
      <c r="F6" s="14">
        <v>5</v>
      </c>
      <c r="G6" s="14">
        <v>5</v>
      </c>
      <c r="H6" s="14">
        <v>5</v>
      </c>
      <c r="I6" s="14">
        <v>5</v>
      </c>
      <c r="J6" s="14">
        <v>5</v>
      </c>
    </row>
    <row r="7" ht="18.9" customHeight="1">
      <c r="A7" t="s" s="12">
        <v>13</v>
      </c>
      <c r="B7" s="15">
        <f>0.01*B3/(B5*B4)</f>
        <v>0.001602564102564103</v>
      </c>
      <c r="C7" s="16">
        <f>0.01*C3/(C5*C4)</f>
        <v>0.003977272727272728</v>
      </c>
      <c r="D7" s="16">
        <f>0.01*D3/(D5*D4)</f>
        <v>0.005454545454545454</v>
      </c>
      <c r="E7" s="16">
        <f>0.01*E3/(E5*E4)</f>
        <v>0.006818181818181817</v>
      </c>
      <c r="F7" s="16">
        <f>0.01*F3/(F5*F4)</f>
        <v>0.007891156462585033</v>
      </c>
      <c r="G7" s="16">
        <f>0.01*G3/(G5*G4)</f>
        <v>0.008888888888888887</v>
      </c>
      <c r="H7" s="16">
        <f>0.01*H3/(H5*H4)</f>
        <v>0.009523809523809525</v>
      </c>
      <c r="I7" s="16">
        <f>0.01*I3/(I5*I4)</f>
        <v>0.01028571428571429</v>
      </c>
      <c r="J7" s="16">
        <f>0.01*J3/(J5*J4)</f>
        <v>0.01047619047619048</v>
      </c>
    </row>
    <row r="8" ht="18.9" customHeight="1">
      <c r="A8" t="s" s="12">
        <v>14</v>
      </c>
      <c r="B8" s="15">
        <f>2*PI()*SQRT(0.2*B2*10^(-6))</f>
        <v>0.000397383530631844</v>
      </c>
      <c r="C8" s="16">
        <f>2*PI()*SQRT(0.2*C2*10^(-6))</f>
        <v>0.001013133188536085</v>
      </c>
      <c r="D8" s="16">
        <f>2*PI()*SQRT(0.2*D2*10^(-6))</f>
        <v>0.001376576930290914</v>
      </c>
      <c r="E8" s="16">
        <f>2*PI()*SQRT(0.2*E2*10^(-6))</f>
        <v>0.001662374576413216</v>
      </c>
      <c r="F8" s="16">
        <f>2*PI()*SQRT(0.2*F2*10^(-6))</f>
        <v>0.001905784463049503</v>
      </c>
      <c r="G8" s="16">
        <f>2*PI()*SQRT(0.2*G2*10^(-6))</f>
        <v>0.00212144752631234</v>
      </c>
      <c r="H8" s="16">
        <f>2*PI()*SQRT(0.2*H2*10^(-6))</f>
        <v>0.002317124250918066</v>
      </c>
      <c r="I8" s="16">
        <f>2*PI()*SQRT(0.2*I2*10^(-6))</f>
        <v>0.002497516763004499</v>
      </c>
      <c r="J8" s="16">
        <f>2*PI()*SQRT(0.2*J2*10^(-6))</f>
        <v>0.00266572976289502</v>
      </c>
    </row>
    <row r="9" ht="18.9" customHeight="1">
      <c r="A9" t="s" s="12">
        <v>15</v>
      </c>
      <c r="B9" s="15">
        <f>SQRT(((0.05/B3)^2+(0.05/B4)^2))*B7</f>
        <v>8.890761672060932e-05</v>
      </c>
      <c r="C9" s="16">
        <f>SQRT(((0.05/C3)^2+(0.05/C4)^2))*C7</f>
        <v>9.475173723059991e-05</v>
      </c>
      <c r="D9" s="16">
        <f>SQRT(((0.05/D3)^2+(0.05/D4)^2))*D7</f>
        <v>0.0001681696342572284</v>
      </c>
      <c r="E9" s="16">
        <f>SQRT(((0.05/E3)^2+(0.05/E4)^2))*E7</f>
        <v>0.0001595211407975271</v>
      </c>
      <c r="F9" s="16">
        <f>SQRT(((0.05/F3)^2+(0.05/F4)^2))*F7</f>
        <v>0.0001998208035411873</v>
      </c>
      <c r="G9" s="16">
        <f>SQRT(((0.05/G3)^2+(0.05/G4)^2))*G7</f>
        <v>0.0002645502645502645</v>
      </c>
      <c r="H9" s="16">
        <f>SQRT(((0.05/H3)^2+(0.05/H4)^2))*H7</f>
        <v>0.0002459455213234694</v>
      </c>
      <c r="I9" s="16">
        <f>SQRT(((0.05/I3)^2+(0.05/I4)^2))*I7</f>
        <v>0.0002627647335486798</v>
      </c>
      <c r="J9" s="16">
        <f>SQRT(((0.05/J3)^2+(0.05/J4)^2))*J7</f>
        <v>0.0003448278078400351</v>
      </c>
    </row>
  </sheetData>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2.0312" style="17" customWidth="1"/>
    <col min="2" max="9" width="7.92188" style="17" customWidth="1"/>
    <col min="10" max="256" width="16.3516" style="17" customWidth="1"/>
  </cols>
  <sheetData>
    <row r="1" ht="19.1" customHeight="1">
      <c r="A1" t="s" s="7">
        <v>7</v>
      </c>
      <c r="B1" s="8">
        <v>1</v>
      </c>
      <c r="C1" s="8">
        <v>2</v>
      </c>
      <c r="D1" s="8">
        <v>3</v>
      </c>
      <c r="E1" s="8">
        <v>4</v>
      </c>
      <c r="F1" s="8">
        <v>5</v>
      </c>
      <c r="G1" s="8">
        <v>7</v>
      </c>
      <c r="H1" s="8">
        <v>8</v>
      </c>
      <c r="I1" s="8">
        <v>9</v>
      </c>
    </row>
    <row r="2" ht="19.1" customHeight="1">
      <c r="A2" t="s" s="9">
        <v>18</v>
      </c>
      <c r="B2" s="10">
        <f>0.1+(0.3-0.1)/7*(B$1-1)</f>
        <v>0.1</v>
      </c>
      <c r="C2" s="11">
        <f>ROUND(0.1+(0.3-0.1)/7*(C$1-1),2)</f>
        <v>0.13</v>
      </c>
      <c r="D2" s="11">
        <f>ROUND(0.1+(0.3-0.1)/7*(D$1-1),2)</f>
        <v>0.16</v>
      </c>
      <c r="E2" s="11">
        <f>ROUND(0.1+(0.3-0.1)/7*(E$1-1),2)</f>
        <v>0.19</v>
      </c>
      <c r="F2" s="11">
        <v>0.22</v>
      </c>
      <c r="G2" s="11">
        <v>0.25</v>
      </c>
      <c r="H2" s="11">
        <v>0.28</v>
      </c>
      <c r="I2" s="11">
        <v>0.3</v>
      </c>
    </row>
    <row r="3" ht="18.9" customHeight="1">
      <c r="A3" t="s" s="12">
        <v>19</v>
      </c>
      <c r="B3" s="13">
        <f>4.5*10^3*B2</f>
        <v>450</v>
      </c>
      <c r="C3" s="14">
        <v>600</v>
      </c>
      <c r="D3" s="14">
        <f>4.5*10^3*D2</f>
        <v>720</v>
      </c>
      <c r="E3" s="14">
        <f>4.5*10^3*E2</f>
        <v>855</v>
      </c>
      <c r="F3" s="14">
        <f>4.5*10^3*F2</f>
        <v>990</v>
      </c>
      <c r="G3" s="14">
        <f>4.5*10^3*G2</f>
        <v>1125</v>
      </c>
      <c r="H3" s="14">
        <f>4.5*10^3*H2</f>
        <v>1260</v>
      </c>
      <c r="I3" s="14">
        <f>4.5*10^3*I2</f>
        <v>1350</v>
      </c>
    </row>
    <row r="4" ht="18.9" customHeight="1">
      <c r="A4" t="s" s="12">
        <v>20</v>
      </c>
      <c r="B4" s="13">
        <v>3.6</v>
      </c>
      <c r="C4" s="14">
        <v>3.6</v>
      </c>
      <c r="D4" s="14">
        <v>3.6</v>
      </c>
      <c r="E4" s="14">
        <v>3.6</v>
      </c>
      <c r="F4" s="14">
        <v>3.6</v>
      </c>
      <c r="G4" s="14">
        <v>3.6</v>
      </c>
      <c r="H4" s="14">
        <v>3.6</v>
      </c>
      <c r="I4" s="14">
        <v>3.6</v>
      </c>
    </row>
    <row r="5" ht="18.9" customHeight="1">
      <c r="A5" t="s" s="12">
        <v>21</v>
      </c>
      <c r="B5" s="13">
        <v>1</v>
      </c>
      <c r="C5" s="14">
        <v>1</v>
      </c>
      <c r="D5" s="14">
        <v>2.1</v>
      </c>
      <c r="E5" s="14">
        <v>0.4</v>
      </c>
      <c r="F5" s="14">
        <v>1</v>
      </c>
      <c r="G5" s="14">
        <v>0.4</v>
      </c>
      <c r="H5" s="14">
        <v>1.5</v>
      </c>
      <c r="I5" s="14">
        <v>0.6</v>
      </c>
    </row>
    <row r="6" ht="18.9" customHeight="1">
      <c r="A6" t="s" s="12">
        <v>11</v>
      </c>
      <c r="B6" s="13">
        <v>4</v>
      </c>
      <c r="C6" s="14">
        <v>3</v>
      </c>
      <c r="D6" s="14">
        <v>1</v>
      </c>
      <c r="E6" s="14">
        <v>4</v>
      </c>
      <c r="F6" s="14">
        <v>2</v>
      </c>
      <c r="G6" s="14">
        <v>3</v>
      </c>
      <c r="H6" s="14">
        <v>1</v>
      </c>
      <c r="I6" s="14">
        <v>2</v>
      </c>
    </row>
    <row r="7" ht="18.9" customHeight="1">
      <c r="A7" t="s" s="12">
        <v>22</v>
      </c>
      <c r="B7" s="15">
        <f>(1/B6)*LN(B4/B5)</f>
        <v>0.3202334613655161</v>
      </c>
      <c r="C7" s="16">
        <f>(1/C6)*LN(C4/C5)</f>
        <v>0.4269779484873547</v>
      </c>
      <c r="D7" s="16">
        <f>(1/D6)*LN(D4/D5)</f>
        <v>0.5389965007326869</v>
      </c>
      <c r="E7" s="16">
        <f>(1/E6)*LN(E4/E5)</f>
        <v>0.5493061443340549</v>
      </c>
      <c r="F7" s="16">
        <f>(1/F6)*LN(F4/F5)</f>
        <v>0.6404669227310321</v>
      </c>
      <c r="G7" s="16">
        <f>(1/G6)*LN(G4/G5)</f>
        <v>0.7324081924454064</v>
      </c>
      <c r="H7" s="16">
        <f>(1/H6)*LN(H4/H5)</f>
        <v>0.8754687373538999</v>
      </c>
      <c r="I7" s="16">
        <f>(1/I6)*LN(I4/I5)</f>
        <v>0.8958797346140275</v>
      </c>
    </row>
    <row r="8" ht="18.9" customHeight="1">
      <c r="A8" t="s" s="12">
        <v>23</v>
      </c>
      <c r="B8" s="13">
        <f>1/B3^2</f>
        <v>4.938271604938272e-06</v>
      </c>
      <c r="C8" s="14">
        <f>1/C3^2</f>
        <v>2.777777777777778e-06</v>
      </c>
      <c r="D8" s="14">
        <f>1/D3^2</f>
        <v>1.929012345679012e-06</v>
      </c>
      <c r="E8" s="14">
        <f>1/E3^2</f>
        <v>1.367942272836086e-06</v>
      </c>
      <c r="F8" s="14">
        <f>1/F3^2</f>
        <v>1.020304050607081e-06</v>
      </c>
      <c r="G8" s="14">
        <f>1/G3^2</f>
        <v>7.901234567901235e-07</v>
      </c>
      <c r="H8" s="14">
        <f>1/H3^2</f>
        <v>6.298815822625345e-07</v>
      </c>
      <c r="I8" s="14">
        <f>1/I3^2</f>
        <v>5.486968449931413e-07</v>
      </c>
    </row>
    <row r="9" ht="18.9" customHeight="1">
      <c r="A9" t="s" s="12">
        <v>24</v>
      </c>
      <c r="B9" s="15">
        <f>1/B7^2</f>
        <v>9.751391227701605</v>
      </c>
      <c r="C9" s="16">
        <f>1/C7^2</f>
        <v>5.485157565582154</v>
      </c>
      <c r="D9" s="16">
        <f>1/D7^2</f>
        <v>3.44213665938346</v>
      </c>
      <c r="E9" s="16">
        <f>1/E7^2</f>
        <v>3.314141798760892</v>
      </c>
      <c r="F9" s="16">
        <f>1/F7^2</f>
        <v>2.437847806925401</v>
      </c>
      <c r="G9" s="16">
        <f>1/G7^2</f>
        <v>1.864204761803002</v>
      </c>
      <c r="H9" s="16">
        <f>1/H7^2</f>
        <v>1.304724193492061</v>
      </c>
      <c r="I9" s="16">
        <f>1/I7^2</f>
        <v>1.245949885877703</v>
      </c>
    </row>
  </sheetData>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F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1.3984" style="18" customWidth="1"/>
    <col min="2" max="6" width="7.5" style="18" customWidth="1"/>
    <col min="7" max="256" width="16.3516" style="18" customWidth="1"/>
  </cols>
  <sheetData>
    <row r="1" ht="19.1" customHeight="1">
      <c r="A1" t="s" s="7">
        <v>7</v>
      </c>
      <c r="B1" s="8">
        <v>1</v>
      </c>
      <c r="C1" s="8">
        <v>2</v>
      </c>
      <c r="D1" s="8">
        <v>3</v>
      </c>
      <c r="E1" s="8">
        <v>4</v>
      </c>
      <c r="F1" s="8">
        <v>5</v>
      </c>
    </row>
    <row r="2" ht="19.1" customHeight="1">
      <c r="A2" t="s" s="9">
        <v>18</v>
      </c>
      <c r="B2" s="10">
        <f>0.1+(0.3-0.1)/4*(B$1-1)</f>
        <v>0.1</v>
      </c>
      <c r="C2" s="11">
        <f>0.1+(0.3-0.1)/4*(C$1-1)</f>
        <v>0.15</v>
      </c>
      <c r="D2" s="11">
        <f>0.1+(0.3-0.1)/4*(D$1-1)</f>
        <v>0.2</v>
      </c>
      <c r="E2" s="11">
        <f>0.1+(0.3-0.1)/4*(E$1-1)</f>
        <v>0.25</v>
      </c>
      <c r="F2" s="11">
        <f>0.1+(0.3-0.1)/4*(F$1-1)</f>
        <v>0.3</v>
      </c>
    </row>
    <row r="3" ht="18.9" customHeight="1">
      <c r="A3" t="s" s="12">
        <v>19</v>
      </c>
      <c r="B3" s="13">
        <f>4.5*10^3*B2</f>
        <v>450</v>
      </c>
      <c r="C3" s="14">
        <f>4.5*10^3*C2</f>
        <v>675</v>
      </c>
      <c r="D3" s="14">
        <f>4.5*10^3*D2</f>
        <v>900</v>
      </c>
      <c r="E3" s="14">
        <f>4.5*10^3*E2</f>
        <v>1125</v>
      </c>
      <c r="F3" s="14">
        <f>4.5*10^3*F2</f>
        <v>1350</v>
      </c>
    </row>
    <row r="4" ht="18.9" customHeight="1">
      <c r="A4" t="s" s="12">
        <v>20</v>
      </c>
      <c r="B4" s="13">
        <v>0.3</v>
      </c>
      <c r="C4" s="14">
        <v>0.5</v>
      </c>
      <c r="D4" s="14">
        <v>0.3</v>
      </c>
      <c r="E4" s="14">
        <v>0.2</v>
      </c>
      <c r="F4" s="14">
        <v>0.1</v>
      </c>
    </row>
    <row r="5" ht="18.9" customHeight="1">
      <c r="A5" t="s" s="12">
        <v>21</v>
      </c>
      <c r="B5" s="13">
        <v>1</v>
      </c>
      <c r="C5" s="14">
        <v>3</v>
      </c>
      <c r="D5" s="14">
        <v>3.6</v>
      </c>
      <c r="E5" s="14">
        <v>4</v>
      </c>
      <c r="F5" s="14">
        <v>4</v>
      </c>
    </row>
    <row r="6" ht="18.9" customHeight="1">
      <c r="A6" t="s" s="12">
        <v>11</v>
      </c>
      <c r="B6" s="13">
        <v>2</v>
      </c>
      <c r="C6" s="14">
        <v>2</v>
      </c>
      <c r="D6" s="14">
        <v>2</v>
      </c>
      <c r="E6" s="14">
        <v>2</v>
      </c>
      <c r="F6" s="14">
        <v>2</v>
      </c>
    </row>
    <row r="7" ht="18.9" customHeight="1">
      <c r="A7" t="s" s="12">
        <v>22</v>
      </c>
      <c r="B7" s="15">
        <f>-(1/B6)*LN(B4/B5)</f>
        <v>0.6019864021629681</v>
      </c>
      <c r="C7" s="16">
        <f>-(1/C6)*LN(C4/C5)</f>
        <v>0.8958797346140275</v>
      </c>
      <c r="D7" s="16">
        <f>-(1/D6)*LN(D4/D5)</f>
        <v>1.242453324894</v>
      </c>
      <c r="E7" s="16">
        <f>-(1/E6)*LN(E4/E5)</f>
        <v>1.497866136776995</v>
      </c>
      <c r="F7" s="16">
        <f>-(1/F6)*LN(F4/F5)</f>
        <v>1.844439727056968</v>
      </c>
    </row>
    <row r="8" ht="18.9" customHeight="1">
      <c r="A8" t="s" s="12">
        <v>23</v>
      </c>
      <c r="B8" s="13">
        <f>1/B3^2</f>
        <v>4.938271604938272e-06</v>
      </c>
      <c r="C8" s="14">
        <f>1/C3^2</f>
        <v>2.194787379972565e-06</v>
      </c>
      <c r="D8" s="14">
        <f>1/D3^2</f>
        <v>1.234567901234568e-06</v>
      </c>
      <c r="E8" s="14">
        <f>1/E3^2</f>
        <v>7.901234567901235e-07</v>
      </c>
      <c r="F8" s="14">
        <f>1/F3^2</f>
        <v>5.486968449931413e-07</v>
      </c>
    </row>
    <row r="9" ht="18.9" customHeight="1">
      <c r="A9" t="s" s="12">
        <v>24</v>
      </c>
      <c r="B9" s="15">
        <f>1/B7^2</f>
        <v>2.759476101447501</v>
      </c>
      <c r="C9" s="16">
        <f>1/C7^2</f>
        <v>1.245949885877703</v>
      </c>
      <c r="D9" s="16">
        <f>1/D7^2</f>
        <v>0.647798345931712</v>
      </c>
      <c r="E9" s="16">
        <f>1/E7^2</f>
        <v>0.4457116594058257</v>
      </c>
      <c r="F9" s="16">
        <f>1/F7^2</f>
        <v>0.2939483754390462</v>
      </c>
    </row>
  </sheetData>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D2"/>
  <sheetViews>
    <sheetView workbookViewId="0" showGridLines="0" defaultGridColor="1"/>
  </sheetViews>
  <sheetFormatPr defaultColWidth="16.3333" defaultRowHeight="19.9" customHeight="1" outlineLevelRow="0" outlineLevelCol="0"/>
  <cols>
    <col min="1" max="4" width="16.3516" style="19" customWidth="1"/>
    <col min="5" max="256" width="16.3516" style="19" customWidth="1"/>
  </cols>
  <sheetData>
    <row r="1" ht="32.05" customHeight="1">
      <c r="A1" t="s" s="20">
        <v>29</v>
      </c>
      <c r="B1" s="21">
        <v>562500.3698703104</v>
      </c>
      <c r="C1" s="21">
        <v>7142.027989318516</v>
      </c>
      <c r="D1" s="22"/>
    </row>
    <row r="2" ht="20.05" customHeight="1">
      <c r="A2" t="s" s="20">
        <v>30</v>
      </c>
      <c r="B2" s="21">
        <f>2*PI()*SQRT(B1)</f>
        <v>4712.390529693568</v>
      </c>
      <c r="C2" s="21">
        <f>PI()*SQRT(C1^2/B1)</f>
        <v>29.91644704823099</v>
      </c>
      <c r="D2" s="21">
        <f>C1/B1*B2</f>
        <v>59.83289409646197</v>
      </c>
    </row>
  </sheetData>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D6"/>
  <sheetViews>
    <sheetView workbookViewId="0" showGridLines="0" defaultGridColor="1"/>
  </sheetViews>
  <sheetFormatPr defaultColWidth="16.3333" defaultRowHeight="19.9" customHeight="1" outlineLevelRow="0" outlineLevelCol="0"/>
  <cols>
    <col min="1" max="4" width="16.3516" style="23" customWidth="1"/>
    <col min="5" max="256" width="16.3516" style="23" customWidth="1"/>
  </cols>
  <sheetData>
    <row r="1" ht="20.05" customHeight="1">
      <c r="A1" s="21">
        <v>1</v>
      </c>
      <c r="B1" t="s" s="20">
        <v>22</v>
      </c>
      <c r="C1" t="s" s="20">
        <v>33</v>
      </c>
      <c r="D1" t="s" s="20">
        <v>34</v>
      </c>
    </row>
    <row r="2" ht="20.05" customHeight="1">
      <c r="A2" t="s" s="20">
        <v>35</v>
      </c>
      <c r="B2" s="21">
        <f>MAX('Лист 1 - Tаблица 1-1-1'!B7:I7)</f>
        <v>0.8958797346140275</v>
      </c>
      <c r="C2" s="21">
        <f>PI()/B2</f>
        <v>3.50671248852759</v>
      </c>
      <c r="D2" s="21">
        <f>1/'Лист 1 - Tаблица 1-1-1'!I3*SQRT(200*10^-6/0.02/10^-9)</f>
        <v>2.342427896421021</v>
      </c>
    </row>
    <row r="3" ht="20.05" customHeight="1">
      <c r="A3" t="s" s="20">
        <v>36</v>
      </c>
      <c r="B3" s="21">
        <f>MIN('Лист 1 - Tаблица 1-1-1'!B7:I7)</f>
        <v>0.3202334613655161</v>
      </c>
      <c r="C3" s="21">
        <f>PI()/B3</f>
        <v>9.810319759195819</v>
      </c>
      <c r="D3" s="21">
        <f>1/'Лист 1 - Tаблица 1-1-1'!B3*SQRT(200*10^-6/0.02/10^-9)</f>
        <v>7.027283689263064</v>
      </c>
    </row>
    <row r="4" ht="20.05" customHeight="1">
      <c r="A4" s="21">
        <v>2</v>
      </c>
      <c r="B4" s="22"/>
      <c r="C4" s="22"/>
      <c r="D4" s="22"/>
    </row>
    <row r="5" ht="20.05" customHeight="1">
      <c r="A5" t="s" s="20">
        <v>35</v>
      </c>
      <c r="B5" s="21">
        <f>MAX('Лист 1 - Tаблица 1-1'!B7:F7)</f>
        <v>1.844439727056968</v>
      </c>
      <c r="C5" s="21">
        <f>PI()/B5</f>
        <v>1.703277481776319</v>
      </c>
      <c r="D5" s="22"/>
    </row>
    <row r="6" ht="20.05" customHeight="1">
      <c r="A6" t="s" s="20">
        <v>36</v>
      </c>
      <c r="B6" s="21">
        <f>MIN('Лист 1 - Tаблица 1-1'!B7:F7)</f>
        <v>0.6019864021629681</v>
      </c>
      <c r="C6" s="21">
        <f>PI()/B6</f>
        <v>5.218710326847732</v>
      </c>
      <c r="D6" s="22"/>
    </row>
  </sheetData>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sheetViews>
  <sheetFormatPr defaultColWidth="16.3333" defaultRowHeight="19.9" customHeight="1" outlineLevelRow="0" outlineLevelCol="0"/>
  <cols>
    <col min="1" max="1" width="6" style="24" customWidth="1"/>
    <col min="2" max="2" width="5.67188" style="24" customWidth="1"/>
    <col min="3" max="3" width="6.85156" style="24" customWidth="1"/>
    <col min="4" max="4" width="14.3516" style="24" customWidth="1"/>
    <col min="5" max="5" width="5.67188" style="24" customWidth="1"/>
    <col min="6" max="6" width="14.3516" style="24" customWidth="1"/>
    <col min="7" max="7" width="7" style="24" customWidth="1"/>
    <col min="8" max="8" width="7.5" style="24" customWidth="1"/>
    <col min="9" max="256" width="16.3516" style="24" customWidth="1"/>
  </cols>
  <sheetData>
    <row r="1" ht="18.9" customHeight="1">
      <c r="A1" t="s" s="25">
        <v>39</v>
      </c>
      <c r="B1" t="s" s="25">
        <v>40</v>
      </c>
      <c r="C1" s="22"/>
      <c r="D1" s="22"/>
      <c r="E1" t="s" s="25">
        <v>41</v>
      </c>
      <c r="F1" t="s" s="25">
        <v>42</v>
      </c>
      <c r="G1" s="22"/>
      <c r="H1" s="22"/>
    </row>
    <row r="2" ht="18.9" customHeight="1">
      <c r="A2" s="22"/>
      <c r="B2" t="s" s="25">
        <v>43</v>
      </c>
      <c r="C2" t="s" s="25">
        <v>44</v>
      </c>
      <c r="D2" t="s" s="25">
        <v>45</v>
      </c>
      <c r="E2" s="22"/>
      <c r="F2" t="s" s="25">
        <v>43</v>
      </c>
      <c r="G2" t="s" s="25">
        <v>46</v>
      </c>
      <c r="H2" t="s" s="25">
        <v>47</v>
      </c>
    </row>
    <row r="3" ht="18.9" customHeight="1">
      <c r="A3" s="26">
        <v>200</v>
      </c>
      <c r="B3" s="26">
        <v>12560</v>
      </c>
      <c r="C3" s="26">
        <f>4.5*10^3</f>
        <v>4500</v>
      </c>
      <c r="D3" s="26">
        <f>'Лист 1 - Tаблица 2'!B2</f>
        <v>4712.390529693568</v>
      </c>
      <c r="E3" s="26">
        <v>450</v>
      </c>
      <c r="F3" s="26">
        <f>'Лист 1 - Tаблица 3'!D2</f>
        <v>2.342427896421021</v>
      </c>
      <c r="G3" s="26">
        <f>'Лист 1 - Tаблица 3'!C2</f>
        <v>3.50671248852759</v>
      </c>
      <c r="H3" s="26">
        <f>'Лист 1 - Tаблица 3'!C5</f>
        <v>1.703277481776319</v>
      </c>
    </row>
    <row r="4" ht="18.9" customHeight="1">
      <c r="A4" s="22"/>
      <c r="B4" s="22"/>
      <c r="C4" s="22"/>
      <c r="D4" s="22"/>
      <c r="E4" s="26">
        <v>1350</v>
      </c>
      <c r="F4" s="26">
        <f>'Лист 1 - Tаблица 3'!D3</f>
        <v>7.027283689263064</v>
      </c>
      <c r="G4" s="26">
        <f>'Лист 1 - Tаблица 3'!C3</f>
        <v>9.810319759195819</v>
      </c>
      <c r="H4" s="26">
        <f>'Лист 1 - Tаблица 3'!C6</f>
        <v>5.218710326847732</v>
      </c>
    </row>
  </sheetData>
  <mergeCells count="8">
    <mergeCell ref="A1:A2"/>
    <mergeCell ref="B1:D1"/>
    <mergeCell ref="E1:E2"/>
    <mergeCell ref="F1:H1"/>
    <mergeCell ref="A3:A4"/>
    <mergeCell ref="B3:B4"/>
    <mergeCell ref="C3:C4"/>
    <mergeCell ref="D3:D4"/>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2:B11"/>
  <sheetViews>
    <sheetView workbookViewId="0" showGridLines="0" defaultGridColor="1"/>
  </sheetViews>
  <sheetFormatPr defaultColWidth="16.3333" defaultRowHeight="19.9" customHeight="1" outlineLevelRow="0" outlineLevelCol="0"/>
  <cols>
    <col min="1" max="2" width="16.3516" style="27" customWidth="1"/>
    <col min="3" max="256" width="16.3516" style="27" customWidth="1"/>
  </cols>
  <sheetData>
    <row r="1" ht="27.65" customHeight="1">
      <c r="A1" t="s" s="28">
        <v>48</v>
      </c>
      <c r="B1" s="28"/>
    </row>
    <row r="2" ht="20.05" customHeight="1">
      <c r="A2" t="s" s="20">
        <v>50</v>
      </c>
      <c r="B2" s="21">
        <f>200*10^(-3)</f>
        <v>0.2</v>
      </c>
    </row>
    <row r="3" ht="20.05" customHeight="1">
      <c r="A3" t="s" s="20">
        <v>8</v>
      </c>
      <c r="B3" s="21">
        <f>1/(B2*(2*PI()*5*10^3)^2)</f>
        <v>5.066059182116889e-09</v>
      </c>
    </row>
    <row r="4" ht="20.05" customHeight="1">
      <c r="A4" s="22"/>
      <c r="B4" s="21">
        <f>2*SQRT(B2/B3)</f>
        <v>12566.370614359173</v>
      </c>
    </row>
    <row r="5" ht="20.05" customHeight="1">
      <c r="A5" s="22"/>
      <c r="B5" s="22"/>
    </row>
    <row r="6" ht="20.05" customHeight="1">
      <c r="A6" s="22"/>
      <c r="B6" s="22"/>
    </row>
    <row r="7" ht="20.05" customHeight="1">
      <c r="A7" s="22"/>
      <c r="B7" s="22"/>
    </row>
    <row r="8" ht="20.05" customHeight="1">
      <c r="A8" s="22"/>
      <c r="B8" s="22"/>
    </row>
    <row r="9" ht="20.05" customHeight="1">
      <c r="A9" s="22"/>
      <c r="B9" s="22"/>
    </row>
    <row r="10" ht="20.05" customHeight="1">
      <c r="A10" s="22"/>
      <c r="B10" s="22"/>
    </row>
    <row r="11" ht="20.05" customHeight="1">
      <c r="A11" s="22"/>
      <c r="B11" s="22"/>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