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5 семестр\5.8.1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20" i="1"/>
  <c r="Q21" i="1"/>
  <c r="Q22" i="1"/>
  <c r="Q18" i="1"/>
  <c r="J10" i="1"/>
  <c r="K10" i="1"/>
  <c r="M10" i="1"/>
  <c r="J11" i="1"/>
  <c r="K11" i="1"/>
  <c r="M11" i="1"/>
  <c r="J12" i="1"/>
  <c r="K12" i="1"/>
  <c r="M12" i="1"/>
  <c r="M18" i="1"/>
  <c r="M19" i="1"/>
  <c r="M21" i="1"/>
  <c r="M22" i="1"/>
  <c r="M20" i="1"/>
  <c r="K18" i="1"/>
  <c r="K19" i="1"/>
  <c r="K21" i="1"/>
  <c r="K22" i="1"/>
  <c r="K20" i="1"/>
  <c r="J18" i="1"/>
  <c r="J19" i="1"/>
  <c r="J21" i="1"/>
  <c r="J22" i="1"/>
  <c r="J20" i="1"/>
  <c r="L6" i="1"/>
  <c r="F19" i="1"/>
  <c r="H11" i="1"/>
  <c r="H10" i="1"/>
  <c r="G10" i="1"/>
  <c r="H12" i="1" l="1"/>
  <c r="H13" i="1"/>
  <c r="H14" i="1"/>
  <c r="H15" i="1"/>
  <c r="H16" i="1"/>
  <c r="H17" i="1"/>
  <c r="H18" i="1"/>
  <c r="H19" i="1"/>
  <c r="H20" i="1"/>
  <c r="H21" i="1"/>
  <c r="G21" i="1"/>
  <c r="G11" i="1"/>
  <c r="G12" i="1"/>
  <c r="G13" i="1"/>
  <c r="G14" i="1"/>
  <c r="G15" i="1"/>
  <c r="G16" i="1"/>
  <c r="G17" i="1"/>
  <c r="O18" i="1" s="1"/>
  <c r="G18" i="1"/>
  <c r="O19" i="1" s="1"/>
  <c r="G19" i="1"/>
  <c r="G20" i="1"/>
  <c r="P11" i="1" s="1"/>
  <c r="F11" i="1"/>
  <c r="F12" i="1"/>
  <c r="F13" i="1"/>
  <c r="F14" i="1"/>
  <c r="F15" i="1"/>
  <c r="F16" i="1"/>
  <c r="F17" i="1"/>
  <c r="F18" i="1"/>
  <c r="F20" i="1"/>
  <c r="F21" i="1"/>
  <c r="F10" i="1"/>
  <c r="O22" i="1" l="1"/>
  <c r="O12" i="1"/>
  <c r="O20" i="1"/>
  <c r="O24" i="1" s="1"/>
  <c r="O10" i="1"/>
  <c r="O14" i="1" s="1"/>
  <c r="P20" i="1"/>
  <c r="P10" i="1"/>
  <c r="O21" i="1"/>
  <c r="O11" i="1"/>
  <c r="P12" i="1"/>
  <c r="P22" i="1"/>
  <c r="P18" i="1"/>
  <c r="P21" i="1"/>
  <c r="P19" i="1"/>
</calcChain>
</file>

<file path=xl/sharedStrings.xml><?xml version="1.0" encoding="utf-8"?>
<sst xmlns="http://schemas.openxmlformats.org/spreadsheetml/2006/main" count="31" uniqueCount="21">
  <si>
    <t>Tпирометра</t>
  </si>
  <si>
    <t>Vтермопар</t>
  </si>
  <si>
    <t>Tачт</t>
  </si>
  <si>
    <t>Разность значений, %</t>
  </si>
  <si>
    <t>Изучение работы оптического пирометра</t>
  </si>
  <si>
    <t>I, мА</t>
  </si>
  <si>
    <t>sigmaI, мА</t>
  </si>
  <si>
    <t>V, В</t>
  </si>
  <si>
    <t>sigmaV, В</t>
  </si>
  <si>
    <t>W, мВт</t>
  </si>
  <si>
    <t>Tbr, цельс</t>
  </si>
  <si>
    <t>T, цельс</t>
  </si>
  <si>
    <t>sigmaW,мВт</t>
  </si>
  <si>
    <t>Et</t>
  </si>
  <si>
    <t>s, см^2</t>
  </si>
  <si>
    <t>T, K</t>
  </si>
  <si>
    <t>sigmaT</t>
  </si>
  <si>
    <t>sigma_ср=</t>
  </si>
  <si>
    <t>sigma * 10^(-12)</t>
  </si>
  <si>
    <t>sigmasigma* 10^(-12)</t>
  </si>
  <si>
    <t xml:space="preserve">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</si>
</sst>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E1" workbookViewId="0">
      <selection activeCell="Q18" sqref="Q18:Q22"/>
    </sheetView>
  </sheetViews>
  <sheetFormatPr defaultRowHeight="14.4" x14ac:dyDescent="0.3"/>
  <cols>
    <col min="2" max="2" width="11" customWidth="1"/>
    <col min="4" max="4" width="21.109375" customWidth="1"/>
    <col min="5" max="5" width="19.44140625" customWidth="1"/>
    <col min="8" max="8" width="11.5546875" customWidth="1"/>
    <col min="11" max="11" width="13.21875" customWidth="1"/>
    <col min="15" max="15" width="19.77734375" customWidth="1"/>
    <col min="16" max="16" width="21.6640625" customWidth="1"/>
    <col min="17" max="17" width="12" bestFit="1" customWidth="1"/>
  </cols>
  <sheetData>
    <row r="1" spans="1:16" x14ac:dyDescent="0.3">
      <c r="A1" s="7" t="s">
        <v>4</v>
      </c>
      <c r="B1" s="7"/>
      <c r="C1" s="7"/>
      <c r="D1" s="7"/>
      <c r="E1" s="2"/>
    </row>
    <row r="2" spans="1:1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16" x14ac:dyDescent="0.3">
      <c r="A3" s="1">
        <v>947</v>
      </c>
      <c r="B3" s="1">
        <v>37.03</v>
      </c>
      <c r="C3" s="1">
        <v>903</v>
      </c>
      <c r="D3" s="1">
        <v>4.9000000000000004</v>
      </c>
    </row>
    <row r="4" spans="1:16" x14ac:dyDescent="0.3">
      <c r="A4" s="1">
        <v>957</v>
      </c>
      <c r="B4" s="1">
        <v>37.56</v>
      </c>
      <c r="C4" s="1">
        <v>916</v>
      </c>
      <c r="D4" s="1">
        <v>4.5</v>
      </c>
    </row>
    <row r="5" spans="1:16" x14ac:dyDescent="0.3">
      <c r="A5" s="1">
        <v>967</v>
      </c>
      <c r="B5" s="1">
        <v>37.82</v>
      </c>
      <c r="C5" s="1">
        <v>922</v>
      </c>
      <c r="D5" s="1">
        <v>4.9000000000000004</v>
      </c>
      <c r="L5" t="s">
        <v>14</v>
      </c>
    </row>
    <row r="6" spans="1:16" x14ac:dyDescent="0.3">
      <c r="A6" s="1">
        <v>977</v>
      </c>
      <c r="B6" s="1">
        <v>38.130000000000003</v>
      </c>
      <c r="C6" s="1">
        <v>930</v>
      </c>
      <c r="D6" s="1">
        <v>5</v>
      </c>
      <c r="L6">
        <f>0.36</f>
        <v>0.36</v>
      </c>
    </row>
    <row r="9" spans="1:16" x14ac:dyDescent="0.3">
      <c r="A9" s="3" t="s">
        <v>5</v>
      </c>
      <c r="B9" s="3" t="s">
        <v>6</v>
      </c>
      <c r="C9" s="3" t="s">
        <v>7</v>
      </c>
      <c r="D9" s="3" t="s">
        <v>8</v>
      </c>
      <c r="E9" s="3" t="s">
        <v>10</v>
      </c>
      <c r="F9" s="3" t="s">
        <v>11</v>
      </c>
      <c r="G9" s="3" t="s">
        <v>9</v>
      </c>
      <c r="H9" s="3" t="s">
        <v>12</v>
      </c>
      <c r="J9" s="4" t="s">
        <v>9</v>
      </c>
      <c r="K9" s="4" t="s">
        <v>12</v>
      </c>
      <c r="L9" s="10" t="s">
        <v>13</v>
      </c>
      <c r="M9" s="4" t="s">
        <v>15</v>
      </c>
      <c r="N9" s="10" t="s">
        <v>16</v>
      </c>
      <c r="O9" s="10" t="s">
        <v>18</v>
      </c>
      <c r="P9" s="10" t="s">
        <v>19</v>
      </c>
    </row>
    <row r="10" spans="1:16" x14ac:dyDescent="0.3">
      <c r="A10" s="3">
        <v>433</v>
      </c>
      <c r="B10" s="8">
        <v>1</v>
      </c>
      <c r="C10" s="3">
        <v>1.3480000000000001</v>
      </c>
      <c r="D10" s="8">
        <v>1E-3</v>
      </c>
      <c r="E10" s="3">
        <v>800</v>
      </c>
      <c r="F10" s="5">
        <f>1.0595955278*E10-16.02887891</f>
        <v>831.64754332999996</v>
      </c>
      <c r="G10" s="6">
        <f>A10*C10</f>
        <v>583.68400000000008</v>
      </c>
      <c r="H10" s="6">
        <f>SQRT(POWER(C10*$B$10*1000,2)+POWER(A10*$D$10*1000,2))/1000</f>
        <v>1.4158365018602961</v>
      </c>
      <c r="J10" s="6">
        <f>A19*C19</f>
        <v>4713.4570000000003</v>
      </c>
      <c r="K10" s="6">
        <f>SQRT(POWER(C19*$B$10*1000,2)+POWER(A19*$D$10*1000,2))/1000</f>
        <v>5.3195159554230118</v>
      </c>
      <c r="L10" s="4">
        <v>0.22</v>
      </c>
      <c r="M10" s="5">
        <f>1.0595955278*E19-16.02887891 +273</f>
        <v>2058.2835183500001</v>
      </c>
      <c r="N10" s="15">
        <v>1</v>
      </c>
      <c r="O10" s="4">
        <f>G19/(L10*$L$6*POWER(M10,4))/1000 * POWER(10,12)</f>
        <v>3.3158401202671044</v>
      </c>
      <c r="P10" s="4">
        <f>SQRT(POWER(K10/(L10*$L$6*POWER(M10,4))/1000,2) + POWER(4*G19/(L10*$L$6*POWER(M10,5))/1000*N10,2))*POWER(10,12)</f>
        <v>7.4516960537790869E-3</v>
      </c>
    </row>
    <row r="11" spans="1:16" x14ac:dyDescent="0.3">
      <c r="A11" s="3">
        <v>457</v>
      </c>
      <c r="B11" s="8"/>
      <c r="C11" s="3">
        <v>1.528</v>
      </c>
      <c r="D11" s="8"/>
      <c r="E11" s="3">
        <v>900</v>
      </c>
      <c r="F11" s="5">
        <f t="shared" ref="F11:F21" si="0">1.0595955278*E11-16.02887891</f>
        <v>937.60709611000004</v>
      </c>
      <c r="G11" s="6">
        <f t="shared" ref="G11:G20" si="1">A11*C11</f>
        <v>698.29600000000005</v>
      </c>
      <c r="H11" s="6">
        <f>SQRT(POWER(C11*$B$10*1000,2)+POWER(A11*$D$10*1000,2))/1000</f>
        <v>1.5948771112534033</v>
      </c>
      <c r="J11" s="6">
        <f>A20*C20</f>
        <v>6285.8200000000006</v>
      </c>
      <c r="K11" s="6">
        <f>SQRT(POWER(C20*$B$10*1000,2)+POWER(A20*$D$10*1000,2))/1000</f>
        <v>6.7945018949147409</v>
      </c>
      <c r="L11" s="4">
        <v>0.23699999999999999</v>
      </c>
      <c r="M11" s="5">
        <f t="shared" ref="M11:M12" si="2">1.0595955278*E20-16.02887891 +273</f>
        <v>2164.2430711300003</v>
      </c>
      <c r="N11" s="16"/>
      <c r="O11" s="4">
        <f t="shared" ref="O11" si="3">G20/(L11*$L$6*POWER(M11,4))/1000 * POWER(10,12)</f>
        <v>3.358048393279724</v>
      </c>
      <c r="P11" s="4">
        <f t="shared" ref="P11:P12" si="4">SQRT(POWER(K11/(L11*$L$6*POWER(M11,4))/1000,2) + POWER(4*G20/(L11*$L$6*POWER(M11,5))/1000*N11,2))*POWER(10,12)</f>
        <v>3.6297994806333118E-3</v>
      </c>
    </row>
    <row r="12" spans="1:16" x14ac:dyDescent="0.3">
      <c r="A12" s="3">
        <v>473</v>
      </c>
      <c r="B12" s="8"/>
      <c r="C12" s="3">
        <v>1.6579999999999999</v>
      </c>
      <c r="D12" s="8"/>
      <c r="E12" s="3">
        <v>1000</v>
      </c>
      <c r="F12" s="5">
        <f t="shared" si="0"/>
        <v>1043.5666488899999</v>
      </c>
      <c r="G12" s="6">
        <f t="shared" si="1"/>
        <v>784.23399999999992</v>
      </c>
      <c r="H12" s="6">
        <f t="shared" ref="H12:H21" si="5">SQRT(POWER(C12*$B$10*1000,2)+POWER(A12*$D$10*1000,2))/1000</f>
        <v>1.7241499354754506</v>
      </c>
      <c r="J12" s="6">
        <f>A21*C21</f>
        <v>7929.7640000000001</v>
      </c>
      <c r="K12" s="6">
        <f>SQRT(POWER(C21*$B$10*1000,2)+POWER(A21*$D$10*1000,2))/1000</f>
        <v>7.8932726419400971</v>
      </c>
      <c r="L12" s="4">
        <v>0.253</v>
      </c>
      <c r="M12" s="5">
        <f t="shared" si="2"/>
        <v>2270.2026239100001</v>
      </c>
      <c r="N12" s="17"/>
      <c r="O12" s="4">
        <f>G21/(L12*$L$6*POWER(M12,4))/1000 * POWER(10,12)</f>
        <v>3.2777721072306014</v>
      </c>
      <c r="P12" s="4">
        <f t="shared" si="4"/>
        <v>3.2626883852429462E-3</v>
      </c>
    </row>
    <row r="13" spans="1:16" x14ac:dyDescent="0.3">
      <c r="A13" s="3">
        <v>522</v>
      </c>
      <c r="B13" s="8"/>
      <c r="C13" s="3">
        <v>2.0870000000000002</v>
      </c>
      <c r="D13" s="8"/>
      <c r="E13" s="3">
        <v>1100</v>
      </c>
      <c r="F13" s="5">
        <f t="shared" si="0"/>
        <v>1149.5262016700001</v>
      </c>
      <c r="G13" s="6">
        <f t="shared" si="1"/>
        <v>1089.414</v>
      </c>
      <c r="H13" s="6">
        <f t="shared" si="5"/>
        <v>2.1512910077439544</v>
      </c>
    </row>
    <row r="14" spans="1:16" x14ac:dyDescent="0.3">
      <c r="A14" s="3">
        <v>578</v>
      </c>
      <c r="B14" s="8"/>
      <c r="C14" s="3">
        <v>2.5950000000000002</v>
      </c>
      <c r="D14" s="8"/>
      <c r="E14" s="3">
        <v>1200</v>
      </c>
      <c r="F14" s="5">
        <f t="shared" si="0"/>
        <v>1255.4857544500001</v>
      </c>
      <c r="G14" s="6">
        <f t="shared" si="1"/>
        <v>1499.91</v>
      </c>
      <c r="H14" s="6">
        <f t="shared" si="5"/>
        <v>2.6585915444084298</v>
      </c>
      <c r="N14" t="s">
        <v>17</v>
      </c>
      <c r="O14">
        <f>AVERAGE(O10:O12)</f>
        <v>3.3172202069258101</v>
      </c>
    </row>
    <row r="15" spans="1:16" x14ac:dyDescent="0.3">
      <c r="A15" s="3">
        <v>621</v>
      </c>
      <c r="B15" s="8"/>
      <c r="C15" s="3">
        <v>3.0179999999999998</v>
      </c>
      <c r="D15" s="8"/>
      <c r="E15" s="3">
        <v>1300</v>
      </c>
      <c r="F15" s="5">
        <f t="shared" si="0"/>
        <v>1361.44530723</v>
      </c>
      <c r="G15" s="6">
        <f t="shared" si="1"/>
        <v>1874.1779999999999</v>
      </c>
      <c r="H15" s="6">
        <f t="shared" si="5"/>
        <v>3.0812278396769037</v>
      </c>
      <c r="N15" t="s">
        <v>20</v>
      </c>
    </row>
    <row r="16" spans="1:16" x14ac:dyDescent="0.3">
      <c r="A16" s="3">
        <v>685</v>
      </c>
      <c r="B16" s="8"/>
      <c r="C16" s="3">
        <v>3.681</v>
      </c>
      <c r="D16" s="8"/>
      <c r="E16" s="3">
        <v>1400</v>
      </c>
      <c r="F16" s="5">
        <f t="shared" si="0"/>
        <v>1467.40486001</v>
      </c>
      <c r="G16" s="6">
        <f t="shared" si="1"/>
        <v>2521.4850000000001</v>
      </c>
      <c r="H16" s="6">
        <f t="shared" si="5"/>
        <v>3.7441936381549499</v>
      </c>
    </row>
    <row r="17" spans="1:17" x14ac:dyDescent="0.3">
      <c r="A17" s="3">
        <v>772</v>
      </c>
      <c r="B17" s="8"/>
      <c r="C17" s="3">
        <v>4.6660000000000004</v>
      </c>
      <c r="D17" s="8"/>
      <c r="E17" s="3">
        <v>1500</v>
      </c>
      <c r="F17" s="5">
        <f t="shared" si="0"/>
        <v>1573.36441279</v>
      </c>
      <c r="G17" s="6">
        <f t="shared" si="1"/>
        <v>3602.1520000000005</v>
      </c>
      <c r="H17" s="6">
        <f t="shared" si="5"/>
        <v>4.7294333698657809</v>
      </c>
      <c r="J17" s="4" t="s">
        <v>9</v>
      </c>
      <c r="K17" s="4" t="s">
        <v>12</v>
      </c>
      <c r="L17" s="10" t="s">
        <v>13</v>
      </c>
      <c r="M17" s="4" t="s">
        <v>15</v>
      </c>
      <c r="N17" s="10" t="s">
        <v>16</v>
      </c>
      <c r="O17" s="10" t="s">
        <v>18</v>
      </c>
      <c r="P17" s="10" t="s">
        <v>19</v>
      </c>
    </row>
    <row r="18" spans="1:17" x14ac:dyDescent="0.3">
      <c r="A18" s="3">
        <v>822</v>
      </c>
      <c r="B18" s="8"/>
      <c r="C18" s="3">
        <v>5.2640000000000002</v>
      </c>
      <c r="D18" s="8"/>
      <c r="E18" s="3">
        <v>1600</v>
      </c>
      <c r="F18" s="5">
        <f t="shared" si="0"/>
        <v>1679.3239655699999</v>
      </c>
      <c r="G18" s="6">
        <f t="shared" si="1"/>
        <v>4327.0079999999998</v>
      </c>
      <c r="H18" s="6">
        <f t="shared" si="5"/>
        <v>5.3277931641534284</v>
      </c>
      <c r="J18" s="9">
        <f t="shared" ref="J18:J19" si="6">A17*C17</f>
        <v>3602.1520000000005</v>
      </c>
      <c r="K18" s="9">
        <f t="shared" ref="K18:K19" si="7">SQRT(POWER(C17*$B$10*1000,2)+POWER(A17*$D$10*1000,2))/1000</f>
        <v>4.7294333698657809</v>
      </c>
      <c r="L18" s="11">
        <v>0.188</v>
      </c>
      <c r="M18" s="12">
        <f t="shared" ref="M18:M19" si="8">1.0595955278*E17-16.02887891 +273</f>
        <v>1846.36441279</v>
      </c>
      <c r="N18" s="8">
        <v>1</v>
      </c>
      <c r="O18" s="13">
        <f>G17/(L18*$L$6*POWER(M18,4))/1000 * POWER(10,12)</f>
        <v>4.5796469732769243</v>
      </c>
      <c r="P18" s="13">
        <f>SQRT(POWER(K18/(L18*$L$6*POWER(M18,4))/1000,2) + POWER(4*G17/(L18*$L$6*POWER(M18,5))/1000*N18,2))*POWER(10,12)</f>
        <v>1.1601252468900319E-2</v>
      </c>
      <c r="Q18">
        <f>EXP(-17.93)/(L18*$L$6)</f>
        <v>2.4134571330585548E-7</v>
      </c>
    </row>
    <row r="19" spans="1:17" x14ac:dyDescent="0.3">
      <c r="A19" s="3">
        <v>899</v>
      </c>
      <c r="B19" s="8"/>
      <c r="C19" s="3">
        <v>5.2430000000000003</v>
      </c>
      <c r="D19" s="8"/>
      <c r="E19" s="3">
        <v>1700</v>
      </c>
      <c r="F19" s="5">
        <f>1.0595955278*E19-16.02887891</f>
        <v>1785.2835183499999</v>
      </c>
      <c r="G19" s="6">
        <f t="shared" si="1"/>
        <v>4713.4570000000003</v>
      </c>
      <c r="H19" s="6">
        <f t="shared" si="5"/>
        <v>5.3195159554230118</v>
      </c>
      <c r="J19" s="9">
        <f t="shared" si="6"/>
        <v>4327.0079999999998</v>
      </c>
      <c r="K19" s="9">
        <f t="shared" si="7"/>
        <v>5.3277931641534284</v>
      </c>
      <c r="L19" s="11">
        <v>0.20399999999999999</v>
      </c>
      <c r="M19" s="12">
        <f t="shared" si="8"/>
        <v>1952.3239655699999</v>
      </c>
      <c r="N19" s="8"/>
      <c r="O19" s="13">
        <f>G18/(L19*$L$6*POWER(M19,4))/1000 * POWER(10,12)</f>
        <v>4.0555287839544114</v>
      </c>
      <c r="P19" s="13">
        <f>SQRT(POWER(K19/(L19*$L$6*POWER(M19,4))/1000,2) + POWER(4*G18/(L19*$L$6*POWER(M19,5))/1000*N18,2))*POWER(10,12)</f>
        <v>9.6941702399121164E-3</v>
      </c>
      <c r="Q19">
        <f t="shared" ref="Q19:Q22" si="9">EXP(-17.93)/(L19*$L$6)</f>
        <v>2.2241663775245511E-7</v>
      </c>
    </row>
    <row r="20" spans="1:17" x14ac:dyDescent="0.3">
      <c r="A20" s="3">
        <v>934</v>
      </c>
      <c r="B20" s="8"/>
      <c r="C20" s="3">
        <v>6.73</v>
      </c>
      <c r="D20" s="8"/>
      <c r="E20" s="3">
        <v>1800</v>
      </c>
      <c r="F20" s="5">
        <f t="shared" si="0"/>
        <v>1891.2430711300001</v>
      </c>
      <c r="G20" s="6">
        <f t="shared" si="1"/>
        <v>6285.8200000000006</v>
      </c>
      <c r="H20" s="6">
        <f t="shared" si="5"/>
        <v>6.7945018949147409</v>
      </c>
      <c r="J20" s="9">
        <f>A19*C19</f>
        <v>4713.4570000000003</v>
      </c>
      <c r="K20" s="9">
        <f>SQRT(POWER(C19*$B$10*1000,2)+POWER(A19*$D$10*1000,2))/1000</f>
        <v>5.3195159554230118</v>
      </c>
      <c r="L20" s="4">
        <v>0.22</v>
      </c>
      <c r="M20" s="12">
        <f>1.0595955278*E19-16.02887891 +273</f>
        <v>2058.2835183500001</v>
      </c>
      <c r="N20" s="8"/>
      <c r="O20" s="13">
        <f>G19/(L10*$L$6*POWER(M10,4))/1000 * POWER(10,12)</f>
        <v>3.3158401202671044</v>
      </c>
      <c r="P20" s="13">
        <f>SQRT(POWER(K10/(L10*$L$6*POWER(M10,4))/1000,2) + POWER(4*G19/(L10*$L$6*POWER(M10,5))/1000*N10,2))*POWER(10,12)</f>
        <v>7.4516960537790869E-3</v>
      </c>
      <c r="Q20">
        <f t="shared" si="9"/>
        <v>2.0624088227954927E-7</v>
      </c>
    </row>
    <row r="21" spans="1:17" x14ac:dyDescent="0.3">
      <c r="A21" s="3">
        <v>1013</v>
      </c>
      <c r="B21" s="8"/>
      <c r="C21" s="3">
        <v>7.8280000000000003</v>
      </c>
      <c r="D21" s="8"/>
      <c r="E21" s="3">
        <v>1900</v>
      </c>
      <c r="F21" s="5">
        <f t="shared" si="0"/>
        <v>1997.2026239100001</v>
      </c>
      <c r="G21" s="6">
        <f>A21*C21</f>
        <v>7929.7640000000001</v>
      </c>
      <c r="H21" s="6">
        <f t="shared" si="5"/>
        <v>7.8932726419400971</v>
      </c>
      <c r="J21" s="9">
        <f t="shared" ref="J21:J22" si="10">A20*C20</f>
        <v>6285.8200000000006</v>
      </c>
      <c r="K21" s="9">
        <f t="shared" ref="K21:K22" si="11">SQRT(POWER(C20*$B$10*1000,2)+POWER(A20*$D$10*1000,2))/1000</f>
        <v>6.7945018949147409</v>
      </c>
      <c r="L21" s="4">
        <v>0.23699999999999999</v>
      </c>
      <c r="M21" s="12">
        <f t="shared" ref="M21:M22" si="12">1.0595955278*E20-16.02887891 +273</f>
        <v>2164.2430711300003</v>
      </c>
      <c r="N21" s="8"/>
      <c r="O21" s="13">
        <f>G20/(L11*$L$6*POWER(M11,4))/1000 * POWER(10,12)</f>
        <v>3.358048393279724</v>
      </c>
      <c r="P21" s="13">
        <f>SQRT(POWER(K11/(L11*$L$6*POWER(M11,4))/1000,2) + POWER(4*G20/(L11*$L$6*POWER(M11,5))/1000*N11,2))*POWER(10,12)</f>
        <v>3.6297994806333118E-3</v>
      </c>
      <c r="Q21">
        <f t="shared" si="9"/>
        <v>1.9144723249578414E-7</v>
      </c>
    </row>
    <row r="22" spans="1:17" x14ac:dyDescent="0.3">
      <c r="J22" s="9">
        <f t="shared" si="10"/>
        <v>7929.7640000000001</v>
      </c>
      <c r="K22" s="9">
        <f t="shared" si="11"/>
        <v>7.8932726419400971</v>
      </c>
      <c r="L22" s="4">
        <v>0.253</v>
      </c>
      <c r="M22" s="12">
        <f t="shared" si="12"/>
        <v>2270.2026239100001</v>
      </c>
      <c r="N22" s="8"/>
      <c r="O22" s="13">
        <f>G21/(L12*$L$6*POWER(M12,4))/1000 * POWER(10,12)</f>
        <v>3.2777721072306014</v>
      </c>
      <c r="P22" s="13">
        <f>SQRT(POWER(K12/(L12*$L$6*POWER(M12,4))/1000,2) + POWER(4*G21/(L12*$L$6*POWER(M12,5))/1000*N12,2))*POWER(10,12)</f>
        <v>3.2626883852429462E-3</v>
      </c>
      <c r="Q22">
        <f t="shared" si="9"/>
        <v>1.7933989763439066E-7</v>
      </c>
    </row>
    <row r="24" spans="1:17" x14ac:dyDescent="0.3">
      <c r="N24" t="s">
        <v>17</v>
      </c>
      <c r="O24" s="14">
        <f>AVERAGE(O18:O22)</f>
        <v>3.7173672756017533</v>
      </c>
    </row>
  </sheetData>
  <mergeCells count="5">
    <mergeCell ref="A1:D1"/>
    <mergeCell ref="B10:B21"/>
    <mergeCell ref="D10:D21"/>
    <mergeCell ref="N10:N12"/>
    <mergeCell ref="N18:N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2022-10-09T17:05:01Z</dcterms:created>
  <dcterms:modified xsi:type="dcterms:W3CDTF">2022-10-10T20:27:13Z</dcterms:modified>
</cp:coreProperties>
</file>