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5 семестр\5.1.3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Y33" i="1"/>
  <c r="Y34" i="1"/>
  <c r="Y35" i="1"/>
  <c r="Y36" i="1"/>
  <c r="Y37" i="1"/>
  <c r="Y38" i="1"/>
  <c r="Y39" i="1"/>
  <c r="Y40" i="1"/>
  <c r="Y41" i="1"/>
  <c r="Y42" i="1"/>
  <c r="Y43" i="1"/>
  <c r="Y44" i="1"/>
  <c r="Y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31" i="1"/>
  <c r="T10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7" i="1"/>
  <c r="T15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31" i="1"/>
  <c r="S10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AE8" i="1" l="1"/>
  <c r="AE7" i="1"/>
  <c r="AD7" i="1"/>
  <c r="AD8" i="1"/>
  <c r="N2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1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7" i="1"/>
  <c r="A8" i="1"/>
  <c r="A10" i="1" s="1"/>
  <c r="C9" i="1"/>
  <c r="C8" i="1"/>
  <c r="C10" i="1" s="1"/>
  <c r="A9" i="1"/>
  <c r="L3" i="1"/>
  <c r="L2" i="1"/>
  <c r="K3" i="1"/>
  <c r="D9" i="1" s="1"/>
  <c r="K2" i="1"/>
  <c r="J3" i="1"/>
  <c r="J2" i="1"/>
  <c r="I3" i="1"/>
  <c r="B9" i="1" s="1"/>
  <c r="I2" i="1"/>
  <c r="B8" i="1" s="1"/>
  <c r="N3" i="1" l="1"/>
  <c r="M2" i="1"/>
  <c r="M3" i="1"/>
  <c r="M4" i="1" s="1"/>
  <c r="D8" i="1"/>
</calcChain>
</file>

<file path=xl/sharedStrings.xml><?xml version="1.0" encoding="utf-8"?>
<sst xmlns="http://schemas.openxmlformats.org/spreadsheetml/2006/main" count="76" uniqueCount="39">
  <si>
    <t>Uнакал, В</t>
  </si>
  <si>
    <t>sigmaU, В</t>
  </si>
  <si>
    <t>sigmaVпробоя, В</t>
  </si>
  <si>
    <t>Vпробоя, В</t>
  </si>
  <si>
    <t>Vmin,В</t>
  </si>
  <si>
    <t>Vmax,В</t>
  </si>
  <si>
    <t>sigmaVmax,В</t>
  </si>
  <si>
    <t>sigmaVmin,В</t>
  </si>
  <si>
    <t>E1 * 10(-19), Дж</t>
  </si>
  <si>
    <t>sigmaE1 * 10(-19), Дж</t>
  </si>
  <si>
    <t>E2 * 10(-19), Дж</t>
  </si>
  <si>
    <t>sigmaE2 * 10(-19), Дж</t>
  </si>
  <si>
    <t>U0* 10(-19), Дж</t>
  </si>
  <si>
    <t>sigmaU0* 10(-19), Дж</t>
  </si>
  <si>
    <t>Если считаем, что U0 = 2,5 эВ</t>
  </si>
  <si>
    <t>2l (c E1)</t>
  </si>
  <si>
    <t>2l (c E2)</t>
  </si>
  <si>
    <t>sigma2l (c E1)</t>
  </si>
  <si>
    <t>sigma2l (c E2)</t>
  </si>
  <si>
    <t>Vтока, мВ</t>
  </si>
  <si>
    <t>V,В</t>
  </si>
  <si>
    <t>sigmaV</t>
  </si>
  <si>
    <t>Uнакала = 2,523 В</t>
  </si>
  <si>
    <t>Uнакала = 2,854 В</t>
  </si>
  <si>
    <t>Cw</t>
  </si>
  <si>
    <t>Ia,мА</t>
  </si>
  <si>
    <t>sigmaV, В</t>
  </si>
  <si>
    <t>sigmaIa, мА</t>
  </si>
  <si>
    <t>Uнакала, В</t>
  </si>
  <si>
    <t>l, A</t>
  </si>
  <si>
    <t>sigmal, A</t>
  </si>
  <si>
    <t>Ia, * 10(-3)мкА</t>
  </si>
  <si>
    <t>sigmaIa, * 10(-3)мкА</t>
  </si>
  <si>
    <t>-</t>
  </si>
  <si>
    <t>sigmaCw</t>
  </si>
  <si>
    <t>U0, В</t>
  </si>
  <si>
    <t>sigmaU0, В</t>
  </si>
  <si>
    <t>по формуле 5</t>
  </si>
  <si>
    <t>по формулам 1 и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</si>
</sst>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zoomScale="134" workbookViewId="0">
      <selection sqref="A1:G3"/>
    </sheetView>
  </sheetViews>
  <sheetFormatPr defaultRowHeight="14.4" x14ac:dyDescent="0.3"/>
  <cols>
    <col min="1" max="1" width="12" bestFit="1" customWidth="1"/>
    <col min="2" max="2" width="12.33203125" customWidth="1"/>
    <col min="3" max="3" width="12" bestFit="1" customWidth="1"/>
    <col min="4" max="4" width="11.6640625" customWidth="1"/>
    <col min="6" max="6" width="13" customWidth="1"/>
    <col min="7" max="7" width="13.88671875" customWidth="1"/>
    <col min="8" max="8" width="17.6640625" customWidth="1"/>
    <col min="9" max="9" width="19.6640625" customWidth="1"/>
    <col min="10" max="10" width="17.109375" customWidth="1"/>
    <col min="11" max="11" width="18.21875" customWidth="1"/>
    <col min="12" max="12" width="19.33203125" customWidth="1"/>
    <col min="13" max="13" width="14.21875" customWidth="1"/>
    <col min="14" max="14" width="21.88671875" customWidth="1"/>
    <col min="15" max="15" width="15.6640625" customWidth="1"/>
    <col min="16" max="16" width="19.77734375" customWidth="1"/>
    <col min="29" max="29" width="12.109375" customWidth="1"/>
    <col min="31" max="31" width="12.88671875" bestFit="1" customWidth="1"/>
    <col min="33" max="33" width="10.21875" customWidth="1"/>
  </cols>
  <sheetData>
    <row r="1" spans="1:33" x14ac:dyDescent="0.3">
      <c r="A1" s="2" t="s">
        <v>0</v>
      </c>
      <c r="B1" s="2" t="s">
        <v>1</v>
      </c>
      <c r="C1" s="2" t="s">
        <v>5</v>
      </c>
      <c r="D1" s="2" t="s">
        <v>6</v>
      </c>
      <c r="E1" s="2" t="s">
        <v>4</v>
      </c>
      <c r="F1" s="2" t="s">
        <v>7</v>
      </c>
      <c r="G1" s="2" t="s">
        <v>3</v>
      </c>
      <c r="H1" s="2" t="s">
        <v>2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33" x14ac:dyDescent="0.3">
      <c r="A2" s="3">
        <v>2.52</v>
      </c>
      <c r="B2" s="26">
        <v>3.0000000000000001E-3</v>
      </c>
      <c r="C2" s="4">
        <v>1.6</v>
      </c>
      <c r="D2" s="27">
        <v>0.2</v>
      </c>
      <c r="E2" s="4">
        <v>8</v>
      </c>
      <c r="F2" s="4">
        <v>0.8</v>
      </c>
      <c r="G2" s="4">
        <v>14</v>
      </c>
      <c r="H2" s="4">
        <v>1</v>
      </c>
      <c r="I2" s="2">
        <f>C2*1.6</f>
        <v>2.5600000000000005</v>
      </c>
      <c r="J2" s="2">
        <f>1.6*$D$2</f>
        <v>0.32000000000000006</v>
      </c>
      <c r="K2" s="2">
        <f>1.6*E2</f>
        <v>12.8</v>
      </c>
      <c r="L2" s="2">
        <f>1.6*F2</f>
        <v>1.2800000000000002</v>
      </c>
      <c r="M2" s="2">
        <f>(4*K2-9*I2)/5</f>
        <v>5.6319999999999997</v>
      </c>
      <c r="N2" s="2">
        <f>SQRT(16*L2*L2+81*J2*J2)/5</f>
        <v>1.1748838240438926</v>
      </c>
    </row>
    <row r="3" spans="1:33" x14ac:dyDescent="0.3">
      <c r="A3" s="3">
        <v>2.8490000000000002</v>
      </c>
      <c r="B3" s="26"/>
      <c r="C3" s="4">
        <v>2</v>
      </c>
      <c r="D3" s="27"/>
      <c r="E3" s="4">
        <v>7.4</v>
      </c>
      <c r="F3" s="4">
        <v>0.4</v>
      </c>
      <c r="G3" s="4">
        <v>12.4</v>
      </c>
      <c r="H3" s="4">
        <v>1.1000000000000001</v>
      </c>
      <c r="I3" s="2">
        <f>C3*1.6</f>
        <v>3.2</v>
      </c>
      <c r="J3" s="2">
        <f>1.6*$D$2</f>
        <v>0.32000000000000006</v>
      </c>
      <c r="K3" s="2">
        <f>1.6*E3</f>
        <v>11.840000000000002</v>
      </c>
      <c r="L3" s="2">
        <f>1.6*F3</f>
        <v>0.64000000000000012</v>
      </c>
      <c r="M3" s="2">
        <f>(4*K3-9*I3)/5</f>
        <v>3.7120000000000011</v>
      </c>
      <c r="N3" s="2">
        <f>SQRT(16*L3*L3+81*J3*J3)/5</f>
        <v>0.77066205304270707</v>
      </c>
    </row>
    <row r="4" spans="1:33" x14ac:dyDescent="0.3">
      <c r="M4">
        <f>AVERAGE(M2:M3)</f>
        <v>4.6720000000000006</v>
      </c>
    </row>
    <row r="5" spans="1:33" x14ac:dyDescent="0.3">
      <c r="F5" s="28" t="s">
        <v>22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C5" s="30" t="s">
        <v>37</v>
      </c>
      <c r="AD5" s="30"/>
      <c r="AE5" s="30"/>
    </row>
    <row r="6" spans="1:33" x14ac:dyDescent="0.3">
      <c r="A6" s="5" t="s">
        <v>14</v>
      </c>
      <c r="B6" s="6"/>
      <c r="C6" s="6"/>
      <c r="D6" s="7"/>
      <c r="F6" t="s">
        <v>19</v>
      </c>
      <c r="G6" s="17" t="s">
        <v>20</v>
      </c>
      <c r="H6" s="17" t="s">
        <v>26</v>
      </c>
      <c r="I6" s="17" t="s">
        <v>31</v>
      </c>
      <c r="J6" s="17" t="s">
        <v>32</v>
      </c>
      <c r="L6" t="s">
        <v>19</v>
      </c>
      <c r="M6" s="17" t="s">
        <v>20</v>
      </c>
      <c r="N6" s="17" t="s">
        <v>26</v>
      </c>
      <c r="O6" s="17" t="s">
        <v>25</v>
      </c>
      <c r="P6" s="17" t="s">
        <v>27</v>
      </c>
      <c r="S6" s="29" t="s">
        <v>24</v>
      </c>
      <c r="T6" s="29" t="s">
        <v>34</v>
      </c>
      <c r="U6" s="17" t="s">
        <v>20</v>
      </c>
      <c r="V6" s="17" t="s">
        <v>26</v>
      </c>
      <c r="W6" s="1"/>
      <c r="X6" s="29" t="s">
        <v>24</v>
      </c>
      <c r="Y6" s="29" t="s">
        <v>34</v>
      </c>
      <c r="Z6" s="17" t="s">
        <v>20</v>
      </c>
      <c r="AA6" s="17" t="s">
        <v>26</v>
      </c>
      <c r="AC6" t="s">
        <v>28</v>
      </c>
      <c r="AD6" t="s">
        <v>29</v>
      </c>
      <c r="AE6" t="s">
        <v>30</v>
      </c>
    </row>
    <row r="7" spans="1:33" x14ac:dyDescent="0.3">
      <c r="A7" s="8" t="s">
        <v>15</v>
      </c>
      <c r="B7" s="9" t="s">
        <v>17</v>
      </c>
      <c r="C7" s="9" t="s">
        <v>16</v>
      </c>
      <c r="D7" s="10" t="s">
        <v>18</v>
      </c>
      <c r="F7">
        <v>-0.01</v>
      </c>
      <c r="G7" s="18">
        <v>0.19800000000000001</v>
      </c>
      <c r="H7" s="22">
        <v>0.01</v>
      </c>
      <c r="I7" s="19">
        <f>F7/0.1</f>
        <v>-9.9999999999999992E-2</v>
      </c>
      <c r="J7" s="25">
        <v>0.1</v>
      </c>
      <c r="L7">
        <v>110.26</v>
      </c>
      <c r="M7" s="21">
        <v>2.2360000000000002</v>
      </c>
      <c r="N7" s="22">
        <v>0.01</v>
      </c>
      <c r="O7" s="4">
        <f>L7/0.1</f>
        <v>1102.5999999999999</v>
      </c>
      <c r="P7" s="25">
        <v>0.1</v>
      </c>
      <c r="S7" s="17" t="s">
        <v>33</v>
      </c>
      <c r="T7" s="17" t="s">
        <v>33</v>
      </c>
      <c r="U7" s="18">
        <v>0.19800000000000001</v>
      </c>
      <c r="V7" s="22">
        <v>0.01</v>
      </c>
      <c r="W7" s="1"/>
      <c r="X7" s="18">
        <f>LN(MAX($I$7:$I$27)/O7)</f>
        <v>0.28949432376328499</v>
      </c>
      <c r="Y7" s="18">
        <f>SQRT(POWER($J$7/$I$26,2) + POWER($J$7/O7,2))</f>
        <v>1.1329454904818729E-4</v>
      </c>
      <c r="Z7" s="21">
        <v>2.2360000000000002</v>
      </c>
      <c r="AA7" s="22">
        <v>0.01</v>
      </c>
      <c r="AC7" s="21">
        <v>2.52</v>
      </c>
      <c r="AD7" s="15">
        <f>6.63*POWER(10,-34)*SQRT(5)/(SQRT(32*9.1*POWER(10,-31)*(K2-J2)*POWER(10,-19)))* POWER(10,10)</f>
        <v>2.4592096400208399</v>
      </c>
      <c r="AE7" s="15">
        <f>6.63*POWER(10,-34)*SQRT(5)/(SQRT(32*9.1*POWER(10,-31)))* SQRT(POWER(L2*POWER(10,-19)/(2*POWER((K2-I2)*POWER(10,-19),3/2)),2)+POWER(J2*POWER(10,-19)/(2*POWER((K2-I2)*POWER(10,-19),3/2)),2)) * POWER(10,10)</f>
        <v>0.17490303822617054</v>
      </c>
    </row>
    <row r="8" spans="1:33" x14ac:dyDescent="0.3">
      <c r="A8" s="8">
        <f>6.62*POWER(10,-34)/(SQRT(2*9.1*POWER(10,-31)*(C2+2.5)*1.6*POWER(10,-19)))</f>
        <v>6.0585734278543027E-10</v>
      </c>
      <c r="B8" s="9">
        <f>6.62*POWER(10,-34)*9.1*POWER(10,-31)*I2*POWER(10,-19)/(10*POWER(2*9.1*POWER(10,-31)*(C2+2.5)*1.6*POWER(10,-19),3/2))</f>
        <v>1.1821606688496381E-11</v>
      </c>
      <c r="C8" s="9">
        <f>6.62*POWER(10,-34)*3/(2*SQRT(2*9.1*POWER(10,-31)*(E2+2.5)*1.6*POWER(10,-19)))</f>
        <v>5.6788305974446984E-10</v>
      </c>
      <c r="D8" s="10">
        <f>3*6.62*POWER(10,-34)*9.1*POWER(10,-31)*K2*POWER(10,-19)/(20*POWER(2*9.1*POWER(10,-31)*(E2+2.5)*1.6*POWER(10,-19),3/2))</f>
        <v>2.1633640371218188E-11</v>
      </c>
      <c r="F8">
        <v>-0.06</v>
      </c>
      <c r="G8" s="18">
        <v>0.30399999999999999</v>
      </c>
      <c r="H8" s="23"/>
      <c r="I8" s="19">
        <f t="shared" ref="I8:I27" si="0">F8/0.1</f>
        <v>-0.6</v>
      </c>
      <c r="J8" s="25"/>
      <c r="L8">
        <v>91.07</v>
      </c>
      <c r="M8" s="21">
        <v>2.4449999999999998</v>
      </c>
      <c r="N8" s="23"/>
      <c r="O8" s="4">
        <f t="shared" ref="O8:O27" si="1">L8/0.1</f>
        <v>910.69999999999993</v>
      </c>
      <c r="P8" s="25"/>
      <c r="S8" s="17" t="s">
        <v>33</v>
      </c>
      <c r="T8" s="17" t="s">
        <v>33</v>
      </c>
      <c r="U8" s="18">
        <v>0.30399999999999999</v>
      </c>
      <c r="V8" s="23"/>
      <c r="W8" s="1"/>
      <c r="X8" s="18">
        <f t="shared" ref="X8:X27" si="2">LN(MAX($I$7:$I$27)/O8)</f>
        <v>0.48070709534509526</v>
      </c>
      <c r="Y8" s="18">
        <f t="shared" ref="Y8:Y27" si="3">SQRT(POWER($J$7/$I$26,2) + POWER($J$7/O8,2))</f>
        <v>1.2910229192525046E-4</v>
      </c>
      <c r="Z8" s="21">
        <v>2.4449999999999998</v>
      </c>
      <c r="AA8" s="23"/>
      <c r="AC8" s="21">
        <v>2.8490000000000002</v>
      </c>
      <c r="AD8" s="15">
        <f>6.63*POWER(10,-34)*SQRT(5)/(SQRT(32*9.1*POWER(10,-31)*(K3-J3)*POWER(10,-19)))* POWER(10,10)</f>
        <v>2.5596265465953656</v>
      </c>
      <c r="AE8" s="15">
        <f>6.63*POWER(10,-34)*SQRT(5)/(SQRT(32*9.1*POWER(10,-31)))* SQRT(POWER(L3*POWER(10,-19)/(2*POWER((K3-I3)*POWER(10,-19),3/2)),2)+POWER(J3*POWER(10,-19)/(2*POWER((K3-I3)*POWER(10,-19),3/2)),2)) * POWER(10,10)</f>
        <v>0.12238754305523872</v>
      </c>
    </row>
    <row r="9" spans="1:33" x14ac:dyDescent="0.3">
      <c r="A9" s="8">
        <f>6.62*POWER(10,-34)/(SQRT(2*9.1*POWER(10,-31)*(C3+2.5)*1.6*POWER(10,-19)))</f>
        <v>5.7830380159159169E-10</v>
      </c>
      <c r="B9" s="9">
        <f>6.62*POWER(10,-34)*9.1*POWER(10,-31)*I3*POWER(10,-19)/(10*POWER(2*9.1*POWER(10,-31)*(C3+2.5)*1.6*POWER(10,-19),3/2))</f>
        <v>1.2851195590924098E-11</v>
      </c>
      <c r="C9" s="9">
        <f>6.62*POWER(10,-34)*3/(2*SQRT(2*9.1*POWER(10,-31)*(E3+2.5)*1.6*POWER(10,-19)))</f>
        <v>5.8483851524253165E-10</v>
      </c>
      <c r="D9" s="10">
        <f>3*6.62*POWER(10,-34)*9.1*POWER(10,-31)*K3*POWER(10,-19)/(20*POWER(2*9.1*POWER(10,-31)*(E3+2.5)*1.6*POWER(10,-19),3/2))</f>
        <v>2.1857601074721339E-11</v>
      </c>
      <c r="F9">
        <v>-0.03</v>
      </c>
      <c r="G9" s="18">
        <v>0.43</v>
      </c>
      <c r="H9" s="23"/>
      <c r="I9" s="19">
        <f t="shared" si="0"/>
        <v>-0.3</v>
      </c>
      <c r="J9" s="25"/>
      <c r="L9">
        <v>75.64</v>
      </c>
      <c r="M9" s="21">
        <v>2.6659999999999999</v>
      </c>
      <c r="N9" s="23"/>
      <c r="O9" s="4">
        <f t="shared" si="1"/>
        <v>756.4</v>
      </c>
      <c r="P9" s="25"/>
      <c r="S9" s="17" t="s">
        <v>33</v>
      </c>
      <c r="T9" s="17" t="s">
        <v>33</v>
      </c>
      <c r="U9" s="18">
        <v>0.43</v>
      </c>
      <c r="V9" s="23"/>
      <c r="W9" s="1"/>
      <c r="X9" s="18">
        <f t="shared" si="2"/>
        <v>0.66635029313456562</v>
      </c>
      <c r="Y9" s="18">
        <f t="shared" si="3"/>
        <v>1.4862144054175481E-4</v>
      </c>
      <c r="Z9" s="21">
        <v>2.6659999999999999</v>
      </c>
      <c r="AA9" s="23"/>
    </row>
    <row r="10" spans="1:33" x14ac:dyDescent="0.3">
      <c r="A10" s="8">
        <f>AVERAGE(A8:A9)</f>
        <v>5.9208057218851098E-10</v>
      </c>
      <c r="B10" s="9"/>
      <c r="C10" s="9">
        <f>AVERAGE(C8:C9)</f>
        <v>5.7636078749350074E-10</v>
      </c>
      <c r="D10" s="10"/>
      <c r="F10">
        <v>0.09</v>
      </c>
      <c r="G10" s="18">
        <v>0.53400000000000003</v>
      </c>
      <c r="H10" s="23"/>
      <c r="I10" s="19">
        <f t="shared" si="0"/>
        <v>0.89999999999999991</v>
      </c>
      <c r="J10" s="25"/>
      <c r="L10">
        <v>66.400000000000006</v>
      </c>
      <c r="M10" s="21">
        <v>2.83</v>
      </c>
      <c r="N10" s="23"/>
      <c r="O10" s="4">
        <f t="shared" si="1"/>
        <v>664</v>
      </c>
      <c r="P10" s="25"/>
      <c r="S10" s="18">
        <f>LN(MAX($I$7:$I$27)/I10)</f>
        <v>7.4002811455766944</v>
      </c>
      <c r="T10" s="18">
        <f>SQRT(POWER($J$7/$I$26,2) + POWER($J$7/I10,2))</f>
        <v>0.11111113185665965</v>
      </c>
      <c r="U10" s="18">
        <v>0.53400000000000003</v>
      </c>
      <c r="V10" s="23"/>
      <c r="W10" s="1"/>
      <c r="X10" s="18">
        <f t="shared" si="2"/>
        <v>0.79663848044243424</v>
      </c>
      <c r="Y10" s="18">
        <f t="shared" si="3"/>
        <v>1.6520050881525217E-4</v>
      </c>
      <c r="Z10" s="21">
        <v>2.83</v>
      </c>
      <c r="AA10" s="23"/>
      <c r="AC10" s="30" t="s">
        <v>38</v>
      </c>
      <c r="AD10" s="30"/>
      <c r="AE10" s="30"/>
      <c r="AF10" s="30"/>
      <c r="AG10" s="30"/>
    </row>
    <row r="11" spans="1:33" x14ac:dyDescent="0.3">
      <c r="A11" s="11"/>
      <c r="B11" s="12"/>
      <c r="C11" s="12"/>
      <c r="D11" s="13"/>
      <c r="F11">
        <v>0.8</v>
      </c>
      <c r="G11" s="18">
        <v>0.69</v>
      </c>
      <c r="H11" s="23"/>
      <c r="I11" s="19">
        <f t="shared" si="0"/>
        <v>8</v>
      </c>
      <c r="J11" s="25"/>
      <c r="L11">
        <v>57.64</v>
      </c>
      <c r="M11" s="21">
        <v>3.0430000000000001</v>
      </c>
      <c r="N11" s="23"/>
      <c r="O11" s="4">
        <f t="shared" si="1"/>
        <v>576.4</v>
      </c>
      <c r="P11" s="25"/>
      <c r="S11" s="18">
        <f t="shared" ref="S11:S27" si="4">LN(MAX($I$7:$I$27)/I11)</f>
        <v>5.2154790882390323</v>
      </c>
      <c r="T11" s="18">
        <f>SQRT(POWER($J$7/$I$26,2) + POWER($J$7/I11,2))</f>
        <v>1.2500184403532769E-2</v>
      </c>
      <c r="U11" s="18">
        <v>0.69</v>
      </c>
      <c r="V11" s="23"/>
      <c r="W11" s="1"/>
      <c r="X11" s="18">
        <f t="shared" si="2"/>
        <v>0.93811876579350117</v>
      </c>
      <c r="Y11" s="18">
        <f t="shared" si="3"/>
        <v>1.8630384200062769E-4</v>
      </c>
      <c r="Z11" s="21">
        <v>3.0430000000000001</v>
      </c>
      <c r="AA11" s="23"/>
      <c r="AC11" s="20" t="s">
        <v>28</v>
      </c>
      <c r="AD11" s="20" t="s">
        <v>29</v>
      </c>
      <c r="AE11" s="20" t="s">
        <v>30</v>
      </c>
      <c r="AF11" s="20" t="s">
        <v>35</v>
      </c>
      <c r="AG11" s="20" t="s">
        <v>36</v>
      </c>
    </row>
    <row r="12" spans="1:33" x14ac:dyDescent="0.3">
      <c r="F12">
        <v>0.2</v>
      </c>
      <c r="G12" s="18">
        <v>0.57999999999999996</v>
      </c>
      <c r="H12" s="23"/>
      <c r="I12" s="19">
        <f t="shared" si="0"/>
        <v>2</v>
      </c>
      <c r="J12" s="25"/>
      <c r="L12">
        <v>50.56</v>
      </c>
      <c r="M12" s="21">
        <v>3.2709999999999999</v>
      </c>
      <c r="N12" s="23"/>
      <c r="O12" s="4">
        <f t="shared" si="1"/>
        <v>505.6</v>
      </c>
      <c r="P12" s="25"/>
      <c r="S12" s="18">
        <f t="shared" si="4"/>
        <v>6.6017734493589231</v>
      </c>
      <c r="T12" s="18">
        <f t="shared" ref="T12:T27" si="5">SQRT(POWER($J$7/$I$26,2) + POWER($J$7/I12,2))</f>
        <v>5.0000046101201991E-2</v>
      </c>
      <c r="U12" s="18">
        <v>0.57999999999999996</v>
      </c>
      <c r="V12" s="23"/>
      <c r="W12" s="1"/>
      <c r="X12" s="18">
        <f t="shared" si="2"/>
        <v>1.0691747870862203</v>
      </c>
      <c r="Y12" s="18">
        <f t="shared" si="3"/>
        <v>2.0911468968173305E-4</v>
      </c>
      <c r="Z12" s="21">
        <v>3.2709999999999999</v>
      </c>
      <c r="AA12" s="23"/>
      <c r="AC12" s="21">
        <v>2.52</v>
      </c>
      <c r="AD12" s="21">
        <v>2.78</v>
      </c>
      <c r="AE12" s="21">
        <v>0.15</v>
      </c>
      <c r="AF12" s="20">
        <v>3.52</v>
      </c>
      <c r="AG12" s="20">
        <v>0.87</v>
      </c>
    </row>
    <row r="13" spans="1:33" x14ac:dyDescent="0.3">
      <c r="F13">
        <v>0.52</v>
      </c>
      <c r="G13" s="18">
        <v>0.65400000000000003</v>
      </c>
      <c r="H13" s="23"/>
      <c r="I13" s="19">
        <f t="shared" si="0"/>
        <v>5.2</v>
      </c>
      <c r="J13" s="25"/>
      <c r="L13">
        <v>41.72</v>
      </c>
      <c r="M13" s="21">
        <v>3.6320000000000001</v>
      </c>
      <c r="N13" s="23"/>
      <c r="O13" s="4">
        <f t="shared" si="1"/>
        <v>417.2</v>
      </c>
      <c r="P13" s="25"/>
      <c r="S13" s="18">
        <f t="shared" si="4"/>
        <v>5.6462620043314864</v>
      </c>
      <c r="T13" s="18">
        <f t="shared" si="5"/>
        <v>1.923088909357611E-2</v>
      </c>
      <c r="U13" s="18">
        <v>0.65400000000000003</v>
      </c>
      <c r="V13" s="23"/>
      <c r="W13" s="1"/>
      <c r="X13" s="18">
        <f t="shared" si="2"/>
        <v>1.2613549067922507</v>
      </c>
      <c r="Y13" s="18">
        <f t="shared" si="3"/>
        <v>2.491243644387024E-4</v>
      </c>
      <c r="Z13" s="21">
        <v>3.6320000000000001</v>
      </c>
      <c r="AA13" s="23"/>
      <c r="AC13" s="21">
        <v>2.8490000000000002</v>
      </c>
      <c r="AD13" s="21">
        <v>2.98</v>
      </c>
      <c r="AE13" s="21">
        <v>0.21</v>
      </c>
      <c r="AF13" s="20">
        <v>2.16</v>
      </c>
      <c r="AG13" s="20">
        <v>0.63</v>
      </c>
    </row>
    <row r="14" spans="1:33" x14ac:dyDescent="0.3">
      <c r="F14">
        <v>1.21</v>
      </c>
      <c r="G14" s="18">
        <v>0.72399999999999998</v>
      </c>
      <c r="H14" s="23"/>
      <c r="I14" s="19">
        <f t="shared" si="0"/>
        <v>12.1</v>
      </c>
      <c r="J14" s="25"/>
      <c r="L14">
        <v>33.49</v>
      </c>
      <c r="M14" s="21">
        <v>4.157</v>
      </c>
      <c r="N14" s="23"/>
      <c r="O14" s="4">
        <f t="shared" si="1"/>
        <v>334.9</v>
      </c>
      <c r="P14" s="25"/>
      <c r="S14" s="18">
        <f t="shared" si="4"/>
        <v>4.801715177316173</v>
      </c>
      <c r="T14" s="18">
        <f t="shared" si="5"/>
        <v>8.2647417176116861E-3</v>
      </c>
      <c r="U14" s="18">
        <v>0.72399999999999998</v>
      </c>
      <c r="V14" s="23"/>
      <c r="W14" s="1"/>
      <c r="X14" s="18">
        <f t="shared" si="2"/>
        <v>1.4810886501187093</v>
      </c>
      <c r="Y14" s="18">
        <f t="shared" si="3"/>
        <v>3.0621895673839866E-4</v>
      </c>
      <c r="Z14" s="21">
        <v>4.157</v>
      </c>
      <c r="AA14" s="23"/>
    </row>
    <row r="15" spans="1:33" x14ac:dyDescent="0.3">
      <c r="F15">
        <v>2.31</v>
      </c>
      <c r="G15" s="18">
        <v>0.77700000000000002</v>
      </c>
      <c r="H15" s="23"/>
      <c r="I15" s="19">
        <f t="shared" si="0"/>
        <v>23.099999999999998</v>
      </c>
      <c r="J15" s="25"/>
      <c r="L15">
        <v>30.29</v>
      </c>
      <c r="M15" s="21">
        <v>4.5129999999999999</v>
      </c>
      <c r="N15" s="23"/>
      <c r="O15" s="4">
        <f t="shared" si="1"/>
        <v>302.89999999999998</v>
      </c>
      <c r="P15" s="25"/>
      <c r="S15" s="18">
        <f t="shared" si="4"/>
        <v>4.1550880123911202</v>
      </c>
      <c r="T15" s="18">
        <f>SQRT(POWER($J$7/$I$26,2) + POWER($J$7/I15,2))</f>
        <v>4.3295367653898159E-3</v>
      </c>
      <c r="U15" s="18">
        <v>0.77700000000000002</v>
      </c>
      <c r="V15" s="23"/>
      <c r="W15" s="1"/>
      <c r="X15" s="18">
        <f t="shared" si="2"/>
        <v>1.5815179118856766</v>
      </c>
      <c r="Y15" s="18">
        <f t="shared" si="3"/>
        <v>3.3705168263244324E-4</v>
      </c>
      <c r="Z15" s="21">
        <v>4.5129999999999999</v>
      </c>
      <c r="AA15" s="23"/>
    </row>
    <row r="16" spans="1:33" x14ac:dyDescent="0.3">
      <c r="F16">
        <v>3.1</v>
      </c>
      <c r="G16" s="18">
        <v>0.80600000000000005</v>
      </c>
      <c r="H16" s="23"/>
      <c r="I16" s="19">
        <f t="shared" si="0"/>
        <v>31</v>
      </c>
      <c r="J16" s="25"/>
      <c r="L16">
        <v>27.11</v>
      </c>
      <c r="M16" s="21">
        <v>4.9509999999999996</v>
      </c>
      <c r="N16" s="23"/>
      <c r="O16" s="4">
        <f t="shared" si="1"/>
        <v>271.09999999999997</v>
      </c>
      <c r="P16" s="25"/>
      <c r="S16" s="18">
        <f t="shared" si="4"/>
        <v>3.8609334254337218</v>
      </c>
      <c r="T16" s="18">
        <f t="shared" si="5"/>
        <v>3.2265209414462678E-3</v>
      </c>
      <c r="U16" s="18">
        <v>0.80600000000000005</v>
      </c>
      <c r="V16" s="23"/>
      <c r="W16" s="1"/>
      <c r="X16" s="18">
        <f t="shared" si="2"/>
        <v>1.6924328734142484</v>
      </c>
      <c r="Y16" s="18">
        <f t="shared" si="3"/>
        <v>3.750645429074687E-4</v>
      </c>
      <c r="Z16" s="21">
        <v>4.9509999999999996</v>
      </c>
      <c r="AA16" s="23"/>
      <c r="AC16" s="20" t="s">
        <v>28</v>
      </c>
      <c r="AD16" s="20" t="s">
        <v>35</v>
      </c>
      <c r="AE16" s="20" t="s">
        <v>36</v>
      </c>
    </row>
    <row r="17" spans="6:31" x14ac:dyDescent="0.3">
      <c r="F17">
        <v>5.59</v>
      </c>
      <c r="G17" s="18">
        <v>0.86699999999999999</v>
      </c>
      <c r="H17" s="23"/>
      <c r="I17" s="19">
        <f t="shared" si="0"/>
        <v>55.9</v>
      </c>
      <c r="J17" s="25"/>
      <c r="L17">
        <v>24.26</v>
      </c>
      <c r="M17" s="21">
        <v>5.5949999999999998</v>
      </c>
      <c r="N17" s="23"/>
      <c r="O17" s="4">
        <f t="shared" si="1"/>
        <v>242.6</v>
      </c>
      <c r="P17" s="25"/>
      <c r="S17" s="18">
        <f t="shared" si="4"/>
        <v>3.2713562497578148</v>
      </c>
      <c r="T17" s="18">
        <f t="shared" si="5"/>
        <v>1.7901968311204908E-3</v>
      </c>
      <c r="U17" s="18">
        <v>0.86699999999999999</v>
      </c>
      <c r="V17" s="23"/>
      <c r="W17" s="1"/>
      <c r="X17" s="18">
        <f t="shared" si="2"/>
        <v>1.8035066334089183</v>
      </c>
      <c r="Y17" s="18">
        <f t="shared" si="3"/>
        <v>4.1775580644364425E-4</v>
      </c>
      <c r="Z17" s="21">
        <v>5.5949999999999998</v>
      </c>
      <c r="AA17" s="23"/>
      <c r="AC17" s="21">
        <v>2.52</v>
      </c>
      <c r="AD17" s="20">
        <v>3.52</v>
      </c>
      <c r="AE17" s="20">
        <v>0.87</v>
      </c>
    </row>
    <row r="18" spans="6:31" x14ac:dyDescent="0.3">
      <c r="F18">
        <v>6.76</v>
      </c>
      <c r="G18" s="18">
        <v>0.88700000000000001</v>
      </c>
      <c r="H18" s="23"/>
      <c r="I18" s="19">
        <f t="shared" si="0"/>
        <v>67.599999999999994</v>
      </c>
      <c r="J18" s="25"/>
      <c r="L18">
        <v>23.2</v>
      </c>
      <c r="M18" s="21">
        <v>6.0830000000000002</v>
      </c>
      <c r="N18" s="24"/>
      <c r="O18" s="4">
        <f t="shared" si="1"/>
        <v>231.99999999999997</v>
      </c>
      <c r="P18" s="25"/>
      <c r="S18" s="18">
        <f t="shared" si="4"/>
        <v>3.0813126468699497</v>
      </c>
      <c r="T18" s="18">
        <f t="shared" si="5"/>
        <v>1.4808473423550375E-3</v>
      </c>
      <c r="U18" s="18">
        <v>0.88700000000000001</v>
      </c>
      <c r="V18" s="23"/>
      <c r="W18" s="1"/>
      <c r="X18" s="18">
        <f t="shared" si="2"/>
        <v>1.8481832582525581</v>
      </c>
      <c r="Y18" s="18">
        <f t="shared" si="3"/>
        <v>4.363494558846969E-4</v>
      </c>
      <c r="Z18" s="21">
        <v>6.0830000000000002</v>
      </c>
      <c r="AA18" s="24"/>
      <c r="AC18" s="21">
        <v>2.8490000000000002</v>
      </c>
      <c r="AD18" s="20">
        <v>2.16</v>
      </c>
      <c r="AE18" s="20">
        <v>0.63</v>
      </c>
    </row>
    <row r="19" spans="6:31" x14ac:dyDescent="0.3">
      <c r="F19">
        <v>7.97</v>
      </c>
      <c r="G19" s="18">
        <v>0.90500000000000003</v>
      </c>
      <c r="H19" s="23"/>
      <c r="I19" s="19">
        <f t="shared" si="0"/>
        <v>79.699999999999989</v>
      </c>
      <c r="J19" s="25"/>
      <c r="L19">
        <v>23.7</v>
      </c>
      <c r="M19" s="21">
        <v>6.4</v>
      </c>
      <c r="N19" s="22">
        <v>0.1</v>
      </c>
      <c r="O19" s="4">
        <f t="shared" si="1"/>
        <v>236.99999999999997</v>
      </c>
      <c r="P19" s="25"/>
      <c r="S19" s="18">
        <f t="shared" si="4"/>
        <v>2.9166510441226987</v>
      </c>
      <c r="T19" s="18">
        <f t="shared" si="5"/>
        <v>1.2565409350412779E-3</v>
      </c>
      <c r="U19" s="18">
        <v>0.90500000000000003</v>
      </c>
      <c r="V19" s="23"/>
      <c r="W19" s="1"/>
      <c r="X19" s="18">
        <f t="shared" si="2"/>
        <v>1.826860488783737</v>
      </c>
      <c r="Y19" s="18">
        <f t="shared" si="3"/>
        <v>4.2736900832098743E-4</v>
      </c>
      <c r="Z19" s="21">
        <v>6.4</v>
      </c>
      <c r="AA19" s="22">
        <v>0.1</v>
      </c>
    </row>
    <row r="20" spans="6:31" x14ac:dyDescent="0.3">
      <c r="F20">
        <v>8.85</v>
      </c>
      <c r="G20" s="18">
        <v>0.91800000000000004</v>
      </c>
      <c r="H20" s="23"/>
      <c r="I20" s="19">
        <f t="shared" si="0"/>
        <v>88.499999999999986</v>
      </c>
      <c r="J20" s="25"/>
      <c r="L20">
        <v>23.2</v>
      </c>
      <c r="M20" s="21">
        <v>7</v>
      </c>
      <c r="N20" s="24"/>
      <c r="O20" s="4">
        <f t="shared" si="1"/>
        <v>231.99999999999997</v>
      </c>
      <c r="P20" s="25"/>
      <c r="S20" s="18">
        <f t="shared" si="4"/>
        <v>2.8119180779049846</v>
      </c>
      <c r="T20" s="18">
        <f t="shared" si="5"/>
        <v>1.1319816437999298E-3</v>
      </c>
      <c r="U20" s="18">
        <v>0.91800000000000004</v>
      </c>
      <c r="V20" s="23"/>
      <c r="W20" s="1"/>
      <c r="X20" s="18">
        <f t="shared" si="2"/>
        <v>1.8481832582525581</v>
      </c>
      <c r="Y20" s="18">
        <f t="shared" si="3"/>
        <v>4.363494558846969E-4</v>
      </c>
      <c r="Z20" s="21">
        <v>7</v>
      </c>
      <c r="AA20" s="24"/>
    </row>
    <row r="21" spans="6:31" x14ac:dyDescent="0.3">
      <c r="F21">
        <v>10.45</v>
      </c>
      <c r="G21" s="18">
        <v>0.93799999999999994</v>
      </c>
      <c r="H21" s="23"/>
      <c r="I21" s="19">
        <f t="shared" si="0"/>
        <v>104.49999999999999</v>
      </c>
      <c r="J21" s="25"/>
      <c r="L21">
        <v>24.01</v>
      </c>
      <c r="M21" s="21">
        <v>7.8230000000000004</v>
      </c>
      <c r="N21" s="22">
        <v>0.01</v>
      </c>
      <c r="O21" s="4">
        <f t="shared" si="1"/>
        <v>240.1</v>
      </c>
      <c r="P21" s="25"/>
      <c r="S21" s="18">
        <f t="shared" si="4"/>
        <v>2.6457335585140025</v>
      </c>
      <c r="T21" s="18">
        <f t="shared" si="5"/>
        <v>9.5934356388170953E-4</v>
      </c>
      <c r="U21" s="18">
        <v>0.93799999999999994</v>
      </c>
      <c r="V21" s="23"/>
      <c r="W21" s="1"/>
      <c r="X21" s="18">
        <f t="shared" si="2"/>
        <v>1.8138651266916606</v>
      </c>
      <c r="Y21" s="18">
        <f t="shared" si="3"/>
        <v>4.2199128886898801E-4</v>
      </c>
      <c r="Z21" s="21">
        <v>7.8230000000000004</v>
      </c>
      <c r="AA21" s="22">
        <v>0.01</v>
      </c>
    </row>
    <row r="22" spans="6:31" x14ac:dyDescent="0.3">
      <c r="F22">
        <v>31.52</v>
      </c>
      <c r="G22" s="18">
        <v>1.1020000000000001</v>
      </c>
      <c r="H22" s="23"/>
      <c r="I22" s="19">
        <f t="shared" si="0"/>
        <v>315.2</v>
      </c>
      <c r="J22" s="25"/>
      <c r="L22">
        <v>25.4</v>
      </c>
      <c r="M22" s="21">
        <v>8.4</v>
      </c>
      <c r="N22" s="23"/>
      <c r="O22" s="4">
        <f t="shared" si="1"/>
        <v>253.99999999999997</v>
      </c>
      <c r="P22" s="25"/>
      <c r="S22" s="18">
        <f t="shared" si="4"/>
        <v>1.5417132719351441</v>
      </c>
      <c r="T22" s="18">
        <f t="shared" si="5"/>
        <v>3.2444309412300832E-4</v>
      </c>
      <c r="U22" s="18">
        <v>1.1020000000000001</v>
      </c>
      <c r="V22" s="23"/>
      <c r="W22" s="1"/>
      <c r="X22" s="18">
        <f t="shared" si="2"/>
        <v>1.7575863629003317</v>
      </c>
      <c r="Y22" s="18">
        <f t="shared" si="3"/>
        <v>3.9951274363216418E-4</v>
      </c>
      <c r="Z22" s="21">
        <v>8.4</v>
      </c>
      <c r="AA22" s="23"/>
    </row>
    <row r="23" spans="6:31" x14ac:dyDescent="0.3">
      <c r="F23">
        <v>52.19</v>
      </c>
      <c r="G23" s="18">
        <v>1.2090000000000001</v>
      </c>
      <c r="H23" s="23"/>
      <c r="I23" s="19">
        <f t="shared" si="0"/>
        <v>521.9</v>
      </c>
      <c r="J23" s="25"/>
      <c r="L23">
        <v>27.51</v>
      </c>
      <c r="M23" s="21">
        <v>8.99</v>
      </c>
      <c r="N23" s="23"/>
      <c r="O23" s="4">
        <f t="shared" si="1"/>
        <v>275.10000000000002</v>
      </c>
      <c r="P23" s="25"/>
      <c r="S23" s="18">
        <f t="shared" si="4"/>
        <v>1.0374446312695005</v>
      </c>
      <c r="T23" s="18">
        <f t="shared" si="5"/>
        <v>2.0328204537770799E-4</v>
      </c>
      <c r="U23" s="18">
        <v>1.2090000000000001</v>
      </c>
      <c r="V23" s="23"/>
      <c r="W23" s="1"/>
      <c r="X23" s="18">
        <f t="shared" si="2"/>
        <v>1.6777859619883391</v>
      </c>
      <c r="Y23" s="18">
        <f t="shared" si="3"/>
        <v>3.6979103750368745E-4</v>
      </c>
      <c r="Z23" s="21">
        <v>8.99</v>
      </c>
      <c r="AA23" s="23"/>
    </row>
    <row r="24" spans="6:31" x14ac:dyDescent="0.3">
      <c r="F24">
        <v>103.99</v>
      </c>
      <c r="G24" s="18">
        <v>1.431</v>
      </c>
      <c r="H24" s="23"/>
      <c r="I24" s="19">
        <f t="shared" si="0"/>
        <v>1039.8999999999999</v>
      </c>
      <c r="J24" s="25"/>
      <c r="L24">
        <v>33.200000000000003</v>
      </c>
      <c r="M24" s="21">
        <v>9.67</v>
      </c>
      <c r="N24" s="23"/>
      <c r="O24" s="4">
        <f t="shared" si="1"/>
        <v>332</v>
      </c>
      <c r="P24" s="25"/>
      <c r="S24" s="18">
        <f t="shared" si="4"/>
        <v>0.34804079625268108</v>
      </c>
      <c r="T24" s="18">
        <f t="shared" si="5"/>
        <v>1.1771772467750263E-4</v>
      </c>
      <c r="U24" s="18">
        <v>1.431</v>
      </c>
      <c r="V24" s="23"/>
      <c r="W24" s="1"/>
      <c r="X24" s="18">
        <f t="shared" si="2"/>
        <v>1.4897856610023796</v>
      </c>
      <c r="Y24" s="18">
        <f t="shared" si="3"/>
        <v>3.0876279808233841E-4</v>
      </c>
      <c r="Z24" s="21">
        <v>9.67</v>
      </c>
      <c r="AA24" s="23"/>
    </row>
    <row r="25" spans="6:31" x14ac:dyDescent="0.3">
      <c r="F25">
        <v>141.97999999999999</v>
      </c>
      <c r="G25" s="18">
        <v>1.627</v>
      </c>
      <c r="H25" s="23"/>
      <c r="I25" s="19">
        <f t="shared" si="0"/>
        <v>1419.7999999999997</v>
      </c>
      <c r="J25" s="25"/>
      <c r="L25">
        <v>39.53</v>
      </c>
      <c r="M25" s="21">
        <v>10.210000000000001</v>
      </c>
      <c r="N25" s="23"/>
      <c r="O25" s="4">
        <f t="shared" si="1"/>
        <v>395.3</v>
      </c>
      <c r="P25" s="25"/>
      <c r="S25" s="18">
        <f t="shared" si="4"/>
        <v>3.6649334313582797E-2</v>
      </c>
      <c r="T25" s="18">
        <f t="shared" si="5"/>
        <v>9.7830736887745339E-5</v>
      </c>
      <c r="U25" s="18">
        <v>1.627</v>
      </c>
      <c r="V25" s="23"/>
      <c r="W25" s="1"/>
      <c r="X25" s="18">
        <f t="shared" si="2"/>
        <v>1.3152756596162283</v>
      </c>
      <c r="Y25" s="18">
        <f t="shared" si="3"/>
        <v>2.6192588769157697E-4</v>
      </c>
      <c r="Z25" s="21">
        <v>10.210000000000001</v>
      </c>
      <c r="AA25" s="23"/>
    </row>
    <row r="26" spans="6:31" x14ac:dyDescent="0.3">
      <c r="F26">
        <v>147.28</v>
      </c>
      <c r="G26" s="18">
        <v>1.869</v>
      </c>
      <c r="H26" s="23"/>
      <c r="I26" s="19">
        <f t="shared" si="0"/>
        <v>1472.8</v>
      </c>
      <c r="J26" s="25"/>
      <c r="L26">
        <v>45.6</v>
      </c>
      <c r="M26" s="21">
        <v>11.07</v>
      </c>
      <c r="N26" s="23"/>
      <c r="O26" s="4">
        <f t="shared" si="1"/>
        <v>456</v>
      </c>
      <c r="P26" s="25"/>
      <c r="S26" s="18">
        <f t="shared" si="4"/>
        <v>0</v>
      </c>
      <c r="T26" s="18">
        <f t="shared" si="5"/>
        <v>9.6022104995457312E-5</v>
      </c>
      <c r="U26" s="18">
        <v>1.869</v>
      </c>
      <c r="V26" s="23"/>
      <c r="W26" s="1"/>
      <c r="X26" s="18">
        <f t="shared" si="2"/>
        <v>1.172427820404482</v>
      </c>
      <c r="Y26" s="18">
        <f t="shared" si="3"/>
        <v>2.2956881942736251E-4</v>
      </c>
      <c r="Z26" s="21">
        <v>11.07</v>
      </c>
      <c r="AA26" s="23"/>
    </row>
    <row r="27" spans="6:31" x14ac:dyDescent="0.3">
      <c r="F27">
        <v>126.72</v>
      </c>
      <c r="G27" s="18">
        <v>2.0779999999999998</v>
      </c>
      <c r="H27" s="24"/>
      <c r="I27" s="19">
        <f t="shared" si="0"/>
        <v>1267.1999999999998</v>
      </c>
      <c r="J27" s="25"/>
      <c r="L27">
        <v>53.5</v>
      </c>
      <c r="M27" s="21">
        <v>11.6</v>
      </c>
      <c r="N27" s="24"/>
      <c r="O27" s="4">
        <f t="shared" si="1"/>
        <v>535</v>
      </c>
      <c r="P27" s="25"/>
      <c r="S27" s="18">
        <f t="shared" si="4"/>
        <v>0.15035560885870683</v>
      </c>
      <c r="T27" s="18">
        <f t="shared" si="5"/>
        <v>1.0410362164214282E-4</v>
      </c>
      <c r="U27" s="18">
        <v>2.0779999999999998</v>
      </c>
      <c r="V27" s="24"/>
      <c r="W27" s="1"/>
      <c r="X27" s="18">
        <f t="shared" si="2"/>
        <v>1.0126538830228615</v>
      </c>
      <c r="Y27" s="18">
        <f t="shared" si="3"/>
        <v>1.9886596354028958E-4</v>
      </c>
      <c r="Z27" s="21">
        <v>11.6</v>
      </c>
      <c r="AA27" s="24"/>
    </row>
    <row r="29" spans="6:31" x14ac:dyDescent="0.3">
      <c r="F29" s="28" t="s">
        <v>23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6:31" x14ac:dyDescent="0.3">
      <c r="F30" t="s">
        <v>19</v>
      </c>
      <c r="G30" s="17" t="s">
        <v>20</v>
      </c>
      <c r="H30" s="17" t="s">
        <v>21</v>
      </c>
      <c r="I30" s="17" t="s">
        <v>31</v>
      </c>
      <c r="J30" s="17" t="s">
        <v>32</v>
      </c>
      <c r="L30" t="s">
        <v>19</v>
      </c>
      <c r="M30" s="20" t="s">
        <v>20</v>
      </c>
      <c r="N30" s="20" t="s">
        <v>21</v>
      </c>
      <c r="O30" s="17" t="s">
        <v>31</v>
      </c>
      <c r="P30" s="17" t="s">
        <v>32</v>
      </c>
      <c r="S30" s="29" t="s">
        <v>24</v>
      </c>
      <c r="T30" s="29" t="s">
        <v>34</v>
      </c>
      <c r="U30" s="17" t="s">
        <v>20</v>
      </c>
      <c r="V30" s="17" t="s">
        <v>21</v>
      </c>
      <c r="W30" s="1"/>
      <c r="X30" s="29" t="s">
        <v>24</v>
      </c>
      <c r="Y30" s="29" t="s">
        <v>34</v>
      </c>
      <c r="Z30" s="17" t="s">
        <v>20</v>
      </c>
      <c r="AA30" s="17" t="s">
        <v>21</v>
      </c>
    </row>
    <row r="31" spans="6:31" x14ac:dyDescent="0.3">
      <c r="F31">
        <v>0.15</v>
      </c>
      <c r="G31" s="16">
        <v>0.42699999999999999</v>
      </c>
      <c r="H31" s="22">
        <v>0.01</v>
      </c>
      <c r="I31" s="2">
        <f>F31/0.1</f>
        <v>1.4999999999999998</v>
      </c>
      <c r="J31" s="25">
        <v>0.1</v>
      </c>
      <c r="L31">
        <v>96.21</v>
      </c>
      <c r="M31" s="16">
        <v>3.6139999999999999</v>
      </c>
      <c r="N31" s="22">
        <v>0.01</v>
      </c>
      <c r="O31" s="2">
        <f>L31/0.1</f>
        <v>962.09999999999991</v>
      </c>
      <c r="P31" s="25">
        <v>0.1</v>
      </c>
      <c r="S31" s="18">
        <f>LN(MAX($I$31:$I$44)/I31)</f>
        <v>7.0786225968420826</v>
      </c>
      <c r="T31" s="18">
        <f>SQRT(POWER($J$31/$I$39,2) + POWER($J$31/I31,2))</f>
        <v>6.6666690351220165E-2</v>
      </c>
      <c r="U31" s="18">
        <v>0.42699999999999999</v>
      </c>
      <c r="V31" s="22">
        <v>0.01</v>
      </c>
      <c r="W31" s="1"/>
      <c r="X31" s="18">
        <f>LN(MAX($I$31:$I$44)/O31)</f>
        <v>0.61496930958302842</v>
      </c>
      <c r="Y31" s="18">
        <f>SQRT(POWER($J$31/$I$39,2) + POWER($J$31/O31,2))</f>
        <v>1.1815802552337882E-4</v>
      </c>
      <c r="Z31" s="18">
        <v>3.6139999999999999</v>
      </c>
      <c r="AA31" s="22">
        <v>0.01</v>
      </c>
    </row>
    <row r="32" spans="6:31" x14ac:dyDescent="0.3">
      <c r="F32">
        <v>12.76</v>
      </c>
      <c r="G32" s="16">
        <v>0.84899999999999998</v>
      </c>
      <c r="H32" s="23"/>
      <c r="I32" s="2">
        <f t="shared" ref="I32:I44" si="6">F32/0.1</f>
        <v>127.6</v>
      </c>
      <c r="J32" s="25"/>
      <c r="L32">
        <v>93.41</v>
      </c>
      <c r="M32" s="16">
        <v>3.8940000000000001</v>
      </c>
      <c r="N32" s="23"/>
      <c r="O32" s="2">
        <f t="shared" ref="O32:O44" si="7">L32/0.1</f>
        <v>934.09999999999991</v>
      </c>
      <c r="P32" s="25"/>
      <c r="S32" s="18">
        <f t="shared" ref="S32:S44" si="8">LN(MAX($I$31:$I$44)/I32)</f>
        <v>2.635187334039558</v>
      </c>
      <c r="T32" s="18">
        <f t="shared" ref="T32:T44" si="9">SQRT(POWER($J$31/$I$39,2) + POWER($J$31/I32,2))</f>
        <v>7.8571124274927275E-4</v>
      </c>
      <c r="U32" s="18">
        <v>0.84899999999999998</v>
      </c>
      <c r="V32" s="23"/>
      <c r="W32" s="1"/>
      <c r="X32" s="18">
        <f>LN(MAX($I$31:$I$44)/O32)</f>
        <v>0.64450420607144432</v>
      </c>
      <c r="Y32" s="18">
        <f t="shared" ref="Y32:Y44" si="10">SQRT(POWER($J$31/$I$39,2) + POWER($J$31/O32,2))</f>
        <v>1.2090780266327554E-4</v>
      </c>
      <c r="Z32" s="18">
        <v>3.8940000000000001</v>
      </c>
      <c r="AA32" s="23"/>
    </row>
    <row r="33" spans="6:27" x14ac:dyDescent="0.3">
      <c r="F33">
        <v>31.4</v>
      </c>
      <c r="G33" s="16">
        <v>0.98599999999999999</v>
      </c>
      <c r="H33" s="23"/>
      <c r="I33" s="2">
        <f t="shared" si="6"/>
        <v>313.99999999999994</v>
      </c>
      <c r="J33" s="25"/>
      <c r="L33">
        <v>83.16</v>
      </c>
      <c r="M33" s="16">
        <v>4.3959999999999999</v>
      </c>
      <c r="N33" s="23"/>
      <c r="O33" s="2">
        <f t="shared" si="7"/>
        <v>831.59999999999991</v>
      </c>
      <c r="P33" s="25"/>
      <c r="S33" s="18">
        <f t="shared" si="8"/>
        <v>1.7346947190419941</v>
      </c>
      <c r="T33" s="18">
        <f t="shared" si="9"/>
        <v>3.2339130149922123E-4</v>
      </c>
      <c r="U33" s="18">
        <v>0.98599999999999999</v>
      </c>
      <c r="V33" s="23"/>
      <c r="W33" s="1"/>
      <c r="X33" s="18">
        <f>LN(MAX($I$31:$I$44)/O33)</f>
        <v>0.76073614896638952</v>
      </c>
      <c r="Y33" s="18">
        <f t="shared" si="10"/>
        <v>1.3273293655222742E-4</v>
      </c>
      <c r="Z33" s="18">
        <v>4.3959999999999999</v>
      </c>
      <c r="AA33" s="23"/>
    </row>
    <row r="34" spans="6:27" x14ac:dyDescent="0.3">
      <c r="F34">
        <v>53.09</v>
      </c>
      <c r="G34" s="16">
        <v>1.0960000000000001</v>
      </c>
      <c r="H34" s="23"/>
      <c r="I34" s="2">
        <f t="shared" si="6"/>
        <v>530.9</v>
      </c>
      <c r="J34" s="25"/>
      <c r="L34">
        <v>77.260000000000005</v>
      </c>
      <c r="M34" s="16">
        <v>5.0410000000000004</v>
      </c>
      <c r="N34" s="23"/>
      <c r="O34" s="2">
        <f t="shared" si="7"/>
        <v>772.6</v>
      </c>
      <c r="P34" s="25"/>
      <c r="S34" s="18">
        <f t="shared" si="8"/>
        <v>1.2095140253606214</v>
      </c>
      <c r="T34" s="18">
        <f t="shared" si="9"/>
        <v>1.9656347758328349E-4</v>
      </c>
      <c r="U34" s="18">
        <v>1.0960000000000001</v>
      </c>
      <c r="V34" s="23"/>
      <c r="W34" s="1"/>
      <c r="X34" s="18">
        <f>LN(MAX($I$31:$I$44)/O34)</f>
        <v>0.83432625471806632</v>
      </c>
      <c r="Y34" s="18">
        <f t="shared" si="10"/>
        <v>1.4110586105954451E-4</v>
      </c>
      <c r="Z34" s="18">
        <v>5.0410000000000004</v>
      </c>
      <c r="AA34" s="23"/>
    </row>
    <row r="35" spans="6:27" x14ac:dyDescent="0.3">
      <c r="F35">
        <v>72.77</v>
      </c>
      <c r="G35" s="16">
        <v>1.181</v>
      </c>
      <c r="H35" s="23"/>
      <c r="I35" s="2">
        <f t="shared" si="6"/>
        <v>727.69999999999993</v>
      </c>
      <c r="J35" s="25"/>
      <c r="L35">
        <v>74.53</v>
      </c>
      <c r="M35" s="16">
        <v>5.5949999999999998</v>
      </c>
      <c r="N35" s="23"/>
      <c r="O35" s="2">
        <f t="shared" si="7"/>
        <v>745.3</v>
      </c>
      <c r="P35" s="25"/>
      <c r="S35" s="18">
        <f t="shared" si="8"/>
        <v>0.89419882959720665</v>
      </c>
      <c r="T35" s="18">
        <f t="shared" si="9"/>
        <v>1.4846546986880946E-4</v>
      </c>
      <c r="U35" s="18">
        <v>1.181</v>
      </c>
      <c r="V35" s="23"/>
      <c r="W35" s="1"/>
      <c r="X35" s="18">
        <f>LN(MAX($I$31:$I$44)/O35)</f>
        <v>0.87030088306259912</v>
      </c>
      <c r="Y35" s="18">
        <f t="shared" si="10"/>
        <v>1.4546699184336123E-4</v>
      </c>
      <c r="Z35" s="18">
        <v>5.5949999999999998</v>
      </c>
      <c r="AA35" s="23"/>
    </row>
    <row r="36" spans="6:27" x14ac:dyDescent="0.3">
      <c r="F36">
        <v>96.28</v>
      </c>
      <c r="G36" s="16">
        <v>1.264</v>
      </c>
      <c r="H36" s="23"/>
      <c r="I36" s="2">
        <f t="shared" si="6"/>
        <v>962.8</v>
      </c>
      <c r="J36" s="25"/>
      <c r="L36">
        <v>73.510000000000005</v>
      </c>
      <c r="M36" s="16">
        <v>6.1130000000000004</v>
      </c>
      <c r="N36" s="23"/>
      <c r="O36" s="2">
        <f t="shared" si="7"/>
        <v>735.1</v>
      </c>
      <c r="P36" s="25"/>
      <c r="S36" s="18">
        <f t="shared" si="8"/>
        <v>0.61424199904133037</v>
      </c>
      <c r="T36" s="18">
        <f t="shared" si="9"/>
        <v>1.1809155599885957E-4</v>
      </c>
      <c r="U36" s="18">
        <v>1.264</v>
      </c>
      <c r="V36" s="23"/>
      <c r="W36" s="1"/>
      <c r="X36" s="18">
        <f>LN(MAX($I$31:$I$44)/O36)</f>
        <v>0.88408116057020514</v>
      </c>
      <c r="Y36" s="18">
        <f t="shared" si="10"/>
        <v>1.4718597345624558E-4</v>
      </c>
      <c r="Z36" s="18">
        <v>6.1130000000000004</v>
      </c>
      <c r="AA36" s="23"/>
    </row>
    <row r="37" spans="6:27" x14ac:dyDescent="0.3">
      <c r="F37">
        <v>141.05000000000001</v>
      </c>
      <c r="G37" s="16">
        <v>1.448</v>
      </c>
      <c r="H37" s="23"/>
      <c r="I37" s="2">
        <f t="shared" si="6"/>
        <v>1410.5</v>
      </c>
      <c r="J37" s="25"/>
      <c r="L37">
        <v>74.209999999999994</v>
      </c>
      <c r="M37" s="16">
        <v>6.7539999999999996</v>
      </c>
      <c r="N37" s="23"/>
      <c r="O37" s="2">
        <f t="shared" si="7"/>
        <v>742.09999999999991</v>
      </c>
      <c r="P37" s="25"/>
      <c r="S37" s="18">
        <f t="shared" si="8"/>
        <v>0.23238817450819621</v>
      </c>
      <c r="T37" s="18">
        <f t="shared" si="9"/>
        <v>9.0467141379511342E-5</v>
      </c>
      <c r="U37" s="18">
        <v>1.448</v>
      </c>
      <c r="V37" s="23"/>
      <c r="W37" s="1"/>
      <c r="X37" s="18">
        <f>LN(MAX($I$31:$I$44)/O37)</f>
        <v>0.87460369997415954</v>
      </c>
      <c r="Y37" s="18">
        <f t="shared" si="10"/>
        <v>1.4600081824848898E-4</v>
      </c>
      <c r="Z37" s="18">
        <v>6.7539999999999996</v>
      </c>
      <c r="AA37" s="23"/>
    </row>
    <row r="38" spans="6:27" x14ac:dyDescent="0.3">
      <c r="F38">
        <v>173.14</v>
      </c>
      <c r="G38" s="16">
        <v>1.659</v>
      </c>
      <c r="H38" s="23"/>
      <c r="I38" s="2">
        <f t="shared" si="6"/>
        <v>1731.3999999999999</v>
      </c>
      <c r="J38" s="25"/>
      <c r="L38">
        <v>81.099999999999994</v>
      </c>
      <c r="M38" s="16">
        <v>7.8220000000000001</v>
      </c>
      <c r="N38" s="23"/>
      <c r="O38" s="2">
        <f t="shared" si="7"/>
        <v>810.99999999999989</v>
      </c>
      <c r="P38" s="25"/>
      <c r="S38" s="18">
        <f t="shared" si="8"/>
        <v>2.7402096168573919E-2</v>
      </c>
      <c r="T38" s="18">
        <f t="shared" si="9"/>
        <v>8.0583997983382197E-5</v>
      </c>
      <c r="U38" s="18">
        <v>1.659</v>
      </c>
      <c r="V38" s="23"/>
      <c r="W38" s="1"/>
      <c r="X38" s="18">
        <f>LN(MAX($I$31:$I$44)/O38)</f>
        <v>0.7858196508348344</v>
      </c>
      <c r="Y38" s="18">
        <f t="shared" si="10"/>
        <v>1.3550629543276061E-4</v>
      </c>
      <c r="Z38" s="18">
        <v>7.8220000000000001</v>
      </c>
      <c r="AA38" s="23"/>
    </row>
    <row r="39" spans="6:27" x14ac:dyDescent="0.3">
      <c r="F39">
        <v>177.95</v>
      </c>
      <c r="G39" s="16">
        <v>1.8180000000000001</v>
      </c>
      <c r="H39" s="23"/>
      <c r="I39" s="2">
        <f t="shared" si="6"/>
        <v>1779.4999999999998</v>
      </c>
      <c r="J39" s="25"/>
      <c r="L39">
        <v>94.58</v>
      </c>
      <c r="M39" s="16">
        <v>8.8369999999999997</v>
      </c>
      <c r="N39" s="23"/>
      <c r="O39" s="2">
        <f t="shared" si="7"/>
        <v>945.8</v>
      </c>
      <c r="P39" s="25"/>
      <c r="S39" s="18">
        <f t="shared" si="8"/>
        <v>0</v>
      </c>
      <c r="T39" s="18">
        <f t="shared" si="9"/>
        <v>7.9472523875981753E-5</v>
      </c>
      <c r="U39" s="18">
        <v>1.8180000000000001</v>
      </c>
      <c r="V39" s="23"/>
      <c r="W39" s="1"/>
      <c r="X39" s="18">
        <f>LN(MAX($I$31:$I$44)/O39)</f>
        <v>0.63205657474047183</v>
      </c>
      <c r="Y39" s="18">
        <f t="shared" si="10"/>
        <v>1.197367966461106E-4</v>
      </c>
      <c r="Z39" s="18">
        <v>8.8369999999999997</v>
      </c>
      <c r="AA39" s="23"/>
    </row>
    <row r="40" spans="6:27" x14ac:dyDescent="0.3">
      <c r="F40">
        <v>166.59</v>
      </c>
      <c r="G40" s="16">
        <v>2.0550000000000002</v>
      </c>
      <c r="H40" s="23"/>
      <c r="I40" s="2">
        <f t="shared" si="6"/>
        <v>1665.8999999999999</v>
      </c>
      <c r="J40" s="25"/>
      <c r="L40">
        <v>106.43</v>
      </c>
      <c r="M40" s="16">
        <v>9.5419999999999998</v>
      </c>
      <c r="N40" s="23"/>
      <c r="O40" s="2">
        <f t="shared" si="7"/>
        <v>1064.3</v>
      </c>
      <c r="P40" s="25"/>
      <c r="S40" s="18">
        <f t="shared" si="8"/>
        <v>6.5966908034576069E-2</v>
      </c>
      <c r="T40" s="18">
        <f t="shared" si="9"/>
        <v>8.2226852744658112E-5</v>
      </c>
      <c r="U40" s="18">
        <v>2.0550000000000002</v>
      </c>
      <c r="V40" s="23"/>
      <c r="W40" s="1"/>
      <c r="X40" s="18">
        <f>LN(MAX($I$31:$I$44)/O40)</f>
        <v>0.51401511990324877</v>
      </c>
      <c r="Y40" s="18">
        <f t="shared" si="10"/>
        <v>1.0948120924280959E-4</v>
      </c>
      <c r="Z40" s="18">
        <v>9.5419999999999998</v>
      </c>
      <c r="AA40" s="23"/>
    </row>
    <row r="41" spans="6:27" x14ac:dyDescent="0.3">
      <c r="F41">
        <v>148.27000000000001</v>
      </c>
      <c r="G41" s="16">
        <v>2.3130000000000002</v>
      </c>
      <c r="H41" s="23"/>
      <c r="I41" s="2">
        <f t="shared" si="6"/>
        <v>1482.7</v>
      </c>
      <c r="J41" s="25"/>
      <c r="L41">
        <v>134.56</v>
      </c>
      <c r="M41" s="16">
        <v>10.093</v>
      </c>
      <c r="N41" s="23"/>
      <c r="O41" s="2">
        <f t="shared" si="7"/>
        <v>1345.6</v>
      </c>
      <c r="P41" s="25"/>
      <c r="S41" s="18">
        <f t="shared" si="8"/>
        <v>0.18246767592626681</v>
      </c>
      <c r="T41" s="18">
        <f t="shared" si="9"/>
        <v>8.7787842160652255E-5</v>
      </c>
      <c r="U41" s="18">
        <v>2.3130000000000002</v>
      </c>
      <c r="V41" s="23"/>
      <c r="W41" s="1"/>
      <c r="X41" s="18">
        <f>LN(MAX($I$31:$I$44)/O41)</f>
        <v>0.27949241573156375</v>
      </c>
      <c r="Y41" s="18">
        <f t="shared" si="10"/>
        <v>9.3171089960427067E-5</v>
      </c>
      <c r="Z41" s="18">
        <v>10.093</v>
      </c>
      <c r="AA41" s="23"/>
    </row>
    <row r="42" spans="6:27" x14ac:dyDescent="0.3">
      <c r="F42">
        <v>133.72999999999999</v>
      </c>
      <c r="G42" s="16">
        <v>2.552</v>
      </c>
      <c r="H42" s="23"/>
      <c r="I42" s="2">
        <f t="shared" si="6"/>
        <v>1337.2999999999997</v>
      </c>
      <c r="J42" s="25"/>
      <c r="L42">
        <v>146.06</v>
      </c>
      <c r="M42" s="16">
        <v>10.598000000000001</v>
      </c>
      <c r="N42" s="23"/>
      <c r="O42" s="2">
        <f t="shared" si="7"/>
        <v>1460.6</v>
      </c>
      <c r="P42" s="25"/>
      <c r="S42" s="18">
        <f t="shared" si="8"/>
        <v>0.28567977007149647</v>
      </c>
      <c r="T42" s="18">
        <f t="shared" si="9"/>
        <v>9.3539409019208084E-5</v>
      </c>
      <c r="U42" s="18">
        <v>2.552</v>
      </c>
      <c r="V42" s="23"/>
      <c r="W42" s="1"/>
      <c r="X42" s="18">
        <f>LN(MAX($I$31:$I$44)/O42)</f>
        <v>0.197485115764238</v>
      </c>
      <c r="Y42" s="18">
        <f t="shared" si="10"/>
        <v>8.8574258220667487E-5</v>
      </c>
      <c r="Z42" s="18">
        <v>10.598000000000001</v>
      </c>
      <c r="AA42" s="23"/>
    </row>
    <row r="43" spans="6:27" x14ac:dyDescent="0.3">
      <c r="F43">
        <v>124.93</v>
      </c>
      <c r="G43" s="16">
        <v>2.7280000000000002</v>
      </c>
      <c r="H43" s="23"/>
      <c r="I43" s="2">
        <f t="shared" si="6"/>
        <v>1249.3</v>
      </c>
      <c r="J43" s="25"/>
      <c r="L43">
        <v>160.49</v>
      </c>
      <c r="M43" s="16">
        <v>11.095000000000001</v>
      </c>
      <c r="N43" s="23"/>
      <c r="O43" s="2">
        <f t="shared" si="7"/>
        <v>1604.9</v>
      </c>
      <c r="P43" s="25"/>
      <c r="S43" s="18">
        <f t="shared" si="8"/>
        <v>0.35374903151246367</v>
      </c>
      <c r="T43" s="18">
        <f t="shared" si="9"/>
        <v>9.7801406182263884E-5</v>
      </c>
      <c r="U43" s="18">
        <v>2.7280000000000002</v>
      </c>
      <c r="V43" s="23"/>
      <c r="W43" s="1"/>
      <c r="X43" s="18">
        <f>LN(MAX($I$31:$I$44)/O43)</f>
        <v>0.10327097662313663</v>
      </c>
      <c r="Y43" s="18">
        <f t="shared" si="10"/>
        <v>8.3906940751843023E-5</v>
      </c>
      <c r="Z43" s="18">
        <v>11.095000000000001</v>
      </c>
      <c r="AA43" s="23"/>
    </row>
    <row r="44" spans="6:27" x14ac:dyDescent="0.3">
      <c r="F44">
        <v>105.64</v>
      </c>
      <c r="G44" s="16">
        <v>3.2530000000000001</v>
      </c>
      <c r="H44" s="24"/>
      <c r="I44" s="2">
        <f t="shared" si="6"/>
        <v>1056.3999999999999</v>
      </c>
      <c r="J44" s="25"/>
      <c r="L44">
        <v>159.51</v>
      </c>
      <c r="M44" s="16">
        <v>11.087</v>
      </c>
      <c r="N44" s="24"/>
      <c r="O44" s="2">
        <f t="shared" si="7"/>
        <v>1595.1</v>
      </c>
      <c r="P44" s="25"/>
      <c r="S44" s="18">
        <f t="shared" si="8"/>
        <v>0.52146552452727024</v>
      </c>
      <c r="T44" s="18">
        <f t="shared" si="9"/>
        <v>1.1008481902902812E-4</v>
      </c>
      <c r="U44" s="18">
        <v>3.2530000000000001</v>
      </c>
      <c r="V44" s="24"/>
      <c r="W44" s="1"/>
      <c r="X44" s="18">
        <f>LN(MAX($I$31:$I$44)/O44)</f>
        <v>0.10939599577184481</v>
      </c>
      <c r="Y44" s="18">
        <f t="shared" si="10"/>
        <v>8.41916098339767E-5</v>
      </c>
      <c r="Z44" s="18">
        <v>11.087</v>
      </c>
      <c r="AA44" s="24"/>
    </row>
  </sheetData>
  <mergeCells count="22">
    <mergeCell ref="AC5:AE5"/>
    <mergeCell ref="AC10:AG10"/>
    <mergeCell ref="AA7:AA18"/>
    <mergeCell ref="AA19:AA20"/>
    <mergeCell ref="AA21:AA27"/>
    <mergeCell ref="V7:V27"/>
    <mergeCell ref="H31:H44"/>
    <mergeCell ref="N31:N44"/>
    <mergeCell ref="V31:V44"/>
    <mergeCell ref="AA31:AA44"/>
    <mergeCell ref="N21:N27"/>
    <mergeCell ref="J31:J44"/>
    <mergeCell ref="P31:P44"/>
    <mergeCell ref="B2:B3"/>
    <mergeCell ref="D2:D3"/>
    <mergeCell ref="J7:J27"/>
    <mergeCell ref="P7:P27"/>
    <mergeCell ref="H7:H27"/>
    <mergeCell ref="N7:N18"/>
    <mergeCell ref="N19:N20"/>
    <mergeCell ref="F5:AA5"/>
    <mergeCell ref="F29:AA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2022-10-22T08:46:23Z</dcterms:created>
  <dcterms:modified xsi:type="dcterms:W3CDTF">2022-10-23T23:03:25Z</dcterms:modified>
</cp:coreProperties>
</file>