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rm\projects\FORCE\use_cases\2022_05\data\"/>
    </mc:Choice>
  </mc:AlternateContent>
  <xr:revisionPtr revIDLastSave="0" documentId="13_ncr:1_{D8B42934-EE9E-48B8-91F4-EA5B7DB854D8}" xr6:coauthVersionLast="47" xr6:coauthVersionMax="47" xr10:uidLastSave="{00000000-0000-0000-0000-000000000000}"/>
  <bookViews>
    <workbookView xWindow="28680" yWindow="-120" windowWidth="38640" windowHeight="23640" activeTab="2" xr2:uid="{3CE7F202-39F9-48AF-B0C7-575379157397}"/>
  </bookViews>
  <sheets>
    <sheet name="MACRS" sheetId="1" r:id="rId1"/>
    <sheet name="HTSE" sheetId="2" r:id="rId2"/>
    <sheet name="FT" sheetId="7" r:id="rId3"/>
    <sheet name="Capacity_Market" sheetId="3" r:id="rId4"/>
    <sheet name="Transfer_rates" sheetId="4" r:id="rId5"/>
    <sheet name="grid_sellall_test" sheetId="5" r:id="rId6"/>
    <sheet name="grid_sellnothing_te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2" i="7" l="1"/>
  <c r="G62" i="7"/>
  <c r="H62" i="7"/>
  <c r="I62" i="7"/>
  <c r="J62" i="7"/>
  <c r="K62" i="7"/>
  <c r="L62" i="7"/>
  <c r="M62" i="7"/>
  <c r="E62" i="7"/>
  <c r="F60" i="7"/>
  <c r="G60" i="7"/>
  <c r="H60" i="7"/>
  <c r="I60" i="7"/>
  <c r="J60" i="7"/>
  <c r="K60" i="7"/>
  <c r="L60" i="7"/>
  <c r="M60" i="7"/>
  <c r="E60" i="7"/>
  <c r="F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F61" i="7" s="1"/>
  <c r="F63" i="7" s="1"/>
  <c r="G28" i="7"/>
  <c r="H28" i="7"/>
  <c r="I28" i="7"/>
  <c r="J28" i="7"/>
  <c r="K28" i="7"/>
  <c r="L28" i="7"/>
  <c r="M28" i="7"/>
  <c r="E29" i="7"/>
  <c r="E61" i="7" s="1"/>
  <c r="E63" i="7" s="1"/>
  <c r="F29" i="7"/>
  <c r="G29" i="7"/>
  <c r="H29" i="7"/>
  <c r="I29" i="7"/>
  <c r="J29" i="7"/>
  <c r="K29" i="7"/>
  <c r="L29" i="7"/>
  <c r="M29" i="7"/>
  <c r="M61" i="7" s="1"/>
  <c r="M63" i="7" s="1"/>
  <c r="E30" i="7"/>
  <c r="F30" i="7"/>
  <c r="G30" i="7"/>
  <c r="H30" i="7"/>
  <c r="I30" i="7"/>
  <c r="J30" i="7"/>
  <c r="K30" i="7"/>
  <c r="L30" i="7"/>
  <c r="L61" i="7" s="1"/>
  <c r="L63" i="7" s="1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G25" i="7"/>
  <c r="G61" i="7" s="1"/>
  <c r="G63" i="7" s="1"/>
  <c r="H25" i="7"/>
  <c r="H61" i="7" s="1"/>
  <c r="H63" i="7" s="1"/>
  <c r="I25" i="7"/>
  <c r="I61" i="7" s="1"/>
  <c r="I63" i="7" s="1"/>
  <c r="J25" i="7"/>
  <c r="J61" i="7" s="1"/>
  <c r="J63" i="7" s="1"/>
  <c r="K25" i="7"/>
  <c r="K61" i="7" s="1"/>
  <c r="K63" i="7" s="1"/>
  <c r="L25" i="7"/>
  <c r="M25" i="7"/>
  <c r="E25" i="7"/>
  <c r="C18" i="7"/>
  <c r="C13" i="7"/>
  <c r="C10" i="7"/>
  <c r="C8" i="7"/>
  <c r="C9" i="7" s="1"/>
  <c r="C6" i="7"/>
  <c r="C5" i="7"/>
  <c r="C4" i="7"/>
  <c r="B4" i="2"/>
  <c r="B15" i="4"/>
  <c r="F8" i="4"/>
  <c r="F9" i="4"/>
  <c r="F7" i="4"/>
  <c r="F4" i="4"/>
  <c r="F3" i="4"/>
  <c r="D3" i="4"/>
  <c r="D4" i="4"/>
  <c r="D7" i="4"/>
  <c r="D8" i="4"/>
  <c r="D9" i="4"/>
  <c r="C11" i="7" l="1"/>
  <c r="C14" i="7" s="1"/>
  <c r="C16" i="7" s="1"/>
</calcChain>
</file>

<file path=xl/sharedStrings.xml><?xml version="1.0" encoding="utf-8"?>
<sst xmlns="http://schemas.openxmlformats.org/spreadsheetml/2006/main" count="294" uniqueCount="171">
  <si>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</si>
  <si>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</si>
  <si>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</si>
  <si>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</si>
  <si>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</si>
  <si>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</si>
  <si>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</si>
  <si>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</si>
  <si>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</si>
  <si>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</si>
  <si>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</si>
  <si>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</si>
  <si>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</si>
  <si>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</si>
  <si>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</si>
  <si>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</si>
  <si>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</si>
  <si>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</si>
  <si>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</si>
  <si>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</si>
  <si>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</si>
  <si>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</si>
  <si>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</si>
  <si>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</si>
  <si>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</si>
  <si>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</si>
  <si>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</si>
  <si>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</si>
  <si>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</si>
  <si>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</si>
  <si>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</si>
  <si>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</si>
  <si>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</si>
  <si>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</si>
  <si>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</si>
  <si>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</si>
  <si>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</si>
  <si>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</si>
  <si>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</si>
  <si>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</si>
  <si>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</si>
  <si>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</si>
  <si>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</si>
  <si>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</si>
  <si>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</si>
  <si>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</si>
  <si>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</si>
  <si>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</si>
  <si>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</si>
  <si>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</si>
  <si>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</si>
  <si>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</si>
  <si>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</si>
  <si>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</si>
  <si>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</si>
  <si>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</si>
  <si>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</si>
  <si>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</si>
  <si>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</si>
  <si>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</si>
  <si>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</si>
  <si>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</si>
  <si>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</si>
  <si>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</si>
  <si>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</si>
  <si>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</si>
  <si>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</si>
  <si>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</si>
  <si>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</si>
  <si>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</si>
  <si>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</si>
  <si>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</si>
  <si>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</si>
  <si>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kWe</t>
  </si>
  <si>
    <t>kWh/kg-H2</t>
  </si>
  <si>
    <t>kg/h</t>
  </si>
  <si>
    <t>kg-H2/kWh</t>
  </si>
  <si>
    <t>Electricity price</t>
  </si>
  <si>
    <t>$/MWh</t>
  </si>
  <si>
    <t>$/kWh</t>
  </si>
  <si>
    <t>Bounds</t>
  </si>
  <si>
    <t>$/kg</t>
  </si>
  <si>
    <t xml:space="preserve">Low </t>
  </si>
  <si>
    <t>High</t>
  </si>
  <si>
    <t>Turbine</t>
  </si>
  <si>
    <t>Quantity</t>
  </si>
  <si>
    <t>Elec</t>
  </si>
  <si>
    <t>CO2 source</t>
  </si>
  <si>
    <t xml:space="preserve">kg </t>
  </si>
  <si>
    <t>Should sell as much as possible to grid</t>
  </si>
  <si>
    <t>Expected results</t>
  </si>
  <si>
    <t>Optimized capacity</t>
  </si>
  <si>
    <t>Should sell as little as possible to grid</t>
  </si>
  <si>
    <t>Still smallest possible since constant prices everywhere</t>
  </si>
  <si>
    <t xml:space="preserve"> 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</si>
  <si>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</si>
  <si>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</si>
  <si>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</si>
  <si>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</si>
  <si>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</si>
  <si>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Description</t>
  </si>
  <si>
    <t>Total Direct Capital Costs, sum of equipment installed costs</t>
  </si>
  <si>
    <t>TDCC</t>
  </si>
  <si>
    <t>Depreciable Capital Costs</t>
  </si>
  <si>
    <t>Non-depreciable Capital Costs</t>
  </si>
  <si>
    <t>Land</t>
  </si>
  <si>
    <t>$USD (2016)</t>
  </si>
  <si>
    <t>Project contingency</t>
  </si>
  <si>
    <t>Upfront permitting costs</t>
  </si>
  <si>
    <t>Eng and design</t>
  </si>
  <si>
    <t>Total Capital Investment</t>
  </si>
  <si>
    <t>Site preparation</t>
  </si>
  <si>
    <t>TCI</t>
  </si>
  <si>
    <t>Total depreciable capital costs</t>
  </si>
  <si>
    <t>Catalyst first fill fee</t>
  </si>
  <si>
    <t>LC</t>
  </si>
  <si>
    <t>Labor Cost</t>
  </si>
  <si>
    <t>$USD (2016)/year</t>
  </si>
  <si>
    <t>Gen and admin</t>
  </si>
  <si>
    <t>Property taxes and insurance</t>
  </si>
  <si>
    <t>2% TCI</t>
  </si>
  <si>
    <t>20% LC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</si>
  <si>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</si>
  <si>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</si>
  <si>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</si>
  <si>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</si>
  <si>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</si>
  <si>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Equipment Installed costs</t>
  </si>
  <si>
    <t>Equipment</t>
  </si>
  <si>
    <t>Base cost</t>
  </si>
  <si>
    <t>Installation factor</t>
  </si>
  <si>
    <t>Scaling exponent</t>
  </si>
  <si>
    <t>Source: Performance and Cost Analysis of Liquid Fuel Production from H2 and CO2 Based on the Fischer-Tropsch Process</t>
  </si>
  <si>
    <t>CO2 compressor 1</t>
  </si>
  <si>
    <t>CO2 compressor 2</t>
  </si>
  <si>
    <t>H2 compressor</t>
  </si>
  <si>
    <t>RWGS reactor</t>
  </si>
  <si>
    <t>Syngas preheater</t>
  </si>
  <si>
    <t>CO2 separator</t>
  </si>
  <si>
    <t>Syngas cooler</t>
  </si>
  <si>
    <t>Flash separator</t>
  </si>
  <si>
    <t>Syngas compressor</t>
  </si>
  <si>
    <t>FT synthesis reactor</t>
  </si>
  <si>
    <t>Wax separator</t>
  </si>
  <si>
    <t>Gas/liquid separator</t>
  </si>
  <si>
    <t>Flue gas heat exchanger</t>
  </si>
  <si>
    <t>Flue gas cooler</t>
  </si>
  <si>
    <t>Dryer FT-synthesis</t>
  </si>
  <si>
    <t>Dryer RWGS</t>
  </si>
  <si>
    <t>Flue gas compressor</t>
  </si>
  <si>
    <t>PSA H2 separator</t>
  </si>
  <si>
    <t>Wax preheater</t>
  </si>
  <si>
    <t>Wax cooler</t>
  </si>
  <si>
    <t>Wax dryer</t>
  </si>
  <si>
    <t>Liquid cooler and dryer</t>
  </si>
  <si>
    <t>Wax hydrocracking</t>
  </si>
  <si>
    <t>Gas separator</t>
  </si>
  <si>
    <t>Naphta distillation</t>
  </si>
  <si>
    <t>Jet fuel distillation</t>
  </si>
  <si>
    <t>Naphta dryer and cooler</t>
  </si>
  <si>
    <t>Boiler steam generator</t>
  </si>
  <si>
    <t>Steam turbine</t>
  </si>
  <si>
    <t>Boiler auxiliary device</t>
  </si>
  <si>
    <t>Cooling tower</t>
  </si>
  <si>
    <t>Fuel storage</t>
  </si>
  <si>
    <t>Wastewater treatment</t>
  </si>
  <si>
    <t>Diesel distillation</t>
  </si>
  <si>
    <t>Assumption: Every component size increases in the same way as the whole process</t>
  </si>
  <si>
    <t>Size factor</t>
  </si>
  <si>
    <t>Log TCI</t>
  </si>
  <si>
    <t>Log size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</si>
</sst>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4" fillId="0" borderId="0" xfId="0" applyNumberFormat="1" applyFont="1"/>
    <xf numFmtId="0" fontId="4" fillId="0" borderId="0" xfId="0" applyFont="1"/>
    <xf numFmtId="11" fontId="3" fillId="0" borderId="0" xfId="0" applyNumberFormat="1" applyFont="1"/>
    <xf numFmtId="0" fontId="3" fillId="0" borderId="0" xfId="0" applyFont="1"/>
    <xf numFmtId="0" fontId="2" fillId="2" borderId="0" xfId="2"/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applyBorder="1"/>
    <xf numFmtId="49" fontId="0" fillId="0" borderId="0" xfId="0" applyNumberFormat="1" applyBorder="1" applyAlignment="1">
      <alignment wrapText="1"/>
    </xf>
    <xf numFmtId="0" fontId="0" fillId="0" borderId="0" xfId="0" applyBorder="1"/>
    <xf numFmtId="0" fontId="0" fillId="0" borderId="2" xfId="0" applyBorder="1"/>
    <xf numFmtId="49" fontId="0" fillId="0" borderId="0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2" fillId="2" borderId="0" xfId="2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13" xfId="0" applyBorder="1"/>
    <xf numFmtId="0" fontId="2" fillId="2" borderId="13" xfId="2" applyBorder="1"/>
    <xf numFmtId="0" fontId="0" fillId="0" borderId="14" xfId="0" applyFill="1" applyBorder="1"/>
    <xf numFmtId="44" fontId="0" fillId="0" borderId="1" xfId="1" applyFont="1" applyBorder="1"/>
    <xf numFmtId="44" fontId="0" fillId="0" borderId="0" xfId="1" applyFont="1" applyBorder="1"/>
    <xf numFmtId="44" fontId="2" fillId="2" borderId="2" xfId="1" applyFont="1" applyFill="1" applyBorder="1"/>
    <xf numFmtId="44" fontId="2" fillId="2" borderId="0" xfId="1" applyFon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NumberFormat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logarithmic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FT!$D$63</c:f>
              <c:strCache>
                <c:ptCount val="1"/>
                <c:pt idx="0">
                  <c:v>Log TCI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FT!$E$62:$M$62</c:f>
              <c:numCache>
                <c:formatCode>General</c:formatCode>
                <c:ptCount val="9"/>
                <c:pt idx="0">
                  <c:v>-0.6020599913279624</c:v>
                </c:pt>
                <c:pt idx="1">
                  <c:v>-0.3010299956639812</c:v>
                </c:pt>
                <c:pt idx="2">
                  <c:v>0</c:v>
                </c:pt>
                <c:pt idx="3">
                  <c:v>9.691001300805642E-2</c:v>
                </c:pt>
                <c:pt idx="4">
                  <c:v>0.17609125905568124</c:v>
                </c:pt>
                <c:pt idx="5">
                  <c:v>0.3010299956639812</c:v>
                </c:pt>
                <c:pt idx="6">
                  <c:v>0.6020599913279624</c:v>
                </c:pt>
                <c:pt idx="7">
                  <c:v>0.69897000433601886</c:v>
                </c:pt>
                <c:pt idx="8">
                  <c:v>1</c:v>
                </c:pt>
              </c:numCache>
            </c:numRef>
          </c:xVal>
          <c:yVal>
            <c:numRef>
              <c:f>FT!$E$63:$M$63</c:f>
              <c:numCache>
                <c:formatCode>General</c:formatCode>
                <c:ptCount val="9"/>
                <c:pt idx="0">
                  <c:v>8.0156193531831796</c:v>
                </c:pt>
                <c:pt idx="1">
                  <c:v>8.2128604602155431</c:v>
                </c:pt>
                <c:pt idx="2">
                  <c:v>8.411284001279153</c:v>
                </c:pt>
                <c:pt idx="3">
                  <c:v>8.4754249287508117</c:v>
                </c:pt>
                <c:pt idx="4">
                  <c:v>8.5279296264238802</c:v>
                </c:pt>
                <c:pt idx="5">
                  <c:v>8.6109577543918885</c:v>
                </c:pt>
                <c:pt idx="6">
                  <c:v>8.8119472733677942</c:v>
                </c:pt>
                <c:pt idx="7">
                  <c:v>8.8769417662830747</c:v>
                </c:pt>
                <c:pt idx="8">
                  <c:v>9.0797652001107316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0-4815-83E6-4DB228577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46064"/>
        <c:axId val="837647312"/>
      </c:scatterChart>
      <c:valAx>
        <c:axId val="8376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log(Size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7312"/>
        <c:crosses val="autoZero"/>
        <c:crossBetween val="midCat"/>
      </c:valAx>
      <c:valAx>
        <c:axId val="8376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log(TCI)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6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779462</xdr:colOff>
      <xdr:row>63</xdr:row>
      <xdr:rowOff>160336</xdr:rowOff>
    </xdr:from>
    <xdr:to>
      <xdr:col>13</xdr:col>
      <xdr:colOff>457200</xdr:colOff>
      <xdr:row>92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56C37-AFFE-1C1C-5B7A-E46941F34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defaultRowHeight="14.5" x14ac:dyDescent="0.35"/>
  <cols>
    <col min="1" max="1" width="8.7265625" style="1"/>
    <col min="2" max="2" width="85.7265625" bestFit="1" customWidth="1"/>
  </cols>
  <sheetData>
    <row r="1" spans="1:8" x14ac:dyDescent="0.35">
      <c r="A1" s="1" t="s">
        <v>11</v>
      </c>
      <c r="B1" t="s">
        <v>1</v>
      </c>
      <c r="C1" t="s">
        <v>10</v>
      </c>
    </row>
    <row r="2" spans="1:8" x14ac:dyDescent="0.35">
      <c r="A2" s="42" t="s">
        <v>2</v>
      </c>
      <c r="B2" s="42"/>
      <c r="C2" t="s">
        <v>4</v>
      </c>
      <c r="F2" t="s">
        <v>14</v>
      </c>
      <c r="G2" t="s">
        <v>4</v>
      </c>
      <c r="H2" t="s">
        <v>19</v>
      </c>
    </row>
    <row r="3" spans="1:8" x14ac:dyDescent="0.35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35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35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35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35">
      <c r="A7" s="1" t="s">
        <v>8</v>
      </c>
      <c r="B7" t="s">
        <v>21</v>
      </c>
      <c r="C7">
        <v>20</v>
      </c>
    </row>
    <row r="8" spans="1:8" x14ac:dyDescent="0.35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defaultRowHeight="14.5" x14ac:dyDescent="0.35"/>
  <cols>
    <col min="1" max="1" width="29" bestFit="1" customWidth="1"/>
    <col min="2" max="2" width="15.36328125" customWidth="1"/>
    <col min="3" max="3" width="12.08984375" bestFit="1" customWidth="1"/>
  </cols>
  <sheetData>
    <row r="1" spans="1:3" ht="15" thickBot="1" x14ac:dyDescent="0.4">
      <c r="A1" t="s">
        <v>0</v>
      </c>
      <c r="B1" t="s">
        <v>24</v>
      </c>
    </row>
    <row r="2" spans="1:3" x14ac:dyDescent="0.35">
      <c r="A2" s="17" t="s">
        <v>26</v>
      </c>
      <c r="B2" s="18" t="s">
        <v>27</v>
      </c>
      <c r="C2" s="19" t="s">
        <v>28</v>
      </c>
    </row>
    <row r="3" spans="1:3" x14ac:dyDescent="0.35">
      <c r="A3" s="22" t="s">
        <v>25</v>
      </c>
      <c r="B3" s="16">
        <v>36.799999999999997</v>
      </c>
      <c r="C3" s="23" t="s">
        <v>29</v>
      </c>
    </row>
    <row r="4" spans="1:3" x14ac:dyDescent="0.35">
      <c r="A4" s="22"/>
      <c r="B4" s="16">
        <f>1/B3</f>
        <v>2.7173913043478264E-2</v>
      </c>
      <c r="C4" s="23" t="s">
        <v>98</v>
      </c>
    </row>
    <row r="5" spans="1:3" x14ac:dyDescent="0.35">
      <c r="A5" s="22" t="s">
        <v>30</v>
      </c>
      <c r="B5" s="12">
        <v>6.4</v>
      </c>
      <c r="C5" s="23" t="s">
        <v>31</v>
      </c>
    </row>
    <row r="6" spans="1:3" x14ac:dyDescent="0.35">
      <c r="A6" s="22" t="s">
        <v>36</v>
      </c>
      <c r="B6" s="12">
        <v>590</v>
      </c>
      <c r="C6" s="23" t="s">
        <v>33</v>
      </c>
    </row>
    <row r="7" spans="1:3" x14ac:dyDescent="0.35">
      <c r="A7" s="22" t="s">
        <v>37</v>
      </c>
      <c r="B7" s="12">
        <v>763</v>
      </c>
      <c r="C7" s="23" t="s">
        <v>33</v>
      </c>
    </row>
    <row r="8" spans="1:3" x14ac:dyDescent="0.35">
      <c r="A8" s="22" t="s">
        <v>32</v>
      </c>
      <c r="B8" s="12">
        <v>544</v>
      </c>
      <c r="C8" s="23" t="s">
        <v>33</v>
      </c>
    </row>
    <row r="9" spans="1:3" x14ac:dyDescent="0.35">
      <c r="A9" s="22" t="s">
        <v>35</v>
      </c>
      <c r="B9" s="16">
        <v>703</v>
      </c>
      <c r="C9" s="23" t="s">
        <v>33</v>
      </c>
    </row>
    <row r="10" spans="1:3" x14ac:dyDescent="0.35">
      <c r="A10" s="22" t="s">
        <v>38</v>
      </c>
      <c r="B10" s="12">
        <v>20</v>
      </c>
      <c r="C10" s="23" t="s">
        <v>39</v>
      </c>
    </row>
    <row r="11" spans="1:3" x14ac:dyDescent="0.35">
      <c r="A11" s="22" t="s">
        <v>40</v>
      </c>
      <c r="B11" s="16">
        <v>32.64</v>
      </c>
      <c r="C11" s="23" t="s">
        <v>41</v>
      </c>
    </row>
    <row r="12" spans="1:3" x14ac:dyDescent="0.35">
      <c r="A12" s="22" t="s">
        <v>42</v>
      </c>
      <c r="B12" s="16">
        <v>3.41</v>
      </c>
      <c r="C12" s="23" t="s">
        <v>43</v>
      </c>
    </row>
    <row r="13" spans="1:3" x14ac:dyDescent="0.35">
      <c r="A13" s="22" t="s">
        <v>44</v>
      </c>
      <c r="B13" s="12">
        <v>10</v>
      </c>
      <c r="C13" s="23" t="s">
        <v>45</v>
      </c>
    </row>
    <row r="14" spans="1:3" ht="15" thickBot="1" x14ac:dyDescent="0.4">
      <c r="A14" s="40" t="s">
        <v>46</v>
      </c>
      <c r="B14" s="32">
        <v>20</v>
      </c>
      <c r="C14" s="41" t="s">
        <v>39</v>
      </c>
    </row>
    <row r="16" spans="1:3" x14ac:dyDescent="0.35">
      <c r="A16" s="7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99A-39AC-4C72-B859-1A7DCC98EEE1}">
  <dimension ref="A1:M63"/>
  <sheetViews>
    <sheetView tabSelected="1" topLeftCell="A41" workbookViewId="0">
      <selection activeCell="T68" sqref="T68"/>
    </sheetView>
  </sheetViews>
  <sheetFormatPr defaultRowHeight="14.5" x14ac:dyDescent="0.35"/>
  <cols>
    <col min="1" max="1" width="27" bestFit="1" customWidth="1"/>
    <col min="2" max="2" width="34.81640625" customWidth="1"/>
    <col min="3" max="3" width="15.6328125" bestFit="1" customWidth="1"/>
    <col min="4" max="4" width="15.54296875" bestFit="1" customWidth="1"/>
    <col min="5" max="5" width="14.90625" bestFit="1" customWidth="1"/>
    <col min="6" max="12" width="13.08984375" bestFit="1" customWidth="1"/>
    <col min="13" max="13" width="14.54296875" bestFit="1" customWidth="1"/>
  </cols>
  <sheetData>
    <row r="1" spans="1:4" ht="44" thickBot="1" x14ac:dyDescent="0.4">
      <c r="A1" t="s">
        <v>0</v>
      </c>
      <c r="B1" s="8" t="s">
        <v>99</v>
      </c>
    </row>
    <row r="2" spans="1:4" x14ac:dyDescent="0.35">
      <c r="A2" s="17" t="s">
        <v>26</v>
      </c>
      <c r="B2" s="18" t="s">
        <v>100</v>
      </c>
      <c r="C2" s="18" t="s">
        <v>27</v>
      </c>
      <c r="D2" s="19" t="s">
        <v>28</v>
      </c>
    </row>
    <row r="3" spans="1:4" ht="29" x14ac:dyDescent="0.35">
      <c r="A3" s="20" t="s">
        <v>102</v>
      </c>
      <c r="B3" s="9" t="s">
        <v>101</v>
      </c>
      <c r="C3" s="34">
        <v>257800644</v>
      </c>
      <c r="D3" s="21" t="s">
        <v>106</v>
      </c>
    </row>
    <row r="4" spans="1:4" x14ac:dyDescent="0.35">
      <c r="A4" s="22" t="s">
        <v>103</v>
      </c>
      <c r="B4" s="11" t="s">
        <v>111</v>
      </c>
      <c r="C4" s="35">
        <f>0.02*C3</f>
        <v>5156012.88</v>
      </c>
      <c r="D4" s="23" t="s">
        <v>106</v>
      </c>
    </row>
    <row r="5" spans="1:4" x14ac:dyDescent="0.35">
      <c r="A5" s="22"/>
      <c r="B5" s="11" t="s">
        <v>109</v>
      </c>
      <c r="C5" s="35">
        <f>0.1*C3</f>
        <v>25780064.400000002</v>
      </c>
      <c r="D5" s="23" t="s">
        <v>106</v>
      </c>
    </row>
    <row r="6" spans="1:4" x14ac:dyDescent="0.35">
      <c r="A6" s="22"/>
      <c r="B6" s="11" t="s">
        <v>107</v>
      </c>
      <c r="C6" s="35">
        <f>0.15*C3</f>
        <v>38670096.600000001</v>
      </c>
      <c r="D6" s="23" t="s">
        <v>106</v>
      </c>
    </row>
    <row r="7" spans="1:4" x14ac:dyDescent="0.35">
      <c r="A7" s="22"/>
      <c r="B7" s="11" t="s">
        <v>114</v>
      </c>
      <c r="C7" s="35">
        <v>12251143</v>
      </c>
      <c r="D7" s="23" t="s">
        <v>106</v>
      </c>
    </row>
    <row r="8" spans="1:4" x14ac:dyDescent="0.35">
      <c r="A8" s="22"/>
      <c r="B8" s="11" t="s">
        <v>108</v>
      </c>
      <c r="C8" s="35">
        <f>0.15*C3</f>
        <v>38670096.600000001</v>
      </c>
      <c r="D8" s="23" t="s">
        <v>106</v>
      </c>
    </row>
    <row r="9" spans="1:4" x14ac:dyDescent="0.35">
      <c r="A9" s="22" t="s">
        <v>113</v>
      </c>
      <c r="B9" s="11"/>
      <c r="C9" s="35">
        <f>SUM(C4:C8)</f>
        <v>120527413.47999999</v>
      </c>
      <c r="D9" s="23" t="s">
        <v>106</v>
      </c>
    </row>
    <row r="10" spans="1:4" x14ac:dyDescent="0.35">
      <c r="A10" s="22" t="s">
        <v>104</v>
      </c>
      <c r="B10" s="11" t="s">
        <v>105</v>
      </c>
      <c r="C10" s="35">
        <f>10*55036</f>
        <v>550360</v>
      </c>
      <c r="D10" s="23" t="s">
        <v>106</v>
      </c>
    </row>
    <row r="11" spans="1:4" x14ac:dyDescent="0.35">
      <c r="A11" s="24" t="s">
        <v>112</v>
      </c>
      <c r="B11" s="13" t="s">
        <v>110</v>
      </c>
      <c r="C11" s="36">
        <f>SUM(C3,C9,C10)</f>
        <v>378878417.48000002</v>
      </c>
      <c r="D11" s="25" t="s">
        <v>106</v>
      </c>
    </row>
    <row r="12" spans="1:4" x14ac:dyDescent="0.35">
      <c r="A12" s="26" t="s">
        <v>115</v>
      </c>
      <c r="B12" s="15" t="s">
        <v>116</v>
      </c>
      <c r="C12" s="34">
        <v>9607972</v>
      </c>
      <c r="D12" s="27" t="s">
        <v>117</v>
      </c>
    </row>
    <row r="13" spans="1:4" x14ac:dyDescent="0.35">
      <c r="A13" s="28" t="s">
        <v>118</v>
      </c>
      <c r="B13" s="14" t="s">
        <v>121</v>
      </c>
      <c r="C13" s="35">
        <f>0.2*C12</f>
        <v>1921594.4000000001</v>
      </c>
      <c r="D13" s="29" t="s">
        <v>117</v>
      </c>
    </row>
    <row r="14" spans="1:4" x14ac:dyDescent="0.35">
      <c r="A14" s="28" t="s">
        <v>119</v>
      </c>
      <c r="B14" s="14" t="s">
        <v>120</v>
      </c>
      <c r="C14" s="35">
        <f>0.02*C11</f>
        <v>7577568.3496000003</v>
      </c>
      <c r="D14" s="29" t="s">
        <v>117</v>
      </c>
    </row>
    <row r="15" spans="1:4" x14ac:dyDescent="0.35">
      <c r="A15" s="28" t="s">
        <v>122</v>
      </c>
      <c r="B15" s="12"/>
      <c r="C15" s="35">
        <v>1049006</v>
      </c>
      <c r="D15" s="29" t="s">
        <v>117</v>
      </c>
    </row>
    <row r="16" spans="1:4" x14ac:dyDescent="0.35">
      <c r="A16" s="28" t="s">
        <v>123</v>
      </c>
      <c r="B16" s="12"/>
      <c r="C16" s="37">
        <f>SUM(C12:C15)</f>
        <v>20156140.749600001</v>
      </c>
      <c r="D16" s="29" t="s">
        <v>117</v>
      </c>
    </row>
    <row r="17" spans="1:13" x14ac:dyDescent="0.35">
      <c r="A17" s="26" t="s">
        <v>124</v>
      </c>
      <c r="B17" s="10"/>
      <c r="C17" s="34">
        <v>7085933</v>
      </c>
      <c r="D17" s="27" t="s">
        <v>117</v>
      </c>
    </row>
    <row r="18" spans="1:13" x14ac:dyDescent="0.35">
      <c r="A18" s="38" t="s">
        <v>125</v>
      </c>
      <c r="B18" s="13"/>
      <c r="C18" s="36">
        <f>C17</f>
        <v>7085933</v>
      </c>
      <c r="D18" s="39" t="s">
        <v>117</v>
      </c>
    </row>
    <row r="19" spans="1:13" ht="15" thickBot="1" x14ac:dyDescent="0.4">
      <c r="A19" s="30" t="s">
        <v>126</v>
      </c>
      <c r="B19" s="31" t="s">
        <v>4</v>
      </c>
      <c r="C19" s="31">
        <v>20</v>
      </c>
      <c r="D19" s="33" t="s">
        <v>39</v>
      </c>
    </row>
    <row r="22" spans="1:13" x14ac:dyDescent="0.35">
      <c r="A22" t="s">
        <v>127</v>
      </c>
      <c r="B22" t="s">
        <v>132</v>
      </c>
      <c r="C22" t="s">
        <v>167</v>
      </c>
    </row>
    <row r="23" spans="1:13" x14ac:dyDescent="0.35">
      <c r="E23" t="s">
        <v>168</v>
      </c>
    </row>
    <row r="24" spans="1:13" x14ac:dyDescent="0.35">
      <c r="A24" t="s">
        <v>128</v>
      </c>
      <c r="B24" t="s">
        <v>129</v>
      </c>
      <c r="C24" t="s">
        <v>130</v>
      </c>
      <c r="D24" t="s">
        <v>131</v>
      </c>
      <c r="E24">
        <v>0.25</v>
      </c>
      <c r="F24">
        <v>0.5</v>
      </c>
      <c r="G24">
        <v>1</v>
      </c>
      <c r="H24">
        <v>1.25</v>
      </c>
      <c r="I24">
        <v>1.5</v>
      </c>
      <c r="J24">
        <v>2</v>
      </c>
      <c r="K24">
        <v>4</v>
      </c>
      <c r="L24">
        <v>5</v>
      </c>
      <c r="M24">
        <v>10</v>
      </c>
    </row>
    <row r="25" spans="1:13" x14ac:dyDescent="0.35">
      <c r="A25" t="s">
        <v>133</v>
      </c>
      <c r="B25" s="43">
        <v>11807922</v>
      </c>
      <c r="C25">
        <v>2.4700000000000002</v>
      </c>
      <c r="D25">
        <v>0.65</v>
      </c>
      <c r="E25" s="44">
        <f>$B25*POWER(E$24,$D25)</f>
        <v>4795506.4702437567</v>
      </c>
      <c r="F25" s="44">
        <f>$B25*POWER(F$24,$D25)</f>
        <v>7524956.2358284583</v>
      </c>
      <c r="G25" s="44">
        <f t="shared" ref="F25:M40" si="0">$B25*POWER(G$24,$D25)</f>
        <v>11807922</v>
      </c>
      <c r="H25" s="44">
        <f t="shared" si="0"/>
        <v>13651016.264884572</v>
      </c>
      <c r="I25" s="44">
        <f t="shared" si="0"/>
        <v>15368546.448911712</v>
      </c>
      <c r="J25" s="44">
        <f t="shared" si="0"/>
        <v>18528615.660810392</v>
      </c>
      <c r="K25" s="44">
        <f t="shared" si="0"/>
        <v>29074514.407025062</v>
      </c>
      <c r="L25" s="44">
        <f t="shared" si="0"/>
        <v>33612744.821986459</v>
      </c>
      <c r="M25" s="44">
        <f t="shared" si="0"/>
        <v>52744050.147983856</v>
      </c>
    </row>
    <row r="26" spans="1:13" x14ac:dyDescent="0.35">
      <c r="A26" t="s">
        <v>134</v>
      </c>
      <c r="B26" s="43">
        <v>17388504</v>
      </c>
      <c r="C26">
        <v>2.4700000000000002</v>
      </c>
      <c r="D26">
        <v>0.8</v>
      </c>
      <c r="E26" s="44">
        <f t="shared" ref="E26:M58" si="1">$B26*POWER(E$24,$D26)</f>
        <v>5736067.1461265292</v>
      </c>
      <c r="F26" s="44">
        <f t="shared" si="0"/>
        <v>9987072.9703296833</v>
      </c>
      <c r="G26" s="44">
        <f t="shared" si="0"/>
        <v>17388504</v>
      </c>
      <c r="H26" s="44">
        <f t="shared" si="0"/>
        <v>20786924.085011322</v>
      </c>
      <c r="I26" s="44">
        <f t="shared" si="0"/>
        <v>24051115.660847504</v>
      </c>
      <c r="J26" s="44">
        <f t="shared" si="0"/>
        <v>30275143.904153816</v>
      </c>
      <c r="K26" s="44">
        <f t="shared" si="0"/>
        <v>52712087.159264646</v>
      </c>
      <c r="L26" s="44">
        <f t="shared" si="0"/>
        <v>63014170.40489132</v>
      </c>
      <c r="M26" s="44">
        <f t="shared" si="0"/>
        <v>109714043.08323221</v>
      </c>
    </row>
    <row r="27" spans="1:13" x14ac:dyDescent="0.35">
      <c r="A27" t="s">
        <v>135</v>
      </c>
      <c r="B27" s="43">
        <v>2547995</v>
      </c>
      <c r="C27">
        <v>2.4700000000000002</v>
      </c>
      <c r="D27">
        <v>0.6</v>
      </c>
      <c r="E27" s="44">
        <f t="shared" si="1"/>
        <v>1109079.2412628538</v>
      </c>
      <c r="F27" s="44">
        <f t="shared" si="0"/>
        <v>1681049.7795548902</v>
      </c>
      <c r="G27" s="44">
        <f t="shared" si="0"/>
        <v>2547995</v>
      </c>
      <c r="H27" s="44">
        <f t="shared" si="0"/>
        <v>2913027.4644639199</v>
      </c>
      <c r="I27" s="44">
        <f t="shared" si="0"/>
        <v>3249775.2504720115</v>
      </c>
      <c r="J27" s="44">
        <f t="shared" si="0"/>
        <v>3862038.2328856615</v>
      </c>
      <c r="K27" s="44">
        <f t="shared" si="0"/>
        <v>5853755.3300813409</v>
      </c>
      <c r="L27" s="44">
        <f t="shared" si="0"/>
        <v>6692379.7129817763</v>
      </c>
      <c r="M27" s="44">
        <f t="shared" si="0"/>
        <v>10143750.800344583</v>
      </c>
    </row>
    <row r="28" spans="1:13" x14ac:dyDescent="0.35">
      <c r="A28" t="s">
        <v>136</v>
      </c>
      <c r="B28" s="43">
        <v>22972192</v>
      </c>
      <c r="C28">
        <v>2.4700000000000002</v>
      </c>
      <c r="D28">
        <v>0.6</v>
      </c>
      <c r="E28" s="44">
        <f t="shared" si="1"/>
        <v>9999227.3428733572</v>
      </c>
      <c r="F28" s="44">
        <f t="shared" si="0"/>
        <v>15155994.535896897</v>
      </c>
      <c r="G28" s="44">
        <f t="shared" si="0"/>
        <v>22972192</v>
      </c>
      <c r="H28" s="44">
        <f t="shared" si="0"/>
        <v>26263248.638611279</v>
      </c>
      <c r="I28" s="44">
        <f t="shared" si="0"/>
        <v>29299296.509879783</v>
      </c>
      <c r="J28" s="44">
        <f t="shared" si="0"/>
        <v>34819331.983457632</v>
      </c>
      <c r="K28" s="44">
        <f t="shared" si="0"/>
        <v>52776238.322152101</v>
      </c>
      <c r="L28" s="44">
        <f t="shared" si="0"/>
        <v>60337101.016101778</v>
      </c>
      <c r="M28" s="44">
        <f t="shared" si="0"/>
        <v>91453943.585316852</v>
      </c>
    </row>
    <row r="29" spans="1:13" x14ac:dyDescent="0.35">
      <c r="A29" t="s">
        <v>137</v>
      </c>
      <c r="B29" s="43">
        <v>6248204</v>
      </c>
      <c r="C29">
        <v>2.4700000000000002</v>
      </c>
      <c r="D29">
        <v>0.6</v>
      </c>
      <c r="E29" s="44">
        <f t="shared" si="1"/>
        <v>2719688.7558945478</v>
      </c>
      <c r="F29" s="44">
        <f t="shared" si="0"/>
        <v>4122277.3030614201</v>
      </c>
      <c r="G29" s="44">
        <f t="shared" si="0"/>
        <v>6248204</v>
      </c>
      <c r="H29" s="44">
        <f t="shared" si="0"/>
        <v>7143338.1366813211</v>
      </c>
      <c r="I29" s="44">
        <f t="shared" si="0"/>
        <v>7969112.4665080681</v>
      </c>
      <c r="J29" s="44">
        <f t="shared" si="0"/>
        <v>9470506.3137365356</v>
      </c>
      <c r="K29" s="44">
        <f t="shared" si="0"/>
        <v>14354603.312971789</v>
      </c>
      <c r="L29" s="44">
        <f t="shared" si="0"/>
        <v>16411081.533586834</v>
      </c>
      <c r="M29" s="44">
        <f t="shared" si="0"/>
        <v>24874548.15481044</v>
      </c>
    </row>
    <row r="30" spans="1:13" x14ac:dyDescent="0.35">
      <c r="A30" t="s">
        <v>138</v>
      </c>
      <c r="B30" s="43">
        <v>32995221</v>
      </c>
      <c r="C30">
        <v>2.4700000000000002</v>
      </c>
      <c r="D30">
        <v>0.6</v>
      </c>
      <c r="E30" s="44">
        <f t="shared" si="1"/>
        <v>14362004.113815052</v>
      </c>
      <c r="F30" s="44">
        <f t="shared" si="0"/>
        <v>21768727.563599963</v>
      </c>
      <c r="G30" s="44">
        <f t="shared" si="0"/>
        <v>32995221</v>
      </c>
      <c r="H30" s="44">
        <f t="shared" si="0"/>
        <v>37722203.131896526</v>
      </c>
      <c r="I30" s="44">
        <f t="shared" si="0"/>
        <v>42082913.266962603</v>
      </c>
      <c r="J30" s="44">
        <f t="shared" si="0"/>
        <v>50011403.085371777</v>
      </c>
      <c r="K30" s="44">
        <f t="shared" si="0"/>
        <v>75803112.170927256</v>
      </c>
      <c r="L30" s="44">
        <f t="shared" si="0"/>
        <v>86662865.368947059</v>
      </c>
      <c r="M30" s="44">
        <f t="shared" si="0"/>
        <v>131356340.74097335</v>
      </c>
    </row>
    <row r="31" spans="1:13" x14ac:dyDescent="0.35">
      <c r="A31" t="s">
        <v>139</v>
      </c>
      <c r="B31" s="43">
        <v>4186906</v>
      </c>
      <c r="C31">
        <v>3.23</v>
      </c>
      <c r="D31">
        <v>0.7</v>
      </c>
      <c r="E31" s="44">
        <f t="shared" si="1"/>
        <v>1586540.6966554464</v>
      </c>
      <c r="F31" s="44">
        <f t="shared" si="0"/>
        <v>2577342.9655501549</v>
      </c>
      <c r="G31" s="44">
        <f t="shared" si="0"/>
        <v>4186906</v>
      </c>
      <c r="H31" s="44">
        <f t="shared" si="0"/>
        <v>4894746.672099025</v>
      </c>
      <c r="I31" s="44">
        <f t="shared" si="0"/>
        <v>5561053.740726185</v>
      </c>
      <c r="J31" s="44">
        <f t="shared" si="0"/>
        <v>6801648.8636366008</v>
      </c>
      <c r="K31" s="44">
        <f t="shared" si="0"/>
        <v>11049311.17732499</v>
      </c>
      <c r="L31" s="44">
        <f t="shared" si="0"/>
        <v>12917313.910127921</v>
      </c>
      <c r="M31" s="44">
        <f t="shared" si="0"/>
        <v>20984238.355974279</v>
      </c>
    </row>
    <row r="32" spans="1:13" x14ac:dyDescent="0.35">
      <c r="A32" t="s">
        <v>140</v>
      </c>
      <c r="B32" s="43">
        <v>807728</v>
      </c>
      <c r="C32">
        <v>1.82</v>
      </c>
      <c r="D32">
        <v>0.7</v>
      </c>
      <c r="E32" s="44">
        <f t="shared" si="1"/>
        <v>306071.67770857771</v>
      </c>
      <c r="F32" s="44">
        <f t="shared" si="0"/>
        <v>497214.90735113126</v>
      </c>
      <c r="G32" s="44">
        <f t="shared" si="0"/>
        <v>807728</v>
      </c>
      <c r="H32" s="44">
        <f t="shared" si="0"/>
        <v>944282.94782858784</v>
      </c>
      <c r="I32" s="44">
        <f t="shared" si="0"/>
        <v>1072825.3311369494</v>
      </c>
      <c r="J32" s="44">
        <f t="shared" si="0"/>
        <v>1312158.0072080588</v>
      </c>
      <c r="K32" s="44">
        <f t="shared" si="0"/>
        <v>2131606.9715055367</v>
      </c>
      <c r="L32" s="44">
        <f t="shared" si="0"/>
        <v>2491977.6393355392</v>
      </c>
      <c r="M32" s="44">
        <f t="shared" si="0"/>
        <v>4048229.6184328939</v>
      </c>
    </row>
    <row r="33" spans="1:13" x14ac:dyDescent="0.35">
      <c r="A33" t="s">
        <v>148</v>
      </c>
      <c r="B33" s="43">
        <v>75501</v>
      </c>
      <c r="C33">
        <v>2</v>
      </c>
      <c r="D33">
        <v>0.7</v>
      </c>
      <c r="E33" s="44">
        <f t="shared" si="1"/>
        <v>28609.529122025393</v>
      </c>
      <c r="F33" s="44">
        <f t="shared" si="0"/>
        <v>46476.317175977267</v>
      </c>
      <c r="G33" s="44">
        <f t="shared" si="0"/>
        <v>75501</v>
      </c>
      <c r="H33" s="44">
        <f t="shared" si="0"/>
        <v>88265.24132381966</v>
      </c>
      <c r="I33" s="44">
        <f t="shared" si="0"/>
        <v>100280.52181696167</v>
      </c>
      <c r="J33" s="44">
        <f t="shared" si="0"/>
        <v>122651.73635458427</v>
      </c>
      <c r="K33" s="44">
        <f t="shared" si="0"/>
        <v>199248.33354252856</v>
      </c>
      <c r="L33" s="44">
        <f t="shared" si="0"/>
        <v>232933.3683461172</v>
      </c>
      <c r="M33" s="44">
        <f t="shared" si="0"/>
        <v>378401.37326092686</v>
      </c>
    </row>
    <row r="34" spans="1:13" x14ac:dyDescent="0.35">
      <c r="A34" t="s">
        <v>141</v>
      </c>
      <c r="B34" s="43">
        <v>11461600</v>
      </c>
      <c r="C34">
        <v>2.4700000000000002</v>
      </c>
      <c r="D34">
        <v>0.65</v>
      </c>
      <c r="E34" s="44">
        <f t="shared" si="1"/>
        <v>4654856.0330383144</v>
      </c>
      <c r="F34" s="44">
        <f t="shared" si="0"/>
        <v>7304252.0430412283</v>
      </c>
      <c r="G34" s="44">
        <f t="shared" si="0"/>
        <v>11461600</v>
      </c>
      <c r="H34" s="44">
        <f t="shared" si="0"/>
        <v>13250636.989438193</v>
      </c>
      <c r="I34" s="44">
        <f t="shared" si="0"/>
        <v>14917792.646229072</v>
      </c>
      <c r="J34" s="44">
        <f t="shared" si="0"/>
        <v>17985178.192906797</v>
      </c>
      <c r="K34" s="44">
        <f t="shared" si="0"/>
        <v>28221769.615988184</v>
      </c>
      <c r="L34" s="44">
        <f t="shared" si="0"/>
        <v>32626895.405616667</v>
      </c>
      <c r="M34" s="44">
        <f t="shared" si="0"/>
        <v>51197086.5979748</v>
      </c>
    </row>
    <row r="35" spans="1:13" x14ac:dyDescent="0.35">
      <c r="A35" t="s">
        <v>142</v>
      </c>
      <c r="B35" s="43">
        <v>36681585</v>
      </c>
      <c r="C35">
        <v>2.75</v>
      </c>
      <c r="D35">
        <v>0.8</v>
      </c>
      <c r="E35" s="44">
        <f t="shared" si="1"/>
        <v>12100410.396797085</v>
      </c>
      <c r="F35" s="44">
        <f t="shared" si="0"/>
        <v>21068038.174091958</v>
      </c>
      <c r="G35" s="44">
        <f t="shared" si="0"/>
        <v>36681585</v>
      </c>
      <c r="H35" s="44">
        <f t="shared" si="0"/>
        <v>43850656.888763405</v>
      </c>
      <c r="I35" s="44">
        <f t="shared" si="0"/>
        <v>50736569.601284206</v>
      </c>
      <c r="J35" s="44">
        <f t="shared" si="0"/>
        <v>63866348.968689315</v>
      </c>
      <c r="K35" s="44">
        <f t="shared" si="0"/>
        <v>111197772.14071864</v>
      </c>
      <c r="L35" s="44">
        <f t="shared" si="0"/>
        <v>132930334.19732401</v>
      </c>
      <c r="M35" s="44">
        <f t="shared" si="0"/>
        <v>231445154.62924495</v>
      </c>
    </row>
    <row r="36" spans="1:13" x14ac:dyDescent="0.35">
      <c r="A36" t="s">
        <v>143</v>
      </c>
      <c r="B36" s="43">
        <v>144155</v>
      </c>
      <c r="C36">
        <v>3.02</v>
      </c>
      <c r="D36">
        <v>0.6</v>
      </c>
      <c r="E36" s="44">
        <f t="shared" si="1"/>
        <v>62747.108225976386</v>
      </c>
      <c r="F36" s="44">
        <f t="shared" si="0"/>
        <v>95106.831438733279</v>
      </c>
      <c r="G36" s="44">
        <f t="shared" si="0"/>
        <v>144155</v>
      </c>
      <c r="H36" s="44">
        <f t="shared" si="0"/>
        <v>164807.02440145935</v>
      </c>
      <c r="I36" s="44">
        <f t="shared" si="0"/>
        <v>183858.81888771086</v>
      </c>
      <c r="J36" s="44">
        <f t="shared" si="0"/>
        <v>218498.12164530641</v>
      </c>
      <c r="K36" s="44">
        <f t="shared" si="0"/>
        <v>331181.2227291952</v>
      </c>
      <c r="L36" s="44">
        <f t="shared" si="0"/>
        <v>378627.11564382503</v>
      </c>
      <c r="M36" s="44">
        <f t="shared" si="0"/>
        <v>573891.39171139395</v>
      </c>
    </row>
    <row r="37" spans="1:13" x14ac:dyDescent="0.35">
      <c r="A37" t="s">
        <v>144</v>
      </c>
      <c r="B37" s="43">
        <v>6595713</v>
      </c>
      <c r="C37">
        <v>1.69</v>
      </c>
      <c r="D37">
        <v>0.7</v>
      </c>
      <c r="E37" s="44">
        <f t="shared" si="1"/>
        <v>2499307.8655119995</v>
      </c>
      <c r="F37" s="44">
        <f t="shared" si="0"/>
        <v>4060137.6059882189</v>
      </c>
      <c r="G37" s="44">
        <f t="shared" si="0"/>
        <v>6595713</v>
      </c>
      <c r="H37" s="44">
        <f t="shared" si="0"/>
        <v>7710787.9319168562</v>
      </c>
      <c r="I37" s="44">
        <f t="shared" si="0"/>
        <v>8760434.1849103682</v>
      </c>
      <c r="J37" s="44">
        <f t="shared" si="0"/>
        <v>10714767.379855949</v>
      </c>
      <c r="K37" s="44">
        <f t="shared" si="0"/>
        <v>17406190.961375237</v>
      </c>
      <c r="L37" s="44">
        <f t="shared" si="0"/>
        <v>20348891.348912913</v>
      </c>
      <c r="M37" s="44">
        <f t="shared" si="0"/>
        <v>33056871.522694372</v>
      </c>
    </row>
    <row r="38" spans="1:13" x14ac:dyDescent="0.35">
      <c r="A38" t="s">
        <v>145</v>
      </c>
      <c r="B38" s="43">
        <v>1626125</v>
      </c>
      <c r="C38">
        <v>1.52</v>
      </c>
      <c r="D38">
        <v>0.7</v>
      </c>
      <c r="E38" s="44">
        <f t="shared" si="1"/>
        <v>616186.15042918036</v>
      </c>
      <c r="F38" s="44">
        <f t="shared" si="0"/>
        <v>1000997.354575251</v>
      </c>
      <c r="G38" s="44">
        <f t="shared" si="0"/>
        <v>1626125</v>
      </c>
      <c r="H38" s="44">
        <f t="shared" si="0"/>
        <v>1901038.6027694501</v>
      </c>
      <c r="I38" s="44">
        <f t="shared" si="0"/>
        <v>2159821.2413028539</v>
      </c>
      <c r="J38" s="44">
        <f t="shared" si="0"/>
        <v>2641647.856049567</v>
      </c>
      <c r="K38" s="44">
        <f t="shared" si="0"/>
        <v>4291369.6028111456</v>
      </c>
      <c r="L38" s="44">
        <f t="shared" si="0"/>
        <v>5016870.9500778774</v>
      </c>
      <c r="M38" s="44">
        <f t="shared" si="0"/>
        <v>8149930.9028214812</v>
      </c>
    </row>
    <row r="39" spans="1:13" x14ac:dyDescent="0.35">
      <c r="A39" t="s">
        <v>146</v>
      </c>
      <c r="B39" s="43">
        <v>980551</v>
      </c>
      <c r="C39">
        <v>2.0299999999999998</v>
      </c>
      <c r="D39">
        <v>0.7</v>
      </c>
      <c r="E39" s="44">
        <f t="shared" si="1"/>
        <v>371559.34875208436</v>
      </c>
      <c r="F39" s="44">
        <f t="shared" si="0"/>
        <v>603599.94282488548</v>
      </c>
      <c r="G39" s="44">
        <f t="shared" si="0"/>
        <v>980551</v>
      </c>
      <c r="H39" s="44">
        <f t="shared" si="0"/>
        <v>1146323.5009511488</v>
      </c>
      <c r="I39" s="44">
        <f t="shared" si="0"/>
        <v>1302369.0540276761</v>
      </c>
      <c r="J39" s="44">
        <f t="shared" si="0"/>
        <v>1592909.7989990062</v>
      </c>
      <c r="K39" s="44">
        <f t="shared" si="0"/>
        <v>2587689.6028325441</v>
      </c>
      <c r="L39" s="44">
        <f t="shared" si="0"/>
        <v>3025165.8556198403</v>
      </c>
      <c r="M39" s="44">
        <f t="shared" si="0"/>
        <v>4914396.4312045546</v>
      </c>
    </row>
    <row r="40" spans="1:13" x14ac:dyDescent="0.35">
      <c r="A40" t="s">
        <v>147</v>
      </c>
      <c r="B40" s="43">
        <v>123670</v>
      </c>
      <c r="C40">
        <v>3.02</v>
      </c>
      <c r="D40">
        <v>0.6</v>
      </c>
      <c r="E40" s="44">
        <f t="shared" si="1"/>
        <v>53830.494081415833</v>
      </c>
      <c r="F40" s="44">
        <f t="shared" si="0"/>
        <v>81591.771662641913</v>
      </c>
      <c r="G40" s="44">
        <f t="shared" si="0"/>
        <v>123670</v>
      </c>
      <c r="H40" s="44">
        <f t="shared" si="0"/>
        <v>141387.28942963114</v>
      </c>
      <c r="I40" s="44">
        <f t="shared" si="0"/>
        <v>157731.74799239152</v>
      </c>
      <c r="J40" s="44">
        <f t="shared" si="0"/>
        <v>187448.66778034091</v>
      </c>
      <c r="K40" s="44">
        <f t="shared" si="0"/>
        <v>284119.05112496665</v>
      </c>
      <c r="L40" s="44">
        <f t="shared" si="0"/>
        <v>324822.69357061386</v>
      </c>
      <c r="M40" s="44">
        <f t="shared" si="0"/>
        <v>492339.1378235101</v>
      </c>
    </row>
    <row r="41" spans="1:13" x14ac:dyDescent="0.35">
      <c r="A41" t="s">
        <v>149</v>
      </c>
      <c r="B41" s="43">
        <v>718300</v>
      </c>
      <c r="C41">
        <v>2.4700000000000002</v>
      </c>
      <c r="D41">
        <v>0.8</v>
      </c>
      <c r="E41" s="44">
        <f t="shared" si="1"/>
        <v>236950.63307704253</v>
      </c>
      <c r="F41" s="44">
        <f t="shared" si="1"/>
        <v>412555.01419718517</v>
      </c>
      <c r="G41" s="44">
        <f t="shared" si="1"/>
        <v>718300</v>
      </c>
      <c r="H41" s="44">
        <f t="shared" si="1"/>
        <v>858685.00074897939</v>
      </c>
      <c r="I41" s="44">
        <f t="shared" si="1"/>
        <v>993525.16922598751</v>
      </c>
      <c r="J41" s="44">
        <f t="shared" si="1"/>
        <v>1250632.939231212</v>
      </c>
      <c r="K41" s="44">
        <f t="shared" si="1"/>
        <v>2177478.4194488376</v>
      </c>
      <c r="L41" s="44">
        <f t="shared" si="1"/>
        <v>2603046.1620984436</v>
      </c>
      <c r="M41" s="44">
        <f t="shared" si="1"/>
        <v>4532166.6054012291</v>
      </c>
    </row>
    <row r="42" spans="1:13" x14ac:dyDescent="0.35">
      <c r="A42" t="s">
        <v>150</v>
      </c>
      <c r="B42" s="43">
        <v>7495642</v>
      </c>
      <c r="C42">
        <v>2.4700000000000002</v>
      </c>
      <c r="D42">
        <v>0.6</v>
      </c>
      <c r="E42" s="44">
        <f t="shared" si="1"/>
        <v>3262667.6826830432</v>
      </c>
      <c r="F42" s="44">
        <f t="shared" si="1"/>
        <v>4945279.4576607794</v>
      </c>
      <c r="G42" s="44">
        <f t="shared" si="1"/>
        <v>7495642</v>
      </c>
      <c r="H42" s="44">
        <f t="shared" si="1"/>
        <v>8569487.3850966208</v>
      </c>
      <c r="I42" s="44">
        <f t="shared" si="1"/>
        <v>9560125.4547197036</v>
      </c>
      <c r="J42" s="44">
        <f t="shared" si="1"/>
        <v>11361268.756031133</v>
      </c>
      <c r="K42" s="44">
        <f t="shared" si="1"/>
        <v>17220463.270093374</v>
      </c>
      <c r="L42" s="44">
        <f t="shared" si="1"/>
        <v>19687512.124856662</v>
      </c>
      <c r="M42" s="44">
        <f t="shared" si="1"/>
        <v>29840688.281019572</v>
      </c>
    </row>
    <row r="43" spans="1:13" x14ac:dyDescent="0.35">
      <c r="A43" t="s">
        <v>151</v>
      </c>
      <c r="B43" s="43">
        <v>969104</v>
      </c>
      <c r="C43">
        <v>1.52</v>
      </c>
      <c r="D43">
        <v>0.7</v>
      </c>
      <c r="E43" s="44">
        <f t="shared" si="1"/>
        <v>367221.74686787324</v>
      </c>
      <c r="F43" s="44">
        <f t="shared" si="1"/>
        <v>596553.48777510587</v>
      </c>
      <c r="G43" s="44">
        <f t="shared" si="1"/>
        <v>969104</v>
      </c>
      <c r="H43" s="44">
        <f t="shared" si="1"/>
        <v>1132941.2647233671</v>
      </c>
      <c r="I43" s="44">
        <f t="shared" si="1"/>
        <v>1287165.1344340448</v>
      </c>
      <c r="J43" s="44">
        <f t="shared" si="1"/>
        <v>1574314.0926368264</v>
      </c>
      <c r="K43" s="44">
        <f t="shared" si="1"/>
        <v>2557480.7887233095</v>
      </c>
      <c r="L43" s="44">
        <f t="shared" si="1"/>
        <v>2989849.9224870605</v>
      </c>
      <c r="M43" s="44">
        <f t="shared" si="1"/>
        <v>4857025.5285712406</v>
      </c>
    </row>
    <row r="44" spans="1:13" x14ac:dyDescent="0.35">
      <c r="A44" t="s">
        <v>152</v>
      </c>
      <c r="B44" s="43">
        <v>29456</v>
      </c>
      <c r="C44">
        <v>2.33</v>
      </c>
      <c r="D44">
        <v>0.7</v>
      </c>
      <c r="E44" s="44">
        <f t="shared" si="1"/>
        <v>11161.736795782572</v>
      </c>
      <c r="F44" s="44">
        <f t="shared" si="1"/>
        <v>18132.294919743927</v>
      </c>
      <c r="G44" s="44">
        <f t="shared" si="1"/>
        <v>29456</v>
      </c>
      <c r="H44" s="44">
        <f t="shared" si="1"/>
        <v>34435.847848828918</v>
      </c>
      <c r="I44" s="44">
        <f t="shared" si="1"/>
        <v>39123.495723770851</v>
      </c>
      <c r="J44" s="44">
        <f t="shared" si="1"/>
        <v>47851.413174138543</v>
      </c>
      <c r="K44" s="44">
        <f t="shared" si="1"/>
        <v>77734.850039452736</v>
      </c>
      <c r="L44" s="44">
        <f t="shared" si="1"/>
        <v>90876.747301403011</v>
      </c>
      <c r="M44" s="44">
        <f t="shared" si="1"/>
        <v>147629.71153724933</v>
      </c>
    </row>
    <row r="45" spans="1:13" x14ac:dyDescent="0.35">
      <c r="A45" t="s">
        <v>153</v>
      </c>
      <c r="B45" s="43">
        <v>21715</v>
      </c>
      <c r="C45">
        <v>3.02</v>
      </c>
      <c r="D45">
        <v>0.6</v>
      </c>
      <c r="E45" s="44">
        <f t="shared" si="1"/>
        <v>9452.0027409876675</v>
      </c>
      <c r="F45" s="44">
        <f t="shared" si="1"/>
        <v>14326.557141216699</v>
      </c>
      <c r="G45" s="44">
        <f t="shared" si="1"/>
        <v>21715</v>
      </c>
      <c r="H45" s="44">
        <f t="shared" si="1"/>
        <v>24825.948006504732</v>
      </c>
      <c r="I45" s="44">
        <f t="shared" si="1"/>
        <v>27695.843031089047</v>
      </c>
      <c r="J45" s="44">
        <f t="shared" si="1"/>
        <v>32913.785241773294</v>
      </c>
      <c r="K45" s="44">
        <f t="shared" si="1"/>
        <v>49887.969557521232</v>
      </c>
      <c r="L45" s="44">
        <f t="shared" si="1"/>
        <v>57035.051272627803</v>
      </c>
      <c r="M45" s="44">
        <f t="shared" si="1"/>
        <v>86448.97208569193</v>
      </c>
    </row>
    <row r="46" spans="1:13" x14ac:dyDescent="0.35">
      <c r="A46" t="s">
        <v>154</v>
      </c>
      <c r="B46" s="43">
        <v>50244</v>
      </c>
      <c r="C46">
        <v>1.52</v>
      </c>
      <c r="D46">
        <v>0.7</v>
      </c>
      <c r="E46" s="44">
        <f t="shared" si="1"/>
        <v>19038.915791937114</v>
      </c>
      <c r="F46" s="44">
        <f t="shared" si="1"/>
        <v>30928.809952050986</v>
      </c>
      <c r="G46" s="44">
        <f t="shared" si="1"/>
        <v>50244</v>
      </c>
      <c r="H46" s="44">
        <f t="shared" si="1"/>
        <v>58738.27876549973</v>
      </c>
      <c r="I46" s="44">
        <f t="shared" si="1"/>
        <v>66734.143099712877</v>
      </c>
      <c r="J46" s="44">
        <f t="shared" si="1"/>
        <v>81621.618805045393</v>
      </c>
      <c r="K46" s="44">
        <f t="shared" si="1"/>
        <v>132594.7109377466</v>
      </c>
      <c r="L46" s="44">
        <f t="shared" si="1"/>
        <v>155011.24699252081</v>
      </c>
      <c r="M46" s="44">
        <f t="shared" si="1"/>
        <v>251816.5136636867</v>
      </c>
    </row>
    <row r="47" spans="1:13" x14ac:dyDescent="0.35">
      <c r="A47" t="s">
        <v>155</v>
      </c>
      <c r="B47" s="43">
        <v>33067253</v>
      </c>
      <c r="C47">
        <v>2.4700000000000002</v>
      </c>
      <c r="D47">
        <v>0.65</v>
      </c>
      <c r="E47" s="44">
        <f t="shared" si="1"/>
        <v>13429477.745083958</v>
      </c>
      <c r="F47" s="44">
        <f t="shared" si="1"/>
        <v>21073109.363702379</v>
      </c>
      <c r="G47" s="44">
        <f t="shared" si="1"/>
        <v>33067253</v>
      </c>
      <c r="H47" s="44">
        <f t="shared" si="1"/>
        <v>38228708.534664541</v>
      </c>
      <c r="I47" s="44">
        <f t="shared" si="1"/>
        <v>43038530.714245498</v>
      </c>
      <c r="J47" s="44">
        <f t="shared" si="1"/>
        <v>51888081.729857251</v>
      </c>
      <c r="K47" s="44">
        <f t="shared" si="1"/>
        <v>81421127.591225848</v>
      </c>
      <c r="L47" s="44">
        <f t="shared" si="1"/>
        <v>94130121.883686736</v>
      </c>
      <c r="M47" s="44">
        <f t="shared" si="1"/>
        <v>147705993.52604714</v>
      </c>
    </row>
    <row r="48" spans="1:13" x14ac:dyDescent="0.35">
      <c r="A48" t="s">
        <v>156</v>
      </c>
      <c r="B48" s="43">
        <v>411911</v>
      </c>
      <c r="C48">
        <v>2.4700000000000002</v>
      </c>
      <c r="D48">
        <v>0.65</v>
      </c>
      <c r="E48" s="44">
        <f t="shared" si="1"/>
        <v>167287.84841774666</v>
      </c>
      <c r="F48" s="44">
        <f t="shared" si="1"/>
        <v>262502.77127985231</v>
      </c>
      <c r="G48" s="44">
        <f t="shared" si="1"/>
        <v>411911</v>
      </c>
      <c r="H48" s="44">
        <f t="shared" si="1"/>
        <v>476206.03868190094</v>
      </c>
      <c r="I48" s="44">
        <f t="shared" si="1"/>
        <v>536120.86329141329</v>
      </c>
      <c r="J48" s="44">
        <f t="shared" si="1"/>
        <v>646357.64069749706</v>
      </c>
      <c r="K48" s="44">
        <f t="shared" si="1"/>
        <v>1014243.8528906356</v>
      </c>
      <c r="L48" s="44">
        <f t="shared" si="1"/>
        <v>1172556.808248671</v>
      </c>
      <c r="M48" s="44">
        <f t="shared" si="1"/>
        <v>1839938.8512649538</v>
      </c>
    </row>
    <row r="49" spans="1:13" x14ac:dyDescent="0.35">
      <c r="A49" t="s">
        <v>157</v>
      </c>
      <c r="B49" s="43">
        <v>585966</v>
      </c>
      <c r="C49">
        <v>2.4700000000000002</v>
      </c>
      <c r="D49">
        <v>0.65</v>
      </c>
      <c r="E49" s="44">
        <f t="shared" si="1"/>
        <v>237976.14384163893</v>
      </c>
      <c r="F49" s="44">
        <f t="shared" si="1"/>
        <v>373424.5962738794</v>
      </c>
      <c r="G49" s="44">
        <f t="shared" si="1"/>
        <v>585966</v>
      </c>
      <c r="H49" s="44">
        <f t="shared" si="1"/>
        <v>677429.22054103622</v>
      </c>
      <c r="I49" s="44">
        <f t="shared" si="1"/>
        <v>762661.34621172119</v>
      </c>
      <c r="J49" s="44">
        <f t="shared" si="1"/>
        <v>919479.21101633494</v>
      </c>
      <c r="K49" s="44">
        <f t="shared" si="1"/>
        <v>1442817.5346201344</v>
      </c>
      <c r="L49" s="44">
        <f t="shared" si="1"/>
        <v>1668026.4006113959</v>
      </c>
      <c r="M49" s="44">
        <f t="shared" si="1"/>
        <v>2617413.9775833129</v>
      </c>
    </row>
    <row r="50" spans="1:13" x14ac:dyDescent="0.35">
      <c r="A50" t="s">
        <v>158</v>
      </c>
      <c r="B50" s="43">
        <v>326304</v>
      </c>
      <c r="C50">
        <v>2.4700000000000002</v>
      </c>
      <c r="D50">
        <v>0.65</v>
      </c>
      <c r="E50" s="44">
        <f t="shared" si="1"/>
        <v>132520.60297031252</v>
      </c>
      <c r="F50" s="44">
        <f t="shared" si="1"/>
        <v>207947.11546839227</v>
      </c>
      <c r="G50" s="44">
        <f t="shared" si="1"/>
        <v>326304</v>
      </c>
      <c r="H50" s="44">
        <f t="shared" si="1"/>
        <v>377236.67308243527</v>
      </c>
      <c r="I50" s="44">
        <f t="shared" si="1"/>
        <v>424699.46705827554</v>
      </c>
      <c r="J50" s="44">
        <f t="shared" si="1"/>
        <v>512025.85896020272</v>
      </c>
      <c r="K50" s="44">
        <f t="shared" si="1"/>
        <v>803454.69330419914</v>
      </c>
      <c r="L50" s="44">
        <f t="shared" si="1"/>
        <v>928865.6451485256</v>
      </c>
      <c r="M50" s="44">
        <f t="shared" si="1"/>
        <v>1457546.4285322789</v>
      </c>
    </row>
    <row r="51" spans="1:13" x14ac:dyDescent="0.35">
      <c r="A51" t="s">
        <v>166</v>
      </c>
      <c r="B51" s="43">
        <v>178050</v>
      </c>
      <c r="C51">
        <v>2.4700000000000002</v>
      </c>
      <c r="D51">
        <v>0.65</v>
      </c>
      <c r="E51" s="44">
        <f t="shared" si="1"/>
        <v>72310.76958561386</v>
      </c>
      <c r="F51" s="44">
        <f t="shared" si="1"/>
        <v>113467.75984709732</v>
      </c>
      <c r="G51" s="44">
        <f t="shared" si="1"/>
        <v>178050</v>
      </c>
      <c r="H51" s="44">
        <f t="shared" si="1"/>
        <v>205841.75996104124</v>
      </c>
      <c r="I51" s="44">
        <f t="shared" si="1"/>
        <v>231740.15675482361</v>
      </c>
      <c r="J51" s="44">
        <f t="shared" si="1"/>
        <v>279390.39726103295</v>
      </c>
      <c r="K51" s="44">
        <f t="shared" si="1"/>
        <v>438410.52559212467</v>
      </c>
      <c r="L51" s="44">
        <f t="shared" si="1"/>
        <v>506841.86561824247</v>
      </c>
      <c r="M51" s="44">
        <f t="shared" si="1"/>
        <v>795320.13582478999</v>
      </c>
    </row>
    <row r="52" spans="1:13" x14ac:dyDescent="0.35">
      <c r="A52" t="s">
        <v>159</v>
      </c>
      <c r="B52" s="43">
        <v>223100</v>
      </c>
      <c r="C52">
        <v>4.99</v>
      </c>
      <c r="D52">
        <v>0.7</v>
      </c>
      <c r="E52" s="44">
        <f t="shared" si="1"/>
        <v>84539.091497117464</v>
      </c>
      <c r="F52" s="44">
        <f t="shared" si="1"/>
        <v>137334.15930862541</v>
      </c>
      <c r="G52" s="44">
        <f t="shared" si="1"/>
        <v>223100</v>
      </c>
      <c r="H52" s="44">
        <f t="shared" si="1"/>
        <v>260817.4108865335</v>
      </c>
      <c r="I52" s="44">
        <f t="shared" si="1"/>
        <v>296321.69663135783</v>
      </c>
      <c r="J52" s="44">
        <f t="shared" si="1"/>
        <v>362427.01925415226</v>
      </c>
      <c r="K52" s="44">
        <f t="shared" si="1"/>
        <v>588764.42978686537</v>
      </c>
      <c r="L52" s="44">
        <f t="shared" si="1"/>
        <v>688301.27386417065</v>
      </c>
      <c r="M52" s="44">
        <f t="shared" si="1"/>
        <v>1118148.7182224444</v>
      </c>
    </row>
    <row r="53" spans="1:13" x14ac:dyDescent="0.35">
      <c r="A53" t="s">
        <v>160</v>
      </c>
      <c r="B53" s="43">
        <v>27883640</v>
      </c>
      <c r="C53">
        <v>1.8</v>
      </c>
      <c r="D53">
        <v>0.6</v>
      </c>
      <c r="E53" s="44">
        <f t="shared" si="1"/>
        <v>12137059.254373169</v>
      </c>
      <c r="F53" s="44">
        <f t="shared" si="1"/>
        <v>18396341.780571751</v>
      </c>
      <c r="G53" s="44">
        <f t="shared" si="1"/>
        <v>27883640</v>
      </c>
      <c r="H53" s="44">
        <f t="shared" si="1"/>
        <v>31878323.595307186</v>
      </c>
      <c r="I53" s="44">
        <f t="shared" si="1"/>
        <v>35563477.622629322</v>
      </c>
      <c r="J53" s="44">
        <f t="shared" si="1"/>
        <v>42263695.082611993</v>
      </c>
      <c r="K53" s="44">
        <f t="shared" si="1"/>
        <v>64059782.798659056</v>
      </c>
      <c r="L53" s="44">
        <f t="shared" si="1"/>
        <v>73237155.74798505</v>
      </c>
      <c r="M53" s="44">
        <f t="shared" si="1"/>
        <v>111006770.25132319</v>
      </c>
    </row>
    <row r="54" spans="1:13" x14ac:dyDescent="0.35">
      <c r="A54" t="s">
        <v>161</v>
      </c>
      <c r="B54" s="43">
        <v>11065762</v>
      </c>
      <c r="C54">
        <v>1.8</v>
      </c>
      <c r="D54">
        <v>0.6</v>
      </c>
      <c r="E54" s="44">
        <f t="shared" si="1"/>
        <v>4816652.6712004226</v>
      </c>
      <c r="F54" s="44">
        <f t="shared" si="1"/>
        <v>7300680.2488650419</v>
      </c>
      <c r="G54" s="44">
        <f t="shared" si="1"/>
        <v>11065762</v>
      </c>
      <c r="H54" s="44">
        <f t="shared" si="1"/>
        <v>12651072.165063588</v>
      </c>
      <c r="I54" s="44">
        <f t="shared" si="1"/>
        <v>14113543.972893851</v>
      </c>
      <c r="J54" s="44">
        <f t="shared" si="1"/>
        <v>16772558.784461234</v>
      </c>
      <c r="K54" s="44">
        <f t="shared" si="1"/>
        <v>25422445.212377403</v>
      </c>
      <c r="L54" s="44">
        <f t="shared" si="1"/>
        <v>29064531.569914639</v>
      </c>
      <c r="M54" s="44">
        <f t="shared" si="1"/>
        <v>44053591.998384088</v>
      </c>
    </row>
    <row r="55" spans="1:13" x14ac:dyDescent="0.35">
      <c r="A55" t="s">
        <v>162</v>
      </c>
      <c r="B55" s="43">
        <v>6015366</v>
      </c>
      <c r="C55">
        <v>1.8</v>
      </c>
      <c r="D55">
        <v>0.6</v>
      </c>
      <c r="E55" s="44">
        <f t="shared" si="1"/>
        <v>2618340.1298661763</v>
      </c>
      <c r="F55" s="44">
        <f t="shared" si="1"/>
        <v>3968661.5115971509</v>
      </c>
      <c r="G55" s="44">
        <f t="shared" si="1"/>
        <v>6015366</v>
      </c>
      <c r="H55" s="44">
        <f t="shared" si="1"/>
        <v>6877143.152479684</v>
      </c>
      <c r="I55" s="44">
        <f t="shared" si="1"/>
        <v>7672145.1766313603</v>
      </c>
      <c r="J55" s="44">
        <f t="shared" si="1"/>
        <v>9117589.8998233862</v>
      </c>
      <c r="K55" s="44">
        <f t="shared" si="1"/>
        <v>13819682.057810189</v>
      </c>
      <c r="L55" s="44">
        <f t="shared" si="1"/>
        <v>15799526.05266507</v>
      </c>
      <c r="M55" s="44">
        <f t="shared" si="1"/>
        <v>23947603.381037086</v>
      </c>
    </row>
    <row r="56" spans="1:13" x14ac:dyDescent="0.35">
      <c r="A56" t="s">
        <v>165</v>
      </c>
      <c r="B56" s="43">
        <v>1779507</v>
      </c>
      <c r="C56">
        <v>1.41</v>
      </c>
      <c r="D56">
        <v>0.6</v>
      </c>
      <c r="E56" s="44">
        <f t="shared" si="1"/>
        <v>774575.410619698</v>
      </c>
      <c r="F56" s="44">
        <f t="shared" si="1"/>
        <v>1174036.7818878703</v>
      </c>
      <c r="G56" s="44">
        <f t="shared" si="1"/>
        <v>1779507</v>
      </c>
      <c r="H56" s="44">
        <f t="shared" si="1"/>
        <v>2034443.8526001018</v>
      </c>
      <c r="I56" s="44">
        <f t="shared" si="1"/>
        <v>2269626.8268350991</v>
      </c>
      <c r="J56" s="44">
        <f t="shared" si="1"/>
        <v>2697228.2401212188</v>
      </c>
      <c r="K56" s="44">
        <f t="shared" si="1"/>
        <v>4088233.5272114179</v>
      </c>
      <c r="L56" s="44">
        <f t="shared" si="1"/>
        <v>4673924.6136311339</v>
      </c>
      <c r="M56" s="44">
        <f t="shared" si="1"/>
        <v>7084344.9675014224</v>
      </c>
    </row>
    <row r="57" spans="1:13" x14ac:dyDescent="0.35">
      <c r="A57" t="s">
        <v>163</v>
      </c>
      <c r="B57" s="43">
        <v>2929758</v>
      </c>
      <c r="C57">
        <v>1.5</v>
      </c>
      <c r="D57">
        <v>0.6</v>
      </c>
      <c r="E57" s="44">
        <f t="shared" si="1"/>
        <v>1275251.238610663</v>
      </c>
      <c r="F57" s="44">
        <f t="shared" si="1"/>
        <v>1932919.4288250864</v>
      </c>
      <c r="G57" s="44">
        <f t="shared" si="1"/>
        <v>2929758</v>
      </c>
      <c r="H57" s="44">
        <f t="shared" si="1"/>
        <v>3349482.8358112499</v>
      </c>
      <c r="I57" s="44">
        <f t="shared" si="1"/>
        <v>3736685.1341044153</v>
      </c>
      <c r="J57" s="44">
        <f t="shared" si="1"/>
        <v>4440682.7364663705</v>
      </c>
      <c r="K57" s="44">
        <f t="shared" si="1"/>
        <v>6730816.3902788069</v>
      </c>
      <c r="L57" s="44">
        <f t="shared" si="1"/>
        <v>7695090.8471743716</v>
      </c>
      <c r="M57" s="44">
        <f t="shared" si="1"/>
        <v>11663576.67786473</v>
      </c>
    </row>
    <row r="58" spans="1:13" x14ac:dyDescent="0.35">
      <c r="A58" t="s">
        <v>164</v>
      </c>
      <c r="B58" s="43">
        <v>7405996</v>
      </c>
      <c r="C58">
        <v>3.02</v>
      </c>
      <c r="D58">
        <v>0.65</v>
      </c>
      <c r="E58" s="44">
        <f t="shared" si="1"/>
        <v>3007768.9992023474</v>
      </c>
      <c r="F58" s="44">
        <f t="shared" si="1"/>
        <v>4719695.4538419731</v>
      </c>
      <c r="G58" s="44">
        <f t="shared" si="1"/>
        <v>7405996</v>
      </c>
      <c r="H58" s="44">
        <f t="shared" si="1"/>
        <v>8561995.2311397456</v>
      </c>
      <c r="I58" s="44">
        <f t="shared" si="1"/>
        <v>9639239.9548755772</v>
      </c>
      <c r="J58" s="44">
        <f t="shared" si="1"/>
        <v>11621253.38137389</v>
      </c>
      <c r="K58" s="44">
        <f t="shared" si="1"/>
        <v>18235701.201309595</v>
      </c>
      <c r="L58" s="44">
        <f t="shared" si="1"/>
        <v>21082105.191807028</v>
      </c>
      <c r="M58" s="44">
        <f t="shared" si="1"/>
        <v>33081368.967356648</v>
      </c>
    </row>
    <row r="60" spans="1:13" x14ac:dyDescent="0.35">
      <c r="D60" t="s">
        <v>168</v>
      </c>
      <c r="E60" s="45">
        <f>E24</f>
        <v>0.25</v>
      </c>
      <c r="F60" s="45">
        <f t="shared" ref="F60:M60" si="2">F24</f>
        <v>0.5</v>
      </c>
      <c r="G60" s="45">
        <f t="shared" si="2"/>
        <v>1</v>
      </c>
      <c r="H60" s="45">
        <f t="shared" si="2"/>
        <v>1.25</v>
      </c>
      <c r="I60" s="45">
        <f t="shared" si="2"/>
        <v>1.5</v>
      </c>
      <c r="J60" s="45">
        <f t="shared" si="2"/>
        <v>2</v>
      </c>
      <c r="K60" s="45">
        <f t="shared" si="2"/>
        <v>4</v>
      </c>
      <c r="L60" s="45">
        <f t="shared" si="2"/>
        <v>5</v>
      </c>
      <c r="M60" s="45">
        <f t="shared" si="2"/>
        <v>10</v>
      </c>
    </row>
    <row r="61" spans="1:13" x14ac:dyDescent="0.35">
      <c r="D61" t="s">
        <v>112</v>
      </c>
      <c r="E61" s="44">
        <f>SUM(E25:E58)</f>
        <v>103661944.99376373</v>
      </c>
      <c r="F61" s="44">
        <f t="shared" ref="F61:M61" si="3">SUM(F25:F58)</f>
        <v>163252732.89508671</v>
      </c>
      <c r="G61" s="44">
        <f t="shared" si="3"/>
        <v>257800646</v>
      </c>
      <c r="H61" s="44">
        <f t="shared" si="3"/>
        <v>298830505.00587934</v>
      </c>
      <c r="I61" s="44">
        <f t="shared" si="3"/>
        <v>337232658.66429305</v>
      </c>
      <c r="J61" s="44">
        <f t="shared" si="3"/>
        <v>408279669.36056608</v>
      </c>
      <c r="K61" s="44">
        <f t="shared" si="3"/>
        <v>648555689.20624173</v>
      </c>
      <c r="L61" s="44">
        <f t="shared" si="3"/>
        <v>753254554.49843431</v>
      </c>
      <c r="M61" s="44">
        <f t="shared" si="3"/>
        <v>1201614609.967025</v>
      </c>
    </row>
    <row r="62" spans="1:13" x14ac:dyDescent="0.35">
      <c r="D62" t="s">
        <v>170</v>
      </c>
      <c r="E62" s="45">
        <f>LOG(E60)</f>
        <v>-0.6020599913279624</v>
      </c>
      <c r="F62" s="45">
        <f t="shared" ref="F62:M62" si="4">LOG(F60)</f>
        <v>-0.3010299956639812</v>
      </c>
      <c r="G62" s="45">
        <f t="shared" si="4"/>
        <v>0</v>
      </c>
      <c r="H62" s="45">
        <f t="shared" si="4"/>
        <v>9.691001300805642E-2</v>
      </c>
      <c r="I62" s="45">
        <f t="shared" si="4"/>
        <v>0.17609125905568124</v>
      </c>
      <c r="J62" s="45">
        <f t="shared" si="4"/>
        <v>0.3010299956639812</v>
      </c>
      <c r="K62" s="45">
        <f t="shared" si="4"/>
        <v>0.6020599913279624</v>
      </c>
      <c r="L62" s="45">
        <f t="shared" si="4"/>
        <v>0.69897000433601886</v>
      </c>
      <c r="M62" s="45">
        <f t="shared" si="4"/>
        <v>1</v>
      </c>
    </row>
    <row r="63" spans="1:13" x14ac:dyDescent="0.35">
      <c r="D63" t="s">
        <v>169</v>
      </c>
      <c r="E63">
        <f>LOG(E61)</f>
        <v>8.0156193531831796</v>
      </c>
      <c r="F63">
        <f t="shared" ref="F63:M63" si="5">LOG(F61)</f>
        <v>8.2128604602155431</v>
      </c>
      <c r="G63">
        <f t="shared" si="5"/>
        <v>8.411284001279153</v>
      </c>
      <c r="H63">
        <f t="shared" si="5"/>
        <v>8.4754249287508117</v>
      </c>
      <c r="I63">
        <f t="shared" si="5"/>
        <v>8.5279296264238802</v>
      </c>
      <c r="J63">
        <f t="shared" si="5"/>
        <v>8.6109577543918885</v>
      </c>
      <c r="K63">
        <f t="shared" si="5"/>
        <v>8.8119472733677942</v>
      </c>
      <c r="L63">
        <f t="shared" si="5"/>
        <v>8.8769417662830747</v>
      </c>
      <c r="M63">
        <f t="shared" si="5"/>
        <v>9.0797652001107316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1"/>
  <sheetViews>
    <sheetView workbookViewId="0">
      <selection activeCell="E33" sqref="E33"/>
    </sheetView>
  </sheetViews>
  <sheetFormatPr defaultRowHeight="14.5" x14ac:dyDescent="0.35"/>
  <cols>
    <col min="1" max="1" width="30.1796875" bestFit="1" customWidth="1"/>
  </cols>
  <sheetData>
    <row r="1" spans="1:3" x14ac:dyDescent="0.35">
      <c r="A1" t="s">
        <v>47</v>
      </c>
    </row>
    <row r="2" spans="1:3" x14ac:dyDescent="0.35">
      <c r="A2" t="s">
        <v>48</v>
      </c>
      <c r="B2" t="s">
        <v>49</v>
      </c>
      <c r="C2" t="s">
        <v>51</v>
      </c>
    </row>
    <row r="3" spans="1:3" x14ac:dyDescent="0.35">
      <c r="A3" t="s">
        <v>55</v>
      </c>
      <c r="B3">
        <v>164.77</v>
      </c>
      <c r="C3">
        <v>1.395</v>
      </c>
    </row>
    <row r="4" spans="1:3" x14ac:dyDescent="0.35">
      <c r="A4" t="s">
        <v>54</v>
      </c>
      <c r="B4">
        <v>100</v>
      </c>
      <c r="C4">
        <v>1.395</v>
      </c>
    </row>
    <row r="5" spans="1:3" x14ac:dyDescent="0.35">
      <c r="A5" t="s">
        <v>53</v>
      </c>
      <c r="B5">
        <v>76.53</v>
      </c>
      <c r="C5">
        <v>1.395</v>
      </c>
    </row>
    <row r="6" spans="1:3" x14ac:dyDescent="0.35">
      <c r="A6" t="s">
        <v>52</v>
      </c>
      <c r="B6">
        <v>140</v>
      </c>
      <c r="C6">
        <v>1.395</v>
      </c>
    </row>
    <row r="8" spans="1:3" x14ac:dyDescent="0.35">
      <c r="A8" t="s">
        <v>56</v>
      </c>
    </row>
    <row r="9" spans="1:3" x14ac:dyDescent="0.35">
      <c r="A9" t="s">
        <v>57</v>
      </c>
    </row>
    <row r="10" spans="1:3" x14ac:dyDescent="0.35">
      <c r="A10" t="s">
        <v>50</v>
      </c>
      <c r="B10" t="s">
        <v>58</v>
      </c>
    </row>
    <row r="11" spans="1:3" x14ac:dyDescent="0.35">
      <c r="A11" t="s">
        <v>59</v>
      </c>
      <c r="B11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15"/>
  <sheetViews>
    <sheetView zoomScale="120" zoomScaleNormal="120" workbookViewId="0">
      <selection activeCell="G19" sqref="G19"/>
    </sheetView>
  </sheetViews>
  <sheetFormatPr defaultRowHeight="14.5" x14ac:dyDescent="0.35"/>
  <cols>
    <col min="4" max="4" width="10.36328125" bestFit="1" customWidth="1"/>
  </cols>
  <sheetData>
    <row r="1" spans="1:8" x14ac:dyDescent="0.35">
      <c r="A1" s="42" t="s">
        <v>61</v>
      </c>
      <c r="B1" s="42"/>
      <c r="C1" s="42"/>
      <c r="D1" s="42"/>
      <c r="E1" s="42"/>
      <c r="F1" s="42"/>
      <c r="G1" s="42"/>
    </row>
    <row r="2" spans="1:8" x14ac:dyDescent="0.35">
      <c r="A2" s="42" t="s">
        <v>62</v>
      </c>
      <c r="B2" s="42"/>
      <c r="C2" s="42"/>
      <c r="D2" s="42"/>
      <c r="E2" s="42"/>
      <c r="F2" s="42"/>
      <c r="G2" s="42"/>
    </row>
    <row r="3" spans="1:8" x14ac:dyDescent="0.35">
      <c r="A3" t="s">
        <v>63</v>
      </c>
      <c r="B3">
        <v>1580</v>
      </c>
      <c r="C3" t="s">
        <v>67</v>
      </c>
      <c r="D3" s="3">
        <f>B3*1000/(24*3600)</f>
        <v>18.287037037037038</v>
      </c>
      <c r="E3" s="4" t="s">
        <v>72</v>
      </c>
      <c r="F3" s="5">
        <f>B3*1000/24</f>
        <v>65833.333333333328</v>
      </c>
      <c r="G3" t="s">
        <v>75</v>
      </c>
    </row>
    <row r="4" spans="1:8" x14ac:dyDescent="0.35">
      <c r="A4" t="s">
        <v>64</v>
      </c>
      <c r="B4">
        <v>255</v>
      </c>
      <c r="C4" t="s">
        <v>67</v>
      </c>
      <c r="D4" s="3">
        <f>B4*1000/(24*3600)</f>
        <v>2.9513888888888888</v>
      </c>
      <c r="E4" s="4" t="s">
        <v>72</v>
      </c>
      <c r="F4" s="5">
        <f>B4*1000/24</f>
        <v>10625</v>
      </c>
      <c r="G4" t="s">
        <v>75</v>
      </c>
    </row>
    <row r="5" spans="1:8" x14ac:dyDescent="0.35">
      <c r="A5" t="s">
        <v>65</v>
      </c>
      <c r="B5">
        <v>14.9</v>
      </c>
      <c r="C5" t="s">
        <v>66</v>
      </c>
      <c r="D5" s="2" t="s">
        <v>95</v>
      </c>
      <c r="E5" t="s">
        <v>96</v>
      </c>
      <c r="F5" s="2"/>
      <c r="H5" s="2"/>
    </row>
    <row r="6" spans="1:8" x14ac:dyDescent="0.35">
      <c r="A6" s="42" t="s">
        <v>68</v>
      </c>
      <c r="B6" s="42"/>
      <c r="C6" s="42"/>
      <c r="D6" s="42"/>
      <c r="E6" s="42"/>
      <c r="F6" s="42"/>
      <c r="G6" s="42"/>
    </row>
    <row r="7" spans="1:8" x14ac:dyDescent="0.35">
      <c r="A7" t="s">
        <v>69</v>
      </c>
      <c r="B7">
        <v>176</v>
      </c>
      <c r="C7" t="s">
        <v>67</v>
      </c>
      <c r="D7" s="3">
        <f>B7*1000/(24*3600)</f>
        <v>2.0370370370370372</v>
      </c>
      <c r="E7" s="4" t="s">
        <v>72</v>
      </c>
      <c r="F7" s="5">
        <f>B7*1000/24</f>
        <v>7333.333333333333</v>
      </c>
      <c r="G7" t="s">
        <v>75</v>
      </c>
    </row>
    <row r="8" spans="1:8" x14ac:dyDescent="0.35">
      <c r="A8" t="s">
        <v>70</v>
      </c>
      <c r="B8">
        <v>213</v>
      </c>
      <c r="C8" t="s">
        <v>67</v>
      </c>
      <c r="D8" s="3">
        <f t="shared" ref="D8:D9" si="0">B8*1000/(24*3600)</f>
        <v>2.4652777777777777</v>
      </c>
      <c r="E8" s="4" t="s">
        <v>72</v>
      </c>
      <c r="F8" s="5">
        <f t="shared" ref="F8:F9" si="1">B8*1000/24</f>
        <v>8875</v>
      </c>
      <c r="G8" t="s">
        <v>75</v>
      </c>
    </row>
    <row r="9" spans="1:8" x14ac:dyDescent="0.35">
      <c r="A9" t="s">
        <v>71</v>
      </c>
      <c r="B9">
        <v>118</v>
      </c>
      <c r="C9" t="s">
        <v>67</v>
      </c>
      <c r="D9" s="3">
        <f t="shared" si="0"/>
        <v>1.3657407407407407</v>
      </c>
      <c r="E9" s="4" t="s">
        <v>72</v>
      </c>
      <c r="F9" s="5">
        <f t="shared" si="1"/>
        <v>4916.666666666667</v>
      </c>
      <c r="G9" t="s">
        <v>75</v>
      </c>
    </row>
    <row r="11" spans="1:8" x14ac:dyDescent="0.35">
      <c r="A11" s="42" t="s">
        <v>17</v>
      </c>
      <c r="B11" s="42"/>
      <c r="C11" s="42"/>
      <c r="D11" s="42"/>
      <c r="E11" s="42"/>
      <c r="F11" s="42"/>
      <c r="G11" s="42"/>
    </row>
    <row r="12" spans="1:8" x14ac:dyDescent="0.35">
      <c r="A12" s="42" t="s">
        <v>62</v>
      </c>
      <c r="B12" s="42"/>
      <c r="C12" s="42"/>
    </row>
    <row r="13" spans="1:8" x14ac:dyDescent="0.35">
      <c r="A13" t="s">
        <v>65</v>
      </c>
      <c r="B13">
        <v>39.799999999999997</v>
      </c>
      <c r="C13" t="s">
        <v>74</v>
      </c>
    </row>
    <row r="14" spans="1:8" x14ac:dyDescent="0.35">
      <c r="A14" s="42" t="s">
        <v>68</v>
      </c>
      <c r="B14" s="42"/>
      <c r="C14" s="42"/>
    </row>
    <row r="15" spans="1:8" x14ac:dyDescent="0.35">
      <c r="A15" t="s">
        <v>64</v>
      </c>
      <c r="B15" s="6">
        <f>1/B13</f>
        <v>2.5125628140703519E-2</v>
      </c>
      <c r="C15" t="s">
        <v>76</v>
      </c>
    </row>
  </sheetData>
  <mergeCells count="6">
    <mergeCell ref="A12:C12"/>
    <mergeCell ref="A14:C14"/>
    <mergeCell ref="A2:G2"/>
    <mergeCell ref="A6:G6"/>
    <mergeCell ref="A1:G1"/>
    <mergeCell ref="A11:G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92A-9167-4B1E-A144-D4BB7A88B529}">
  <dimension ref="A1:E22"/>
  <sheetViews>
    <sheetView workbookViewId="0">
      <selection activeCell="A35" sqref="A35"/>
    </sheetView>
  </sheetViews>
  <sheetFormatPr defaultRowHeight="14.5" x14ac:dyDescent="0.35"/>
  <cols>
    <col min="1" max="1" width="32.90625" bestFit="1" customWidth="1"/>
    <col min="2" max="3" width="9" bestFit="1" customWidth="1"/>
  </cols>
  <sheetData>
    <row r="1" spans="1:5" x14ac:dyDescent="0.35">
      <c r="A1" t="s">
        <v>77</v>
      </c>
      <c r="B1">
        <v>500</v>
      </c>
      <c r="C1" t="s">
        <v>78</v>
      </c>
    </row>
    <row r="2" spans="1:5" x14ac:dyDescent="0.35">
      <c r="B2">
        <v>0.5</v>
      </c>
      <c r="C2" t="s">
        <v>79</v>
      </c>
    </row>
    <row r="3" spans="1:5" x14ac:dyDescent="0.35">
      <c r="A3" t="s">
        <v>69</v>
      </c>
      <c r="B3" s="2">
        <v>1E-4</v>
      </c>
      <c r="C3" t="s">
        <v>81</v>
      </c>
    </row>
    <row r="4" spans="1:5" x14ac:dyDescent="0.35">
      <c r="A4" t="s">
        <v>70</v>
      </c>
      <c r="B4" s="2">
        <v>1E-4</v>
      </c>
      <c r="C4" t="s">
        <v>81</v>
      </c>
    </row>
    <row r="5" spans="1:5" x14ac:dyDescent="0.35">
      <c r="A5" t="s">
        <v>71</v>
      </c>
      <c r="B5" s="2">
        <v>1E-4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89</v>
      </c>
    </row>
    <row r="16" spans="1:5" x14ac:dyDescent="0.35">
      <c r="A16" t="s">
        <v>90</v>
      </c>
    </row>
    <row r="17" spans="1:4" x14ac:dyDescent="0.35">
      <c r="A17" t="s">
        <v>14</v>
      </c>
      <c r="B17" t="s">
        <v>91</v>
      </c>
      <c r="C17" t="s">
        <v>28</v>
      </c>
      <c r="D17" t="s">
        <v>85</v>
      </c>
    </row>
    <row r="18" spans="1:4" x14ac:dyDescent="0.35">
      <c r="A18" t="s">
        <v>84</v>
      </c>
    </row>
    <row r="19" spans="1:4" x14ac:dyDescent="0.35">
      <c r="A19" t="s">
        <v>17</v>
      </c>
      <c r="B19" s="2">
        <v>-1000</v>
      </c>
      <c r="C19" t="s">
        <v>73</v>
      </c>
      <c r="D19" t="s">
        <v>86</v>
      </c>
    </row>
    <row r="20" spans="1:4" x14ac:dyDescent="0.35">
      <c r="A20" t="s">
        <v>15</v>
      </c>
      <c r="B20" s="2">
        <v>-1000</v>
      </c>
      <c r="C20" t="s">
        <v>75</v>
      </c>
      <c r="D20" t="s">
        <v>64</v>
      </c>
    </row>
    <row r="21" spans="1:4" x14ac:dyDescent="0.35">
      <c r="A21" t="s">
        <v>87</v>
      </c>
    </row>
    <row r="22" spans="1:4" x14ac:dyDescent="0.35">
      <c r="A22" t="s">
        <v>16</v>
      </c>
      <c r="B22" s="2">
        <v>1000</v>
      </c>
      <c r="C22" t="s">
        <v>88</v>
      </c>
      <c r="D22" t="s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7ECA-5F74-4389-B5A8-A15818A92C9F}">
  <dimension ref="A1:E42"/>
  <sheetViews>
    <sheetView workbookViewId="0">
      <selection activeCell="B50" sqref="B50"/>
    </sheetView>
  </sheetViews>
  <sheetFormatPr defaultRowHeight="14.5" x14ac:dyDescent="0.35"/>
  <cols>
    <col min="1" max="1" width="31.90625" bestFit="1" customWidth="1"/>
    <col min="2" max="2" width="16.6328125" bestFit="1" customWidth="1"/>
    <col min="3" max="3" width="9" bestFit="1" customWidth="1"/>
  </cols>
  <sheetData>
    <row r="1" spans="1:5" x14ac:dyDescent="0.35">
      <c r="A1" t="s">
        <v>77</v>
      </c>
      <c r="B1">
        <v>0</v>
      </c>
      <c r="C1" t="s">
        <v>78</v>
      </c>
    </row>
    <row r="2" spans="1:5" x14ac:dyDescent="0.35">
      <c r="B2">
        <v>0</v>
      </c>
      <c r="C2" t="s">
        <v>79</v>
      </c>
    </row>
    <row r="3" spans="1:5" x14ac:dyDescent="0.35">
      <c r="A3" t="s">
        <v>69</v>
      </c>
      <c r="B3" s="2">
        <v>10000</v>
      </c>
      <c r="C3" t="s">
        <v>81</v>
      </c>
    </row>
    <row r="4" spans="1:5" x14ac:dyDescent="0.35">
      <c r="A4" t="s">
        <v>70</v>
      </c>
      <c r="B4" s="2">
        <v>10000</v>
      </c>
      <c r="C4" t="s">
        <v>81</v>
      </c>
    </row>
    <row r="5" spans="1:5" x14ac:dyDescent="0.35">
      <c r="A5" t="s">
        <v>71</v>
      </c>
      <c r="B5" s="2">
        <v>10000</v>
      </c>
      <c r="C5" t="s">
        <v>81</v>
      </c>
    </row>
    <row r="7" spans="1:5" x14ac:dyDescent="0.35">
      <c r="A7" t="s">
        <v>80</v>
      </c>
    </row>
    <row r="8" spans="1:5" x14ac:dyDescent="0.35">
      <c r="A8" t="s">
        <v>14</v>
      </c>
      <c r="B8" t="s">
        <v>82</v>
      </c>
      <c r="C8" t="s">
        <v>83</v>
      </c>
      <c r="D8" t="s">
        <v>28</v>
      </c>
      <c r="E8" t="s">
        <v>85</v>
      </c>
    </row>
    <row r="9" spans="1:5" x14ac:dyDescent="0.35">
      <c r="A9" t="s">
        <v>84</v>
      </c>
      <c r="B9" s="2">
        <v>1000</v>
      </c>
      <c r="C9" s="2">
        <v>750000</v>
      </c>
      <c r="D9" t="s">
        <v>73</v>
      </c>
      <c r="E9" t="s">
        <v>86</v>
      </c>
    </row>
    <row r="10" spans="1:5" x14ac:dyDescent="0.35">
      <c r="A10" t="s">
        <v>17</v>
      </c>
      <c r="B10" s="2">
        <v>-750000</v>
      </c>
      <c r="C10" s="2">
        <v>-1000</v>
      </c>
      <c r="D10" t="s">
        <v>73</v>
      </c>
      <c r="E10" t="s">
        <v>86</v>
      </c>
    </row>
    <row r="11" spans="1:5" x14ac:dyDescent="0.35">
      <c r="A11" t="s">
        <v>15</v>
      </c>
      <c r="B11" s="2">
        <v>-100000</v>
      </c>
      <c r="C11" s="2">
        <v>-1000</v>
      </c>
      <c r="D11" t="s">
        <v>75</v>
      </c>
      <c r="E11" t="s">
        <v>64</v>
      </c>
    </row>
    <row r="12" spans="1:5" x14ac:dyDescent="0.35">
      <c r="A12" t="s">
        <v>87</v>
      </c>
      <c r="B12" s="2">
        <v>1000</v>
      </c>
      <c r="C12" s="2">
        <v>500000</v>
      </c>
      <c r="D12" t="s">
        <v>75</v>
      </c>
      <c r="E12" t="s">
        <v>63</v>
      </c>
    </row>
    <row r="13" spans="1:5" x14ac:dyDescent="0.35">
      <c r="A13" t="s">
        <v>16</v>
      </c>
      <c r="B13" s="2">
        <v>1000</v>
      </c>
      <c r="C13" s="2">
        <v>200000</v>
      </c>
      <c r="D13" t="s">
        <v>88</v>
      </c>
      <c r="E13" t="s">
        <v>64</v>
      </c>
    </row>
    <row r="15" spans="1:5" x14ac:dyDescent="0.35">
      <c r="A15" t="s">
        <v>92</v>
      </c>
    </row>
    <row r="16" spans="1:5" x14ac:dyDescent="0.35">
      <c r="A16" t="s">
        <v>90</v>
      </c>
    </row>
    <row r="17" spans="1:5" x14ac:dyDescent="0.35">
      <c r="A17" t="s">
        <v>14</v>
      </c>
      <c r="B17" t="s">
        <v>91</v>
      </c>
      <c r="C17" t="s">
        <v>28</v>
      </c>
      <c r="D17" t="s">
        <v>85</v>
      </c>
    </row>
    <row r="18" spans="1:5" x14ac:dyDescent="0.35">
      <c r="A18" t="s">
        <v>84</v>
      </c>
      <c r="B18" s="2">
        <v>750000</v>
      </c>
      <c r="C18" t="s">
        <v>73</v>
      </c>
      <c r="D18" t="s">
        <v>86</v>
      </c>
    </row>
    <row r="19" spans="1:5" x14ac:dyDescent="0.35">
      <c r="A19" t="s">
        <v>17</v>
      </c>
      <c r="B19" s="2">
        <v>-750000</v>
      </c>
      <c r="C19" t="s">
        <v>73</v>
      </c>
      <c r="D19" t="s">
        <v>86</v>
      </c>
    </row>
    <row r="20" spans="1:5" x14ac:dyDescent="0.35">
      <c r="A20" t="s">
        <v>15</v>
      </c>
      <c r="B20" s="2">
        <v>-100000</v>
      </c>
      <c r="C20" t="s">
        <v>75</v>
      </c>
      <c r="D20" t="s">
        <v>64</v>
      </c>
    </row>
    <row r="21" spans="1:5" x14ac:dyDescent="0.35">
      <c r="A21" t="s">
        <v>87</v>
      </c>
    </row>
    <row r="22" spans="1:5" x14ac:dyDescent="0.35">
      <c r="A22" t="s">
        <v>16</v>
      </c>
      <c r="B22" s="2">
        <v>1000</v>
      </c>
      <c r="C22" t="s">
        <v>88</v>
      </c>
      <c r="D22" t="s">
        <v>64</v>
      </c>
      <c r="E22" t="s">
        <v>93</v>
      </c>
    </row>
    <row r="42" spans="5:5" x14ac:dyDescent="0.35">
      <c r="E4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MACRS</vt:lpstr>
      <vt:lpstr>HTSE</vt:lpstr>
      <vt:lpstr>FT</vt:lpstr>
      <vt:lpstr>Capacity_Market</vt:lpstr>
      <vt:lpstr>Transfer_rates</vt:lpstr>
      <vt:lpstr>grid_sellall_test</vt:lpstr>
      <vt:lpstr>grid_sellnothing_test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2022-05-18T16:54:28Z</dcterms:created>
  <dcterms:modified xsi:type="dcterms:W3CDTF">2022-06-02T21:12:42Z</dcterms:modified>
</cp:coreProperties>
</file>