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projects/FORCE/use_cases/2022_05/data/"/>
    </mc:Choice>
  </mc:AlternateContent>
  <xr:revisionPtr revIDLastSave="0" documentId="13_ncr:1_{BD8373BB-AADB-5743-BADF-39C03BB54623}" xr6:coauthVersionLast="47" xr6:coauthVersionMax="47" xr10:uidLastSave="{00000000-0000-0000-0000-000000000000}"/>
  <bookViews>
    <workbookView xWindow="0" yWindow="500" windowWidth="43500" windowHeight="26140" activeTab="4" xr2:uid="{3CE7F202-39F9-48AF-B0C7-575379157397}"/>
  </bookViews>
  <sheets>
    <sheet name="MACRS" sheetId="1" r:id="rId1"/>
    <sheet name="HTSE" sheetId="2" r:id="rId2"/>
    <sheet name="FT" sheetId="7" r:id="rId3"/>
    <sheet name="Syn_base" sheetId="8" r:id="rId4"/>
    <sheet name="FT_HTSE_combined" sheetId="9" r:id="rId5"/>
    <sheet name="Capacity_Market" sheetId="3" r:id="rId6"/>
    <sheet name="Transfer_rates" sheetId="4" r:id="rId7"/>
    <sheet name="grid_sellall_test" sheetId="5" r:id="rId8"/>
    <sheet name="grid_sellnothing_test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9" l="1"/>
  <c r="H24" i="9"/>
  <c r="H23" i="9"/>
  <c r="C6" i="8"/>
  <c r="D6" i="8"/>
  <c r="B6" i="8"/>
  <c r="C5" i="8"/>
  <c r="D5" i="8"/>
  <c r="B5" i="8"/>
  <c r="C2" i="8"/>
  <c r="D2" i="8"/>
  <c r="B2" i="8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5" i="4"/>
  <c r="F8" i="4"/>
  <c r="F9" i="4"/>
  <c r="F7" i="4"/>
  <c r="F4" i="4"/>
  <c r="F3" i="4"/>
  <c r="D3" i="4"/>
  <c r="D4" i="4"/>
  <c r="D7" i="4"/>
  <c r="D8" i="4"/>
  <c r="D9" i="4"/>
  <c r="C11" i="7" l="1"/>
  <c r="C14" i="7" s="1"/>
  <c r="C16" i="7" s="1"/>
</calcChain>
</file>

<file path=xl/sharedStrings.xml><?xml version="1.0" encoding="utf-8"?>
<sst xmlns="http://schemas.openxmlformats.org/spreadsheetml/2006/main" count="393" uniqueCount="222">
  <si>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</si>
  <si>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</si>
  <si>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</si>
  <si>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</si>
  <si>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</si>
  <si>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</si>
  <si>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</si>
  <si>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</si>
  <si>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</si>
  <si>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</si>
  <si>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</si>
  <si>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</si>
  <si>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</si>
  <si>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</si>
  <si>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</si>
  <si>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</si>
  <si>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</si>
  <si>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</si>
  <si>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</si>
  <si>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</si>
  <si>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</si>
  <si>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</si>
  <si>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</si>
  <si>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</si>
  <si>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</si>
  <si>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</si>
  <si>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</si>
  <si>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</si>
  <si>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</si>
  <si>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</si>
  <si>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</si>
  <si>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</si>
  <si>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</si>
  <si>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</si>
  <si>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</si>
  <si>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</si>
  <si>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</si>
  <si>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</si>
  <si>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</si>
  <si>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</si>
  <si>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</si>
  <si>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</si>
  <si>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</si>
  <si>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</si>
  <si>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</si>
  <si>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</si>
  <si>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</si>
  <si>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</si>
  <si>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</si>
  <si>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</si>
  <si>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</si>
  <si>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</si>
  <si>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</si>
  <si>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</si>
  <si>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</si>
  <si>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</si>
  <si>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</si>
  <si>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</si>
  <si>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</si>
  <si>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</si>
  <si>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</si>
  <si>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</si>
  <si>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</si>
  <si>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</si>
  <si>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</si>
  <si>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</si>
  <si>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</si>
  <si>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</si>
  <si>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</si>
  <si>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</si>
  <si>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</si>
  <si>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</si>
  <si>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</si>
  <si>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</si>
  <si>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</si>
  <si>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</si>
  <si>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</si>
  <si>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</si>
  <si>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</si>
  <si>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</si>
  <si>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</si>
  <si>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</si>
  <si>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</si>
  <si>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</si>
  <si>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</si>
  <si>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</si>
  <si>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</si>
  <si>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</si>
  <si>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</si>
  <si>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</si>
  <si>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</si>
  <si>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</si>
  <si>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</si>
  <si>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</si>
  <si>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</si>
  <si>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</si>
  <si>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</si>
  <si>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</si>
  <si>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</si>
  <si>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</si>
  <si>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</si>
  <si>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</si>
  <si>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</si>
  <si>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</si>
  <si>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</si>
  <si>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</si>
  <si>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</si>
  <si>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</si>
  <si>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</si>
  <si>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</si>
  <si>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</si>
  <si>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</si>
  <si>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</si>
  <si>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</si>
  <si>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</si>
  <si>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</si>
  <si>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</si>
  <si>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</si>
  <si>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</si>
  <si>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</si>
  <si>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</si>
  <si>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</si>
  <si>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</si>
  <si>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</si>
  <si>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</si>
  <si>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</si>
  <si>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</si>
  <si>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</si>
  <si>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</si>
  <si>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</si>
  <si>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</si>
  <si>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</si>
  <si>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Source: Performance and Cost Analysis of Liquid Fuel Production from H2 and CO2 Based on the Fischer-Tropsch Process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</si>
  <si>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</si>
  <si>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</si>
  <si>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</si>
  <si>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</si>
  <si>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</si>
  <si>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</si>
  <si>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</si>
  <si>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</si>
  <si>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</si>
  <si>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</si>
  <si>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</si>
  <si>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</si>
  <si>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</si>
  <si>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</si>
  <si>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</si>
  <si>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</si>
  <si>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</si>
  <si>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</si>
  <si>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</si>
  <si>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</si>
  <si>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</si>
  <si>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</si>
  <si>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</si>
  <si>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</si>
  <si>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</si>
  <si>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</si>
  <si>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</si>
  <si>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</si>
  <si>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</si>
  <si>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</si>
  <si>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</si>
  <si>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</si>
  <si>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</si>
  <si>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</si>
  <si>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Assumption: Every component size increases in the same way as the whole process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</si>
  <si>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</si>
  <si>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</si>
  <si>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</si>
  <si>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</si>
  <si>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</si>
  <si>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</si>
  <si>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</si>
  <si>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</si>
  <si>
    <t>electricity</t>
  </si>
  <si>
    <t>Cashflows</t>
  </si>
  <si>
    <t>Capacity</t>
  </si>
  <si>
    <t>HTSE capacity (MWe)</t>
  </si>
  <si>
    <t>electricity (Mwe)</t>
  </si>
  <si>
    <t>All cashflows will be calculated based on it</t>
  </si>
  <si>
    <t>Name</t>
  </si>
  <si>
    <t>Driver</t>
  </si>
  <si>
    <t>Repeating?</t>
  </si>
  <si>
    <t>htse_capex</t>
  </si>
  <si>
    <t>htse_noak_capex Function</t>
  </si>
  <si>
    <t>None</t>
  </si>
  <si>
    <t>htse_fom</t>
  </si>
  <si>
    <t>htse_capacity</t>
  </si>
  <si>
    <t>$/MW-ac-year</t>
  </si>
  <si>
    <t>year</t>
  </si>
  <si>
    <t>yes</t>
  </si>
  <si>
    <t>htse_vom</t>
  </si>
  <si>
    <t>electricity (activity)</t>
  </si>
  <si>
    <t>$/MWh-ac</t>
  </si>
  <si>
    <t>hour</t>
  </si>
  <si>
    <t>elec_cap_market</t>
  </si>
  <si>
    <t>$/MWe-year</t>
  </si>
  <si>
    <t>ft_capex</t>
  </si>
  <si>
    <t>scaling factor</t>
  </si>
  <si>
    <t>$/2020</t>
  </si>
  <si>
    <t>none</t>
  </si>
  <si>
    <t>no</t>
  </si>
  <si>
    <t>depreciate</t>
  </si>
  <si>
    <t>ft_fom</t>
  </si>
  <si>
    <t>$/year (2020)</t>
  </si>
  <si>
    <t>ft_vom</t>
  </si>
  <si>
    <t>h2</t>
  </si>
  <si>
    <t>$/kg-h2</t>
  </si>
  <si>
    <t>co2_shipping</t>
  </si>
  <si>
    <t>Rate</t>
  </si>
  <si>
    <t>Current transfer rates</t>
  </si>
  <si>
    <t>Resource</t>
  </si>
  <si>
    <t>naphtha</t>
  </si>
  <si>
    <t>jet_fuel</t>
  </si>
  <si>
    <t>diesel</t>
  </si>
  <si>
    <t>Combined HTSE+FT</t>
  </si>
  <si>
    <t>Mwe</t>
  </si>
  <si>
    <t>kg</t>
  </si>
  <si>
    <t>FT (capacity expressed in kg-H2)</t>
  </si>
  <si>
    <t>Just need to redefine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</si>
</sst>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9" xfId="2" applyBorder="1"/>
    <xf numFmtId="0" fontId="2" fillId="2" borderId="14" xfId="2" applyBorder="1"/>
    <xf numFmtId="6" fontId="0" fillId="0" borderId="0" xfId="0" applyNumberFormat="1" applyBorder="1"/>
    <xf numFmtId="0" fontId="5" fillId="3" borderId="12" xfId="3" applyBorder="1"/>
    <xf numFmtId="0" fontId="0" fillId="0" borderId="0" xfId="0" applyFill="1" applyBorder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45" t="s">
        <v>2</v>
      </c>
      <c r="B2" s="45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7" t="s">
        <v>26</v>
      </c>
      <c r="B2" s="18" t="s">
        <v>27</v>
      </c>
      <c r="C2" s="19" t="s">
        <v>28</v>
      </c>
    </row>
    <row r="3" spans="1:3" x14ac:dyDescent="0.2">
      <c r="A3" s="22" t="s">
        <v>25</v>
      </c>
      <c r="B3" s="16">
        <v>36.799999999999997</v>
      </c>
      <c r="C3" s="23" t="s">
        <v>29</v>
      </c>
    </row>
    <row r="4" spans="1:3" x14ac:dyDescent="0.2">
      <c r="A4" s="22"/>
      <c r="B4" s="16">
        <f>1/B3</f>
        <v>2.7173913043478264E-2</v>
      </c>
      <c r="C4" s="23" t="s">
        <v>98</v>
      </c>
    </row>
    <row r="5" spans="1:3" x14ac:dyDescent="0.2">
      <c r="A5" s="22" t="s">
        <v>30</v>
      </c>
      <c r="B5" s="12">
        <v>6.4</v>
      </c>
      <c r="C5" s="23" t="s">
        <v>31</v>
      </c>
    </row>
    <row r="6" spans="1:3" x14ac:dyDescent="0.2">
      <c r="A6" s="22" t="s">
        <v>36</v>
      </c>
      <c r="B6" s="12">
        <v>590</v>
      </c>
      <c r="C6" s="23" t="s">
        <v>33</v>
      </c>
    </row>
    <row r="7" spans="1:3" x14ac:dyDescent="0.2">
      <c r="A7" s="22" t="s">
        <v>37</v>
      </c>
      <c r="B7" s="12">
        <v>763</v>
      </c>
      <c r="C7" s="23" t="s">
        <v>33</v>
      </c>
    </row>
    <row r="8" spans="1:3" x14ac:dyDescent="0.2">
      <c r="A8" s="22" t="s">
        <v>32</v>
      </c>
      <c r="B8" s="12">
        <v>544</v>
      </c>
      <c r="C8" s="23" t="s">
        <v>33</v>
      </c>
    </row>
    <row r="9" spans="1:3" x14ac:dyDescent="0.2">
      <c r="A9" s="22" t="s">
        <v>35</v>
      </c>
      <c r="B9" s="16">
        <v>703</v>
      </c>
      <c r="C9" s="23" t="s">
        <v>33</v>
      </c>
    </row>
    <row r="10" spans="1:3" x14ac:dyDescent="0.2">
      <c r="A10" s="22" t="s">
        <v>38</v>
      </c>
      <c r="B10" s="12">
        <v>20</v>
      </c>
      <c r="C10" s="23" t="s">
        <v>39</v>
      </c>
    </row>
    <row r="11" spans="1:3" x14ac:dyDescent="0.2">
      <c r="A11" s="22" t="s">
        <v>40</v>
      </c>
      <c r="B11" s="16">
        <v>32.64</v>
      </c>
      <c r="C11" s="23" t="s">
        <v>41</v>
      </c>
    </row>
    <row r="12" spans="1:3" x14ac:dyDescent="0.2">
      <c r="A12" s="22" t="s">
        <v>42</v>
      </c>
      <c r="B12" s="16">
        <v>3.41</v>
      </c>
      <c r="C12" s="23" t="s">
        <v>43</v>
      </c>
    </row>
    <row r="13" spans="1:3" x14ac:dyDescent="0.2">
      <c r="A13" s="22" t="s">
        <v>44</v>
      </c>
      <c r="B13" s="12">
        <v>10</v>
      </c>
      <c r="C13" s="23" t="s">
        <v>45</v>
      </c>
    </row>
    <row r="14" spans="1:3" ht="16" thickBot="1" x14ac:dyDescent="0.25">
      <c r="A14" s="40" t="s">
        <v>46</v>
      </c>
      <c r="B14" s="32">
        <v>20</v>
      </c>
      <c r="C14" s="41" t="s">
        <v>39</v>
      </c>
    </row>
    <row r="16" spans="1:3" x14ac:dyDescent="0.2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topLeftCell="A19" zoomScale="130" zoomScaleNormal="130" workbookViewId="0">
      <selection activeCell="B66" sqref="B66"/>
    </sheetView>
  </sheetViews>
  <sheetFormatPr baseColWidth="10" defaultColWidth="8.83203125" defaultRowHeight="15" x14ac:dyDescent="0.2"/>
  <cols>
    <col min="1" max="1" width="27" bestFit="1" customWidth="1"/>
    <col min="2" max="2" width="34.83203125" customWidth="1"/>
    <col min="3" max="3" width="15.6640625" bestFit="1" customWidth="1"/>
    <col min="4" max="4" width="15.5" bestFit="1" customWidth="1"/>
    <col min="5" max="5" width="14.83203125" bestFit="1" customWidth="1"/>
    <col min="6" max="12" width="13.1640625" bestFit="1" customWidth="1"/>
    <col min="13" max="13" width="14.5" bestFit="1" customWidth="1"/>
  </cols>
  <sheetData>
    <row r="1" spans="1:4" ht="49" thickBot="1" x14ac:dyDescent="0.25">
      <c r="A1" t="s">
        <v>0</v>
      </c>
      <c r="B1" s="8" t="s">
        <v>99</v>
      </c>
    </row>
    <row r="2" spans="1:4" x14ac:dyDescent="0.2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32" x14ac:dyDescent="0.2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ht="16" x14ac:dyDescent="0.2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ht="16" x14ac:dyDescent="0.2">
      <c r="A5" s="22"/>
      <c r="B5" s="11" t="s">
        <v>109</v>
      </c>
      <c r="C5" s="35">
        <f>0.1*C3</f>
        <v>25780064.400000002</v>
      </c>
      <c r="D5" s="23" t="s">
        <v>106</v>
      </c>
    </row>
    <row r="6" spans="1:4" ht="16" x14ac:dyDescent="0.2">
      <c r="A6" s="22"/>
      <c r="B6" s="11" t="s">
        <v>107</v>
      </c>
      <c r="C6" s="35">
        <f>0.15*C3</f>
        <v>38670096.600000001</v>
      </c>
      <c r="D6" s="23" t="s">
        <v>106</v>
      </c>
    </row>
    <row r="7" spans="1:4" ht="16" x14ac:dyDescent="0.2">
      <c r="A7" s="22"/>
      <c r="B7" s="11" t="s">
        <v>114</v>
      </c>
      <c r="C7" s="35">
        <v>12251143</v>
      </c>
      <c r="D7" s="23" t="s">
        <v>106</v>
      </c>
    </row>
    <row r="8" spans="1:4" ht="16" x14ac:dyDescent="0.2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2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ht="16" x14ac:dyDescent="0.2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2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ht="16" x14ac:dyDescent="0.2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ht="16" x14ac:dyDescent="0.2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ht="16" x14ac:dyDescent="0.2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2">
      <c r="A15" s="28" t="s">
        <v>122</v>
      </c>
      <c r="B15" s="12"/>
      <c r="C15" s="35">
        <v>1049006</v>
      </c>
      <c r="D15" s="29" t="s">
        <v>117</v>
      </c>
    </row>
    <row r="16" spans="1:4" x14ac:dyDescent="0.2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2">
      <c r="A17" s="26" t="s">
        <v>124</v>
      </c>
      <c r="B17" s="10"/>
      <c r="C17" s="34">
        <v>7085933</v>
      </c>
      <c r="D17" s="27" t="s">
        <v>117</v>
      </c>
    </row>
    <row r="18" spans="1:13" x14ac:dyDescent="0.2">
      <c r="A18" s="38" t="s">
        <v>125</v>
      </c>
      <c r="B18" s="13"/>
      <c r="C18" s="36">
        <f>C17</f>
        <v>7085933</v>
      </c>
      <c r="D18" s="39" t="s">
        <v>117</v>
      </c>
    </row>
    <row r="19" spans="1:13" ht="16" thickBot="1" x14ac:dyDescent="0.25">
      <c r="A19" s="30" t="s">
        <v>126</v>
      </c>
      <c r="B19" s="31" t="s">
        <v>4</v>
      </c>
      <c r="C19" s="31">
        <v>20</v>
      </c>
      <c r="D19" s="33" t="s">
        <v>39</v>
      </c>
    </row>
    <row r="22" spans="1:13" x14ac:dyDescent="0.2">
      <c r="A22" t="s">
        <v>127</v>
      </c>
      <c r="B22" t="s">
        <v>132</v>
      </c>
      <c r="C22" t="s">
        <v>167</v>
      </c>
    </row>
    <row r="23" spans="1:13" x14ac:dyDescent="0.2">
      <c r="E23" t="s">
        <v>168</v>
      </c>
    </row>
    <row r="24" spans="1:13" x14ac:dyDescent="0.2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2">
      <c r="A25" t="s">
        <v>133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2">
      <c r="A26" t="s">
        <v>134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2">
      <c r="A27" t="s">
        <v>135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2">
      <c r="A28" t="s">
        <v>136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2">
      <c r="A29" t="s">
        <v>137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2">
      <c r="A30" t="s">
        <v>138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2">
      <c r="A31" t="s">
        <v>139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2">
      <c r="A32" t="s">
        <v>140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2">
      <c r="A33" t="s">
        <v>148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2">
      <c r="A34" t="s">
        <v>141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2">
      <c r="A35" t="s">
        <v>142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2">
      <c r="A36" t="s">
        <v>143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2">
      <c r="A37" t="s">
        <v>144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2">
      <c r="A38" t="s">
        <v>145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2">
      <c r="A39" t="s">
        <v>146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2">
      <c r="A40" t="s">
        <v>147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2">
      <c r="A41" t="s">
        <v>149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2">
      <c r="A42" t="s">
        <v>150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2">
      <c r="A43" t="s">
        <v>151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2">
      <c r="A44" t="s">
        <v>152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2">
      <c r="A45" t="s">
        <v>153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2">
      <c r="A46" t="s">
        <v>154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2">
      <c r="A47" t="s">
        <v>155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2">
      <c r="A48" t="s">
        <v>156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2">
      <c r="A49" t="s">
        <v>157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2">
      <c r="A50" t="s">
        <v>158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2">
      <c r="A51" t="s">
        <v>166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2">
      <c r="A52" t="s">
        <v>159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2">
      <c r="A53" t="s">
        <v>160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2">
      <c r="A54" t="s">
        <v>161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2">
      <c r="A55" t="s">
        <v>162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2">
      <c r="A56" t="s">
        <v>165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2">
      <c r="A57" t="s">
        <v>163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2">
      <c r="A58" t="s">
        <v>164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2">
      <c r="D60" t="s">
        <v>168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2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2">
      <c r="D62" t="s">
        <v>170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2">
      <c r="D63" t="s">
        <v>169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D6"/>
  <sheetViews>
    <sheetView zoomScale="130" zoomScaleNormal="130" workbookViewId="0">
      <selection activeCell="K12" sqref="K12"/>
    </sheetView>
  </sheetViews>
  <sheetFormatPr baseColWidth="10" defaultColWidth="8.83203125" defaultRowHeight="15" x14ac:dyDescent="0.2"/>
  <cols>
    <col min="1" max="1" width="18" bestFit="1" customWidth="1"/>
    <col min="2" max="2" width="8.5" bestFit="1" customWidth="1"/>
    <col min="3" max="3" width="9.5" bestFit="1" customWidth="1"/>
    <col min="4" max="4" width="10.5" bestFit="1" customWidth="1"/>
  </cols>
  <sheetData>
    <row r="1" spans="1:4" x14ac:dyDescent="0.2">
      <c r="A1" t="s">
        <v>84</v>
      </c>
      <c r="B1">
        <v>50</v>
      </c>
      <c r="C1">
        <v>300</v>
      </c>
      <c r="D1">
        <v>1000</v>
      </c>
    </row>
    <row r="2" spans="1:4" x14ac:dyDescent="0.2">
      <c r="A2" t="s">
        <v>17</v>
      </c>
      <c r="B2">
        <f>-B1-$B3</f>
        <v>-35.1</v>
      </c>
      <c r="C2">
        <f t="shared" ref="C2:D2" si="0">-C1-$B3</f>
        <v>-285.10000000000002</v>
      </c>
      <c r="D2">
        <f t="shared" si="0"/>
        <v>-985.1</v>
      </c>
    </row>
    <row r="3" spans="1:4" x14ac:dyDescent="0.2">
      <c r="A3" t="s">
        <v>171</v>
      </c>
      <c r="B3">
        <v>-14.9</v>
      </c>
    </row>
    <row r="4" spans="1:4" x14ac:dyDescent="0.2">
      <c r="A4" t="s">
        <v>172</v>
      </c>
      <c r="B4">
        <v>25.13</v>
      </c>
      <c r="C4" t="s">
        <v>173</v>
      </c>
    </row>
    <row r="5" spans="1:4" x14ac:dyDescent="0.2">
      <c r="A5" t="s">
        <v>174</v>
      </c>
      <c r="B5">
        <f>ABS(B2)*$B4</f>
        <v>882.06299999999999</v>
      </c>
      <c r="C5">
        <f t="shared" ref="C5:D5" si="1">ABS(C2)*$B4</f>
        <v>7164.5630000000001</v>
      </c>
      <c r="D5">
        <f t="shared" si="1"/>
        <v>24755.562999999998</v>
      </c>
    </row>
    <row r="6" spans="1:4" x14ac:dyDescent="0.2">
      <c r="A6" t="s">
        <v>175</v>
      </c>
      <c r="B6">
        <f>-B5</f>
        <v>-882.06299999999999</v>
      </c>
      <c r="C6">
        <f t="shared" ref="C6:D6" si="2">-C5</f>
        <v>-7164.5630000000001</v>
      </c>
      <c r="D6">
        <f t="shared" si="2"/>
        <v>-24755.562999999998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567B-0376-BC4D-A254-A4551F910A7D}">
  <dimension ref="A1:I27"/>
  <sheetViews>
    <sheetView tabSelected="1" zoomScale="130" zoomScaleNormal="130" workbookViewId="0">
      <selection activeCell="K41" sqref="K41"/>
    </sheetView>
  </sheetViews>
  <sheetFormatPr baseColWidth="10" defaultRowHeight="15" x14ac:dyDescent="0.2"/>
  <cols>
    <col min="2" max="2" width="17" bestFit="1" customWidth="1"/>
    <col min="3" max="3" width="33.5" bestFit="1" customWidth="1"/>
  </cols>
  <sheetData>
    <row r="1" spans="1:8" x14ac:dyDescent="0.2">
      <c r="A1" t="s">
        <v>62</v>
      </c>
      <c r="B1" t="s">
        <v>180</v>
      </c>
    </row>
    <row r="2" spans="1:8" x14ac:dyDescent="0.2">
      <c r="A2" t="s">
        <v>178</v>
      </c>
      <c r="B2" t="s">
        <v>179</v>
      </c>
      <c r="C2" t="s">
        <v>181</v>
      </c>
    </row>
    <row r="3" spans="1:8" ht="16" thickBot="1" x14ac:dyDescent="0.25"/>
    <row r="4" spans="1:8" x14ac:dyDescent="0.2">
      <c r="A4" t="s">
        <v>177</v>
      </c>
      <c r="B4" s="46" t="s">
        <v>17</v>
      </c>
      <c r="C4" s="47"/>
      <c r="D4" s="47"/>
      <c r="E4" s="47"/>
      <c r="F4" s="47"/>
      <c r="G4" s="47"/>
      <c r="H4" s="48"/>
    </row>
    <row r="5" spans="1:8" x14ac:dyDescent="0.2">
      <c r="B5" s="22" t="s">
        <v>182</v>
      </c>
      <c r="C5" s="12" t="s">
        <v>183</v>
      </c>
      <c r="D5" s="12" t="s">
        <v>27</v>
      </c>
      <c r="E5" s="12" t="s">
        <v>28</v>
      </c>
      <c r="F5" s="12" t="s">
        <v>48</v>
      </c>
      <c r="G5" s="12" t="s">
        <v>184</v>
      </c>
      <c r="H5" s="23"/>
    </row>
    <row r="6" spans="1:8" x14ac:dyDescent="0.2">
      <c r="B6" s="22" t="s">
        <v>185</v>
      </c>
      <c r="C6" s="12" t="s">
        <v>186</v>
      </c>
      <c r="D6" s="12">
        <v>1</v>
      </c>
      <c r="E6" s="12"/>
      <c r="F6" s="12" t="s">
        <v>187</v>
      </c>
      <c r="G6" s="12" t="s">
        <v>34</v>
      </c>
      <c r="H6" s="23"/>
    </row>
    <row r="7" spans="1:8" x14ac:dyDescent="0.2">
      <c r="B7" s="22" t="s">
        <v>204</v>
      </c>
      <c r="C7" s="12"/>
      <c r="D7" s="12">
        <v>20</v>
      </c>
      <c r="E7" s="12" t="s">
        <v>39</v>
      </c>
      <c r="F7" s="12"/>
      <c r="G7" s="12"/>
      <c r="H7" s="23"/>
    </row>
    <row r="8" spans="1:8" x14ac:dyDescent="0.2">
      <c r="B8" s="22" t="s">
        <v>188</v>
      </c>
      <c r="C8" s="12" t="s">
        <v>189</v>
      </c>
      <c r="D8" s="12">
        <v>-30320</v>
      </c>
      <c r="E8" s="12" t="s">
        <v>190</v>
      </c>
      <c r="F8" s="12" t="s">
        <v>191</v>
      </c>
      <c r="G8" s="12" t="s">
        <v>192</v>
      </c>
      <c r="H8" s="23"/>
    </row>
    <row r="9" spans="1:8" x14ac:dyDescent="0.2">
      <c r="B9" s="22" t="s">
        <v>193</v>
      </c>
      <c r="C9" s="12" t="s">
        <v>194</v>
      </c>
      <c r="D9" s="12">
        <v>-3.1680000000000001</v>
      </c>
      <c r="E9" s="12" t="s">
        <v>195</v>
      </c>
      <c r="F9" s="12" t="s">
        <v>196</v>
      </c>
      <c r="G9" s="12" t="s">
        <v>192</v>
      </c>
      <c r="H9" s="23"/>
    </row>
    <row r="10" spans="1:8" ht="16" thickBot="1" x14ac:dyDescent="0.25">
      <c r="B10" s="40" t="s">
        <v>197</v>
      </c>
      <c r="C10" s="31" t="s">
        <v>189</v>
      </c>
      <c r="D10" s="31">
        <v>-27933.45</v>
      </c>
      <c r="E10" s="31" t="s">
        <v>198</v>
      </c>
      <c r="F10" s="31" t="s">
        <v>191</v>
      </c>
      <c r="G10" s="31" t="s">
        <v>192</v>
      </c>
      <c r="H10" s="41"/>
    </row>
    <row r="11" spans="1:8" x14ac:dyDescent="0.2">
      <c r="B11" s="46" t="s">
        <v>220</v>
      </c>
      <c r="C11" s="47"/>
      <c r="D11" s="47"/>
      <c r="E11" s="47"/>
      <c r="F11" s="47"/>
      <c r="G11" s="47"/>
      <c r="H11" s="48"/>
    </row>
    <row r="12" spans="1:8" x14ac:dyDescent="0.2">
      <c r="B12" s="22" t="s">
        <v>182</v>
      </c>
      <c r="C12" s="12" t="s">
        <v>183</v>
      </c>
      <c r="D12" s="12" t="s">
        <v>27</v>
      </c>
      <c r="E12" s="12" t="s">
        <v>28</v>
      </c>
      <c r="F12" s="12" t="s">
        <v>48</v>
      </c>
      <c r="G12" s="12" t="s">
        <v>184</v>
      </c>
      <c r="H12" s="23" t="s">
        <v>200</v>
      </c>
    </row>
    <row r="13" spans="1:8" x14ac:dyDescent="0.2">
      <c r="B13" s="22" t="s">
        <v>199</v>
      </c>
      <c r="C13" s="12">
        <v>1</v>
      </c>
      <c r="D13" s="12">
        <v>-350734933</v>
      </c>
      <c r="E13" s="51" t="s">
        <v>201</v>
      </c>
      <c r="F13" s="12" t="s">
        <v>202</v>
      </c>
      <c r="G13" s="12" t="s">
        <v>203</v>
      </c>
      <c r="H13" s="23">
        <v>0.66420000000000001</v>
      </c>
    </row>
    <row r="14" spans="1:8" x14ac:dyDescent="0.2">
      <c r="B14" s="22" t="s">
        <v>204</v>
      </c>
      <c r="C14" s="12"/>
      <c r="D14" s="12">
        <v>20</v>
      </c>
      <c r="E14" s="12" t="s">
        <v>39</v>
      </c>
      <c r="F14" s="12"/>
      <c r="G14" s="12"/>
      <c r="H14" s="23"/>
    </row>
    <row r="15" spans="1:8" x14ac:dyDescent="0.2">
      <c r="B15" s="22" t="s">
        <v>205</v>
      </c>
      <c r="C15" s="12">
        <v>1</v>
      </c>
      <c r="D15" s="12">
        <v>-27412351</v>
      </c>
      <c r="E15" s="12" t="s">
        <v>206</v>
      </c>
      <c r="F15" s="12" t="s">
        <v>191</v>
      </c>
      <c r="G15" s="12" t="s">
        <v>192</v>
      </c>
      <c r="H15" s="23"/>
    </row>
    <row r="16" spans="1:8" x14ac:dyDescent="0.2">
      <c r="B16" s="22" t="s">
        <v>207</v>
      </c>
      <c r="C16" s="12">
        <v>1</v>
      </c>
      <c r="D16" s="12">
        <v>-9636868</v>
      </c>
      <c r="E16" s="12" t="s">
        <v>206</v>
      </c>
      <c r="F16" s="12" t="s">
        <v>191</v>
      </c>
      <c r="G16" s="12" t="s">
        <v>192</v>
      </c>
      <c r="H16" s="23"/>
    </row>
    <row r="17" spans="1:9" ht="17" thickBot="1" x14ac:dyDescent="0.25">
      <c r="B17" s="52" t="s">
        <v>210</v>
      </c>
      <c r="C17" s="31" t="s">
        <v>208</v>
      </c>
      <c r="D17" s="31">
        <v>0.13100999999999999</v>
      </c>
      <c r="E17" s="31" t="s">
        <v>209</v>
      </c>
      <c r="F17" s="31" t="s">
        <v>196</v>
      </c>
      <c r="G17" s="31" t="s">
        <v>192</v>
      </c>
      <c r="H17" s="41"/>
      <c r="I17" s="53" t="s">
        <v>221</v>
      </c>
    </row>
    <row r="19" spans="1:9" ht="16" thickBot="1" x14ac:dyDescent="0.25"/>
    <row r="20" spans="1:9" x14ac:dyDescent="0.2">
      <c r="A20" s="46" t="s">
        <v>212</v>
      </c>
      <c r="B20" s="47"/>
      <c r="C20" s="47"/>
      <c r="D20" s="48"/>
      <c r="G20" s="46" t="s">
        <v>217</v>
      </c>
      <c r="H20" s="48"/>
    </row>
    <row r="21" spans="1:9" x14ac:dyDescent="0.2">
      <c r="A21" s="22" t="s">
        <v>14</v>
      </c>
      <c r="B21" s="12" t="s">
        <v>213</v>
      </c>
      <c r="C21" s="12" t="s">
        <v>211</v>
      </c>
      <c r="D21" s="23" t="s">
        <v>28</v>
      </c>
      <c r="G21" s="22" t="s">
        <v>213</v>
      </c>
      <c r="H21" s="23" t="s">
        <v>211</v>
      </c>
    </row>
    <row r="22" spans="1:9" x14ac:dyDescent="0.2">
      <c r="A22" s="22" t="s">
        <v>17</v>
      </c>
      <c r="B22" s="12" t="s">
        <v>176</v>
      </c>
      <c r="C22" s="12">
        <v>-1</v>
      </c>
      <c r="D22" s="23" t="s">
        <v>218</v>
      </c>
      <c r="G22" s="22" t="s">
        <v>176</v>
      </c>
      <c r="H22" s="49">
        <v>-1</v>
      </c>
    </row>
    <row r="23" spans="1:9" x14ac:dyDescent="0.2">
      <c r="A23" s="22" t="s">
        <v>17</v>
      </c>
      <c r="B23" s="12" t="s">
        <v>208</v>
      </c>
      <c r="C23" s="12">
        <v>25.13</v>
      </c>
      <c r="D23" s="23" t="s">
        <v>219</v>
      </c>
      <c r="G23" s="22" t="s">
        <v>214</v>
      </c>
      <c r="H23" s="49">
        <f>(C25/ABS(C$24))*(C$23)</f>
        <v>17.377632075471695</v>
      </c>
    </row>
    <row r="24" spans="1:9" x14ac:dyDescent="0.2">
      <c r="A24" s="22" t="s">
        <v>15</v>
      </c>
      <c r="B24" s="12" t="s">
        <v>208</v>
      </c>
      <c r="C24" s="12">
        <v>-1.06</v>
      </c>
      <c r="D24" s="23" t="s">
        <v>219</v>
      </c>
      <c r="G24" s="22" t="s">
        <v>215</v>
      </c>
      <c r="H24" s="49">
        <f>(C26/ABS(C$24))*(C$23)</f>
        <v>21.052301886792449</v>
      </c>
    </row>
    <row r="25" spans="1:9" ht="16" thickBot="1" x14ac:dyDescent="0.25">
      <c r="A25" s="22" t="s">
        <v>15</v>
      </c>
      <c r="B25" s="12" t="s">
        <v>214</v>
      </c>
      <c r="C25" s="12">
        <v>0.73299999999999998</v>
      </c>
      <c r="D25" s="23" t="s">
        <v>219</v>
      </c>
      <c r="G25" s="40" t="s">
        <v>216</v>
      </c>
      <c r="H25" s="50">
        <f>(C27/ABS(C$24))*(C$23)</f>
        <v>11.664113207547167</v>
      </c>
    </row>
    <row r="26" spans="1:9" x14ac:dyDescent="0.2">
      <c r="A26" s="22" t="s">
        <v>15</v>
      </c>
      <c r="B26" s="12" t="s">
        <v>215</v>
      </c>
      <c r="C26" s="12">
        <v>0.88800000000000001</v>
      </c>
      <c r="D26" s="23" t="s">
        <v>219</v>
      </c>
    </row>
    <row r="27" spans="1:9" ht="16" thickBot="1" x14ac:dyDescent="0.25">
      <c r="A27" s="40" t="s">
        <v>15</v>
      </c>
      <c r="B27" s="31" t="s">
        <v>216</v>
      </c>
      <c r="C27" s="31">
        <v>0.49199999999999999</v>
      </c>
      <c r="D27" s="41" t="s">
        <v>219</v>
      </c>
    </row>
  </sheetData>
  <mergeCells count="4">
    <mergeCell ref="B11:H11"/>
    <mergeCell ref="B4:H4"/>
    <mergeCell ref="A20:D20"/>
    <mergeCell ref="G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30.1640625" bestFit="1" customWidth="1"/>
  </cols>
  <sheetData>
    <row r="1" spans="1:3" x14ac:dyDescent="0.2">
      <c r="A1" t="s">
        <v>47</v>
      </c>
    </row>
    <row r="2" spans="1:3" x14ac:dyDescent="0.2">
      <c r="A2" t="s">
        <v>48</v>
      </c>
      <c r="B2" t="s">
        <v>49</v>
      </c>
      <c r="C2" t="s">
        <v>51</v>
      </c>
    </row>
    <row r="3" spans="1:3" x14ac:dyDescent="0.2">
      <c r="A3" t="s">
        <v>55</v>
      </c>
      <c r="B3">
        <v>164.77</v>
      </c>
      <c r="C3">
        <v>1.395</v>
      </c>
    </row>
    <row r="4" spans="1:3" x14ac:dyDescent="0.2">
      <c r="A4" t="s">
        <v>54</v>
      </c>
      <c r="B4">
        <v>100</v>
      </c>
      <c r="C4">
        <v>1.395</v>
      </c>
    </row>
    <row r="5" spans="1:3" x14ac:dyDescent="0.2">
      <c r="A5" t="s">
        <v>53</v>
      </c>
      <c r="B5">
        <v>76.53</v>
      </c>
      <c r="C5">
        <v>1.395</v>
      </c>
    </row>
    <row r="6" spans="1:3" x14ac:dyDescent="0.2">
      <c r="A6" t="s">
        <v>52</v>
      </c>
      <c r="B6">
        <v>140</v>
      </c>
      <c r="C6">
        <v>1.395</v>
      </c>
    </row>
    <row r="8" spans="1:3" x14ac:dyDescent="0.2">
      <c r="A8" t="s">
        <v>56</v>
      </c>
    </row>
    <row r="9" spans="1:3" x14ac:dyDescent="0.2">
      <c r="A9" t="s">
        <v>57</v>
      </c>
    </row>
    <row r="10" spans="1:3" x14ac:dyDescent="0.2">
      <c r="A10" t="s">
        <v>50</v>
      </c>
      <c r="B10" t="s">
        <v>58</v>
      </c>
    </row>
    <row r="11" spans="1:3" x14ac:dyDescent="0.2">
      <c r="A11" t="s">
        <v>59</v>
      </c>
      <c r="B11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5"/>
  <sheetViews>
    <sheetView zoomScale="120" zoomScaleNormal="120" workbookViewId="0">
      <selection activeCell="G19" sqref="G19"/>
    </sheetView>
  </sheetViews>
  <sheetFormatPr baseColWidth="10" defaultColWidth="8.83203125" defaultRowHeight="15" x14ac:dyDescent="0.2"/>
  <cols>
    <col min="4" max="4" width="10.33203125" bestFit="1" customWidth="1"/>
  </cols>
  <sheetData>
    <row r="1" spans="1:8" x14ac:dyDescent="0.2">
      <c r="A1" s="45" t="s">
        <v>61</v>
      </c>
      <c r="B1" s="45"/>
      <c r="C1" s="45"/>
      <c r="D1" s="45"/>
      <c r="E1" s="45"/>
      <c r="F1" s="45"/>
      <c r="G1" s="45"/>
    </row>
    <row r="2" spans="1:8" x14ac:dyDescent="0.2">
      <c r="A2" s="45" t="s">
        <v>62</v>
      </c>
      <c r="B2" s="45"/>
      <c r="C2" s="45"/>
      <c r="D2" s="45"/>
      <c r="E2" s="45"/>
      <c r="F2" s="45"/>
      <c r="G2" s="45"/>
    </row>
    <row r="3" spans="1:8" x14ac:dyDescent="0.2">
      <c r="A3" t="s">
        <v>63</v>
      </c>
      <c r="B3">
        <v>1580</v>
      </c>
      <c r="C3" t="s">
        <v>67</v>
      </c>
      <c r="D3" s="3">
        <f>B3*1000/(24*3600)</f>
        <v>18.287037037037038</v>
      </c>
      <c r="E3" s="4" t="s">
        <v>72</v>
      </c>
      <c r="F3" s="5">
        <f>B3*1000/24</f>
        <v>65833.333333333328</v>
      </c>
      <c r="G3" t="s">
        <v>75</v>
      </c>
    </row>
    <row r="4" spans="1:8" x14ac:dyDescent="0.2">
      <c r="A4" t="s">
        <v>64</v>
      </c>
      <c r="B4">
        <v>255</v>
      </c>
      <c r="C4" t="s">
        <v>67</v>
      </c>
      <c r="D4" s="3">
        <f>B4*1000/(24*3600)</f>
        <v>2.9513888888888888</v>
      </c>
      <c r="E4" s="4" t="s">
        <v>72</v>
      </c>
      <c r="F4" s="5">
        <f>B4*1000/24</f>
        <v>10625</v>
      </c>
      <c r="G4" t="s">
        <v>75</v>
      </c>
    </row>
    <row r="5" spans="1:8" x14ac:dyDescent="0.2">
      <c r="A5" t="s">
        <v>65</v>
      </c>
      <c r="B5">
        <v>14.9</v>
      </c>
      <c r="C5" t="s">
        <v>66</v>
      </c>
      <c r="D5" s="2" t="s">
        <v>95</v>
      </c>
      <c r="E5" t="s">
        <v>96</v>
      </c>
      <c r="F5" s="2"/>
      <c r="H5" s="2"/>
    </row>
    <row r="6" spans="1:8" x14ac:dyDescent="0.2">
      <c r="A6" s="45" t="s">
        <v>68</v>
      </c>
      <c r="B6" s="45"/>
      <c r="C6" s="45"/>
      <c r="D6" s="45"/>
      <c r="E6" s="45"/>
      <c r="F6" s="45"/>
      <c r="G6" s="45"/>
    </row>
    <row r="7" spans="1:8" x14ac:dyDescent="0.2">
      <c r="A7" t="s">
        <v>69</v>
      </c>
      <c r="B7">
        <v>176</v>
      </c>
      <c r="C7" t="s">
        <v>67</v>
      </c>
      <c r="D7" s="3">
        <f>B7*1000/(24*3600)</f>
        <v>2.0370370370370372</v>
      </c>
      <c r="E7" s="4" t="s">
        <v>72</v>
      </c>
      <c r="F7" s="5">
        <f>B7*1000/24</f>
        <v>7333.333333333333</v>
      </c>
      <c r="G7" t="s">
        <v>75</v>
      </c>
    </row>
    <row r="8" spans="1:8" x14ac:dyDescent="0.2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s="4" t="s">
        <v>72</v>
      </c>
      <c r="F8" s="5">
        <f t="shared" ref="F8:F9" si="1">B8*1000/24</f>
        <v>8875</v>
      </c>
      <c r="G8" t="s">
        <v>75</v>
      </c>
    </row>
    <row r="9" spans="1:8" x14ac:dyDescent="0.2">
      <c r="A9" t="s">
        <v>71</v>
      </c>
      <c r="B9">
        <v>118</v>
      </c>
      <c r="C9" t="s">
        <v>67</v>
      </c>
      <c r="D9" s="3">
        <f t="shared" si="0"/>
        <v>1.3657407407407407</v>
      </c>
      <c r="E9" s="4" t="s">
        <v>72</v>
      </c>
      <c r="F9" s="5">
        <f t="shared" si="1"/>
        <v>4916.666666666667</v>
      </c>
      <c r="G9" t="s">
        <v>75</v>
      </c>
    </row>
    <row r="11" spans="1:8" x14ac:dyDescent="0.2">
      <c r="A11" s="45" t="s">
        <v>17</v>
      </c>
      <c r="B11" s="45"/>
      <c r="C11" s="45"/>
      <c r="D11" s="45"/>
      <c r="E11" s="45"/>
      <c r="F11" s="45"/>
      <c r="G11" s="45"/>
    </row>
    <row r="12" spans="1:8" x14ac:dyDescent="0.2">
      <c r="A12" s="45" t="s">
        <v>62</v>
      </c>
      <c r="B12" s="45"/>
      <c r="C12" s="45"/>
    </row>
    <row r="13" spans="1:8" x14ac:dyDescent="0.2">
      <c r="A13" t="s">
        <v>65</v>
      </c>
      <c r="B13">
        <v>39.799999999999997</v>
      </c>
      <c r="C13" t="s">
        <v>74</v>
      </c>
    </row>
    <row r="14" spans="1:8" x14ac:dyDescent="0.2">
      <c r="A14" s="45" t="s">
        <v>68</v>
      </c>
      <c r="B14" s="45"/>
      <c r="C14" s="45"/>
    </row>
    <row r="15" spans="1:8" x14ac:dyDescent="0.2">
      <c r="A15" t="s">
        <v>64</v>
      </c>
      <c r="B15" s="6">
        <f>1/B13</f>
        <v>2.5125628140703519E-2</v>
      </c>
      <c r="C15" t="s">
        <v>76</v>
      </c>
    </row>
  </sheetData>
  <mergeCells count="6">
    <mergeCell ref="A12:C12"/>
    <mergeCell ref="A14:C14"/>
    <mergeCell ref="A2:G2"/>
    <mergeCell ref="A6:G6"/>
    <mergeCell ref="A1:G1"/>
    <mergeCell ref="A11:G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baseColWidth="10" defaultColWidth="8.83203125" defaultRowHeight="15" x14ac:dyDescent="0.2"/>
  <cols>
    <col min="1" max="1" width="32.83203125" bestFit="1" customWidth="1"/>
    <col min="2" max="3" width="9" bestFit="1" customWidth="1"/>
  </cols>
  <sheetData>
    <row r="1" spans="1:5" x14ac:dyDescent="0.2">
      <c r="A1" t="s">
        <v>77</v>
      </c>
      <c r="B1">
        <v>500</v>
      </c>
      <c r="C1" t="s">
        <v>78</v>
      </c>
    </row>
    <row r="2" spans="1:5" x14ac:dyDescent="0.2">
      <c r="B2">
        <v>0.5</v>
      </c>
      <c r="C2" t="s">
        <v>79</v>
      </c>
    </row>
    <row r="3" spans="1:5" x14ac:dyDescent="0.2">
      <c r="A3" t="s">
        <v>69</v>
      </c>
      <c r="B3" s="2">
        <v>1E-4</v>
      </c>
      <c r="C3" t="s">
        <v>81</v>
      </c>
    </row>
    <row r="4" spans="1:5" x14ac:dyDescent="0.2">
      <c r="A4" t="s">
        <v>70</v>
      </c>
      <c r="B4" s="2">
        <v>1E-4</v>
      </c>
      <c r="C4" t="s">
        <v>81</v>
      </c>
    </row>
    <row r="5" spans="1:5" x14ac:dyDescent="0.2">
      <c r="A5" t="s">
        <v>71</v>
      </c>
      <c r="B5" s="2">
        <v>1E-4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89</v>
      </c>
    </row>
    <row r="16" spans="1:5" x14ac:dyDescent="0.2">
      <c r="A16" t="s">
        <v>90</v>
      </c>
    </row>
    <row r="17" spans="1:4" x14ac:dyDescent="0.2">
      <c r="A17" t="s">
        <v>14</v>
      </c>
      <c r="B17" t="s">
        <v>91</v>
      </c>
      <c r="C17" t="s">
        <v>28</v>
      </c>
      <c r="D17" t="s">
        <v>85</v>
      </c>
    </row>
    <row r="18" spans="1:4" x14ac:dyDescent="0.2">
      <c r="A18" t="s">
        <v>84</v>
      </c>
    </row>
    <row r="19" spans="1:4" x14ac:dyDescent="0.2">
      <c r="A19" t="s">
        <v>17</v>
      </c>
      <c r="B19" s="2">
        <v>-1000</v>
      </c>
      <c r="C19" t="s">
        <v>73</v>
      </c>
      <c r="D19" t="s">
        <v>86</v>
      </c>
    </row>
    <row r="20" spans="1:4" x14ac:dyDescent="0.2">
      <c r="A20" t="s">
        <v>15</v>
      </c>
      <c r="B20" s="2">
        <v>-1000</v>
      </c>
      <c r="C20" t="s">
        <v>75</v>
      </c>
      <c r="D20" t="s">
        <v>64</v>
      </c>
    </row>
    <row r="21" spans="1:4" x14ac:dyDescent="0.2">
      <c r="A21" t="s">
        <v>87</v>
      </c>
    </row>
    <row r="22" spans="1:4" x14ac:dyDescent="0.2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B50" sqref="B50"/>
    </sheetView>
  </sheetViews>
  <sheetFormatPr baseColWidth="10" defaultColWidth="8.83203125" defaultRowHeight="15" x14ac:dyDescent="0.2"/>
  <cols>
    <col min="1" max="1" width="31.83203125" bestFit="1" customWidth="1"/>
    <col min="2" max="2" width="16.6640625" bestFit="1" customWidth="1"/>
    <col min="3" max="3" width="9" bestFit="1" customWidth="1"/>
  </cols>
  <sheetData>
    <row r="1" spans="1:5" x14ac:dyDescent="0.2">
      <c r="A1" t="s">
        <v>77</v>
      </c>
      <c r="B1">
        <v>0</v>
      </c>
      <c r="C1" t="s">
        <v>78</v>
      </c>
    </row>
    <row r="2" spans="1:5" x14ac:dyDescent="0.2">
      <c r="B2">
        <v>0</v>
      </c>
      <c r="C2" t="s">
        <v>79</v>
      </c>
    </row>
    <row r="3" spans="1:5" x14ac:dyDescent="0.2">
      <c r="A3" t="s">
        <v>69</v>
      </c>
      <c r="B3" s="2">
        <v>10000</v>
      </c>
      <c r="C3" t="s">
        <v>81</v>
      </c>
    </row>
    <row r="4" spans="1:5" x14ac:dyDescent="0.2">
      <c r="A4" t="s">
        <v>70</v>
      </c>
      <c r="B4" s="2">
        <v>10000</v>
      </c>
      <c r="C4" t="s">
        <v>81</v>
      </c>
    </row>
    <row r="5" spans="1:5" x14ac:dyDescent="0.2">
      <c r="A5" t="s">
        <v>71</v>
      </c>
      <c r="B5" s="2">
        <v>10000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92</v>
      </c>
    </row>
    <row r="16" spans="1:5" x14ac:dyDescent="0.2">
      <c r="A16" t="s">
        <v>90</v>
      </c>
    </row>
    <row r="17" spans="1:5" x14ac:dyDescent="0.2">
      <c r="A17" t="s">
        <v>14</v>
      </c>
      <c r="B17" t="s">
        <v>91</v>
      </c>
      <c r="C17" t="s">
        <v>28</v>
      </c>
      <c r="D17" t="s">
        <v>85</v>
      </c>
    </row>
    <row r="18" spans="1:5" x14ac:dyDescent="0.2">
      <c r="A18" t="s">
        <v>84</v>
      </c>
      <c r="B18" s="2">
        <v>750000</v>
      </c>
      <c r="C18" t="s">
        <v>73</v>
      </c>
      <c r="D18" t="s">
        <v>86</v>
      </c>
    </row>
    <row r="19" spans="1:5" x14ac:dyDescent="0.2">
      <c r="A19" t="s">
        <v>17</v>
      </c>
      <c r="B19" s="2">
        <v>-750000</v>
      </c>
      <c r="C19" t="s">
        <v>73</v>
      </c>
      <c r="D19" t="s">
        <v>86</v>
      </c>
    </row>
    <row r="20" spans="1:5" x14ac:dyDescent="0.2">
      <c r="A20" t="s">
        <v>15</v>
      </c>
      <c r="B20" s="2">
        <v>-100000</v>
      </c>
      <c r="C20" t="s">
        <v>75</v>
      </c>
      <c r="D20" t="s">
        <v>64</v>
      </c>
    </row>
    <row r="21" spans="1:5" x14ac:dyDescent="0.2">
      <c r="A21" t="s">
        <v>87</v>
      </c>
    </row>
    <row r="22" spans="1:5" x14ac:dyDescent="0.2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2"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MACRS</vt:lpstr>
      <vt:lpstr>HTSE</vt:lpstr>
      <vt:lpstr>FT</vt:lpstr>
      <vt:lpstr>Syn_base</vt:lpstr>
      <vt:lpstr>FT_HTSE_combined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2022-06-22T21:23:11Z</dcterms:modified>
</cp:coreProperties>
</file>