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tew\Dropbox (MIT)\CostModel\Code_v3\uncertainty\"/>
    </mc:Choice>
  </mc:AlternateContent>
  <xr:revisionPtr revIDLastSave="0" documentId="13_ncr:1_{3543A596-3D52-4055-9B9E-3E4E5DE20F21}" xr6:coauthVersionLast="47" xr6:coauthVersionMax="47" xr10:uidLastSave="{00000000-0000-0000-0000-000000000000}"/>
  <bookViews>
    <workbookView xWindow="-108" yWindow="-108" windowWidth="23256" windowHeight="14976" tabRatio="814" xr2:uid="{CA55CC19-AFFC-4637-A972-B3E8D9A7A6F8}"/>
  </bookViews>
  <sheets>
    <sheet name="PlantCharacteristics" sheetId="2" r:id="rId1"/>
    <sheet name="Learning" sheetId="14" r:id="rId2"/>
    <sheet name="Modules" sheetId="12" r:id="rId3"/>
    <sheet name="21-Structures&amp;Improvements" sheetId="10" r:id="rId4"/>
    <sheet name="22-ReactorEquipment" sheetId="11" r:id="rId5"/>
    <sheet name="23-TurbineEquipment" sheetId="5" r:id="rId6"/>
    <sheet name="24-ElectricalEquipment" sheetId="7" r:id="rId7"/>
    <sheet name="25-MiscEquipment" sheetId="8" r:id="rId8"/>
    <sheet name="26-HeatRejectionSystem" sheetId="9" r:id="rId9"/>
  </sheets>
  <definedNames>
    <definedName name="solver_adj" localSheetId="7" hidden="1">'25-MiscEquipment'!$H$2:$H$4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'25-MiscEquipment'!$J$12</definedName>
    <definedName name="solver_pre" localSheetId="7" hidden="1">0.000001</definedName>
    <definedName name="solver_rbv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1" l="1"/>
  <c r="G48" i="11"/>
  <c r="G25" i="11"/>
  <c r="G24" i="11"/>
  <c r="G13" i="11"/>
  <c r="G12" i="11"/>
  <c r="G5" i="9" l="1"/>
  <c r="G5" i="5" l="1"/>
  <c r="B7" i="2"/>
  <c r="B6" i="2"/>
  <c r="J4" i="5"/>
  <c r="J5" i="5"/>
  <c r="J6" i="5"/>
  <c r="J7" i="5"/>
  <c r="J8" i="5"/>
  <c r="J3" i="5"/>
  <c r="I8" i="5"/>
  <c r="I7" i="5"/>
  <c r="I6" i="5"/>
  <c r="I5" i="5"/>
  <c r="I4" i="5"/>
  <c r="I3" i="5"/>
  <c r="G15" i="9"/>
  <c r="G12" i="9" s="1"/>
  <c r="G16" i="9" l="1"/>
  <c r="G10" i="9"/>
  <c r="G17" i="9"/>
  <c r="G13" i="9"/>
  <c r="G11" i="9"/>
  <c r="G6" i="11"/>
  <c r="G53" i="11" l="1"/>
  <c r="G32" i="11" l="1"/>
  <c r="G31" i="11"/>
  <c r="G29" i="11"/>
  <c r="G8" i="7" l="1"/>
  <c r="G7" i="7"/>
  <c r="G6" i="7"/>
  <c r="G5" i="7"/>
  <c r="G4" i="7"/>
  <c r="G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</authors>
  <commentList>
    <comment ref="D1" authorId="0" shapeId="0" xr:uid="{5D39E562-E912-40DD-BB23-5DE82A67935A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This is the cost to build the factory that will create the modules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  <author>W. Robb Stewart</author>
  </authors>
  <commentList>
    <comment ref="E2" authorId="0" shapeId="0" xr:uid="{6482C80F-AE1D-467C-A15B-804C939F24B3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If this structure is wholly contained in another structure indicate it here
</t>
        </r>
      </text>
    </comment>
    <comment ref="G2" authorId="0" shapeId="0" xr:uid="{9EE69918-83D8-4583-AF9C-F180D0AE4641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Cylinder w/ dome: 
     [diameter, height, 0]
Cylinder:                     
     [diameter, height, 0]
Rectangular:             
     [length, width, height]
Liner
     [-]</t>
        </r>
      </text>
    </comment>
    <comment ref="K2" authorId="1" shapeId="0" xr:uid="{6E53B1FB-9647-4F72-901B-6A5A52E00900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[Substructure, superstructure, interior concrete] Interior cocnrete only matters for reactor building. "Default" assumes the default values from EEDB</t>
        </r>
      </text>
    </comment>
    <comment ref="M2" authorId="0" shapeId="0" xr:uid="{D7C74B90-F78C-4B22-98B4-D609F6C44F8D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Building volume:
     Empty
Superstructure mult: 
     [Scaler (interior walls as fraction of exterior walls), number of floors]
Volume:
     Cubic meters</t>
        </r>
      </text>
    </comment>
    <comment ref="N2" authorId="1" shapeId="0" xr:uid="{238053D2-EA80-48C1-8E38-3508AD35172D}">
      <text>
        <r>
          <rPr>
            <b/>
            <sz val="9"/>
            <color indexed="81"/>
            <rFont val="Tahoma"/>
            <family val="2"/>
          </rPr>
          <t>W. Robb Stewart:</t>
        </r>
        <r>
          <rPr>
            <sz val="9"/>
            <color indexed="81"/>
            <rFont val="Tahoma"/>
            <family val="2"/>
          </rPr>
          <t xml:space="preserve">
If a building does not exist in a plant design, indicate what other building the associated SSCs were moved 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Stewart</author>
  </authors>
  <commentList>
    <comment ref="G31" authorId="0" shapeId="0" xr:uid="{3C7B020C-186D-466B-926C-E77EE9E999BA}">
      <text>
        <r>
          <rPr>
            <b/>
            <sz val="9"/>
            <color indexed="81"/>
            <rFont val="Tahoma"/>
            <family val="2"/>
          </rPr>
          <t>William Stewart:</t>
        </r>
        <r>
          <rPr>
            <sz val="9"/>
            <color indexed="81"/>
            <rFont val="Tahoma"/>
            <family val="2"/>
          </rPr>
          <t xml:space="preserve">
TO DO: 226.71 and 226.72 both include additional BV scalers</t>
        </r>
      </text>
    </comment>
  </commentList>
</comments>
</file>

<file path=xl/sharedStrings.xml><?xml version="1.0" encoding="utf-8"?>
<sst xmlns="http://schemas.openxmlformats.org/spreadsheetml/2006/main" count="782" uniqueCount="368">
  <si>
    <t>Shape</t>
  </si>
  <si>
    <t>Cylinder</t>
  </si>
  <si>
    <t>Fuel Storage Building</t>
  </si>
  <si>
    <t>Electrical Tunnel</t>
  </si>
  <si>
    <t>Plant Characteristics</t>
  </si>
  <si>
    <t>Thermal Efficiency</t>
  </si>
  <si>
    <t>Safety</t>
  </si>
  <si>
    <t># Fuel Assemblies</t>
  </si>
  <si>
    <t>Reactor Building</t>
  </si>
  <si>
    <t>Total Plant Thermal Power (MWt)</t>
  </si>
  <si>
    <t>Net Electrical Power (MWe)</t>
  </si>
  <si>
    <t>Heat Rejected (MWt)</t>
  </si>
  <si>
    <t>-</t>
  </si>
  <si>
    <t>Detailed Inputs</t>
  </si>
  <si>
    <t>Account</t>
  </si>
  <si>
    <t>Name</t>
  </si>
  <si>
    <t>Method</t>
  </si>
  <si>
    <t>Foundation thickness (meters)</t>
  </si>
  <si>
    <t>Superstructure type</t>
  </si>
  <si>
    <t>Superstructure thickness (meters)</t>
  </si>
  <si>
    <t>Interior concrete method</t>
  </si>
  <si>
    <t>Steel plate composite</t>
  </si>
  <si>
    <t>High strength rebar</t>
  </si>
  <si>
    <t>Building volume</t>
  </si>
  <si>
    <t>Containment Liner</t>
  </si>
  <si>
    <t>Rectangular</t>
  </si>
  <si>
    <t>Steel frame</t>
  </si>
  <si>
    <t>Security Building</t>
  </si>
  <si>
    <t>Fixed cost</t>
  </si>
  <si>
    <t>[-]</t>
  </si>
  <si>
    <t>Reinforced concrete</t>
  </si>
  <si>
    <t>Admin Building</t>
  </si>
  <si>
    <t>Fire Pump House</t>
  </si>
  <si>
    <t>Emergency Feedwater Pump Building</t>
  </si>
  <si>
    <t>[24, 10, 6]</t>
  </si>
  <si>
    <t>Radiological Access Tunnel</t>
  </si>
  <si>
    <t>Power scaling</t>
  </si>
  <si>
    <t>[6, 16, 17]</t>
  </si>
  <si>
    <t>Non-essential Switchgear Building</t>
  </si>
  <si>
    <t>[30, 12, 5]</t>
  </si>
  <si>
    <t>Pipe Tunnels</t>
  </si>
  <si>
    <t>Technical Support Center</t>
  </si>
  <si>
    <t>Containment Hatch Missile Shield</t>
  </si>
  <si>
    <t>[15, 3, 12]</t>
  </si>
  <si>
    <t>Waste Water Treatment Building</t>
  </si>
  <si>
    <t>Ultimate Heat Sink Structure</t>
  </si>
  <si>
    <t>Control Room Air Intake Structure</t>
  </si>
  <si>
    <t>[3, 3, 2]</t>
  </si>
  <si>
    <t>Dimensions (meters)</t>
  </si>
  <si>
    <t>Interior concrete</t>
  </si>
  <si>
    <t>Detailed (EEDB based)</t>
  </si>
  <si>
    <t>Portions</t>
  </si>
  <si>
    <t>Aux Building &amp; RHR Equipment Vault</t>
  </si>
  <si>
    <t>Turbine Room &amp; Heater Bay</t>
  </si>
  <si>
    <t>Control Room &amp; DG Building</t>
  </si>
  <si>
    <t>Waste Process Building &amp; Tank Farm</t>
  </si>
  <si>
    <t>Main Steam &amp; Feedwater Pipe Enclosure 1 &amp; 2</t>
  </si>
  <si>
    <t>[35, 6, 18]; [35, 6, 18]</t>
  </si>
  <si>
    <t>Volume of 212, 213, 215, 216, 217</t>
  </si>
  <si>
    <t>Number of Reactors</t>
  </si>
  <si>
    <t>A.221.1</t>
  </si>
  <si>
    <t>A.221.2</t>
  </si>
  <si>
    <t>A.222.11</t>
  </si>
  <si>
    <t>A.222.12</t>
  </si>
  <si>
    <t>A.222.13</t>
  </si>
  <si>
    <t>A.222.14</t>
  </si>
  <si>
    <t>A.223.1</t>
  </si>
  <si>
    <t>A.223.3</t>
  </si>
  <si>
    <t>A.223.4</t>
  </si>
  <si>
    <t>A.223.5</t>
  </si>
  <si>
    <t>A.224.1</t>
  </si>
  <si>
    <t>A.224.2</t>
  </si>
  <si>
    <t>A.224.3</t>
  </si>
  <si>
    <t>A.225.111</t>
  </si>
  <si>
    <t>A.225.112</t>
  </si>
  <si>
    <t>A.225.113</t>
  </si>
  <si>
    <t>A.225.114</t>
  </si>
  <si>
    <t>A.225.12</t>
  </si>
  <si>
    <t>A.225.13</t>
  </si>
  <si>
    <t>A.225.3</t>
  </si>
  <si>
    <t>A.225.4</t>
  </si>
  <si>
    <t>A.226.1</t>
  </si>
  <si>
    <t>A.226.3</t>
  </si>
  <si>
    <t>A.226.4</t>
  </si>
  <si>
    <t>A.226.6</t>
  </si>
  <si>
    <t>A.226.71</t>
  </si>
  <si>
    <t>A.226.72</t>
  </si>
  <si>
    <t>A.226.8</t>
  </si>
  <si>
    <t>A.226.9</t>
  </si>
  <si>
    <t>A.227.11</t>
  </si>
  <si>
    <t>A.227.15</t>
  </si>
  <si>
    <t>A.227.16</t>
  </si>
  <si>
    <t>A.227.17</t>
  </si>
  <si>
    <t>A.227.18</t>
  </si>
  <si>
    <t>A.227.19</t>
  </si>
  <si>
    <t>A.227.2</t>
  </si>
  <si>
    <t>A.227.3</t>
  </si>
  <si>
    <t>A.227.4</t>
  </si>
  <si>
    <t>A.227.5</t>
  </si>
  <si>
    <t>A.227.9</t>
  </si>
  <si>
    <t>Reactor equipment</t>
  </si>
  <si>
    <t>RPV</t>
  </si>
  <si>
    <t>Control rods</t>
  </si>
  <si>
    <t>Main heat transport system</t>
  </si>
  <si>
    <t>Primary coolant pump</t>
  </si>
  <si>
    <t>Primary system piping</t>
  </si>
  <si>
    <t>Steam generators</t>
  </si>
  <si>
    <t>Pressurizer</t>
  </si>
  <si>
    <t>Safeguards system</t>
  </si>
  <si>
    <t>Residual heat removal</t>
  </si>
  <si>
    <t>Safety injection system</t>
  </si>
  <si>
    <t>Containment spray</t>
  </si>
  <si>
    <t>Combustible gas control</t>
  </si>
  <si>
    <t>Radwaste processing</t>
  </si>
  <si>
    <t>Liquid waste system</t>
  </si>
  <si>
    <t>Rad gas waste processing</t>
  </si>
  <si>
    <t>Solid waste system</t>
  </si>
  <si>
    <t>Fuel handling and storage</t>
  </si>
  <si>
    <t>Fuel crane</t>
  </si>
  <si>
    <t>Monorails/hoists</t>
  </si>
  <si>
    <t>Fuel elevator</t>
  </si>
  <si>
    <t>Spent fuel cask crane</t>
  </si>
  <si>
    <t>Fuel handling tools</t>
  </si>
  <si>
    <t>Transfer system</t>
  </si>
  <si>
    <t>Service platforms</t>
  </si>
  <si>
    <t>Fuel storage, cleaning, inspection</t>
  </si>
  <si>
    <t>Intert gas system</t>
  </si>
  <si>
    <t>Reactor makeup water system</t>
  </si>
  <si>
    <t>Coolant treatment and recycle</t>
  </si>
  <si>
    <t>Fluid leak detection system</t>
  </si>
  <si>
    <t>Nuclear service water system</t>
  </si>
  <si>
    <t>Primary component cooling water</t>
  </si>
  <si>
    <t>Maintenance equipment</t>
  </si>
  <si>
    <t>Sampling equipment</t>
  </si>
  <si>
    <t>NSS Control Board</t>
  </si>
  <si>
    <t>HVAC Panels</t>
  </si>
  <si>
    <t>Radwaste Panels &amp; Racks</t>
  </si>
  <si>
    <t>Local Panels &amp; Cabinets</t>
  </si>
  <si>
    <t>Instrument Ranks</t>
  </si>
  <si>
    <t>Alarm System</t>
  </si>
  <si>
    <t>Process Computer</t>
  </si>
  <si>
    <t>Monitoring Systems</t>
  </si>
  <si>
    <t>Plant Control Systems</t>
  </si>
  <si>
    <t>Reactor Plant I&amp;C Tubing &amp; Fitting</t>
  </si>
  <si>
    <t>TMI Instrumentation</t>
  </si>
  <si>
    <t>Detailed</t>
  </si>
  <si>
    <t>Fuel cask capacity</t>
  </si>
  <si>
    <t>Number of RXs</t>
  </si>
  <si>
    <t>Category</t>
  </si>
  <si>
    <t>Reactor I&amp;C</t>
  </si>
  <si>
    <t>Other equipment</t>
  </si>
  <si>
    <t>Direct Cost Input</t>
  </si>
  <si>
    <t>Parameter (s)</t>
  </si>
  <si>
    <t>Number of CRs per RX</t>
  </si>
  <si>
    <t>Primary system piping mass (kg)</t>
  </si>
  <si>
    <t>Direct cost per RX (2018 USD)</t>
  </si>
  <si>
    <t>Containment volume (m3)</t>
  </si>
  <si>
    <t>Fuel crane capacity (tons)</t>
  </si>
  <si>
    <t>A.252.1</t>
  </si>
  <si>
    <t>A.252.2</t>
  </si>
  <si>
    <t>A.252.3</t>
  </si>
  <si>
    <t>A.252.4</t>
  </si>
  <si>
    <t>Transportation and lift equipment</t>
  </si>
  <si>
    <t>Air, water, and steam service system</t>
  </si>
  <si>
    <t>Communications equipment</t>
  </si>
  <si>
    <t>Furnishings and fixtures</t>
  </si>
  <si>
    <t>Waste water treatment</t>
  </si>
  <si>
    <t>TG Crane</t>
  </si>
  <si>
    <t>HB crane</t>
  </si>
  <si>
    <t>Containment crane</t>
  </si>
  <si>
    <t>Misc. cranes</t>
  </si>
  <si>
    <t>DG crane</t>
  </si>
  <si>
    <t>Air system</t>
  </si>
  <si>
    <t>Water system</t>
  </si>
  <si>
    <t>Steam system</t>
  </si>
  <si>
    <t>Plant fuel oil system</t>
  </si>
  <si>
    <t>TG crane capacity</t>
  </si>
  <si>
    <t>Heater bay crane capacity</t>
  </si>
  <si>
    <t>Diesel building crane</t>
  </si>
  <si>
    <t>Reference EEDB Cost (1987 USD)</t>
  </si>
  <si>
    <t>Turbine Generator</t>
  </si>
  <si>
    <t>Condensing System</t>
  </si>
  <si>
    <t>Feedwater Heating System</t>
  </si>
  <si>
    <t>Other Turbine Plant Equipment</t>
  </si>
  <si>
    <t>Instrumentation &amp; Control</t>
  </si>
  <si>
    <t>Turbine Plant Misc. Items</t>
  </si>
  <si>
    <t>Turbine Equipment</t>
  </si>
  <si>
    <t>Value</t>
  </si>
  <si>
    <t>Electrical Equipment</t>
  </si>
  <si>
    <t>Switchgear</t>
  </si>
  <si>
    <t>Station Service Equipment</t>
  </si>
  <si>
    <t>Switchboards</t>
  </si>
  <si>
    <t>Protective Equipment</t>
  </si>
  <si>
    <t>Electrical Structure &amp; Wiring Container</t>
  </si>
  <si>
    <t>Power &amp; Control Wiring</t>
  </si>
  <si>
    <t>Count per plant</t>
  </si>
  <si>
    <t>Detailed volume</t>
  </si>
  <si>
    <t>Plant power scaling</t>
  </si>
  <si>
    <t>Count per plant (DI)</t>
  </si>
  <si>
    <t>Count per plant (DCI)</t>
  </si>
  <si>
    <t>Number of turbines</t>
  </si>
  <si>
    <t>Spent fuel pool volume (m3)</t>
  </si>
  <si>
    <t>Spent fuel pool liner</t>
  </si>
  <si>
    <t>Spent fuel pool surface area (m2)</t>
  </si>
  <si>
    <t>A.212.3</t>
  </si>
  <si>
    <t>A.217.3</t>
  </si>
  <si>
    <t>Passive cooling pool liner</t>
  </si>
  <si>
    <t>Passive cooling pool surface area (m2)</t>
  </si>
  <si>
    <t>Detailed pool</t>
  </si>
  <si>
    <t>RX power (MW)</t>
  </si>
  <si>
    <t>Detailed (CE)</t>
  </si>
  <si>
    <t>A.212.</t>
  </si>
  <si>
    <t>A.213.</t>
  </si>
  <si>
    <t>A.214.</t>
  </si>
  <si>
    <t>A.215.</t>
  </si>
  <si>
    <t>A.216.</t>
  </si>
  <si>
    <t>A.217.</t>
  </si>
  <si>
    <t>A.218A.</t>
  </si>
  <si>
    <t>A.218B.</t>
  </si>
  <si>
    <t>A.218D.</t>
  </si>
  <si>
    <t>A.218E.</t>
  </si>
  <si>
    <t>A.218F.</t>
  </si>
  <si>
    <t>A.218G.</t>
  </si>
  <si>
    <t>A.218H.</t>
  </si>
  <si>
    <t>A.218J.</t>
  </si>
  <si>
    <t>A.218K.</t>
  </si>
  <si>
    <t>A.218L.</t>
  </si>
  <si>
    <t>A.218P.</t>
  </si>
  <si>
    <t>A.218S.</t>
  </si>
  <si>
    <t>A.218T.</t>
  </si>
  <si>
    <t>A.218V.</t>
  </si>
  <si>
    <t>A.231.</t>
  </si>
  <si>
    <t>A.233.</t>
  </si>
  <si>
    <t>A.234.</t>
  </si>
  <si>
    <t>A.235.</t>
  </si>
  <si>
    <t>A.236.</t>
  </si>
  <si>
    <t>A.237.</t>
  </si>
  <si>
    <t>A.241.</t>
  </si>
  <si>
    <t>A.242.</t>
  </si>
  <si>
    <t>A.243.</t>
  </si>
  <si>
    <t>A.244.</t>
  </si>
  <si>
    <t>A.245.</t>
  </si>
  <si>
    <t>A.246.</t>
  </si>
  <si>
    <t>A.253.</t>
  </si>
  <si>
    <t>A.254.</t>
  </si>
  <si>
    <t>A.255.</t>
  </si>
  <si>
    <t>A.251.111</t>
  </si>
  <si>
    <t>A.251.112</t>
  </si>
  <si>
    <t>A.251.12</t>
  </si>
  <si>
    <t>A.251.16</t>
  </si>
  <si>
    <t>A.251.17</t>
  </si>
  <si>
    <t>Vessel mass (kg)</t>
  </si>
  <si>
    <t>Pressurizer mass (kg)</t>
  </si>
  <si>
    <t>Construction duration (months)</t>
  </si>
  <si>
    <t>[54, 15, 23]</t>
  </si>
  <si>
    <t>A.228.1</t>
  </si>
  <si>
    <t>Reactor Plant Miscellaneous Items</t>
  </si>
  <si>
    <t>Field Painting</t>
  </si>
  <si>
    <t>A.228.2</t>
  </si>
  <si>
    <t>Qualification of Welders</t>
  </si>
  <si>
    <t>A.228.4</t>
  </si>
  <si>
    <t>Reactor Plant Insulation</t>
  </si>
  <si>
    <t>RPV insulated area (m2)</t>
  </si>
  <si>
    <t>A.229.1</t>
  </si>
  <si>
    <t>NuScale Equipment</t>
  </si>
  <si>
    <t>Containment vacuum pump</t>
  </si>
  <si>
    <t>A.229.2</t>
  </si>
  <si>
    <t>Containment flooding &amp; drain</t>
  </si>
  <si>
    <t>Pump power (kW)</t>
  </si>
  <si>
    <t>Evacuated volume (m3)</t>
  </si>
  <si>
    <t>Integral PWR</t>
  </si>
  <si>
    <t>A.221.3</t>
  </si>
  <si>
    <t>RPV Internals</t>
  </si>
  <si>
    <t>Primary flow rate (liters/sec)</t>
  </si>
  <si>
    <t>HT surface area (m2)</t>
  </si>
  <si>
    <t>[65, 45, 12];[28, 45, 12]</t>
  </si>
  <si>
    <t>Direct cost input</t>
  </si>
  <si>
    <t>RPV thickness (m)</t>
  </si>
  <si>
    <t>A.229.3</t>
  </si>
  <si>
    <t>HTGR Equipment</t>
  </si>
  <si>
    <t>Reactor Cavity Cooling System</t>
  </si>
  <si>
    <t>RPV surface area (m2)</t>
  </si>
  <si>
    <t>A.229.4</t>
  </si>
  <si>
    <t>Refueling Equipment</t>
  </si>
  <si>
    <t>Core diameter (m)</t>
  </si>
  <si>
    <t>A.229.5</t>
  </si>
  <si>
    <t>He Purification Equipment</t>
  </si>
  <si>
    <t>He purif flow rate (kg/s)</t>
  </si>
  <si>
    <t>A.229.6</t>
  </si>
  <si>
    <t>He Circulator</t>
  </si>
  <si>
    <t>Circulator power (kW)</t>
  </si>
  <si>
    <t>[0,0,0]</t>
  </si>
  <si>
    <t>A.229.7</t>
  </si>
  <si>
    <t>BWR</t>
  </si>
  <si>
    <t>Isolation Condensers</t>
  </si>
  <si>
    <t>Thermal power rating (MW)</t>
  </si>
  <si>
    <t>RPV diameter (m)</t>
  </si>
  <si>
    <r>
      <t>Power (kW)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/sec*head*specific weight)</t>
    </r>
  </si>
  <si>
    <t>Inside?</t>
  </si>
  <si>
    <t>None</t>
  </si>
  <si>
    <t>HT Surface Area (m2)</t>
  </si>
  <si>
    <t>Heat rejection system</t>
  </si>
  <si>
    <t>Makeup Water Intake Building</t>
  </si>
  <si>
    <t>A.261.1</t>
  </si>
  <si>
    <t>Circulation Water Pump House</t>
  </si>
  <si>
    <t>A.261.2</t>
  </si>
  <si>
    <t>Makeup Water Pretreatment Building</t>
  </si>
  <si>
    <t>A.261.3</t>
  </si>
  <si>
    <t>Heat Rejection System</t>
  </si>
  <si>
    <t>Water Intake Equipment</t>
  </si>
  <si>
    <t>A.262.11</t>
  </si>
  <si>
    <t>Circulating Water System</t>
  </si>
  <si>
    <t>A.262.12</t>
  </si>
  <si>
    <t>Cooling Towers</t>
  </si>
  <si>
    <t>A.262.13</t>
  </si>
  <si>
    <t>Cooling Tower Basins</t>
  </si>
  <si>
    <t>A.262.14</t>
  </si>
  <si>
    <t>Main Cooling Tower Makeup &amp; Blowdown System</t>
  </si>
  <si>
    <t>A.262.15</t>
  </si>
  <si>
    <t>Rejected thermal power (MW)</t>
  </si>
  <si>
    <t>T/B Bldg - Cooling source distance (m)</t>
  </si>
  <si>
    <t>Plant electric power scaling</t>
  </si>
  <si>
    <t>Percent Offsite Work</t>
  </si>
  <si>
    <t>Offsite Efficiency</t>
  </si>
  <si>
    <t>A.221</t>
  </si>
  <si>
    <t>A.227</t>
  </si>
  <si>
    <t>A.23</t>
  </si>
  <si>
    <t>Factory Cost (2018 USD)</t>
  </si>
  <si>
    <t>Initial unit number</t>
  </si>
  <si>
    <t>A.212.15</t>
  </si>
  <si>
    <t>Gen III+ or later</t>
  </si>
  <si>
    <t>A.211.1</t>
  </si>
  <si>
    <t>Structures &amp; Improvments</t>
  </si>
  <si>
    <t>General Yardwork</t>
  </si>
  <si>
    <t>Site area (acres)</t>
  </si>
  <si>
    <t>A.211.4</t>
  </si>
  <si>
    <t>Railroads</t>
  </si>
  <si>
    <t>Length of new railroad (meters)</t>
  </si>
  <si>
    <t>Rock Excavation</t>
  </si>
  <si>
    <t>Fill &amp; Backfill</t>
  </si>
  <si>
    <t>A.211.712</t>
  </si>
  <si>
    <t>A.211.7111</t>
  </si>
  <si>
    <t>A.211.7112</t>
  </si>
  <si>
    <t>A.211.7113</t>
  </si>
  <si>
    <t>A.211.7114</t>
  </si>
  <si>
    <t>Dewatering</t>
  </si>
  <si>
    <t>Earth Excavation</t>
  </si>
  <si>
    <t>Excavation - Trench</t>
  </si>
  <si>
    <r>
      <t>Sum of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</si>
  <si>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of earth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</si>
  <si>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of rock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</si>
  <si>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Volume of trench excavation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</si>
  <si>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SSCs moved to</t>
  </si>
  <si>
    <t>Seismic Class 1</t>
  </si>
  <si>
    <t>Rebar density</t>
  </si>
  <si>
    <t>Default</t>
  </si>
  <si>
    <t>Passive</t>
  </si>
  <si>
    <t>A.219.</t>
  </si>
  <si>
    <t>Reactor Shield Building</t>
  </si>
  <si>
    <t>Cylinder w/ dome</t>
  </si>
  <si>
    <t>[29, 47, 0]</t>
  </si>
  <si>
    <t>[14, 47, 0]</t>
  </si>
  <si>
    <t>[69.6, 59.6, 20]</t>
  </si>
  <si>
    <t>[30.8, 28.8, 20]</t>
  </si>
  <si>
    <t>[38.4, 59.6, 20]</t>
  </si>
  <si>
    <t>Standalone steel building</t>
  </si>
  <si>
    <t>FOAK construction duration (months)</t>
  </si>
  <si>
    <t>NOAK construction duration 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</si>
</sst>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5" fillId="4" borderId="12" applyNumberFormat="0" applyAlignment="0" applyProtection="0"/>
    <xf numFmtId="0" fontId="6" fillId="5" borderId="12" applyNumberFormat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164" fontId="0" fillId="0" borderId="0" xfId="3" applyNumberFormat="1" applyFont="1"/>
    <xf numFmtId="164" fontId="0" fillId="0" borderId="0" xfId="0" applyNumberFormat="1"/>
    <xf numFmtId="43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9" fillId="0" borderId="0" xfId="0" applyFont="1"/>
    <xf numFmtId="0" fontId="9" fillId="0" borderId="5" xfId="0" applyFont="1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4" xfId="0" applyFont="1" applyBorder="1"/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5" xfId="0" applyFont="1" applyBorder="1"/>
    <xf numFmtId="165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0" fontId="9" fillId="0" borderId="0" xfId="0" applyFont="1" applyBorder="1"/>
    <xf numFmtId="0" fontId="0" fillId="0" borderId="4" xfId="0" applyBorder="1"/>
    <xf numFmtId="0" fontId="0" fillId="0" borderId="0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0" fillId="2" borderId="14" xfId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16" xfId="1" applyFont="1" applyBorder="1" applyAlignment="1">
      <alignment horizontal="center" vertical="center" wrapText="1"/>
    </xf>
    <xf numFmtId="0" fontId="0" fillId="2" borderId="15" xfId="1" applyFont="1" applyBorder="1" applyAlignment="1">
      <alignment horizontal="center" vertical="center" wrapText="1"/>
    </xf>
    <xf numFmtId="0" fontId="10" fillId="0" borderId="0" xfId="0" applyFont="1"/>
    <xf numFmtId="0" fontId="8" fillId="7" borderId="1" xfId="0" applyFont="1" applyFill="1" applyBorder="1"/>
    <xf numFmtId="0" fontId="8" fillId="7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10" fillId="0" borderId="0" xfId="0" applyFont="1" applyAlignment="1">
      <alignment vertical="center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4" xfId="0" applyBorder="1"/>
    <xf numFmtId="0" fontId="2" fillId="0" borderId="14" xfId="0" applyFont="1" applyBorder="1"/>
    <xf numFmtId="3" fontId="0" fillId="0" borderId="14" xfId="0" applyNumberFormat="1" applyBorder="1" applyAlignment="1">
      <alignment horizontal="center"/>
    </xf>
    <xf numFmtId="0" fontId="0" fillId="0" borderId="16" xfId="0" applyBorder="1"/>
    <xf numFmtId="0" fontId="0" fillId="8" borderId="1" xfId="0" applyFill="1" applyBorder="1"/>
    <xf numFmtId="0" fontId="0" fillId="8" borderId="1" xfId="0" applyFill="1" applyBorder="1" applyAlignment="1">
      <alignment vertical="center"/>
    </xf>
    <xf numFmtId="0" fontId="0" fillId="2" borderId="14" xfId="1" applyFont="1" applyBorder="1" applyAlignment="1">
      <alignment horizontal="center" vertical="center" wrapText="1"/>
    </xf>
    <xf numFmtId="0" fontId="0" fillId="0" borderId="15" xfId="0" applyBorder="1"/>
    <xf numFmtId="164" fontId="0" fillId="0" borderId="5" xfId="3" applyNumberFormat="1" applyFont="1" applyBorder="1"/>
    <xf numFmtId="164" fontId="0" fillId="0" borderId="16" xfId="3" applyNumberFormat="1" applyFont="1" applyBorder="1"/>
    <xf numFmtId="0" fontId="0" fillId="0" borderId="9" xfId="0" applyBorder="1"/>
    <xf numFmtId="164" fontId="0" fillId="0" borderId="8" xfId="3" applyNumberFormat="1" applyFont="1" applyBorder="1"/>
    <xf numFmtId="164" fontId="0" fillId="0" borderId="11" xfId="3" applyNumberFormat="1" applyFont="1" applyBorder="1"/>
    <xf numFmtId="0" fontId="9" fillId="0" borderId="9" xfId="0" applyFont="1" applyBorder="1" applyAlignment="1">
      <alignment horizontal="center"/>
    </xf>
    <xf numFmtId="0" fontId="0" fillId="8" borderId="11" xfId="0" applyFill="1" applyBorder="1"/>
    <xf numFmtId="0" fontId="0" fillId="7" borderId="11" xfId="0" applyFill="1" applyBorder="1"/>
    <xf numFmtId="0" fontId="0" fillId="0" borderId="8" xfId="0" applyBorder="1" applyAlignment="1">
      <alignment horizontal="center"/>
    </xf>
    <xf numFmtId="0" fontId="1" fillId="2" borderId="6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0" fillId="2" borderId="13" xfId="1" applyFont="1" applyBorder="1" applyAlignment="1">
      <alignment horizontal="center" vertical="center"/>
    </xf>
    <xf numFmtId="0" fontId="0" fillId="2" borderId="6" xfId="1" applyFont="1" applyBorder="1" applyAlignment="1">
      <alignment horizontal="center" vertical="center" wrapText="1"/>
    </xf>
    <xf numFmtId="0" fontId="0" fillId="2" borderId="7" xfId="1" applyFont="1" applyBorder="1" applyAlignment="1">
      <alignment horizontal="center" vertical="center" wrapText="1"/>
    </xf>
    <xf numFmtId="0" fontId="0" fillId="2" borderId="13" xfId="1" applyFont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9" xfId="0" applyNumberFormat="1" applyBorder="1"/>
    <xf numFmtId="3" fontId="0" fillId="0" borderId="8" xfId="0" applyNumberFormat="1" applyBorder="1"/>
    <xf numFmtId="0" fontId="1" fillId="2" borderId="11" xfId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1" fillId="2" borderId="14" xfId="1" applyBorder="1" applyAlignment="1">
      <alignment horizontal="center" vertical="center" wrapText="1"/>
    </xf>
    <xf numFmtId="0" fontId="0" fillId="0" borderId="8" xfId="0" applyBorder="1"/>
    <xf numFmtId="9" fontId="0" fillId="0" borderId="0" xfId="0" applyNumberFormat="1"/>
    <xf numFmtId="0" fontId="9" fillId="0" borderId="4" xfId="0" applyFon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8" fillId="7" borderId="1" xfId="4" applyFont="1" applyFill="1" applyBorder="1" applyAlignment="1">
      <alignment horizontal="left" vertical="center"/>
    </xf>
    <xf numFmtId="9" fontId="6" fillId="5" borderId="17" xfId="5" applyNumberFormat="1" applyBorder="1" applyAlignment="1">
      <alignment horizontal="left" vertical="center"/>
    </xf>
    <xf numFmtId="0" fontId="6" fillId="5" borderId="18" xfId="5" applyBorder="1" applyAlignment="1">
      <alignment horizontal="left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8" borderId="8" xfId="0" applyFill="1" applyBorder="1"/>
    <xf numFmtId="165" fontId="0" fillId="0" borderId="0" xfId="0" applyNumberFormat="1" applyBorder="1" applyAlignment="1">
      <alignment horizontal="center"/>
    </xf>
    <xf numFmtId="0" fontId="0" fillId="2" borderId="2" xfId="1" applyFont="1" applyBorder="1" applyAlignment="1">
      <alignment horizontal="center" vertical="center" wrapText="1"/>
    </xf>
    <xf numFmtId="0" fontId="0" fillId="0" borderId="10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8" fillId="7" borderId="6" xfId="0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2" borderId="10" xfId="1" applyFont="1" applyBorder="1" applyAlignment="1">
      <alignment horizontal="center" vertical="center"/>
    </xf>
    <xf numFmtId="1" fontId="0" fillId="0" borderId="5" xfId="0" applyNumberFormat="1" applyBorder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0" xfId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3" fontId="0" fillId="6" borderId="3" xfId="0" applyNumberFormat="1" applyFill="1" applyBorder="1" applyAlignment="1">
      <alignment horizontal="center"/>
    </xf>
    <xf numFmtId="3" fontId="0" fillId="6" borderId="15" xfId="0" applyNumberFormat="1" applyFill="1" applyBorder="1" applyAlignment="1">
      <alignment horizontal="center"/>
    </xf>
    <xf numFmtId="3" fontId="0" fillId="6" borderId="16" xfId="0" applyNumberFormat="1" applyFill="1" applyBorder="1" applyAlignment="1">
      <alignment horizontal="center"/>
    </xf>
    <xf numFmtId="164" fontId="0" fillId="0" borderId="4" xfId="3" applyNumberFormat="1" applyFont="1" applyBorder="1"/>
    <xf numFmtId="164" fontId="0" fillId="0" borderId="15" xfId="3" applyNumberFormat="1" applyFont="1" applyBorder="1"/>
    <xf numFmtId="0" fontId="0" fillId="2" borderId="9" xfId="1" applyFont="1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1" fillId="2" borderId="13" xfId="1" applyBorder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10" xfId="3" applyNumberFormat="1" applyFont="1" applyBorder="1"/>
    <xf numFmtId="164" fontId="0" fillId="0" borderId="0" xfId="3" applyNumberFormat="1" applyFont="1" applyBorder="1"/>
    <xf numFmtId="164" fontId="0" fillId="0" borderId="14" xfId="3" applyNumberFormat="1" applyFont="1" applyBorder="1"/>
    <xf numFmtId="0" fontId="1" fillId="2" borderId="2" xfId="1" applyBorder="1" applyAlignment="1">
      <alignment horizontal="center" vertical="center" wrapText="1"/>
    </xf>
    <xf numFmtId="0" fontId="7" fillId="2" borderId="6" xfId="1" applyFont="1" applyBorder="1" applyAlignment="1">
      <alignment horizontal="center" vertical="center" wrapText="1"/>
    </xf>
    <xf numFmtId="0" fontId="7" fillId="2" borderId="13" xfId="1" applyFont="1" applyBorder="1" applyAlignment="1">
      <alignment horizontal="center" vertical="center" wrapText="1"/>
    </xf>
    <xf numFmtId="0" fontId="7" fillId="2" borderId="7" xfId="1" applyFont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/>
    </xf>
    <xf numFmtId="0" fontId="7" fillId="2" borderId="10" xfId="1" applyFont="1" applyBorder="1" applyAlignment="1">
      <alignment horizontal="center" vertical="center" wrapText="1"/>
    </xf>
    <xf numFmtId="9" fontId="0" fillId="0" borderId="0" xfId="0" applyNumberFormat="1" applyBorder="1" applyAlignment="1">
      <alignment horizontal="center"/>
    </xf>
    <xf numFmtId="0" fontId="1" fillId="2" borderId="9" xfId="1" applyBorder="1" applyAlignment="1">
      <alignment horizontal="center" vertical="center" wrapText="1"/>
    </xf>
    <xf numFmtId="0" fontId="8" fillId="7" borderId="6" xfId="4" applyFont="1" applyFill="1" applyBorder="1" applyAlignment="1">
      <alignment horizontal="center" vertical="center"/>
    </xf>
    <xf numFmtId="0" fontId="0" fillId="2" borderId="3" xfId="1" applyFont="1" applyBorder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0" fontId="7" fillId="3" borderId="1" xfId="2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3" xfId="0" applyFont="1" applyBorder="1" applyAlignment="1">
      <alignment horizontal="center"/>
    </xf>
  </cellXfs>
  <cellStyles count="6">
    <cellStyle name="20% - Accent1" xfId="1" builtinId="30"/>
    <cellStyle name="60% - Accent1" xfId="2" builtinId="32"/>
    <cellStyle name="Calculation" xfId="5" builtinId="22"/>
    <cellStyle name="Comma" xfId="3" builtinId="3"/>
    <cellStyle name="Input" xfId="4" builtinId="20"/>
    <cellStyle name="Normal" xfId="0" builtinId="0"/>
  </cellStyles>
  <dxfs count="171"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499984740745262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E1F2-5C72-4B38-9824-8ED1A53A7A50}">
  <dimension ref="A1:B16"/>
  <sheetViews>
    <sheetView tabSelected="1" zoomScaleNormal="100" workbookViewId="0">
      <selection activeCell="B17" sqref="B17"/>
    </sheetView>
  </sheetViews>
  <sheetFormatPr defaultRowHeight="15" x14ac:dyDescent="0.25"/>
  <cols>
    <col min="1" max="1" width="31.140625" bestFit="1" customWidth="1"/>
    <col min="2" max="2" width="13.42578125" style="17" customWidth="1"/>
  </cols>
  <sheetData>
    <row r="1" spans="1:2" ht="21" x14ac:dyDescent="0.35">
      <c r="A1" s="140" t="s">
        <v>4</v>
      </c>
      <c r="B1" s="140"/>
    </row>
    <row r="2" spans="1:2" x14ac:dyDescent="0.25">
      <c r="A2" s="10" t="s">
        <v>9</v>
      </c>
      <c r="B2" s="96">
        <v>870</v>
      </c>
    </row>
    <row r="3" spans="1:2" x14ac:dyDescent="0.25">
      <c r="A3" s="10" t="s">
        <v>10</v>
      </c>
      <c r="B3" s="96">
        <v>290</v>
      </c>
    </row>
    <row r="4" spans="1:2" x14ac:dyDescent="0.25">
      <c r="A4" s="10" t="s">
        <v>59</v>
      </c>
      <c r="B4" s="96">
        <v>1</v>
      </c>
    </row>
    <row r="5" spans="1:2" x14ac:dyDescent="0.25">
      <c r="A5" s="30" t="s">
        <v>200</v>
      </c>
      <c r="B5" s="96">
        <v>1</v>
      </c>
    </row>
    <row r="6" spans="1:2" x14ac:dyDescent="0.25">
      <c r="A6" s="10" t="s">
        <v>5</v>
      </c>
      <c r="B6" s="97">
        <f>B3/B2</f>
        <v>0.33333333333333331</v>
      </c>
    </row>
    <row r="7" spans="1:2" x14ac:dyDescent="0.25">
      <c r="A7" s="10" t="s">
        <v>11</v>
      </c>
      <c r="B7" s="98">
        <f>B2-B3</f>
        <v>580</v>
      </c>
    </row>
    <row r="8" spans="1:2" x14ac:dyDescent="0.25">
      <c r="A8" s="10" t="s">
        <v>7</v>
      </c>
      <c r="B8" s="96">
        <v>243</v>
      </c>
    </row>
    <row r="9" spans="1:2" x14ac:dyDescent="0.25">
      <c r="A9" s="30" t="s">
        <v>6</v>
      </c>
      <c r="B9" s="96" t="s">
        <v>356</v>
      </c>
    </row>
    <row r="10" spans="1:2" x14ac:dyDescent="0.25">
      <c r="A10" s="30" t="s">
        <v>330</v>
      </c>
      <c r="B10" s="96" t="b">
        <v>1</v>
      </c>
    </row>
    <row r="11" spans="1:2" x14ac:dyDescent="0.25">
      <c r="A11" s="30" t="s">
        <v>253</v>
      </c>
      <c r="B11" s="96">
        <v>42</v>
      </c>
    </row>
    <row r="12" spans="1:2" x14ac:dyDescent="0.25">
      <c r="A12" s="30" t="s">
        <v>270</v>
      </c>
      <c r="B12" s="96" t="b">
        <v>0</v>
      </c>
    </row>
    <row r="13" spans="1:2" x14ac:dyDescent="0.25">
      <c r="A13" s="30" t="s">
        <v>296</v>
      </c>
      <c r="B13" s="96">
        <v>4</v>
      </c>
    </row>
    <row r="14" spans="1:2" x14ac:dyDescent="0.25">
      <c r="A14" s="30" t="s">
        <v>277</v>
      </c>
      <c r="B14" s="96">
        <v>0.2</v>
      </c>
    </row>
    <row r="15" spans="1:2" x14ac:dyDescent="0.25">
      <c r="A15" t="s">
        <v>366</v>
      </c>
      <c r="B15" s="17">
        <v>43</v>
      </c>
    </row>
    <row r="16" spans="1:2" x14ac:dyDescent="0.25">
      <c r="A16" t="s">
        <v>367</v>
      </c>
      <c r="B16" s="17">
        <v>30</v>
      </c>
    </row>
  </sheetData>
  <mergeCells count="1">
    <mergeCell ref="A1:B1"/>
  </mergeCells>
  <dataValidations count="2">
    <dataValidation type="list" allowBlank="1" showInputMessage="1" showErrorMessage="1" sqref="B9" xr:uid="{7F4B0695-9C75-4F3A-A66A-69C718288C88}">
      <formula1>"Active, Passive"</formula1>
    </dataValidation>
    <dataValidation type="list" allowBlank="1" showInputMessage="1" showErrorMessage="1" sqref="B10" xr:uid="{8B5C420D-BE09-48A4-BC9F-47234976BEA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4C19-9723-461C-A717-3ACF8F77D4FB}">
  <dimension ref="A1:B14"/>
  <sheetViews>
    <sheetView workbookViewId="0">
      <selection activeCell="C33" sqref="C33"/>
    </sheetView>
  </sheetViews>
  <sheetFormatPr defaultRowHeight="15" x14ac:dyDescent="0.25"/>
  <cols>
    <col min="1" max="1" width="16.85546875" customWidth="1"/>
    <col min="2" max="2" width="19.28515625" customWidth="1"/>
  </cols>
  <sheetData>
    <row r="1" spans="1:2" s="125" customFormat="1" ht="42" x14ac:dyDescent="0.25">
      <c r="A1" s="130" t="s">
        <v>14</v>
      </c>
      <c r="B1" s="134" t="s">
        <v>328</v>
      </c>
    </row>
    <row r="2" spans="1:2" x14ac:dyDescent="0.25">
      <c r="A2" s="113"/>
      <c r="B2" s="106"/>
    </row>
    <row r="3" spans="1:2" x14ac:dyDescent="0.25">
      <c r="A3" s="79"/>
      <c r="B3" s="82"/>
    </row>
    <row r="4" spans="1:2" x14ac:dyDescent="0.25">
      <c r="A4" s="79"/>
      <c r="B4" s="82"/>
    </row>
    <row r="5" spans="1:2" x14ac:dyDescent="0.25">
      <c r="A5" s="79"/>
      <c r="B5" s="82"/>
    </row>
    <row r="6" spans="1:2" x14ac:dyDescent="0.25">
      <c r="A6" s="79"/>
      <c r="B6" s="82"/>
    </row>
    <row r="7" spans="1:2" x14ac:dyDescent="0.25">
      <c r="A7" s="79"/>
      <c r="B7" s="82"/>
    </row>
    <row r="8" spans="1:2" x14ac:dyDescent="0.25">
      <c r="A8" s="79"/>
      <c r="B8" s="82"/>
    </row>
    <row r="9" spans="1:2" x14ac:dyDescent="0.25">
      <c r="A9" s="34"/>
      <c r="B9" s="38"/>
    </row>
    <row r="10" spans="1:2" x14ac:dyDescent="0.25">
      <c r="A10" s="34"/>
      <c r="B10" s="38"/>
    </row>
    <row r="11" spans="1:2" x14ac:dyDescent="0.25">
      <c r="A11" s="34"/>
      <c r="B11" s="38"/>
    </row>
    <row r="12" spans="1:2" x14ac:dyDescent="0.25">
      <c r="A12" s="34"/>
      <c r="B12" s="38"/>
    </row>
    <row r="13" spans="1:2" x14ac:dyDescent="0.25">
      <c r="A13" s="34"/>
      <c r="B13" s="38"/>
    </row>
    <row r="14" spans="1:2" x14ac:dyDescent="0.25">
      <c r="A14" s="62"/>
      <c r="B14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62F9-FC14-4531-9680-9A670217FF63}">
  <dimension ref="A1:D10"/>
  <sheetViews>
    <sheetView workbookViewId="0">
      <selection activeCell="B40" sqref="B40:B41"/>
    </sheetView>
  </sheetViews>
  <sheetFormatPr defaultRowHeight="15" x14ac:dyDescent="0.25"/>
  <cols>
    <col min="1" max="1" width="16.85546875" customWidth="1"/>
    <col min="2" max="2" width="29.5703125" customWidth="1"/>
    <col min="3" max="3" width="22" bestFit="1" customWidth="1"/>
    <col min="4" max="4" width="19.28515625" customWidth="1"/>
  </cols>
  <sheetData>
    <row r="1" spans="1:4" s="125" customFormat="1" ht="42" x14ac:dyDescent="0.25">
      <c r="A1" s="130" t="s">
        <v>14</v>
      </c>
      <c r="B1" s="134" t="s">
        <v>322</v>
      </c>
      <c r="C1" s="131" t="s">
        <v>323</v>
      </c>
      <c r="D1" s="132" t="s">
        <v>327</v>
      </c>
    </row>
    <row r="2" spans="1:4" x14ac:dyDescent="0.25">
      <c r="A2" s="113" t="s">
        <v>324</v>
      </c>
      <c r="B2" s="133">
        <v>0.5</v>
      </c>
      <c r="C2" s="133">
        <v>2</v>
      </c>
      <c r="D2" s="106">
        <v>33000000</v>
      </c>
    </row>
    <row r="3" spans="1:4" x14ac:dyDescent="0.25">
      <c r="A3" s="79" t="s">
        <v>326</v>
      </c>
      <c r="B3" s="135">
        <v>0.5</v>
      </c>
      <c r="C3" s="135">
        <v>2</v>
      </c>
      <c r="D3" s="82">
        <v>100000000</v>
      </c>
    </row>
    <row r="4" spans="1:4" x14ac:dyDescent="0.25">
      <c r="A4" s="79" t="s">
        <v>325</v>
      </c>
      <c r="B4" s="135">
        <v>0.5</v>
      </c>
      <c r="C4" s="135">
        <v>2</v>
      </c>
      <c r="D4" s="82">
        <v>0</v>
      </c>
    </row>
    <row r="5" spans="1:4" x14ac:dyDescent="0.25">
      <c r="A5" s="34"/>
      <c r="B5" s="35"/>
      <c r="C5" s="35"/>
      <c r="D5" s="38"/>
    </row>
    <row r="6" spans="1:4" x14ac:dyDescent="0.25">
      <c r="A6" s="34"/>
      <c r="B6" s="35"/>
      <c r="C6" s="35"/>
      <c r="D6" s="38"/>
    </row>
    <row r="7" spans="1:4" x14ac:dyDescent="0.25">
      <c r="A7" s="34"/>
      <c r="B7" s="35"/>
      <c r="C7" s="35"/>
      <c r="D7" s="38"/>
    </row>
    <row r="8" spans="1:4" x14ac:dyDescent="0.25">
      <c r="A8" s="34"/>
      <c r="B8" s="35"/>
      <c r="C8" s="35"/>
      <c r="D8" s="38"/>
    </row>
    <row r="9" spans="1:4" x14ac:dyDescent="0.25">
      <c r="A9" s="34"/>
      <c r="B9" s="35"/>
      <c r="C9" s="35"/>
      <c r="D9" s="38"/>
    </row>
    <row r="10" spans="1:4" x14ac:dyDescent="0.25">
      <c r="A10" s="62"/>
      <c r="B10" s="55"/>
      <c r="C10" s="55"/>
      <c r="D10" s="5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8400F-5E3A-4DE0-90F9-7D6759B24201}">
  <dimension ref="A1:X24"/>
  <sheetViews>
    <sheetView zoomScale="98" zoomScaleNormal="98" workbookViewId="0">
      <selection activeCell="L11" sqref="L11"/>
    </sheetView>
  </sheetViews>
  <sheetFormatPr defaultRowHeight="15" x14ac:dyDescent="0.25"/>
  <cols>
    <col min="1" max="1" width="9.140625" customWidth="1"/>
    <col min="2" max="2" width="39.140625" bestFit="1" customWidth="1"/>
    <col min="3" max="3" width="20.85546875" bestFit="1" customWidth="1"/>
    <col min="4" max="4" width="10.7109375" style="18" bestFit="1" customWidth="1"/>
    <col min="5" max="5" width="14.42578125" style="32" customWidth="1"/>
    <col min="6" max="6" width="7.7109375" style="32" customWidth="1"/>
    <col min="7" max="7" width="20" style="20" bestFit="1" customWidth="1"/>
    <col min="8" max="8" width="11.85546875" style="20" customWidth="1"/>
    <col min="9" max="9" width="17.7109375" style="20" bestFit="1" customWidth="1"/>
    <col min="10" max="10" width="14.42578125" style="20" customWidth="1"/>
    <col min="11" max="11" width="18" style="20" bestFit="1" customWidth="1"/>
    <col min="12" max="12" width="14.85546875" style="20" bestFit="1" customWidth="1"/>
    <col min="13" max="14" width="11.7109375" style="20" customWidth="1"/>
    <col min="15" max="16" width="10.7109375" style="20" customWidth="1"/>
    <col min="17" max="17" width="10.7109375" style="21" customWidth="1"/>
    <col min="18" max="18" width="26.140625" bestFit="1" customWidth="1"/>
    <col min="19" max="19" width="16.5703125" style="92" customWidth="1"/>
    <col min="20" max="22" width="9.140625" customWidth="1"/>
    <col min="23" max="23" width="15.7109375" customWidth="1"/>
    <col min="24" max="25" width="9.140625" customWidth="1"/>
  </cols>
  <sheetData>
    <row r="1" spans="1:24" s="11" customFormat="1" ht="23.25" x14ac:dyDescent="0.35">
      <c r="C1" s="12"/>
      <c r="D1" s="141" t="s">
        <v>13</v>
      </c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3"/>
      <c r="R1" s="94" t="s">
        <v>151</v>
      </c>
      <c r="S1" s="65"/>
    </row>
    <row r="2" spans="1:24" ht="45" x14ac:dyDescent="0.25">
      <c r="A2" s="13" t="s">
        <v>14</v>
      </c>
      <c r="B2" s="13" t="s">
        <v>15</v>
      </c>
      <c r="C2" s="13" t="s">
        <v>16</v>
      </c>
      <c r="D2" s="14" t="s">
        <v>0</v>
      </c>
      <c r="E2" s="31" t="s">
        <v>298</v>
      </c>
      <c r="F2" s="31" t="s">
        <v>51</v>
      </c>
      <c r="G2" s="23" t="s">
        <v>48</v>
      </c>
      <c r="H2" s="15" t="s">
        <v>17</v>
      </c>
      <c r="I2" s="15" t="s">
        <v>18</v>
      </c>
      <c r="J2" s="15" t="s">
        <v>19</v>
      </c>
      <c r="K2" s="15" t="s">
        <v>354</v>
      </c>
      <c r="L2" s="15" t="s">
        <v>20</v>
      </c>
      <c r="M2" s="15" t="s">
        <v>49</v>
      </c>
      <c r="N2" s="15" t="s">
        <v>352</v>
      </c>
      <c r="O2" s="15" t="s">
        <v>353</v>
      </c>
      <c r="P2" s="15" t="s">
        <v>21</v>
      </c>
      <c r="Q2" s="16" t="s">
        <v>22</v>
      </c>
      <c r="R2" s="44" t="s">
        <v>155</v>
      </c>
      <c r="S2" s="88" t="s">
        <v>179</v>
      </c>
    </row>
    <row r="3" spans="1:24" x14ac:dyDescent="0.25">
      <c r="A3" s="17" t="s">
        <v>211</v>
      </c>
      <c r="B3" s="59" t="s">
        <v>8</v>
      </c>
      <c r="C3" s="46" t="s">
        <v>50</v>
      </c>
      <c r="D3" s="18" t="s">
        <v>1</v>
      </c>
      <c r="E3" s="32" t="s">
        <v>299</v>
      </c>
      <c r="F3" s="4">
        <v>1</v>
      </c>
      <c r="G3" s="4" t="s">
        <v>360</v>
      </c>
      <c r="H3" s="4">
        <v>2.5</v>
      </c>
      <c r="I3" s="20" t="s">
        <v>30</v>
      </c>
      <c r="J3" s="4">
        <v>1</v>
      </c>
      <c r="K3" s="4" t="s">
        <v>355</v>
      </c>
      <c r="L3" s="20" t="s">
        <v>23</v>
      </c>
      <c r="M3" s="4" t="s">
        <v>12</v>
      </c>
      <c r="N3" s="4"/>
      <c r="O3" s="4" t="b">
        <v>1</v>
      </c>
      <c r="P3" s="20" t="b">
        <v>0</v>
      </c>
      <c r="Q3" s="21" t="b">
        <v>0</v>
      </c>
    </row>
    <row r="4" spans="1:24" x14ac:dyDescent="0.25">
      <c r="A4" s="17" t="s">
        <v>329</v>
      </c>
      <c r="B4" s="59" t="s">
        <v>24</v>
      </c>
      <c r="C4" s="46" t="s">
        <v>50</v>
      </c>
      <c r="D4" s="18" t="s">
        <v>1</v>
      </c>
      <c r="E4" s="32" t="s">
        <v>299</v>
      </c>
      <c r="F4" s="4">
        <v>1</v>
      </c>
      <c r="G4" s="4" t="s">
        <v>361</v>
      </c>
      <c r="H4" s="4">
        <v>0.01</v>
      </c>
      <c r="I4" s="20" t="s">
        <v>365</v>
      </c>
      <c r="J4" s="4">
        <v>0.01</v>
      </c>
      <c r="K4" s="139" t="s">
        <v>355</v>
      </c>
      <c r="L4" s="20" t="s">
        <v>23</v>
      </c>
      <c r="M4" s="4" t="s">
        <v>12</v>
      </c>
      <c r="N4" s="4"/>
      <c r="O4" s="4" t="b">
        <v>1</v>
      </c>
      <c r="P4" s="20" t="b">
        <v>0</v>
      </c>
      <c r="Q4" s="21" t="b">
        <v>0</v>
      </c>
      <c r="W4" s="1"/>
      <c r="X4" s="1"/>
    </row>
    <row r="5" spans="1:24" x14ac:dyDescent="0.25">
      <c r="A5" s="17" t="s">
        <v>357</v>
      </c>
      <c r="B5" s="59" t="s">
        <v>358</v>
      </c>
      <c r="C5" s="46" t="s">
        <v>50</v>
      </c>
      <c r="D5" s="18" t="s">
        <v>359</v>
      </c>
      <c r="E5" s="20" t="s">
        <v>299</v>
      </c>
      <c r="F5" s="4">
        <v>1</v>
      </c>
      <c r="G5" s="19" t="s">
        <v>291</v>
      </c>
      <c r="H5" s="4">
        <v>0</v>
      </c>
      <c r="I5" s="20" t="s">
        <v>30</v>
      </c>
      <c r="J5" s="4">
        <v>1.82</v>
      </c>
      <c r="K5" s="4" t="s">
        <v>355</v>
      </c>
      <c r="L5" s="20" t="s">
        <v>23</v>
      </c>
      <c r="M5" s="4" t="s">
        <v>12</v>
      </c>
      <c r="N5" s="4"/>
      <c r="O5" s="4" t="b">
        <v>1</v>
      </c>
      <c r="P5" s="20" t="b">
        <v>0</v>
      </c>
      <c r="Q5" s="21" t="b">
        <v>0</v>
      </c>
    </row>
    <row r="6" spans="1:24" x14ac:dyDescent="0.25">
      <c r="A6" s="17" t="s">
        <v>212</v>
      </c>
      <c r="B6" s="59" t="s">
        <v>53</v>
      </c>
      <c r="C6" s="46" t="s">
        <v>50</v>
      </c>
      <c r="D6" s="18" t="s">
        <v>25</v>
      </c>
      <c r="E6" s="32" t="s">
        <v>299</v>
      </c>
      <c r="F6" s="4">
        <v>1</v>
      </c>
      <c r="G6" s="4" t="s">
        <v>362</v>
      </c>
      <c r="H6" s="4">
        <v>0.3</v>
      </c>
      <c r="I6" s="20" t="s">
        <v>26</v>
      </c>
      <c r="J6" s="4">
        <v>0.3</v>
      </c>
      <c r="K6" s="4" t="s">
        <v>355</v>
      </c>
      <c r="L6" s="20" t="s">
        <v>23</v>
      </c>
      <c r="M6" s="4" t="s">
        <v>12</v>
      </c>
      <c r="N6" s="4"/>
      <c r="O6" s="4" t="b">
        <v>0</v>
      </c>
      <c r="P6" s="20" t="b">
        <v>0</v>
      </c>
      <c r="Q6" s="21" t="b">
        <v>0</v>
      </c>
      <c r="W6" s="1"/>
      <c r="X6" s="1"/>
    </row>
    <row r="7" spans="1:24" x14ac:dyDescent="0.25">
      <c r="A7" s="17" t="s">
        <v>213</v>
      </c>
      <c r="B7" s="59" t="s">
        <v>27</v>
      </c>
      <c r="C7" s="46" t="s">
        <v>28</v>
      </c>
      <c r="D7" s="18" t="s">
        <v>12</v>
      </c>
      <c r="E7" s="32" t="s">
        <v>299</v>
      </c>
      <c r="F7" s="4">
        <v>1</v>
      </c>
      <c r="G7" s="4" t="s">
        <v>29</v>
      </c>
      <c r="H7" s="4" t="s">
        <v>12</v>
      </c>
      <c r="I7" s="20" t="s">
        <v>12</v>
      </c>
      <c r="J7" s="4"/>
      <c r="K7" s="139" t="s">
        <v>355</v>
      </c>
      <c r="L7" s="20" t="s">
        <v>12</v>
      </c>
      <c r="M7" s="4" t="s">
        <v>12</v>
      </c>
      <c r="N7" s="4"/>
      <c r="O7" s="4" t="s">
        <v>12</v>
      </c>
      <c r="P7" s="20" t="b">
        <v>0</v>
      </c>
      <c r="Q7" s="21" t="b">
        <v>0</v>
      </c>
    </row>
    <row r="8" spans="1:24" x14ac:dyDescent="0.25">
      <c r="A8" s="17" t="s">
        <v>214</v>
      </c>
      <c r="B8" s="59" t="s">
        <v>52</v>
      </c>
      <c r="C8" s="46" t="s">
        <v>50</v>
      </c>
      <c r="D8" s="18" t="s">
        <v>25</v>
      </c>
      <c r="E8" s="32" t="s">
        <v>299</v>
      </c>
      <c r="F8" s="4">
        <v>1</v>
      </c>
      <c r="G8" s="4" t="s">
        <v>291</v>
      </c>
      <c r="H8" s="4">
        <v>1.2</v>
      </c>
      <c r="I8" s="20" t="s">
        <v>30</v>
      </c>
      <c r="J8" s="4">
        <v>0.6</v>
      </c>
      <c r="K8" s="4" t="s">
        <v>355</v>
      </c>
      <c r="L8" s="20" t="s">
        <v>23</v>
      </c>
      <c r="M8" s="4" t="s">
        <v>12</v>
      </c>
      <c r="N8" s="17" t="s">
        <v>211</v>
      </c>
      <c r="O8" s="4" t="b">
        <v>1</v>
      </c>
      <c r="P8" s="20" t="b">
        <v>0</v>
      </c>
      <c r="Q8" s="21" t="b">
        <v>0</v>
      </c>
    </row>
    <row r="9" spans="1:24" x14ac:dyDescent="0.25">
      <c r="A9" s="17" t="s">
        <v>215</v>
      </c>
      <c r="B9" s="59" t="s">
        <v>55</v>
      </c>
      <c r="C9" s="46" t="s">
        <v>50</v>
      </c>
      <c r="D9" s="18" t="s">
        <v>25</v>
      </c>
      <c r="E9" s="32" t="s">
        <v>299</v>
      </c>
      <c r="F9" s="4">
        <v>1</v>
      </c>
      <c r="G9" s="4" t="s">
        <v>363</v>
      </c>
      <c r="H9" s="4">
        <v>1.2</v>
      </c>
      <c r="I9" s="20" t="s">
        <v>30</v>
      </c>
      <c r="J9" s="4">
        <v>0.6</v>
      </c>
      <c r="K9" s="139" t="s">
        <v>355</v>
      </c>
      <c r="L9" s="20" t="s">
        <v>23</v>
      </c>
      <c r="M9" s="4" t="s">
        <v>12</v>
      </c>
      <c r="N9" s="4"/>
      <c r="O9" s="4" t="b">
        <v>1</v>
      </c>
      <c r="P9" s="20" t="b">
        <v>0</v>
      </c>
      <c r="Q9" s="21" t="b">
        <v>0</v>
      </c>
    </row>
    <row r="10" spans="1:24" x14ac:dyDescent="0.25">
      <c r="A10" s="17" t="s">
        <v>216</v>
      </c>
      <c r="B10" s="59" t="s">
        <v>2</v>
      </c>
      <c r="C10" s="46" t="s">
        <v>50</v>
      </c>
      <c r="D10" s="18" t="s">
        <v>25</v>
      </c>
      <c r="E10" s="32" t="s">
        <v>299</v>
      </c>
      <c r="F10" s="4">
        <v>1</v>
      </c>
      <c r="G10" s="4" t="s">
        <v>291</v>
      </c>
      <c r="H10" s="22">
        <v>1.2</v>
      </c>
      <c r="I10" s="20" t="s">
        <v>30</v>
      </c>
      <c r="J10" s="4">
        <v>0.6</v>
      </c>
      <c r="K10" s="139" t="s">
        <v>355</v>
      </c>
      <c r="L10" s="20" t="s">
        <v>23</v>
      </c>
      <c r="M10" s="4" t="s">
        <v>12</v>
      </c>
      <c r="N10" s="17" t="s">
        <v>211</v>
      </c>
      <c r="O10" s="4" t="b">
        <v>1</v>
      </c>
      <c r="P10" s="20" t="b">
        <v>0</v>
      </c>
      <c r="Q10" s="21" t="b">
        <v>0</v>
      </c>
    </row>
    <row r="11" spans="1:24" x14ac:dyDescent="0.25">
      <c r="A11" s="17" t="s">
        <v>217</v>
      </c>
      <c r="B11" s="59" t="s">
        <v>54</v>
      </c>
      <c r="C11" s="46" t="s">
        <v>50</v>
      </c>
      <c r="D11" s="18" t="s">
        <v>25</v>
      </c>
      <c r="E11" s="32" t="s">
        <v>299</v>
      </c>
      <c r="F11" s="4">
        <v>1</v>
      </c>
      <c r="G11" s="4" t="s">
        <v>364</v>
      </c>
      <c r="H11" s="4">
        <v>1.2</v>
      </c>
      <c r="I11" s="20" t="s">
        <v>30</v>
      </c>
      <c r="J11" s="4">
        <v>0.6</v>
      </c>
      <c r="K11" s="139" t="s">
        <v>355</v>
      </c>
      <c r="L11" s="20" t="s">
        <v>23</v>
      </c>
      <c r="M11" s="4" t="s">
        <v>12</v>
      </c>
      <c r="N11" s="4"/>
      <c r="O11" s="4" t="b">
        <v>1</v>
      </c>
      <c r="P11" s="20" t="b">
        <v>0</v>
      </c>
      <c r="Q11" s="21" t="b">
        <v>0</v>
      </c>
    </row>
    <row r="12" spans="1:24" x14ac:dyDescent="0.25">
      <c r="A12" s="17" t="s">
        <v>218</v>
      </c>
      <c r="B12" s="59" t="s">
        <v>31</v>
      </c>
      <c r="C12" s="46" t="s">
        <v>50</v>
      </c>
      <c r="D12" s="18" t="s">
        <v>25</v>
      </c>
      <c r="E12" s="32" t="s">
        <v>299</v>
      </c>
      <c r="F12" s="4">
        <v>2</v>
      </c>
      <c r="G12" s="4" t="s">
        <v>275</v>
      </c>
      <c r="H12" s="4">
        <v>0.3</v>
      </c>
      <c r="I12" s="20" t="s">
        <v>26</v>
      </c>
      <c r="J12" s="4">
        <v>0.3</v>
      </c>
      <c r="K12" s="139" t="s">
        <v>355</v>
      </c>
      <c r="L12" s="20" t="s">
        <v>23</v>
      </c>
      <c r="M12" s="4" t="s">
        <v>12</v>
      </c>
      <c r="N12" s="4"/>
      <c r="O12" s="4" t="b">
        <v>0</v>
      </c>
      <c r="P12" s="20" t="b">
        <v>0</v>
      </c>
      <c r="Q12" s="21" t="b">
        <v>0</v>
      </c>
    </row>
    <row r="13" spans="1:24" x14ac:dyDescent="0.25">
      <c r="A13" s="17" t="s">
        <v>219</v>
      </c>
      <c r="B13" s="59" t="s">
        <v>32</v>
      </c>
      <c r="C13" s="46" t="s">
        <v>28</v>
      </c>
      <c r="D13" s="18" t="s">
        <v>12</v>
      </c>
      <c r="E13" s="32" t="s">
        <v>299</v>
      </c>
      <c r="F13" s="4">
        <v>1</v>
      </c>
      <c r="G13" s="19" t="s">
        <v>29</v>
      </c>
      <c r="H13" s="4" t="s">
        <v>12</v>
      </c>
      <c r="I13" s="20" t="s">
        <v>12</v>
      </c>
      <c r="J13" s="4" t="s">
        <v>12</v>
      </c>
      <c r="K13" s="139" t="s">
        <v>355</v>
      </c>
      <c r="L13" s="20" t="s">
        <v>12</v>
      </c>
      <c r="M13" s="4" t="s">
        <v>12</v>
      </c>
      <c r="N13" s="4"/>
      <c r="O13" s="4" t="s">
        <v>12</v>
      </c>
      <c r="P13" s="20" t="b">
        <v>0</v>
      </c>
      <c r="Q13" s="21" t="b">
        <v>0</v>
      </c>
    </row>
    <row r="14" spans="1:24" x14ac:dyDescent="0.25">
      <c r="A14" s="17" t="s">
        <v>220</v>
      </c>
      <c r="B14" s="59" t="s">
        <v>33</v>
      </c>
      <c r="C14" s="46" t="s">
        <v>197</v>
      </c>
      <c r="D14" s="18" t="s">
        <v>25</v>
      </c>
      <c r="E14" s="32" t="s">
        <v>299</v>
      </c>
      <c r="F14" s="4">
        <v>1</v>
      </c>
      <c r="G14" s="19" t="s">
        <v>34</v>
      </c>
      <c r="H14" s="4">
        <v>1.2</v>
      </c>
      <c r="I14" s="20" t="s">
        <v>30</v>
      </c>
      <c r="J14" s="4">
        <v>0.6</v>
      </c>
      <c r="K14" s="139" t="s">
        <v>355</v>
      </c>
      <c r="L14" s="20" t="s">
        <v>23</v>
      </c>
      <c r="M14" s="4" t="s">
        <v>12</v>
      </c>
      <c r="N14" s="4"/>
      <c r="O14" s="4" t="b">
        <v>1</v>
      </c>
      <c r="P14" s="20" t="b">
        <v>0</v>
      </c>
      <c r="Q14" s="21" t="b">
        <v>0</v>
      </c>
    </row>
    <row r="15" spans="1:24" x14ac:dyDescent="0.25">
      <c r="A15" s="17" t="s">
        <v>221</v>
      </c>
      <c r="B15" s="59" t="s">
        <v>35</v>
      </c>
      <c r="C15" s="46" t="s">
        <v>197</v>
      </c>
      <c r="D15" s="18" t="s">
        <v>12</v>
      </c>
      <c r="E15" s="32" t="s">
        <v>299</v>
      </c>
      <c r="F15" s="4">
        <v>1</v>
      </c>
      <c r="G15" s="19" t="s">
        <v>29</v>
      </c>
      <c r="H15" s="4" t="s">
        <v>12</v>
      </c>
      <c r="I15" s="20" t="s">
        <v>12</v>
      </c>
      <c r="J15" s="4" t="s">
        <v>12</v>
      </c>
      <c r="K15" s="139" t="s">
        <v>355</v>
      </c>
      <c r="L15" s="20" t="s">
        <v>12</v>
      </c>
      <c r="M15" s="4" t="s">
        <v>12</v>
      </c>
      <c r="N15" s="4"/>
      <c r="O15" s="4" t="s">
        <v>12</v>
      </c>
      <c r="P15" s="20" t="b">
        <v>0</v>
      </c>
      <c r="Q15" s="21" t="b">
        <v>0</v>
      </c>
    </row>
    <row r="16" spans="1:24" ht="14.25" customHeight="1" x14ac:dyDescent="0.25">
      <c r="A16" s="17" t="s">
        <v>222</v>
      </c>
      <c r="B16" s="59" t="s">
        <v>3</v>
      </c>
      <c r="C16" s="46" t="s">
        <v>197</v>
      </c>
      <c r="D16" s="18" t="s">
        <v>25</v>
      </c>
      <c r="E16" s="32" t="s">
        <v>299</v>
      </c>
      <c r="F16" s="4">
        <v>1</v>
      </c>
      <c r="G16" s="19" t="s">
        <v>37</v>
      </c>
      <c r="H16" s="4">
        <v>1.2</v>
      </c>
      <c r="I16" s="20" t="s">
        <v>30</v>
      </c>
      <c r="J16" s="4">
        <v>0.6</v>
      </c>
      <c r="K16" s="139" t="s">
        <v>355</v>
      </c>
      <c r="L16" s="20" t="s">
        <v>23</v>
      </c>
      <c r="M16" s="4" t="s">
        <v>12</v>
      </c>
      <c r="N16" s="4"/>
      <c r="O16" s="4" t="b">
        <v>1</v>
      </c>
      <c r="P16" s="20" t="b">
        <v>0</v>
      </c>
      <c r="Q16" s="21" t="b">
        <v>0</v>
      </c>
    </row>
    <row r="17" spans="1:17" ht="14.25" customHeight="1" x14ac:dyDescent="0.25">
      <c r="A17" s="17" t="s">
        <v>223</v>
      </c>
      <c r="B17" s="59" t="s">
        <v>38</v>
      </c>
      <c r="C17" s="46" t="s">
        <v>197</v>
      </c>
      <c r="D17" s="18" t="s">
        <v>25</v>
      </c>
      <c r="E17" s="32" t="s">
        <v>299</v>
      </c>
      <c r="F17" s="4">
        <v>1</v>
      </c>
      <c r="G17" s="19" t="s">
        <v>39</v>
      </c>
      <c r="H17" s="4">
        <v>0.3</v>
      </c>
      <c r="I17" s="20" t="s">
        <v>26</v>
      </c>
      <c r="J17" s="4">
        <v>0.3</v>
      </c>
      <c r="K17" s="139" t="s">
        <v>355</v>
      </c>
      <c r="L17" s="20" t="s">
        <v>23</v>
      </c>
      <c r="M17" s="4" t="s">
        <v>12</v>
      </c>
      <c r="N17" s="4"/>
      <c r="O17" s="4" t="b">
        <v>0</v>
      </c>
      <c r="P17" s="20" t="b">
        <v>0</v>
      </c>
      <c r="Q17" s="21" t="b">
        <v>0</v>
      </c>
    </row>
    <row r="18" spans="1:17" x14ac:dyDescent="0.25">
      <c r="A18" s="17" t="s">
        <v>224</v>
      </c>
      <c r="B18" s="59" t="s">
        <v>56</v>
      </c>
      <c r="C18" s="46" t="s">
        <v>197</v>
      </c>
      <c r="D18" s="18" t="s">
        <v>25</v>
      </c>
      <c r="E18" s="32" t="s">
        <v>299</v>
      </c>
      <c r="F18" s="4">
        <v>2</v>
      </c>
      <c r="G18" s="19" t="s">
        <v>57</v>
      </c>
      <c r="H18" s="4">
        <v>1.2</v>
      </c>
      <c r="I18" s="20" t="s">
        <v>30</v>
      </c>
      <c r="J18" s="4">
        <v>0.6</v>
      </c>
      <c r="K18" s="139" t="s">
        <v>355</v>
      </c>
      <c r="L18" s="20" t="s">
        <v>23</v>
      </c>
      <c r="M18" s="4" t="s">
        <v>12</v>
      </c>
      <c r="N18" s="4"/>
      <c r="O18" s="4" t="b">
        <v>1</v>
      </c>
      <c r="P18" s="20" t="b">
        <v>0</v>
      </c>
      <c r="Q18" s="21" t="b">
        <v>0</v>
      </c>
    </row>
    <row r="19" spans="1:17" x14ac:dyDescent="0.25">
      <c r="A19" s="17" t="s">
        <v>225</v>
      </c>
      <c r="B19" s="59" t="s">
        <v>40</v>
      </c>
      <c r="C19" s="46" t="s">
        <v>197</v>
      </c>
      <c r="D19" s="18" t="s">
        <v>12</v>
      </c>
      <c r="E19" s="32" t="s">
        <v>299</v>
      </c>
      <c r="F19" s="4">
        <v>1</v>
      </c>
      <c r="G19" s="19" t="s">
        <v>29</v>
      </c>
      <c r="H19" s="4" t="s">
        <v>12</v>
      </c>
      <c r="I19" s="20" t="s">
        <v>12</v>
      </c>
      <c r="J19" s="4" t="s">
        <v>12</v>
      </c>
      <c r="K19" s="139" t="s">
        <v>355</v>
      </c>
      <c r="L19" s="20" t="s">
        <v>12</v>
      </c>
      <c r="M19" s="4" t="s">
        <v>12</v>
      </c>
      <c r="N19" s="4"/>
      <c r="O19" s="4" t="s">
        <v>12</v>
      </c>
      <c r="P19" s="20" t="b">
        <v>0</v>
      </c>
      <c r="Q19" s="21" t="b">
        <v>0</v>
      </c>
    </row>
    <row r="20" spans="1:17" x14ac:dyDescent="0.25">
      <c r="A20" s="17" t="s">
        <v>226</v>
      </c>
      <c r="B20" s="59" t="s">
        <v>41</v>
      </c>
      <c r="C20" s="46" t="s">
        <v>28</v>
      </c>
      <c r="D20" s="18" t="s">
        <v>12</v>
      </c>
      <c r="E20" s="32" t="s">
        <v>299</v>
      </c>
      <c r="F20" s="4">
        <v>1</v>
      </c>
      <c r="G20" s="19" t="s">
        <v>29</v>
      </c>
      <c r="H20" s="4" t="s">
        <v>12</v>
      </c>
      <c r="I20" s="20" t="s">
        <v>12</v>
      </c>
      <c r="J20" s="4" t="s">
        <v>12</v>
      </c>
      <c r="K20" s="139" t="s">
        <v>355</v>
      </c>
      <c r="L20" s="20" t="s">
        <v>12</v>
      </c>
      <c r="M20" s="4" t="s">
        <v>12</v>
      </c>
      <c r="N20" s="4"/>
      <c r="O20" s="4" t="s">
        <v>12</v>
      </c>
      <c r="P20" s="20" t="b">
        <v>0</v>
      </c>
      <c r="Q20" s="21" t="b">
        <v>0</v>
      </c>
    </row>
    <row r="21" spans="1:17" x14ac:dyDescent="0.25">
      <c r="A21" s="17" t="s">
        <v>227</v>
      </c>
      <c r="B21" s="59" t="s">
        <v>42</v>
      </c>
      <c r="C21" s="46" t="s">
        <v>197</v>
      </c>
      <c r="D21" s="18" t="s">
        <v>25</v>
      </c>
      <c r="E21" s="32" t="s">
        <v>299</v>
      </c>
      <c r="F21" s="4">
        <v>1</v>
      </c>
      <c r="G21" s="19" t="s">
        <v>43</v>
      </c>
      <c r="H21" s="4">
        <v>1.2</v>
      </c>
      <c r="I21" s="20" t="s">
        <v>30</v>
      </c>
      <c r="J21" s="4">
        <v>0.6</v>
      </c>
      <c r="K21" s="139" t="s">
        <v>355</v>
      </c>
      <c r="L21" s="20" t="s">
        <v>23</v>
      </c>
      <c r="M21" s="4" t="s">
        <v>12</v>
      </c>
      <c r="N21" s="4"/>
      <c r="O21" s="4" t="b">
        <v>1</v>
      </c>
      <c r="P21" s="20" t="b">
        <v>0</v>
      </c>
      <c r="Q21" s="21" t="b">
        <v>0</v>
      </c>
    </row>
    <row r="22" spans="1:17" x14ac:dyDescent="0.25">
      <c r="A22" s="17" t="s">
        <v>228</v>
      </c>
      <c r="B22" s="59" t="s">
        <v>44</v>
      </c>
      <c r="C22" s="46" t="s">
        <v>197</v>
      </c>
      <c r="D22" s="18" t="s">
        <v>25</v>
      </c>
      <c r="E22" s="32" t="s">
        <v>299</v>
      </c>
      <c r="F22" s="4">
        <v>1</v>
      </c>
      <c r="G22" s="19" t="s">
        <v>291</v>
      </c>
      <c r="H22" s="4">
        <v>1.2</v>
      </c>
      <c r="I22" s="20" t="s">
        <v>26</v>
      </c>
      <c r="J22" s="4">
        <v>0.3</v>
      </c>
      <c r="K22" s="139" t="s">
        <v>355</v>
      </c>
      <c r="L22" s="20" t="s">
        <v>23</v>
      </c>
      <c r="M22" s="4" t="s">
        <v>12</v>
      </c>
      <c r="N22" s="4"/>
      <c r="O22" s="4" t="b">
        <v>0</v>
      </c>
      <c r="P22" s="20" t="b">
        <v>0</v>
      </c>
      <c r="Q22" s="21" t="b">
        <v>0</v>
      </c>
    </row>
    <row r="23" spans="1:17" x14ac:dyDescent="0.25">
      <c r="A23" s="17" t="s">
        <v>229</v>
      </c>
      <c r="B23" s="59" t="s">
        <v>45</v>
      </c>
      <c r="C23" s="46" t="s">
        <v>197</v>
      </c>
      <c r="D23" s="18" t="s">
        <v>25</v>
      </c>
      <c r="E23" s="32" t="s">
        <v>299</v>
      </c>
      <c r="F23" s="4">
        <v>1</v>
      </c>
      <c r="G23" s="19" t="s">
        <v>254</v>
      </c>
      <c r="H23" s="4">
        <v>1.2</v>
      </c>
      <c r="I23" s="20" t="s">
        <v>30</v>
      </c>
      <c r="J23" s="4">
        <v>0.6</v>
      </c>
      <c r="K23" s="139" t="s">
        <v>355</v>
      </c>
      <c r="L23" s="20" t="s">
        <v>23</v>
      </c>
      <c r="M23" s="4" t="s">
        <v>12</v>
      </c>
      <c r="N23" s="4"/>
      <c r="O23" s="4" t="b">
        <v>1</v>
      </c>
      <c r="P23" s="20" t="b">
        <v>0</v>
      </c>
      <c r="Q23" s="21" t="b">
        <v>0</v>
      </c>
    </row>
    <row r="24" spans="1:17" x14ac:dyDescent="0.25">
      <c r="A24" s="17" t="s">
        <v>230</v>
      </c>
      <c r="B24" s="59" t="s">
        <v>46</v>
      </c>
      <c r="C24" s="46" t="s">
        <v>28</v>
      </c>
      <c r="D24" s="18" t="s">
        <v>12</v>
      </c>
      <c r="E24" s="32" t="s">
        <v>299</v>
      </c>
      <c r="F24" s="4">
        <v>1</v>
      </c>
      <c r="G24" s="19" t="s">
        <v>47</v>
      </c>
      <c r="H24" s="4">
        <v>0.9</v>
      </c>
      <c r="I24" s="20" t="s">
        <v>12</v>
      </c>
      <c r="J24" s="4">
        <v>0.6</v>
      </c>
      <c r="K24" s="139" t="s">
        <v>355</v>
      </c>
      <c r="L24" s="20" t="s">
        <v>12</v>
      </c>
      <c r="M24" s="4" t="s">
        <v>12</v>
      </c>
      <c r="N24" s="4"/>
      <c r="O24" s="4" t="s">
        <v>12</v>
      </c>
      <c r="P24" s="20" t="b">
        <v>0</v>
      </c>
      <c r="Q24" s="21" t="b">
        <v>0</v>
      </c>
    </row>
  </sheetData>
  <mergeCells count="1">
    <mergeCell ref="D1:Q1"/>
  </mergeCells>
  <conditionalFormatting sqref="P3:Q4 D3:F4 L10:M10 D13:J24 L11:N24 P6:Q24 I3:I4 D6:F12 I6:I12 L3:N4 L6:N7 L9:N9 L8:M8">
    <cfRule type="expression" dxfId="170" priority="39">
      <formula>OR(EXACT($C3,"Detailed (EEDB based)"), EXACT($C3, "Detailed (Generic)"))</formula>
    </cfRule>
  </conditionalFormatting>
  <conditionalFormatting sqref="M3:N4 M11:N24 M10 M6:N7 M9:N9 M8">
    <cfRule type="expression" dxfId="169" priority="37">
      <formula>EXACT($L3, "Building volume")</formula>
    </cfRule>
  </conditionalFormatting>
  <conditionalFormatting sqref="O3:O4 O6:O24">
    <cfRule type="expression" dxfId="168" priority="15">
      <formula>OR(EXACT($C3,"Detailed (EEDB based)"), EXACT($C3, "Detailed (Generic)"))</formula>
    </cfRule>
  </conditionalFormatting>
  <conditionalFormatting sqref="P5:Q5 D5:F5 H5:N5">
    <cfRule type="expression" dxfId="167" priority="14">
      <formula>OR(EXACT($C5,"Detailed (EEDB based)"), EXACT($C5, "Detailed (Generic)"))</formula>
    </cfRule>
  </conditionalFormatting>
  <conditionalFormatting sqref="M5:N5">
    <cfRule type="expression" dxfId="166" priority="13">
      <formula>EXACT($L5, "Building volume")</formula>
    </cfRule>
  </conditionalFormatting>
  <conditionalFormatting sqref="O5">
    <cfRule type="expression" dxfId="165" priority="12">
      <formula>OR(EXACT($C5,"Detailed (EEDB based)"), EXACT($C5, "Detailed (Generic)"))</formula>
    </cfRule>
  </conditionalFormatting>
  <conditionalFormatting sqref="G5">
    <cfRule type="expression" dxfId="164" priority="11">
      <formula>OR(EXACT($C5,"Detailed (EEDB based)"), EXACT($C5, "Detailed (Generic)"))</formula>
    </cfRule>
  </conditionalFormatting>
  <conditionalFormatting sqref="G3:G4">
    <cfRule type="expression" dxfId="163" priority="10">
      <formula>OR(EXACT($C3,"Detailed (EEDB based)"), EXACT($C3, "Detailed (Generic)"))</formula>
    </cfRule>
  </conditionalFormatting>
  <conditionalFormatting sqref="G6">
    <cfRule type="expression" dxfId="162" priority="9">
      <formula>OR(EXACT($C6,"Detailed (EEDB based)"), EXACT($C6, "Detailed (Generic)"))</formula>
    </cfRule>
  </conditionalFormatting>
  <conditionalFormatting sqref="G7:G12">
    <cfRule type="expression" dxfId="161" priority="8">
      <formula>OR(EXACT($C7,"Detailed (EEDB based)"), EXACT($C7, "Detailed (Generic)"))</formula>
    </cfRule>
  </conditionalFormatting>
  <conditionalFormatting sqref="H3:H4">
    <cfRule type="expression" dxfId="160" priority="7">
      <formula>OR(EXACT($C3,"Detailed (EEDB based)"), EXACT($C3, "Detailed (Generic)"))</formula>
    </cfRule>
  </conditionalFormatting>
  <conditionalFormatting sqref="H6:H12">
    <cfRule type="expression" dxfId="159" priority="6">
      <formula>OR(EXACT($C6,"Detailed (EEDB based)"), EXACT($C6, "Detailed (Generic)"))</formula>
    </cfRule>
  </conditionalFormatting>
  <conditionalFormatting sqref="J3:J4">
    <cfRule type="expression" dxfId="158" priority="5">
      <formula>OR(EXACT($C3,"Detailed (EEDB based)"), EXACT($C3, "Detailed (Generic)"))</formula>
    </cfRule>
  </conditionalFormatting>
  <conditionalFormatting sqref="J6:J12">
    <cfRule type="expression" dxfId="157" priority="4">
      <formula>OR(EXACT($C6,"Detailed (EEDB based)"), EXACT($C6, "Detailed (Generic)"))</formula>
    </cfRule>
  </conditionalFormatting>
  <conditionalFormatting sqref="K3">
    <cfRule type="expression" dxfId="156" priority="3">
      <formula>OR(EXACT($C3,"Detailed (EEDB based)"), EXACT($C3, "Detailed (Generic)"))</formula>
    </cfRule>
  </conditionalFormatting>
  <conditionalFormatting sqref="K6">
    <cfRule type="expression" dxfId="155" priority="2">
      <formula>OR(EXACT($C6,"Detailed (EEDB based)"), EXACT($C6, "Detailed (Generic)"))</formula>
    </cfRule>
  </conditionalFormatting>
  <conditionalFormatting sqref="K8">
    <cfRule type="expression" dxfId="154" priority="1">
      <formula>OR(EXACT($C8,"Detailed (EEDB based)"), EXACT($C8, "Detailed (Generic)"))</formula>
    </cfRule>
  </conditionalFormatting>
  <dataValidations count="10">
    <dataValidation type="list" allowBlank="1" showInputMessage="1" showErrorMessage="1" sqref="C7 C13 C24 C20" xr:uid="{DC9BB11C-11D7-4CC0-95D0-F5C0B27D6EB8}">
      <formula1>"Fixed cost"</formula1>
    </dataValidation>
    <dataValidation type="list" allowBlank="1" showInputMessage="1" showErrorMessage="1" sqref="C19 C15" xr:uid="{92037970-2A11-4BF7-B689-39C1CD755C0A}">
      <formula1>"Plant power scaling"</formula1>
    </dataValidation>
    <dataValidation type="list" allowBlank="1" showInputMessage="1" showErrorMessage="1" sqref="L3:L24" xr:uid="{B8370F73-1908-4C80-AB0D-98A6C1C3C6BA}">
      <formula1>"Building volume, Superstructure mult., Volume (m3), -"</formula1>
    </dataValidation>
    <dataValidation type="list" allowBlank="1" showInputMessage="1" showErrorMessage="1" sqref="I24 I7 I15 I13 I19:I20" xr:uid="{B6019BB0-B04F-4F33-8735-0DA6D3E8A6AE}">
      <formula1>"Steel frame, Reinforced concrete, Steel lined reinforced concrete, Standalone steel building, Vessel, -"</formula1>
    </dataValidation>
    <dataValidation type="list" allowBlank="1" showInputMessage="1" showErrorMessage="1" sqref="D3:D24" xr:uid="{8A9447A3-CAF6-428F-B616-67E0433F2CD3}">
      <formula1>"Cylinder w/ dome, Cylinder, Rectangular, -"</formula1>
    </dataValidation>
    <dataValidation type="list" allowBlank="1" showInputMessage="1" showErrorMessage="1" sqref="Q3:Q24" xr:uid="{E0EEB1E0-CB73-4B7E-830C-1ABB5C4E5643}">
      <formula1>"Grade 80, Grade 100, FALSE"</formula1>
    </dataValidation>
    <dataValidation type="list" allowBlank="1" showInputMessage="1" showErrorMessage="1" sqref="P3:P24" xr:uid="{C6A6D6FD-F596-4CA6-8EC3-098D1F49D06F}">
      <formula1>"One sided, Two sided, FALSE"</formula1>
    </dataValidation>
    <dataValidation type="list" allowBlank="1" showInputMessage="1" showErrorMessage="1" sqref="I3 I5:I6 I16:I18 I21:I23 I8:I12 I14" xr:uid="{CE999856-45E9-4E27-9427-F7316A4F20B1}">
      <formula1>"Steel frame, Reinforced concrete, High density reinforced concrete"</formula1>
    </dataValidation>
    <dataValidation type="list" allowBlank="1" showInputMessage="1" showErrorMessage="1" sqref="I4" xr:uid="{95A77679-EDFE-4D2E-A48D-71F0A1BE35BF}">
      <formula1>"Steel liner, Standalone steel building, Stainless steel vessel, -"</formula1>
    </dataValidation>
    <dataValidation type="list" allowBlank="1" showInputMessage="1" showErrorMessage="1" sqref="C8:C12 C21:C23 C14 C16:C18 C3:C6" xr:uid="{5173D674-9420-4A47-A42C-9FBAC9B96074}">
      <formula1>"Detailed (EEDB based), Detailed (Generic), Plant power scaling, RX power scaling, Fixed cost"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3D28-0C47-4270-A49D-7CDD7E61F808}">
  <dimension ref="A1:O55"/>
  <sheetViews>
    <sheetView zoomScaleNormal="100" workbookViewId="0">
      <selection activeCell="G5" sqref="G5"/>
    </sheetView>
  </sheetViews>
  <sheetFormatPr defaultRowHeight="15" x14ac:dyDescent="0.25"/>
  <cols>
    <col min="1" max="1" width="10.42578125" customWidth="1"/>
    <col min="2" max="2" width="27" customWidth="1"/>
    <col min="3" max="3" width="34.42578125" customWidth="1"/>
    <col min="4" max="4" width="18.42578125" bestFit="1" customWidth="1"/>
    <col min="5" max="5" width="40.85546875" style="34" bestFit="1" customWidth="1"/>
    <col min="6" max="6" width="11.42578125" style="42" customWidth="1"/>
    <col min="7" max="7" width="22.85546875" style="42" customWidth="1"/>
    <col min="8" max="8" width="27.42578125" style="34" customWidth="1"/>
    <col min="9" max="9" width="17" style="38" customWidth="1"/>
    <col min="10" max="10" width="13.42578125" style="35" customWidth="1"/>
  </cols>
  <sheetData>
    <row r="1" spans="1:15" ht="23.25" x14ac:dyDescent="0.35">
      <c r="A1" s="11"/>
      <c r="B1" s="11"/>
      <c r="C1" s="11"/>
      <c r="D1" s="33"/>
      <c r="E1" s="141" t="s">
        <v>13</v>
      </c>
      <c r="F1" s="142"/>
      <c r="G1" s="142"/>
      <c r="H1" s="141" t="s">
        <v>151</v>
      </c>
      <c r="I1" s="143"/>
    </row>
    <row r="2" spans="1:15" ht="45" x14ac:dyDescent="0.25">
      <c r="A2" s="39" t="s">
        <v>14</v>
      </c>
      <c r="B2" s="39" t="s">
        <v>148</v>
      </c>
      <c r="C2" s="39" t="s">
        <v>15</v>
      </c>
      <c r="D2" s="39" t="s">
        <v>16</v>
      </c>
      <c r="E2" s="40" t="s">
        <v>152</v>
      </c>
      <c r="F2" s="61" t="s">
        <v>198</v>
      </c>
      <c r="G2" s="41" t="s">
        <v>187</v>
      </c>
      <c r="H2" s="44" t="s">
        <v>155</v>
      </c>
      <c r="I2" s="43" t="s">
        <v>199</v>
      </c>
      <c r="J2" s="91" t="s">
        <v>179</v>
      </c>
    </row>
    <row r="3" spans="1:15" x14ac:dyDescent="0.25">
      <c r="A3" t="s">
        <v>60</v>
      </c>
      <c r="B3" s="45" t="s">
        <v>100</v>
      </c>
      <c r="C3" s="59" t="s">
        <v>101</v>
      </c>
      <c r="D3" s="47" t="s">
        <v>210</v>
      </c>
      <c r="E3" s="34" t="s">
        <v>251</v>
      </c>
      <c r="F3" s="1">
        <v>1</v>
      </c>
      <c r="G3" s="1">
        <v>485000</v>
      </c>
      <c r="H3" s="36"/>
      <c r="I3" s="37"/>
      <c r="J3" s="6">
        <v>70290399</v>
      </c>
    </row>
    <row r="4" spans="1:15" x14ac:dyDescent="0.25">
      <c r="A4" t="s">
        <v>271</v>
      </c>
      <c r="B4" s="45" t="s">
        <v>100</v>
      </c>
      <c r="C4" s="59" t="s">
        <v>272</v>
      </c>
      <c r="D4" s="47" t="s">
        <v>145</v>
      </c>
      <c r="E4" s="34" t="s">
        <v>296</v>
      </c>
      <c r="F4" s="1">
        <v>1</v>
      </c>
      <c r="G4" s="1">
        <f>PlantCharacteristics!B13</f>
        <v>4</v>
      </c>
      <c r="H4" s="36"/>
      <c r="I4" s="37"/>
      <c r="J4" s="6"/>
    </row>
    <row r="5" spans="1:15" x14ac:dyDescent="0.25">
      <c r="A5" t="s">
        <v>61</v>
      </c>
      <c r="B5" s="45" t="s">
        <v>100</v>
      </c>
      <c r="C5" s="59" t="s">
        <v>102</v>
      </c>
      <c r="D5" s="47" t="s">
        <v>145</v>
      </c>
      <c r="E5" s="34" t="s">
        <v>153</v>
      </c>
      <c r="F5" s="1">
        <v>1</v>
      </c>
      <c r="G5" s="1">
        <v>61</v>
      </c>
      <c r="H5" s="36"/>
      <c r="I5" s="37"/>
      <c r="J5" s="6">
        <v>56511634</v>
      </c>
    </row>
    <row r="6" spans="1:15" ht="17.25" x14ac:dyDescent="0.25">
      <c r="A6" t="s">
        <v>62</v>
      </c>
      <c r="B6" s="45" t="s">
        <v>103</v>
      </c>
      <c r="C6" s="59" t="s">
        <v>104</v>
      </c>
      <c r="D6" s="47" t="s">
        <v>276</v>
      </c>
      <c r="E6" s="34" t="s">
        <v>297</v>
      </c>
      <c r="F6" s="42">
        <v>10</v>
      </c>
      <c r="G6" s="102">
        <f>14.5*28.7*7357/1000</f>
        <v>3061.61555</v>
      </c>
      <c r="H6" s="36">
        <v>0</v>
      </c>
      <c r="I6" s="37">
        <v>1</v>
      </c>
      <c r="J6" s="6">
        <v>46653127</v>
      </c>
      <c r="K6" s="2"/>
      <c r="L6" s="2"/>
      <c r="M6" s="2"/>
      <c r="N6" s="2"/>
      <c r="O6" s="2"/>
    </row>
    <row r="7" spans="1:15" x14ac:dyDescent="0.25">
      <c r="A7" t="s">
        <v>63</v>
      </c>
      <c r="B7" s="45" t="s">
        <v>103</v>
      </c>
      <c r="C7" s="59" t="s">
        <v>105</v>
      </c>
      <c r="D7" s="47" t="s">
        <v>276</v>
      </c>
      <c r="E7" s="34" t="s">
        <v>154</v>
      </c>
      <c r="F7" s="42">
        <v>1</v>
      </c>
      <c r="G7" s="42">
        <v>154000</v>
      </c>
      <c r="H7" s="36">
        <v>0</v>
      </c>
      <c r="I7" s="37">
        <v>1</v>
      </c>
      <c r="J7" s="6">
        <v>9901444</v>
      </c>
      <c r="K7" s="2"/>
      <c r="L7" s="2"/>
      <c r="M7" s="2"/>
      <c r="N7" s="2"/>
      <c r="O7" s="2"/>
    </row>
    <row r="8" spans="1:15" x14ac:dyDescent="0.25">
      <c r="A8" t="s">
        <v>64</v>
      </c>
      <c r="B8" s="45" t="s">
        <v>103</v>
      </c>
      <c r="C8" s="59" t="s">
        <v>106</v>
      </c>
      <c r="D8" s="47" t="s">
        <v>276</v>
      </c>
      <c r="E8" s="34" t="s">
        <v>274</v>
      </c>
      <c r="F8" s="42">
        <v>4</v>
      </c>
      <c r="G8" s="42">
        <v>5126</v>
      </c>
      <c r="H8" s="36">
        <v>0</v>
      </c>
      <c r="I8" s="37">
        <v>1</v>
      </c>
      <c r="J8" s="6">
        <v>53034613</v>
      </c>
      <c r="K8" s="2"/>
      <c r="L8" s="2"/>
      <c r="M8" s="2"/>
      <c r="N8" s="2"/>
      <c r="O8" s="2"/>
    </row>
    <row r="9" spans="1:15" x14ac:dyDescent="0.25">
      <c r="A9" t="s">
        <v>65</v>
      </c>
      <c r="B9" s="45" t="s">
        <v>103</v>
      </c>
      <c r="C9" s="59" t="s">
        <v>107</v>
      </c>
      <c r="D9" s="47" t="s">
        <v>276</v>
      </c>
      <c r="E9" s="34" t="s">
        <v>252</v>
      </c>
      <c r="F9" s="42">
        <v>1</v>
      </c>
      <c r="G9" s="95">
        <v>91663.180335503173</v>
      </c>
      <c r="H9" s="36">
        <v>0</v>
      </c>
      <c r="I9" s="37">
        <v>1</v>
      </c>
      <c r="J9" s="6">
        <v>3650698</v>
      </c>
      <c r="K9" s="2"/>
      <c r="L9" s="2"/>
      <c r="M9" s="2"/>
      <c r="N9" s="2"/>
      <c r="O9" s="2"/>
    </row>
    <row r="10" spans="1:15" x14ac:dyDescent="0.25">
      <c r="A10" t="s">
        <v>66</v>
      </c>
      <c r="B10" s="45" t="s">
        <v>108</v>
      </c>
      <c r="C10" s="59" t="s">
        <v>109</v>
      </c>
      <c r="D10" s="47" t="s">
        <v>276</v>
      </c>
      <c r="H10" s="36">
        <v>0</v>
      </c>
      <c r="I10" s="37">
        <v>1</v>
      </c>
      <c r="J10" s="6">
        <v>5247201</v>
      </c>
      <c r="K10" s="2"/>
      <c r="L10" s="2"/>
      <c r="M10" s="2"/>
      <c r="N10" s="2"/>
      <c r="O10" s="2"/>
    </row>
    <row r="11" spans="1:15" x14ac:dyDescent="0.25">
      <c r="A11" t="s">
        <v>67</v>
      </c>
      <c r="B11" s="45" t="s">
        <v>108</v>
      </c>
      <c r="C11" s="59" t="s">
        <v>110</v>
      </c>
      <c r="D11" s="47" t="s">
        <v>276</v>
      </c>
      <c r="H11" s="36">
        <v>0</v>
      </c>
      <c r="I11" s="37">
        <v>1</v>
      </c>
      <c r="J11" s="6">
        <v>9919243</v>
      </c>
      <c r="K11" s="2"/>
      <c r="L11" s="2"/>
      <c r="M11" s="2"/>
      <c r="N11" s="2"/>
      <c r="O11" s="2"/>
    </row>
    <row r="12" spans="1:15" x14ac:dyDescent="0.25">
      <c r="A12" t="s">
        <v>68</v>
      </c>
      <c r="B12" s="45" t="s">
        <v>108</v>
      </c>
      <c r="C12" s="59" t="s">
        <v>111</v>
      </c>
      <c r="D12" s="47" t="s">
        <v>145</v>
      </c>
      <c r="E12" s="34" t="s">
        <v>156</v>
      </c>
      <c r="F12" s="48">
        <v>1</v>
      </c>
      <c r="G12" s="99">
        <f>PI()*14^2/4*47</f>
        <v>7235.0878812172932</v>
      </c>
      <c r="H12" s="36"/>
      <c r="I12" s="37"/>
      <c r="J12" s="6">
        <v>5301297</v>
      </c>
      <c r="K12" s="2"/>
      <c r="L12" s="2"/>
      <c r="M12" s="2"/>
      <c r="N12" s="2"/>
      <c r="O12" s="2"/>
    </row>
    <row r="13" spans="1:15" x14ac:dyDescent="0.25">
      <c r="A13" t="s">
        <v>69</v>
      </c>
      <c r="B13" s="45" t="s">
        <v>108</v>
      </c>
      <c r="C13" s="59" t="s">
        <v>112</v>
      </c>
      <c r="D13" s="47" t="s">
        <v>145</v>
      </c>
      <c r="E13" s="34" t="s">
        <v>156</v>
      </c>
      <c r="F13" s="42">
        <v>1</v>
      </c>
      <c r="G13" s="99">
        <f>PI()*14^2/4*47</f>
        <v>7235.0878812172932</v>
      </c>
      <c r="H13" s="36"/>
      <c r="I13" s="37"/>
      <c r="J13" s="6">
        <v>1080923</v>
      </c>
      <c r="K13" s="2"/>
      <c r="L13" s="2"/>
      <c r="M13" s="2"/>
      <c r="N13" s="2"/>
      <c r="O13" s="2"/>
    </row>
    <row r="14" spans="1:15" x14ac:dyDescent="0.25">
      <c r="A14" t="s">
        <v>70</v>
      </c>
      <c r="B14" s="45" t="s">
        <v>113</v>
      </c>
      <c r="C14" s="59" t="s">
        <v>114</v>
      </c>
      <c r="D14" s="47" t="s">
        <v>145</v>
      </c>
      <c r="E14" s="34" t="s">
        <v>273</v>
      </c>
      <c r="F14" s="42">
        <v>1</v>
      </c>
      <c r="G14" s="1">
        <v>1530</v>
      </c>
      <c r="H14" s="36"/>
      <c r="I14" s="37"/>
      <c r="J14" s="6">
        <v>11383735</v>
      </c>
      <c r="K14" s="2"/>
      <c r="L14" s="2"/>
      <c r="M14" s="2"/>
      <c r="N14" s="2"/>
      <c r="O14" s="2"/>
    </row>
    <row r="15" spans="1:15" x14ac:dyDescent="0.25">
      <c r="A15" t="s">
        <v>71</v>
      </c>
      <c r="B15" s="45" t="s">
        <v>113</v>
      </c>
      <c r="C15" s="59" t="s">
        <v>115</v>
      </c>
      <c r="D15" s="47" t="s">
        <v>145</v>
      </c>
      <c r="E15" s="34" t="s">
        <v>273</v>
      </c>
      <c r="F15" s="42">
        <v>1</v>
      </c>
      <c r="G15" s="1">
        <v>1530</v>
      </c>
      <c r="H15" s="36"/>
      <c r="I15" s="37"/>
      <c r="J15" s="6">
        <v>1526383</v>
      </c>
      <c r="K15" s="2"/>
      <c r="L15" s="2"/>
      <c r="M15" s="2"/>
      <c r="N15" s="2"/>
      <c r="O15" s="2"/>
    </row>
    <row r="16" spans="1:15" x14ac:dyDescent="0.25">
      <c r="A16" t="s">
        <v>72</v>
      </c>
      <c r="B16" s="45" t="s">
        <v>113</v>
      </c>
      <c r="C16" s="59" t="s">
        <v>116</v>
      </c>
      <c r="D16" s="47" t="s">
        <v>197</v>
      </c>
      <c r="H16" s="36"/>
      <c r="I16" s="37"/>
      <c r="J16" s="6">
        <v>8032289</v>
      </c>
      <c r="K16" s="2"/>
      <c r="L16" s="2"/>
      <c r="M16" s="2"/>
      <c r="N16" s="2"/>
      <c r="O16" s="2"/>
    </row>
    <row r="17" spans="1:15" x14ac:dyDescent="0.25">
      <c r="A17" t="s">
        <v>73</v>
      </c>
      <c r="B17" s="45" t="s">
        <v>117</v>
      </c>
      <c r="C17" s="59" t="s">
        <v>118</v>
      </c>
      <c r="D17" s="47" t="s">
        <v>210</v>
      </c>
      <c r="E17" s="34" t="s">
        <v>157</v>
      </c>
      <c r="F17" s="42">
        <v>1</v>
      </c>
      <c r="G17" s="42">
        <v>1.8</v>
      </c>
      <c r="H17" s="36"/>
      <c r="I17" s="37"/>
      <c r="J17" s="6">
        <v>1552247</v>
      </c>
      <c r="K17" s="2"/>
      <c r="L17" s="2"/>
      <c r="M17" s="2"/>
      <c r="N17" s="2"/>
      <c r="O17" s="2"/>
    </row>
    <row r="18" spans="1:15" x14ac:dyDescent="0.25">
      <c r="A18" t="s">
        <v>74</v>
      </c>
      <c r="B18" s="45" t="s">
        <v>117</v>
      </c>
      <c r="C18" s="59" t="s">
        <v>119</v>
      </c>
      <c r="D18" s="47" t="s">
        <v>28</v>
      </c>
      <c r="H18" s="36"/>
      <c r="I18" s="37"/>
    </row>
    <row r="19" spans="1:15" x14ac:dyDescent="0.25">
      <c r="A19" t="s">
        <v>75</v>
      </c>
      <c r="B19" s="45" t="s">
        <v>117</v>
      </c>
      <c r="C19" s="59" t="s">
        <v>120</v>
      </c>
      <c r="D19" s="47" t="s">
        <v>28</v>
      </c>
      <c r="H19" s="36"/>
      <c r="I19" s="37"/>
    </row>
    <row r="20" spans="1:15" x14ac:dyDescent="0.25">
      <c r="A20" t="s">
        <v>76</v>
      </c>
      <c r="B20" s="45" t="s">
        <v>117</v>
      </c>
      <c r="C20" s="59" t="s">
        <v>121</v>
      </c>
      <c r="D20" s="47" t="s">
        <v>210</v>
      </c>
      <c r="E20" s="34" t="s">
        <v>146</v>
      </c>
      <c r="F20" s="42">
        <v>1</v>
      </c>
      <c r="G20" s="42">
        <v>113</v>
      </c>
      <c r="H20" s="36"/>
      <c r="I20" s="37"/>
    </row>
    <row r="21" spans="1:15" x14ac:dyDescent="0.25">
      <c r="A21" t="s">
        <v>77</v>
      </c>
      <c r="B21" s="45" t="s">
        <v>117</v>
      </c>
      <c r="C21" s="59" t="s">
        <v>122</v>
      </c>
      <c r="D21" s="47" t="s">
        <v>28</v>
      </c>
      <c r="H21" s="36"/>
      <c r="I21" s="37"/>
    </row>
    <row r="22" spans="1:15" x14ac:dyDescent="0.25">
      <c r="A22" t="s">
        <v>78</v>
      </c>
      <c r="B22" s="45" t="s">
        <v>117</v>
      </c>
      <c r="C22" s="59" t="s">
        <v>123</v>
      </c>
      <c r="D22" s="47" t="s">
        <v>28</v>
      </c>
      <c r="H22" s="36"/>
      <c r="I22" s="37"/>
    </row>
    <row r="23" spans="1:15" x14ac:dyDescent="0.25">
      <c r="A23" t="s">
        <v>79</v>
      </c>
      <c r="B23" s="45" t="s">
        <v>117</v>
      </c>
      <c r="C23" s="59" t="s">
        <v>124</v>
      </c>
      <c r="D23" s="47" t="s">
        <v>28</v>
      </c>
      <c r="H23" s="36"/>
      <c r="I23" s="37"/>
      <c r="J23" s="6">
        <v>135892</v>
      </c>
      <c r="K23" s="2"/>
      <c r="L23" s="2"/>
      <c r="M23" s="2"/>
      <c r="N23" s="2"/>
      <c r="O23" s="2"/>
    </row>
    <row r="24" spans="1:15" x14ac:dyDescent="0.25">
      <c r="A24" s="10" t="s">
        <v>80</v>
      </c>
      <c r="B24" s="49" t="s">
        <v>117</v>
      </c>
      <c r="C24" s="60" t="s">
        <v>125</v>
      </c>
      <c r="D24" s="47" t="s">
        <v>145</v>
      </c>
      <c r="E24" s="50" t="s">
        <v>201</v>
      </c>
      <c r="F24" s="31">
        <v>1</v>
      </c>
      <c r="G24" s="13">
        <f>12*11*10</f>
        <v>1320</v>
      </c>
      <c r="H24" s="51"/>
      <c r="I24" s="52"/>
      <c r="J24" s="6">
        <v>2492958</v>
      </c>
      <c r="K24" s="2"/>
      <c r="L24" s="2"/>
      <c r="M24" s="2"/>
      <c r="N24" s="2"/>
      <c r="O24" s="2"/>
    </row>
    <row r="25" spans="1:15" x14ac:dyDescent="0.25">
      <c r="A25" s="10" t="s">
        <v>205</v>
      </c>
      <c r="B25" s="49" t="s">
        <v>2</v>
      </c>
      <c r="C25" s="60" t="s">
        <v>202</v>
      </c>
      <c r="D25" s="47" t="s">
        <v>208</v>
      </c>
      <c r="E25" s="50" t="s">
        <v>203</v>
      </c>
      <c r="F25" s="31">
        <v>1</v>
      </c>
      <c r="G25" s="13">
        <f>12*11*2+12*10*2+10*11</f>
        <v>614</v>
      </c>
      <c r="H25" s="51"/>
      <c r="I25" s="52"/>
      <c r="J25" s="6">
        <v>3513900</v>
      </c>
      <c r="K25" s="2"/>
      <c r="L25" s="2"/>
      <c r="M25" s="2"/>
      <c r="N25" s="2"/>
      <c r="O25" s="2"/>
    </row>
    <row r="26" spans="1:15" x14ac:dyDescent="0.25">
      <c r="A26" s="10" t="s">
        <v>204</v>
      </c>
      <c r="B26" s="49" t="s">
        <v>8</v>
      </c>
      <c r="C26" s="60" t="s">
        <v>206</v>
      </c>
      <c r="D26" s="47" t="s">
        <v>208</v>
      </c>
      <c r="E26" s="50" t="s">
        <v>207</v>
      </c>
      <c r="F26" s="31">
        <v>1</v>
      </c>
      <c r="G26" s="13">
        <v>2263</v>
      </c>
      <c r="H26" s="51"/>
      <c r="I26" s="52"/>
      <c r="J26" s="6"/>
      <c r="K26" s="2"/>
      <c r="L26" s="2"/>
      <c r="M26" s="2"/>
      <c r="N26" s="2"/>
      <c r="O26" s="2"/>
    </row>
    <row r="27" spans="1:15" x14ac:dyDescent="0.25">
      <c r="A27" t="s">
        <v>81</v>
      </c>
      <c r="B27" s="45" t="s">
        <v>150</v>
      </c>
      <c r="C27" s="59" t="s">
        <v>126</v>
      </c>
      <c r="D27" s="47" t="s">
        <v>28</v>
      </c>
      <c r="J27" s="6">
        <v>1240051</v>
      </c>
      <c r="K27" s="2"/>
      <c r="L27" s="2"/>
      <c r="M27" s="2"/>
      <c r="N27" s="2"/>
      <c r="O27" s="2"/>
    </row>
    <row r="28" spans="1:15" x14ac:dyDescent="0.25">
      <c r="A28" t="s">
        <v>82</v>
      </c>
      <c r="B28" s="45" t="s">
        <v>150</v>
      </c>
      <c r="C28" s="59" t="s">
        <v>127</v>
      </c>
      <c r="D28" s="47" t="s">
        <v>28</v>
      </c>
      <c r="J28" s="6">
        <v>1492582</v>
      </c>
      <c r="K28" s="2"/>
      <c r="L28" s="2"/>
      <c r="M28" s="2"/>
      <c r="N28" s="2"/>
      <c r="O28" s="2"/>
    </row>
    <row r="29" spans="1:15" x14ac:dyDescent="0.25">
      <c r="A29" t="s">
        <v>83</v>
      </c>
      <c r="B29" s="45" t="s">
        <v>150</v>
      </c>
      <c r="C29" s="59" t="s">
        <v>128</v>
      </c>
      <c r="D29" s="47" t="s">
        <v>145</v>
      </c>
      <c r="E29" s="34" t="s">
        <v>273</v>
      </c>
      <c r="F29" s="42">
        <v>1</v>
      </c>
      <c r="G29" s="42">
        <f>G14</f>
        <v>1530</v>
      </c>
      <c r="J29" s="6">
        <v>17186529</v>
      </c>
      <c r="K29" s="2"/>
      <c r="L29" s="2"/>
      <c r="M29" s="2"/>
      <c r="N29" s="2"/>
      <c r="O29" s="2"/>
    </row>
    <row r="30" spans="1:15" x14ac:dyDescent="0.25">
      <c r="A30" t="s">
        <v>84</v>
      </c>
      <c r="B30" s="45" t="s">
        <v>150</v>
      </c>
      <c r="C30" s="59" t="s">
        <v>129</v>
      </c>
      <c r="D30" s="47" t="s">
        <v>28</v>
      </c>
      <c r="J30" s="6">
        <v>173004</v>
      </c>
      <c r="K30" s="2"/>
      <c r="L30" s="2"/>
      <c r="M30" s="2"/>
      <c r="N30" s="2"/>
      <c r="O30" s="2"/>
    </row>
    <row r="31" spans="1:15" x14ac:dyDescent="0.25">
      <c r="A31" t="s">
        <v>85</v>
      </c>
      <c r="B31" s="45" t="s">
        <v>150</v>
      </c>
      <c r="C31" s="59" t="s">
        <v>130</v>
      </c>
      <c r="D31" s="47" t="s">
        <v>145</v>
      </c>
      <c r="E31" s="34" t="s">
        <v>209</v>
      </c>
      <c r="F31" s="42">
        <v>1</v>
      </c>
      <c r="G31" s="42">
        <f>PlantCharacteristics!B2/PlantCharacteristics!B4</f>
        <v>870</v>
      </c>
      <c r="J31" s="6">
        <v>11187252</v>
      </c>
      <c r="K31" s="2"/>
      <c r="L31" s="2"/>
      <c r="M31" s="2"/>
      <c r="N31" s="2"/>
      <c r="O31" s="2"/>
    </row>
    <row r="32" spans="1:15" x14ac:dyDescent="0.25">
      <c r="A32" t="s">
        <v>86</v>
      </c>
      <c r="B32" s="45" t="s">
        <v>150</v>
      </c>
      <c r="C32" s="59" t="s">
        <v>131</v>
      </c>
      <c r="D32" s="47" t="s">
        <v>145</v>
      </c>
      <c r="E32" s="34" t="s">
        <v>273</v>
      </c>
      <c r="F32" s="42">
        <v>1</v>
      </c>
      <c r="G32" s="42">
        <f>G14</f>
        <v>1530</v>
      </c>
      <c r="J32" s="6">
        <v>8184572</v>
      </c>
      <c r="K32" s="2"/>
      <c r="L32" s="2"/>
      <c r="M32" s="2"/>
      <c r="N32" s="2"/>
      <c r="O32" s="2"/>
    </row>
    <row r="33" spans="1:15" x14ac:dyDescent="0.25">
      <c r="A33" t="s">
        <v>87</v>
      </c>
      <c r="B33" s="45" t="s">
        <v>150</v>
      </c>
      <c r="C33" s="59" t="s">
        <v>132</v>
      </c>
      <c r="D33" s="47" t="s">
        <v>28</v>
      </c>
      <c r="J33" s="7">
        <v>4374197</v>
      </c>
      <c r="K33" s="2"/>
      <c r="L33" s="2"/>
      <c r="M33" s="2"/>
      <c r="N33" s="2"/>
      <c r="O33" s="2"/>
    </row>
    <row r="34" spans="1:15" x14ac:dyDescent="0.25">
      <c r="A34" t="s">
        <v>88</v>
      </c>
      <c r="B34" s="45" t="s">
        <v>150</v>
      </c>
      <c r="C34" s="59" t="s">
        <v>133</v>
      </c>
      <c r="D34" s="47" t="s">
        <v>28</v>
      </c>
      <c r="K34" s="2"/>
      <c r="L34" s="2"/>
      <c r="M34" s="2"/>
      <c r="N34" s="2"/>
      <c r="O34" s="2"/>
    </row>
    <row r="35" spans="1:15" x14ac:dyDescent="0.25">
      <c r="A35" t="s">
        <v>89</v>
      </c>
      <c r="B35" s="45" t="s">
        <v>149</v>
      </c>
      <c r="C35" s="59" t="s">
        <v>134</v>
      </c>
      <c r="D35" s="47" t="s">
        <v>28</v>
      </c>
      <c r="E35" s="34" t="s">
        <v>147</v>
      </c>
      <c r="F35" s="42">
        <v>1</v>
      </c>
      <c r="G35" s="42">
        <v>1</v>
      </c>
      <c r="J35" s="6">
        <v>3603548</v>
      </c>
      <c r="K35" s="2"/>
      <c r="L35" s="2"/>
      <c r="M35" s="2"/>
      <c r="N35" s="2"/>
      <c r="O35" s="2"/>
    </row>
    <row r="36" spans="1:15" x14ac:dyDescent="0.25">
      <c r="A36" t="s">
        <v>90</v>
      </c>
      <c r="B36" s="45" t="s">
        <v>149</v>
      </c>
      <c r="C36" s="59" t="s">
        <v>135</v>
      </c>
      <c r="D36" s="47" t="s">
        <v>28</v>
      </c>
      <c r="K36" s="2"/>
      <c r="L36" s="2"/>
      <c r="M36" s="2"/>
      <c r="N36" s="2"/>
      <c r="O36" s="2"/>
    </row>
    <row r="37" spans="1:15" x14ac:dyDescent="0.25">
      <c r="A37" t="s">
        <v>91</v>
      </c>
      <c r="B37" s="45" t="s">
        <v>149</v>
      </c>
      <c r="C37" s="59" t="s">
        <v>136</v>
      </c>
      <c r="D37" s="47" t="s">
        <v>28</v>
      </c>
      <c r="K37" s="2"/>
      <c r="L37" s="2"/>
      <c r="M37" s="2"/>
      <c r="N37" s="2"/>
      <c r="O37" s="2"/>
    </row>
    <row r="38" spans="1:15" x14ac:dyDescent="0.25">
      <c r="A38" t="s">
        <v>92</v>
      </c>
      <c r="B38" s="45" t="s">
        <v>149</v>
      </c>
      <c r="C38" s="59" t="s">
        <v>137</v>
      </c>
      <c r="D38" s="47" t="s">
        <v>28</v>
      </c>
    </row>
    <row r="39" spans="1:15" x14ac:dyDescent="0.25">
      <c r="A39" t="s">
        <v>93</v>
      </c>
      <c r="B39" s="45" t="s">
        <v>149</v>
      </c>
      <c r="C39" s="59" t="s">
        <v>138</v>
      </c>
      <c r="D39" s="47" t="s">
        <v>28</v>
      </c>
    </row>
    <row r="40" spans="1:15" x14ac:dyDescent="0.25">
      <c r="A40" t="s">
        <v>94</v>
      </c>
      <c r="B40" s="45" t="s">
        <v>149</v>
      </c>
      <c r="C40" s="59" t="s">
        <v>139</v>
      </c>
      <c r="D40" s="47" t="s">
        <v>145</v>
      </c>
      <c r="E40" s="34" t="s">
        <v>153</v>
      </c>
      <c r="F40" s="42">
        <v>1</v>
      </c>
      <c r="G40" s="42">
        <v>57</v>
      </c>
    </row>
    <row r="41" spans="1:15" x14ac:dyDescent="0.25">
      <c r="A41" t="s">
        <v>95</v>
      </c>
      <c r="B41" s="45" t="s">
        <v>149</v>
      </c>
      <c r="C41" s="59" t="s">
        <v>140</v>
      </c>
      <c r="D41" s="47" t="s">
        <v>145</v>
      </c>
      <c r="E41" s="34" t="s">
        <v>147</v>
      </c>
      <c r="F41" s="42">
        <v>1</v>
      </c>
      <c r="G41" s="42">
        <v>1</v>
      </c>
      <c r="J41" s="6">
        <v>3253606</v>
      </c>
    </row>
    <row r="42" spans="1:15" x14ac:dyDescent="0.25">
      <c r="A42" t="s">
        <v>96</v>
      </c>
      <c r="B42" s="45" t="s">
        <v>149</v>
      </c>
      <c r="C42" s="59" t="s">
        <v>141</v>
      </c>
      <c r="D42" s="47" t="s">
        <v>28</v>
      </c>
      <c r="J42" s="6">
        <v>4006562</v>
      </c>
    </row>
    <row r="43" spans="1:15" x14ac:dyDescent="0.25">
      <c r="A43" t="s">
        <v>97</v>
      </c>
      <c r="B43" s="45" t="s">
        <v>149</v>
      </c>
      <c r="C43" s="59" t="s">
        <v>142</v>
      </c>
      <c r="D43" s="47" t="s">
        <v>145</v>
      </c>
      <c r="E43" s="34" t="s">
        <v>153</v>
      </c>
      <c r="F43" s="42">
        <v>1</v>
      </c>
      <c r="G43" s="42">
        <v>57</v>
      </c>
      <c r="J43" s="6">
        <v>3183570</v>
      </c>
    </row>
    <row r="44" spans="1:15" x14ac:dyDescent="0.25">
      <c r="A44" t="s">
        <v>98</v>
      </c>
      <c r="B44" s="45" t="s">
        <v>149</v>
      </c>
      <c r="C44" s="59" t="s">
        <v>143</v>
      </c>
      <c r="D44" s="47" t="s">
        <v>145</v>
      </c>
      <c r="E44" s="34" t="s">
        <v>153</v>
      </c>
      <c r="F44" s="42">
        <v>1</v>
      </c>
      <c r="G44" s="42">
        <v>57</v>
      </c>
      <c r="J44" s="6">
        <v>3902000</v>
      </c>
    </row>
    <row r="45" spans="1:15" x14ac:dyDescent="0.25">
      <c r="A45" t="s">
        <v>99</v>
      </c>
      <c r="B45" s="45" t="s">
        <v>149</v>
      </c>
      <c r="C45" s="59" t="s">
        <v>144</v>
      </c>
      <c r="D45" s="47" t="s">
        <v>145</v>
      </c>
      <c r="E45" s="34" t="s">
        <v>153</v>
      </c>
      <c r="F45" s="42">
        <v>1</v>
      </c>
      <c r="G45" s="42">
        <v>57</v>
      </c>
      <c r="J45" s="6">
        <v>3605984</v>
      </c>
    </row>
    <row r="46" spans="1:15" x14ac:dyDescent="0.25">
      <c r="A46" t="s">
        <v>255</v>
      </c>
      <c r="B46" s="45" t="s">
        <v>256</v>
      </c>
      <c r="C46" s="59" t="s">
        <v>257</v>
      </c>
      <c r="D46" s="47" t="s">
        <v>28</v>
      </c>
      <c r="J46" s="9">
        <v>755364.78794453223</v>
      </c>
    </row>
    <row r="47" spans="1:15" x14ac:dyDescent="0.25">
      <c r="A47" t="s">
        <v>258</v>
      </c>
      <c r="B47" s="45" t="s">
        <v>256</v>
      </c>
      <c r="C47" s="59" t="s">
        <v>259</v>
      </c>
      <c r="D47" s="47" t="s">
        <v>28</v>
      </c>
      <c r="J47" s="9">
        <v>3133664.3688529721</v>
      </c>
    </row>
    <row r="48" spans="1:15" x14ac:dyDescent="0.25">
      <c r="A48" t="s">
        <v>260</v>
      </c>
      <c r="B48" s="45" t="s">
        <v>256</v>
      </c>
      <c r="C48" s="59" t="s">
        <v>261</v>
      </c>
      <c r="D48" s="47" t="s">
        <v>145</v>
      </c>
      <c r="E48" s="34" t="s">
        <v>262</v>
      </c>
      <c r="F48" s="42">
        <v>1</v>
      </c>
      <c r="G48" s="99">
        <f>PI()*27*4</f>
        <v>339.29200658769764</v>
      </c>
      <c r="J48" s="9">
        <v>3563245.8432024959</v>
      </c>
    </row>
    <row r="49" spans="1:9" x14ac:dyDescent="0.25">
      <c r="A49" t="s">
        <v>263</v>
      </c>
      <c r="B49" s="45" t="s">
        <v>264</v>
      </c>
      <c r="C49" s="59" t="s">
        <v>265</v>
      </c>
      <c r="D49" s="47" t="s">
        <v>276</v>
      </c>
      <c r="E49" s="34" t="s">
        <v>268</v>
      </c>
      <c r="F49" s="42">
        <v>1</v>
      </c>
      <c r="G49" s="42">
        <v>0</v>
      </c>
      <c r="H49" s="34">
        <v>0</v>
      </c>
      <c r="I49" s="38">
        <v>1</v>
      </c>
    </row>
    <row r="50" spans="1:9" x14ac:dyDescent="0.25">
      <c r="A50" t="s">
        <v>266</v>
      </c>
      <c r="B50" s="45" t="s">
        <v>264</v>
      </c>
      <c r="C50" s="59" t="s">
        <v>267</v>
      </c>
      <c r="D50" s="47" t="s">
        <v>276</v>
      </c>
      <c r="E50" s="34" t="s">
        <v>269</v>
      </c>
      <c r="F50" s="42">
        <v>1</v>
      </c>
      <c r="G50" s="42">
        <v>0</v>
      </c>
      <c r="H50" s="34">
        <v>0</v>
      </c>
      <c r="I50" s="38">
        <v>1</v>
      </c>
    </row>
    <row r="51" spans="1:9" x14ac:dyDescent="0.25">
      <c r="A51" t="s">
        <v>278</v>
      </c>
      <c r="B51" s="45" t="s">
        <v>279</v>
      </c>
      <c r="C51" s="59" t="s">
        <v>280</v>
      </c>
      <c r="D51" s="47" t="s">
        <v>276</v>
      </c>
      <c r="E51" s="34" t="s">
        <v>281</v>
      </c>
      <c r="F51" s="42">
        <v>1</v>
      </c>
      <c r="G51" s="100">
        <v>150.79644740000001</v>
      </c>
      <c r="H51" s="34">
        <v>0</v>
      </c>
      <c r="I51" s="38">
        <v>1</v>
      </c>
    </row>
    <row r="52" spans="1:9" x14ac:dyDescent="0.25">
      <c r="A52" t="s">
        <v>282</v>
      </c>
      <c r="B52" s="45" t="s">
        <v>279</v>
      </c>
      <c r="C52" s="59" t="s">
        <v>283</v>
      </c>
      <c r="D52" s="47" t="s">
        <v>276</v>
      </c>
      <c r="E52" s="34" t="s">
        <v>284</v>
      </c>
      <c r="F52" s="42">
        <v>1</v>
      </c>
      <c r="G52" s="42">
        <v>4</v>
      </c>
      <c r="H52" s="34">
        <v>0</v>
      </c>
      <c r="I52" s="38">
        <v>1</v>
      </c>
    </row>
    <row r="53" spans="1:9" x14ac:dyDescent="0.25">
      <c r="A53" t="s">
        <v>285</v>
      </c>
      <c r="B53" s="45" t="s">
        <v>279</v>
      </c>
      <c r="C53" s="59" t="s">
        <v>286</v>
      </c>
      <c r="D53" s="47" t="s">
        <v>276</v>
      </c>
      <c r="E53" s="34" t="s">
        <v>287</v>
      </c>
      <c r="F53" s="42">
        <v>1</v>
      </c>
      <c r="G53" s="42">
        <f>88*1%</f>
        <v>0.88</v>
      </c>
      <c r="H53" s="34">
        <v>0</v>
      </c>
      <c r="I53" s="38">
        <v>1</v>
      </c>
    </row>
    <row r="54" spans="1:9" x14ac:dyDescent="0.25">
      <c r="A54" t="s">
        <v>288</v>
      </c>
      <c r="B54" s="45" t="s">
        <v>279</v>
      </c>
      <c r="C54" s="59" t="s">
        <v>289</v>
      </c>
      <c r="D54" s="47" t="s">
        <v>276</v>
      </c>
      <c r="E54" s="34" t="s">
        <v>290</v>
      </c>
      <c r="F54" s="42">
        <v>1</v>
      </c>
      <c r="G54" s="42">
        <v>2791</v>
      </c>
      <c r="H54" s="34">
        <v>0</v>
      </c>
      <c r="I54" s="38">
        <v>1</v>
      </c>
    </row>
    <row r="55" spans="1:9" x14ac:dyDescent="0.25">
      <c r="A55" t="s">
        <v>292</v>
      </c>
      <c r="B55" s="45" t="s">
        <v>293</v>
      </c>
      <c r="C55" s="101" t="s">
        <v>294</v>
      </c>
      <c r="D55" s="47" t="s">
        <v>145</v>
      </c>
      <c r="E55" s="34" t="s">
        <v>295</v>
      </c>
      <c r="F55" s="42">
        <v>4</v>
      </c>
      <c r="G55" s="42">
        <v>30</v>
      </c>
      <c r="H55" s="34">
        <v>0</v>
      </c>
      <c r="I55" s="38">
        <v>1</v>
      </c>
    </row>
  </sheetData>
  <mergeCells count="2">
    <mergeCell ref="E1:G1"/>
    <mergeCell ref="H1:I1"/>
  </mergeCells>
  <conditionalFormatting sqref="E27:G28 E7:G7 E18:G19 E21:G23 E41:G42 E16:G16 E30:G31 F29:G29 E33:G39 F32:G32 E10:G11 F14:F15 E12:F13 E24:F24">
    <cfRule type="expression" dxfId="153" priority="45">
      <formula>EXACT($D7, "Detailed")</formula>
    </cfRule>
  </conditionalFormatting>
  <conditionalFormatting sqref="H3:I3 H5:I45">
    <cfRule type="expression" dxfId="152" priority="44">
      <formula>EXACT($D3, "Direct cost input")</formula>
    </cfRule>
  </conditionalFormatting>
  <conditionalFormatting sqref="E25:F26">
    <cfRule type="expression" dxfId="151" priority="43">
      <formula>EXACT($D25, "Detailed pool")</formula>
    </cfRule>
  </conditionalFormatting>
  <conditionalFormatting sqref="E20:G20">
    <cfRule type="expression" dxfId="150" priority="35">
      <formula>EXACT($D20, "Detailed (CE)")</formula>
    </cfRule>
  </conditionalFormatting>
  <conditionalFormatting sqref="E6:G6">
    <cfRule type="expression" dxfId="149" priority="39">
      <formula>EXACT($D6, "Detailed (CE)")</formula>
    </cfRule>
  </conditionalFormatting>
  <conditionalFormatting sqref="E8:G8">
    <cfRule type="expression" dxfId="148" priority="38">
      <formula>EXACT($D8, "Detailed (CE)")</formula>
    </cfRule>
  </conditionalFormatting>
  <conditionalFormatting sqref="E9:G9">
    <cfRule type="expression" dxfId="147" priority="37">
      <formula>EXACT($D9, "Detailed (CE)")</formula>
    </cfRule>
  </conditionalFormatting>
  <conditionalFormatting sqref="E17:G17">
    <cfRule type="expression" dxfId="146" priority="36">
      <formula>EXACT($D17, "Detailed (CE)")</formula>
    </cfRule>
  </conditionalFormatting>
  <conditionalFormatting sqref="E40">
    <cfRule type="expression" dxfId="145" priority="34">
      <formula>EXACT($D40, "Detailed")</formula>
    </cfRule>
  </conditionalFormatting>
  <conditionalFormatting sqref="E43:E45">
    <cfRule type="expression" dxfId="144" priority="33">
      <formula>EXACT($D43, "Detailed")</formula>
    </cfRule>
  </conditionalFormatting>
  <conditionalFormatting sqref="F45:G45">
    <cfRule type="expression" dxfId="143" priority="32">
      <formula>EXACT($D45, "Detailed")</formula>
    </cfRule>
  </conditionalFormatting>
  <conditionalFormatting sqref="F44:G44">
    <cfRule type="expression" dxfId="142" priority="31">
      <formula>EXACT($D44, "Detailed")</formula>
    </cfRule>
  </conditionalFormatting>
  <conditionalFormatting sqref="F43:G43">
    <cfRule type="expression" dxfId="141" priority="30">
      <formula>EXACT($D43, "Detailed")</formula>
    </cfRule>
  </conditionalFormatting>
  <conditionalFormatting sqref="F40:G40">
    <cfRule type="expression" dxfId="140" priority="29">
      <formula>EXACT($D40, "Detailed")</formula>
    </cfRule>
  </conditionalFormatting>
  <conditionalFormatting sqref="E48:F48">
    <cfRule type="expression" dxfId="139" priority="27">
      <formula>EXACT($D48, "Detailed")</formula>
    </cfRule>
  </conditionalFormatting>
  <conditionalFormatting sqref="H48:I48">
    <cfRule type="expression" dxfId="138" priority="28">
      <formula>EXACT($D48, "Direct cost input")</formula>
    </cfRule>
  </conditionalFormatting>
  <conditionalFormatting sqref="F49:G49">
    <cfRule type="expression" dxfId="137" priority="25">
      <formula>EXACT($D49, "Detailed")</formula>
    </cfRule>
  </conditionalFormatting>
  <conditionalFormatting sqref="H49:I54">
    <cfRule type="expression" dxfId="136" priority="26">
      <formula>EXACT($D49, "Direct cost input")</formula>
    </cfRule>
  </conditionalFormatting>
  <conditionalFormatting sqref="F50:G50">
    <cfRule type="expression" dxfId="135" priority="23">
      <formula>EXACT($D50, "Detailed")</formula>
    </cfRule>
  </conditionalFormatting>
  <conditionalFormatting sqref="H50:I50">
    <cfRule type="expression" dxfId="134" priority="24">
      <formula>EXACT($D50, "Direct cost input")</formula>
    </cfRule>
  </conditionalFormatting>
  <conditionalFormatting sqref="E49">
    <cfRule type="expression" dxfId="133" priority="22">
      <formula>EXACT($D49, "Detailed")</formula>
    </cfRule>
  </conditionalFormatting>
  <conditionalFormatting sqref="E50">
    <cfRule type="expression" dxfId="132" priority="21">
      <formula>EXACT($D50, "Detailed")</formula>
    </cfRule>
  </conditionalFormatting>
  <conditionalFormatting sqref="H4:I4">
    <cfRule type="expression" dxfId="131" priority="20">
      <formula>EXACT($D4, "Direct cost input")</formula>
    </cfRule>
  </conditionalFormatting>
  <conditionalFormatting sqref="E14">
    <cfRule type="expression" dxfId="130" priority="18">
      <formula>EXACT($D14, "Detailed")</formula>
    </cfRule>
  </conditionalFormatting>
  <conditionalFormatting sqref="E15">
    <cfRule type="expression" dxfId="129" priority="17">
      <formula>EXACT($D15, "Detailed")</formula>
    </cfRule>
  </conditionalFormatting>
  <conditionalFormatting sqref="E29">
    <cfRule type="expression" dxfId="128" priority="16">
      <formula>EXACT($D29, "Detailed")</formula>
    </cfRule>
  </conditionalFormatting>
  <conditionalFormatting sqref="E32">
    <cfRule type="expression" dxfId="127" priority="15">
      <formula>EXACT($D32, "Detailed")</formula>
    </cfRule>
  </conditionalFormatting>
  <conditionalFormatting sqref="F51:G54">
    <cfRule type="expression" dxfId="126" priority="14">
      <formula>EXACT($D51, "Detailed")</formula>
    </cfRule>
  </conditionalFormatting>
  <conditionalFormatting sqref="E51:E54">
    <cfRule type="expression" dxfId="125" priority="13">
      <formula>EXACT($D51, "Detailed")</formula>
    </cfRule>
  </conditionalFormatting>
  <conditionalFormatting sqref="H51:I54">
    <cfRule type="expression" dxfId="124" priority="12">
      <formula>EXACT($D51, "Direct cost input")</formula>
    </cfRule>
  </conditionalFormatting>
  <conditionalFormatting sqref="H55:I55">
    <cfRule type="expression" dxfId="123" priority="11">
      <formula>EXACT($D55, "Direct cost input")</formula>
    </cfRule>
  </conditionalFormatting>
  <conditionalFormatting sqref="F55:G55">
    <cfRule type="expression" dxfId="122" priority="10">
      <formula>EXACT($D55, "Detailed")</formula>
    </cfRule>
  </conditionalFormatting>
  <conditionalFormatting sqref="E55">
    <cfRule type="expression" dxfId="121" priority="9">
      <formula>EXACT($D55, "Detailed")</formula>
    </cfRule>
  </conditionalFormatting>
  <conditionalFormatting sqref="H55:I55">
    <cfRule type="expression" dxfId="120" priority="8">
      <formula>EXACT($D55, "Direct cost input")</formula>
    </cfRule>
  </conditionalFormatting>
  <conditionalFormatting sqref="E5:G5">
    <cfRule type="expression" dxfId="119" priority="7">
      <formula>EXACT($D5, "Detailed")</formula>
    </cfRule>
  </conditionalFormatting>
  <conditionalFormatting sqref="E3:G3">
    <cfRule type="expression" dxfId="118" priority="6">
      <formula>EXACT($D3, "Detailed (CE)")</formula>
    </cfRule>
  </conditionalFormatting>
  <conditionalFormatting sqref="E4:G4">
    <cfRule type="expression" dxfId="117" priority="5">
      <formula>EXACT($D4, "Detailed")</formula>
    </cfRule>
  </conditionalFormatting>
  <conditionalFormatting sqref="G12:G15">
    <cfRule type="expression" dxfId="116" priority="4">
      <formula>EXACT($D12, "Detailed")</formula>
    </cfRule>
  </conditionalFormatting>
  <conditionalFormatting sqref="G24">
    <cfRule type="expression" dxfId="115" priority="3">
      <formula>EXACT($D24, "Detailed")</formula>
    </cfRule>
  </conditionalFormatting>
  <conditionalFormatting sqref="G25:G26">
    <cfRule type="expression" dxfId="114" priority="2">
      <formula>EXACT($D25, "Detailed pool")</formula>
    </cfRule>
  </conditionalFormatting>
  <conditionalFormatting sqref="G48">
    <cfRule type="expression" dxfId="113" priority="1">
      <formula>EXACT($D48, "Detailed")</formula>
    </cfRule>
  </conditionalFormatting>
  <dataValidations count="9">
    <dataValidation type="list" allowBlank="1" showInputMessage="1" showErrorMessage="1" sqref="D18:D19 D21:D23 D27:D28 D30 D33:D34 D36:D39 D42 D46:D47" xr:uid="{F97230EB-3C1A-4D99-A36D-F6D4264DF996}">
      <formula1>"Fixed cost"</formula1>
    </dataValidation>
    <dataValidation type="list" allowBlank="1" showInputMessage="1" showErrorMessage="1" sqref="D10:D11 D16" xr:uid="{6366BB94-9656-4160-9AE5-F127B79851D6}">
      <formula1>"Plant power scaling, RX power scaling, Direct cost input"</formula1>
    </dataValidation>
    <dataValidation type="list" allowBlank="1" showInputMessage="1" showErrorMessage="1" sqref="D12:D13 D4:D5 D7" xr:uid="{D7F74E3D-558F-49E8-9409-950187688867}">
      <formula1>"Detailed, RX power scaling, Direct cost input"</formula1>
    </dataValidation>
    <dataValidation type="list" allowBlank="1" showInputMessage="1" showErrorMessage="1" sqref="D14:D15 D32 D29 D24" xr:uid="{A174ED63-E3DF-45FB-AA6E-E050839C4F54}">
      <formula1>"Detailed, Plant power scaling, Direct cost input"</formula1>
    </dataValidation>
    <dataValidation type="list" allowBlank="1" showInputMessage="1" showErrorMessage="1" sqref="D35 D48:D55 D40:D41 D43:D45" xr:uid="{93401A86-A7FA-400C-B961-9A422ABCF226}">
      <formula1>"Detailed, Direct cost input"</formula1>
    </dataValidation>
    <dataValidation type="list" allowBlank="1" showInputMessage="1" showErrorMessage="1" sqref="D25" xr:uid="{DE164EDF-67EB-40D8-9759-53F929A1BAC6}">
      <formula1>"Detailed pool, Plant power scaling, Direct cost input"</formula1>
    </dataValidation>
    <dataValidation type="list" allowBlank="1" showInputMessage="1" showErrorMessage="1" sqref="D26" xr:uid="{29BC18A0-9BED-4BBA-A760-8D7A1C4ABC9F}">
      <formula1>"Detailed pool"</formula1>
    </dataValidation>
    <dataValidation type="list" allowBlank="1" showInputMessage="1" showErrorMessage="1" sqref="D31" xr:uid="{601C53E9-B9C6-4EB1-BE36-09529EB127E9}">
      <formula1>"Detailed (+BV), Plant power scaling, Direct cost input"</formula1>
    </dataValidation>
    <dataValidation type="list" allowBlank="1" showInputMessage="1" showErrorMessage="1" sqref="D20 D8:D9 D17 D6 D3" xr:uid="{2274DD6E-0B44-4375-93ED-3F80D914C59B}">
      <formula1>"Detailed (CE), RX power scaling, Direct cost input"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AAA0-C179-4527-9D5C-99436072082B}">
  <dimension ref="A1:K10"/>
  <sheetViews>
    <sheetView workbookViewId="0">
      <selection activeCell="L1" sqref="L1:L1048576"/>
    </sheetView>
  </sheetViews>
  <sheetFormatPr defaultRowHeight="15" x14ac:dyDescent="0.25"/>
  <cols>
    <col min="1" max="1" width="8.140625" bestFit="1" customWidth="1"/>
    <col min="2" max="2" width="18.28515625" bestFit="1" customWidth="1"/>
    <col min="3" max="3" width="29.140625" bestFit="1" customWidth="1"/>
    <col min="4" max="4" width="26.28515625" customWidth="1"/>
    <col min="5" max="5" width="21.140625" bestFit="1" customWidth="1"/>
    <col min="6" max="6" width="12.42578125" bestFit="1" customWidth="1"/>
    <col min="7" max="7" width="12.5703125" bestFit="1" customWidth="1"/>
    <col min="8" max="8" width="26.85546875" bestFit="1" customWidth="1"/>
    <col min="9" max="9" width="12.42578125" bestFit="1" customWidth="1"/>
    <col min="10" max="10" width="22.7109375" customWidth="1"/>
    <col min="11" max="11" width="12.5703125" bestFit="1" customWidth="1"/>
  </cols>
  <sheetData>
    <row r="1" spans="1:11" ht="23.25" x14ac:dyDescent="0.35">
      <c r="A1" s="11"/>
      <c r="B1" s="11"/>
      <c r="C1" s="11"/>
      <c r="D1" s="33"/>
      <c r="E1" s="141" t="s">
        <v>13</v>
      </c>
      <c r="F1" s="142"/>
      <c r="G1" s="142"/>
      <c r="H1" s="141" t="s">
        <v>151</v>
      </c>
      <c r="I1" s="143"/>
      <c r="J1" s="68" t="s">
        <v>36</v>
      </c>
      <c r="K1" s="35"/>
    </row>
    <row r="2" spans="1:11" ht="45" x14ac:dyDescent="0.25">
      <c r="A2" s="72" t="s">
        <v>14</v>
      </c>
      <c r="B2" s="73" t="s">
        <v>148</v>
      </c>
      <c r="C2" s="73" t="s">
        <v>15</v>
      </c>
      <c r="D2" s="73" t="s">
        <v>16</v>
      </c>
      <c r="E2" s="109" t="s">
        <v>152</v>
      </c>
      <c r="F2" s="77" t="s">
        <v>198</v>
      </c>
      <c r="G2" s="110" t="s">
        <v>187</v>
      </c>
      <c r="H2" s="103" t="s">
        <v>155</v>
      </c>
      <c r="I2" s="76" t="s">
        <v>199</v>
      </c>
      <c r="J2" s="114" t="s">
        <v>195</v>
      </c>
      <c r="K2" s="78" t="s">
        <v>179</v>
      </c>
    </row>
    <row r="3" spans="1:11" x14ac:dyDescent="0.25">
      <c r="A3" t="s">
        <v>231</v>
      </c>
      <c r="B3" t="s">
        <v>186</v>
      </c>
      <c r="C3" s="69" t="s">
        <v>180</v>
      </c>
      <c r="D3" s="108" t="s">
        <v>321</v>
      </c>
      <c r="E3" s="105"/>
      <c r="F3" s="104"/>
      <c r="G3" s="107"/>
      <c r="H3" s="104"/>
      <c r="I3" s="112">
        <f>PlantCharacteristics!$B$5/PlantCharacteristics!$B$4</f>
        <v>1</v>
      </c>
      <c r="J3" s="5">
        <f>IF(EXACT(D3,"Plant electric power scaling"), PlantCharacteristics!$B$5, IF(EXACT(D3,"Turbine electric power scaling"), PlantCharacteristics!B5,))</f>
        <v>1</v>
      </c>
      <c r="K3" s="126">
        <v>133984273</v>
      </c>
    </row>
    <row r="4" spans="1:11" x14ac:dyDescent="0.25">
      <c r="A4" t="s">
        <v>232</v>
      </c>
      <c r="B4" t="s">
        <v>186</v>
      </c>
      <c r="C4" s="59" t="s">
        <v>181</v>
      </c>
      <c r="D4" s="108" t="s">
        <v>321</v>
      </c>
      <c r="E4" s="34"/>
      <c r="F4" s="35"/>
      <c r="G4" s="38"/>
      <c r="H4" s="35"/>
      <c r="I4" s="42">
        <f>PlantCharacteristics!$B$5/PlantCharacteristics!$B$4</f>
        <v>1</v>
      </c>
      <c r="J4" s="71">
        <f>IF(EXACT(D4,"Plant electric power scaling"), PlantCharacteristics!$B$5, IF(EXACT(D4,"Turbine electric power scaling"), PlantCharacteristics!B11,))</f>
        <v>1</v>
      </c>
      <c r="K4" s="127">
        <v>28981986</v>
      </c>
    </row>
    <row r="5" spans="1:11" x14ac:dyDescent="0.25">
      <c r="A5" t="s">
        <v>233</v>
      </c>
      <c r="B5" t="s">
        <v>186</v>
      </c>
      <c r="C5" s="59" t="s">
        <v>182</v>
      </c>
      <c r="D5" s="108" t="s">
        <v>321</v>
      </c>
      <c r="E5" s="34" t="s">
        <v>300</v>
      </c>
      <c r="F5" s="42">
        <v>1</v>
      </c>
      <c r="G5" s="111">
        <f>(3*25700 + 3*12450 + 3*14350 + 3*9990 + 2*16050 + 2*34400)/3/1.1^2</f>
        <v>79440.771349862247</v>
      </c>
      <c r="H5" s="35"/>
      <c r="I5" s="42">
        <f>PlantCharacteristics!$B$5/PlantCharacteristics!$B$4</f>
        <v>1</v>
      </c>
      <c r="J5" s="71">
        <f>IF(EXACT(D5,"Plant electric power scaling"), PlantCharacteristics!$B$5, IF(EXACT(D5,"Turbine electric power scaling"), PlantCharacteristics!#REF!,))</f>
        <v>1</v>
      </c>
      <c r="K5" s="127">
        <v>23588801</v>
      </c>
    </row>
    <row r="6" spans="1:11" x14ac:dyDescent="0.25">
      <c r="A6" t="s">
        <v>234</v>
      </c>
      <c r="B6" t="s">
        <v>186</v>
      </c>
      <c r="C6" s="59" t="s">
        <v>183</v>
      </c>
      <c r="D6" s="108" t="s">
        <v>321</v>
      </c>
      <c r="E6" s="34"/>
      <c r="F6" s="35"/>
      <c r="G6" s="38"/>
      <c r="H6" s="35"/>
      <c r="I6" s="42">
        <f>PlantCharacteristics!$B$5/PlantCharacteristics!$B$4</f>
        <v>1</v>
      </c>
      <c r="J6" s="71">
        <f>IF(EXACT(D6,"Plant electric power scaling"), PlantCharacteristics!$B$5, IF(EXACT(D6,"Turbine electric power scaling"), PlantCharacteristics!#REF!,))</f>
        <v>1</v>
      </c>
      <c r="K6" s="127">
        <v>22323194</v>
      </c>
    </row>
    <row r="7" spans="1:11" x14ac:dyDescent="0.25">
      <c r="A7" t="s">
        <v>235</v>
      </c>
      <c r="B7" t="s">
        <v>186</v>
      </c>
      <c r="C7" s="59" t="s">
        <v>184</v>
      </c>
      <c r="D7" s="108" t="s">
        <v>321</v>
      </c>
      <c r="E7" s="34"/>
      <c r="F7" s="35"/>
      <c r="G7" s="38"/>
      <c r="H7" s="35"/>
      <c r="I7" s="42">
        <f>PlantCharacteristics!$B$5/PlantCharacteristics!$B$4</f>
        <v>1</v>
      </c>
      <c r="J7" s="71">
        <f>IF(EXACT(D7,"Plant electric power scaling"), PlantCharacteristics!$B$5, IF(EXACT(D7,"Turbine electric power scaling"), PlantCharacteristics!B14,))</f>
        <v>1</v>
      </c>
      <c r="K7" s="127">
        <v>6854212</v>
      </c>
    </row>
    <row r="8" spans="1:11" x14ac:dyDescent="0.25">
      <c r="A8" t="s">
        <v>236</v>
      </c>
      <c r="B8" t="s">
        <v>186</v>
      </c>
      <c r="C8" s="59" t="s">
        <v>185</v>
      </c>
      <c r="D8" s="108" t="s">
        <v>321</v>
      </c>
      <c r="E8" s="62"/>
      <c r="F8" s="55"/>
      <c r="G8" s="58"/>
      <c r="H8" s="55"/>
      <c r="I8" s="81">
        <f>PlantCharacteristics!$B$5/PlantCharacteristics!$B$4</f>
        <v>1</v>
      </c>
      <c r="J8" s="115">
        <f>IF(EXACT(D8,"Plant electric power scaling"), PlantCharacteristics!$B$5, IF(EXACT(D8,"Turbine electric power scaling"), PlantCharacteristics!B12,))</f>
        <v>1</v>
      </c>
      <c r="K8" s="128">
        <v>8045900</v>
      </c>
    </row>
    <row r="9" spans="1:11" x14ac:dyDescent="0.25">
      <c r="I9" s="6"/>
      <c r="J9" s="6"/>
    </row>
    <row r="10" spans="1:11" x14ac:dyDescent="0.25">
      <c r="I10" s="6"/>
      <c r="J10" s="6"/>
    </row>
  </sheetData>
  <mergeCells count="2">
    <mergeCell ref="E1:G1"/>
    <mergeCell ref="H1:I1"/>
  </mergeCells>
  <conditionalFormatting sqref="J3:J8">
    <cfRule type="expression" dxfId="112" priority="21">
      <formula>EXACT($D3, "Electric power scaling")</formula>
    </cfRule>
  </conditionalFormatting>
  <conditionalFormatting sqref="E5:G5">
    <cfRule type="expression" dxfId="111" priority="20">
      <formula>EXACT($D5, "Detailed")</formula>
    </cfRule>
  </conditionalFormatting>
  <conditionalFormatting sqref="E6">
    <cfRule type="expression" dxfId="110" priority="19">
      <formula>EXACT($D6, "Detailed")</formula>
    </cfRule>
  </conditionalFormatting>
  <conditionalFormatting sqref="E7">
    <cfRule type="expression" dxfId="109" priority="18">
      <formula>EXACT($D7, "Detailed")</formula>
    </cfRule>
  </conditionalFormatting>
  <conditionalFormatting sqref="E8">
    <cfRule type="expression" dxfId="108" priority="17">
      <formula>EXACT($D8, "Detailed")</formula>
    </cfRule>
  </conditionalFormatting>
  <conditionalFormatting sqref="E4">
    <cfRule type="expression" dxfId="107" priority="16">
      <formula>EXACT($D4, "Detailed")</formula>
    </cfRule>
  </conditionalFormatting>
  <conditionalFormatting sqref="E3">
    <cfRule type="expression" dxfId="106" priority="15">
      <formula>EXACT($D3, "Detailed")</formula>
    </cfRule>
  </conditionalFormatting>
  <conditionalFormatting sqref="H3:H8">
    <cfRule type="expression" dxfId="105" priority="13">
      <formula>EXACT($D3, "Direct cost input")</formula>
    </cfRule>
  </conditionalFormatting>
  <conditionalFormatting sqref="I3:I8">
    <cfRule type="expression" dxfId="104" priority="12">
      <formula>EXACT($D3, "Direct cost input")</formula>
    </cfRule>
  </conditionalFormatting>
  <conditionalFormatting sqref="F7">
    <cfRule type="expression" dxfId="103" priority="11">
      <formula>EXACT($D7, "Detailed")</formula>
    </cfRule>
  </conditionalFormatting>
  <conditionalFormatting sqref="F6">
    <cfRule type="expression" dxfId="102" priority="10">
      <formula>EXACT($D6, "Detailed")</formula>
    </cfRule>
  </conditionalFormatting>
  <conditionalFormatting sqref="G6">
    <cfRule type="expression" dxfId="101" priority="9">
      <formula>EXACT($D6, "Detailed")</formula>
    </cfRule>
  </conditionalFormatting>
  <conditionalFormatting sqref="G7">
    <cfRule type="expression" dxfId="100" priority="8">
      <formula>EXACT($D7, "Detailed")</formula>
    </cfRule>
  </conditionalFormatting>
  <conditionalFormatting sqref="G8">
    <cfRule type="expression" dxfId="99" priority="7">
      <formula>EXACT($D8, "Detailed")</formula>
    </cfRule>
  </conditionalFormatting>
  <conditionalFormatting sqref="F8">
    <cfRule type="expression" dxfId="98" priority="6">
      <formula>EXACT($D8, "Detailed")</formula>
    </cfRule>
  </conditionalFormatting>
  <conditionalFormatting sqref="F3">
    <cfRule type="expression" dxfId="97" priority="3">
      <formula>EXACT($D3, "Detailed")</formula>
    </cfRule>
  </conditionalFormatting>
  <conditionalFormatting sqref="G3">
    <cfRule type="expression" dxfId="96" priority="4">
      <formula>EXACT($D3, "Detailed")</formula>
    </cfRule>
  </conditionalFormatting>
  <conditionalFormatting sqref="F4">
    <cfRule type="expression" dxfId="95" priority="2">
      <formula>EXACT($D4, "Detailed")</formula>
    </cfRule>
  </conditionalFormatting>
  <conditionalFormatting sqref="G4">
    <cfRule type="expression" dxfId="94" priority="1">
      <formula>EXACT($D4, "Detailed")</formula>
    </cfRule>
  </conditionalFormatting>
  <dataValidations count="1">
    <dataValidation type="list" allowBlank="1" showInputMessage="1" showErrorMessage="1" sqref="D3:D8" xr:uid="{F69DB080-47B6-4A38-BEE9-992AAD68532B}">
      <formula1>"Detailed, Plant electric power scaling, Turbine electric power scaling, Direct cost input"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0412-A748-41FE-B72E-A12F3B54A7D4}">
  <dimension ref="A1:K34"/>
  <sheetViews>
    <sheetView workbookViewId="0">
      <selection activeCell="L15" sqref="L15"/>
    </sheetView>
  </sheetViews>
  <sheetFormatPr defaultRowHeight="15" x14ac:dyDescent="0.25"/>
  <cols>
    <col min="1" max="1" width="8.140625" bestFit="1" customWidth="1"/>
    <col min="2" max="2" width="19.42578125" bestFit="1" customWidth="1"/>
    <col min="3" max="3" width="35.7109375" bestFit="1" customWidth="1"/>
    <col min="4" max="4" width="25.7109375" bestFit="1" customWidth="1"/>
    <col min="5" max="5" width="16.28515625" customWidth="1"/>
    <col min="6" max="6" width="22.85546875" customWidth="1"/>
    <col min="7" max="7" width="12.5703125" bestFit="1" customWidth="1"/>
    <col min="8" max="8" width="13.28515625" bestFit="1" customWidth="1"/>
    <col min="9" max="9" width="12.42578125" bestFit="1" customWidth="1"/>
    <col min="10" max="10" width="21.28515625" bestFit="1" customWidth="1"/>
    <col min="11" max="11" width="14.28515625" bestFit="1" customWidth="1"/>
    <col min="12" max="13" width="8.85546875" customWidth="1"/>
  </cols>
  <sheetData>
    <row r="1" spans="1:11" ht="23.25" x14ac:dyDescent="0.35">
      <c r="A1" s="11"/>
      <c r="B1" s="11"/>
      <c r="C1" s="11"/>
      <c r="D1" s="33"/>
      <c r="E1" s="144" t="s">
        <v>13</v>
      </c>
      <c r="F1" s="145"/>
      <c r="G1" s="145"/>
      <c r="H1" s="144" t="s">
        <v>151</v>
      </c>
      <c r="I1" s="146"/>
      <c r="J1" s="68" t="s">
        <v>36</v>
      </c>
      <c r="K1" s="35"/>
    </row>
    <row r="2" spans="1:11" s="125" customFormat="1" ht="45" x14ac:dyDescent="0.25">
      <c r="A2" s="123" t="s">
        <v>14</v>
      </c>
      <c r="B2" s="124" t="s">
        <v>148</v>
      </c>
      <c r="C2" s="124" t="s">
        <v>15</v>
      </c>
      <c r="D2" s="124" t="s">
        <v>16</v>
      </c>
      <c r="E2" s="72" t="s">
        <v>152</v>
      </c>
      <c r="F2" s="77" t="s">
        <v>198</v>
      </c>
      <c r="G2" s="74" t="s">
        <v>187</v>
      </c>
      <c r="H2" s="75" t="s">
        <v>155</v>
      </c>
      <c r="I2" s="76" t="s">
        <v>199</v>
      </c>
      <c r="J2" s="77" t="s">
        <v>195</v>
      </c>
      <c r="K2" s="78" t="s">
        <v>179</v>
      </c>
    </row>
    <row r="3" spans="1:11" x14ac:dyDescent="0.25">
      <c r="A3" t="s">
        <v>237</v>
      </c>
      <c r="B3" t="s">
        <v>188</v>
      </c>
      <c r="C3" s="69" t="s">
        <v>189</v>
      </c>
      <c r="D3" s="70" t="s">
        <v>321</v>
      </c>
      <c r="E3" s="79" t="s">
        <v>6</v>
      </c>
      <c r="F3" s="42">
        <v>1</v>
      </c>
      <c r="G3" s="82" t="str">
        <f>PlantCharacteristics!$B$9</f>
        <v>Passive</v>
      </c>
      <c r="H3" s="34"/>
      <c r="I3" s="38"/>
      <c r="J3" s="71">
        <v>1</v>
      </c>
      <c r="K3" s="120">
        <v>11946283</v>
      </c>
    </row>
    <row r="4" spans="1:11" x14ac:dyDescent="0.25">
      <c r="A4" t="s">
        <v>238</v>
      </c>
      <c r="B4" t="s">
        <v>188</v>
      </c>
      <c r="C4" s="59" t="s">
        <v>190</v>
      </c>
      <c r="D4" s="70" t="s">
        <v>321</v>
      </c>
      <c r="E4" s="79" t="s">
        <v>6</v>
      </c>
      <c r="F4" s="42">
        <v>1</v>
      </c>
      <c r="G4" s="82" t="str">
        <f>PlantCharacteristics!$B$9</f>
        <v>Passive</v>
      </c>
      <c r="H4" s="34"/>
      <c r="I4" s="63"/>
      <c r="J4" s="5">
        <v>1</v>
      </c>
      <c r="K4" s="120">
        <v>20163388</v>
      </c>
    </row>
    <row r="5" spans="1:11" x14ac:dyDescent="0.25">
      <c r="A5" t="s">
        <v>239</v>
      </c>
      <c r="B5" t="s">
        <v>188</v>
      </c>
      <c r="C5" s="59" t="s">
        <v>191</v>
      </c>
      <c r="D5" s="70" t="s">
        <v>321</v>
      </c>
      <c r="E5" s="79" t="s">
        <v>6</v>
      </c>
      <c r="F5" s="42">
        <v>1</v>
      </c>
      <c r="G5" s="82" t="str">
        <f>PlantCharacteristics!$B$9</f>
        <v>Passive</v>
      </c>
      <c r="H5" s="34"/>
      <c r="I5" s="63"/>
      <c r="J5" s="5">
        <v>1</v>
      </c>
      <c r="K5" s="120">
        <v>2048898</v>
      </c>
    </row>
    <row r="6" spans="1:11" x14ac:dyDescent="0.25">
      <c r="A6" t="s">
        <v>240</v>
      </c>
      <c r="B6" t="s">
        <v>188</v>
      </c>
      <c r="C6" s="59" t="s">
        <v>192</v>
      </c>
      <c r="D6" s="70" t="s">
        <v>321</v>
      </c>
      <c r="E6" s="79" t="s">
        <v>6</v>
      </c>
      <c r="F6" s="42">
        <v>1</v>
      </c>
      <c r="G6" s="82" t="str">
        <f>PlantCharacteristics!$B$9</f>
        <v>Passive</v>
      </c>
      <c r="H6" s="34"/>
      <c r="I6" s="63"/>
      <c r="J6" s="5">
        <v>1</v>
      </c>
      <c r="K6" s="120">
        <v>4261386</v>
      </c>
    </row>
    <row r="7" spans="1:11" x14ac:dyDescent="0.25">
      <c r="A7" t="s">
        <v>241</v>
      </c>
      <c r="B7" t="s">
        <v>188</v>
      </c>
      <c r="C7" s="59" t="s">
        <v>193</v>
      </c>
      <c r="D7" s="70" t="s">
        <v>321</v>
      </c>
      <c r="E7" s="79" t="s">
        <v>6</v>
      </c>
      <c r="F7" s="53">
        <v>1</v>
      </c>
      <c r="G7" s="82" t="str">
        <f>PlantCharacteristics!$B$9</f>
        <v>Passive</v>
      </c>
      <c r="H7" s="34"/>
      <c r="I7" s="63"/>
      <c r="J7" s="5">
        <v>1</v>
      </c>
      <c r="K7" s="120">
        <v>22301683</v>
      </c>
    </row>
    <row r="8" spans="1:11" x14ac:dyDescent="0.25">
      <c r="A8" t="s">
        <v>242</v>
      </c>
      <c r="B8" t="s">
        <v>188</v>
      </c>
      <c r="C8" s="59" t="s">
        <v>194</v>
      </c>
      <c r="D8" s="70" t="s">
        <v>321</v>
      </c>
      <c r="E8" s="80" t="s">
        <v>6</v>
      </c>
      <c r="F8" s="81">
        <v>1</v>
      </c>
      <c r="G8" s="83" t="str">
        <f>PlantCharacteristics!$B$9</f>
        <v>Passive</v>
      </c>
      <c r="H8" s="62"/>
      <c r="I8" s="64"/>
      <c r="J8" s="3">
        <v>1</v>
      </c>
      <c r="K8" s="121">
        <v>20601086</v>
      </c>
    </row>
    <row r="10" spans="1:11" x14ac:dyDescent="0.25">
      <c r="J10" s="6"/>
    </row>
    <row r="11" spans="1:11" x14ac:dyDescent="0.25">
      <c r="J11" s="6"/>
    </row>
    <row r="12" spans="1:11" x14ac:dyDescent="0.25">
      <c r="J12" s="6"/>
    </row>
    <row r="13" spans="1:11" x14ac:dyDescent="0.25">
      <c r="C13" s="93"/>
      <c r="F13" s="6"/>
      <c r="J13" s="6"/>
    </row>
    <row r="14" spans="1:11" x14ac:dyDescent="0.25">
      <c r="C14" s="93"/>
      <c r="J14" s="6"/>
    </row>
    <row r="15" spans="1:11" x14ac:dyDescent="0.25">
      <c r="C15" s="93"/>
      <c r="F15" s="6"/>
      <c r="J15" s="6"/>
    </row>
    <row r="16" spans="1:11" x14ac:dyDescent="0.25">
      <c r="C16" s="93"/>
      <c r="F16" s="6"/>
      <c r="J16" s="6"/>
    </row>
    <row r="17" spans="3:10" x14ac:dyDescent="0.25">
      <c r="C17" s="93"/>
      <c r="F17" s="8"/>
      <c r="J17" s="6"/>
    </row>
    <row r="18" spans="3:10" x14ac:dyDescent="0.25">
      <c r="C18" s="93"/>
      <c r="J18" s="6"/>
    </row>
    <row r="19" spans="3:10" x14ac:dyDescent="0.25">
      <c r="F19" s="7"/>
      <c r="J19" s="6"/>
    </row>
    <row r="20" spans="3:10" x14ac:dyDescent="0.25">
      <c r="J20" s="6"/>
    </row>
    <row r="21" spans="3:10" x14ac:dyDescent="0.25">
      <c r="J21" s="6"/>
    </row>
    <row r="22" spans="3:10" x14ac:dyDescent="0.25">
      <c r="J22" s="6"/>
    </row>
    <row r="23" spans="3:10" x14ac:dyDescent="0.25">
      <c r="J23" s="6"/>
    </row>
    <row r="24" spans="3:10" x14ac:dyDescent="0.25">
      <c r="J24" s="6"/>
    </row>
    <row r="25" spans="3:10" x14ac:dyDescent="0.25">
      <c r="J25" s="6"/>
    </row>
    <row r="26" spans="3:10" x14ac:dyDescent="0.25">
      <c r="J26" s="6"/>
    </row>
    <row r="27" spans="3:10" x14ac:dyDescent="0.25">
      <c r="J27" s="6"/>
    </row>
    <row r="28" spans="3:10" x14ac:dyDescent="0.25">
      <c r="J28" s="6"/>
    </row>
    <row r="29" spans="3:10" x14ac:dyDescent="0.25">
      <c r="J29" s="6"/>
    </row>
    <row r="30" spans="3:10" x14ac:dyDescent="0.25">
      <c r="J30" s="6"/>
    </row>
    <row r="31" spans="3:10" x14ac:dyDescent="0.25">
      <c r="J31" s="6"/>
    </row>
    <row r="32" spans="3:10" x14ac:dyDescent="0.25">
      <c r="J32" s="6"/>
    </row>
    <row r="33" spans="10:10" x14ac:dyDescent="0.25">
      <c r="J33" s="6"/>
    </row>
    <row r="34" spans="10:10" x14ac:dyDescent="0.25">
      <c r="J34" s="7"/>
    </row>
  </sheetData>
  <mergeCells count="2">
    <mergeCell ref="E1:G1"/>
    <mergeCell ref="H1:I1"/>
  </mergeCells>
  <conditionalFormatting sqref="J3:J8">
    <cfRule type="expression" dxfId="93" priority="1">
      <formula>EXACT($D3, "Plant electric power scaling")</formula>
    </cfRule>
  </conditionalFormatting>
  <dataValidations count="1">
    <dataValidation type="list" allowBlank="1" showInputMessage="1" showErrorMessage="1" sqref="D3:D8" xr:uid="{8A6B84D2-2F7F-4F17-B109-7E6BD060ACDF}">
      <formula1>"Plant electric power scaling"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A13E-EA0D-45F9-B1C5-A5489F6A7147}">
  <dimension ref="A1:J36"/>
  <sheetViews>
    <sheetView topLeftCell="A2" workbookViewId="0">
      <selection activeCell="G7" sqref="G7"/>
    </sheetView>
  </sheetViews>
  <sheetFormatPr defaultRowHeight="15" x14ac:dyDescent="0.25"/>
  <cols>
    <col min="1" max="1" width="9.85546875" bestFit="1" customWidth="1"/>
    <col min="2" max="2" width="34.140625" bestFit="1" customWidth="1"/>
    <col min="3" max="4" width="22.85546875" customWidth="1"/>
    <col min="5" max="5" width="30.42578125" bestFit="1" customWidth="1"/>
    <col min="6" max="6" width="11.140625" customWidth="1"/>
    <col min="7" max="7" width="11.28515625" customWidth="1"/>
    <col min="8" max="8" width="14.140625" customWidth="1"/>
    <col min="9" max="9" width="13.28515625" bestFit="1" customWidth="1"/>
    <col min="10" max="10" width="13.7109375" customWidth="1"/>
    <col min="11" max="11" width="9.140625" customWidth="1"/>
  </cols>
  <sheetData>
    <row r="1" spans="1:10" ht="23.25" x14ac:dyDescent="0.35">
      <c r="A1" s="11"/>
      <c r="B1" s="11"/>
      <c r="C1" s="11"/>
      <c r="D1" s="33"/>
      <c r="E1" s="141" t="s">
        <v>13</v>
      </c>
      <c r="F1" s="142"/>
      <c r="G1" s="142"/>
      <c r="H1" s="141" t="s">
        <v>151</v>
      </c>
      <c r="I1" s="143"/>
      <c r="J1" s="65"/>
    </row>
    <row r="2" spans="1:10" ht="45" x14ac:dyDescent="0.25">
      <c r="A2" s="72" t="s">
        <v>14</v>
      </c>
      <c r="B2" s="73" t="s">
        <v>148</v>
      </c>
      <c r="C2" s="73" t="s">
        <v>15</v>
      </c>
      <c r="D2" s="73" t="s">
        <v>16</v>
      </c>
      <c r="E2" s="72" t="s">
        <v>152</v>
      </c>
      <c r="F2" s="77" t="s">
        <v>198</v>
      </c>
      <c r="G2" s="74" t="s">
        <v>187</v>
      </c>
      <c r="H2" s="75" t="s">
        <v>155</v>
      </c>
      <c r="I2" s="76" t="s">
        <v>199</v>
      </c>
      <c r="J2" s="78" t="s">
        <v>179</v>
      </c>
    </row>
    <row r="3" spans="1:10" x14ac:dyDescent="0.25">
      <c r="A3" t="s">
        <v>246</v>
      </c>
      <c r="B3" s="20" t="s">
        <v>162</v>
      </c>
      <c r="C3" t="s">
        <v>167</v>
      </c>
      <c r="D3" s="47" t="s">
        <v>210</v>
      </c>
      <c r="E3" s="34" t="s">
        <v>176</v>
      </c>
      <c r="F3" s="42">
        <v>1</v>
      </c>
      <c r="G3" s="42">
        <v>190</v>
      </c>
      <c r="H3" s="84"/>
      <c r="I3" s="54"/>
      <c r="J3" s="86">
        <v>1433136</v>
      </c>
    </row>
    <row r="4" spans="1:10" x14ac:dyDescent="0.25">
      <c r="A4" t="s">
        <v>247</v>
      </c>
      <c r="B4" s="20" t="s">
        <v>162</v>
      </c>
      <c r="C4" t="s">
        <v>168</v>
      </c>
      <c r="D4" s="47" t="s">
        <v>210</v>
      </c>
      <c r="E4" s="34" t="s">
        <v>177</v>
      </c>
      <c r="F4" s="42">
        <v>1</v>
      </c>
      <c r="G4" s="42">
        <v>90</v>
      </c>
      <c r="H4" s="84"/>
      <c r="I4" s="37"/>
      <c r="J4" s="87">
        <v>575934</v>
      </c>
    </row>
    <row r="5" spans="1:10" x14ac:dyDescent="0.25">
      <c r="A5" t="s">
        <v>248</v>
      </c>
      <c r="B5" s="20" t="s">
        <v>162</v>
      </c>
      <c r="C5" t="s">
        <v>169</v>
      </c>
      <c r="D5" s="47" t="s">
        <v>210</v>
      </c>
      <c r="E5" s="34" t="s">
        <v>169</v>
      </c>
      <c r="F5" s="42">
        <v>1</v>
      </c>
      <c r="G5" s="42">
        <v>380</v>
      </c>
      <c r="H5" s="84"/>
      <c r="I5" s="37"/>
      <c r="J5" s="87">
        <v>3000136</v>
      </c>
    </row>
    <row r="6" spans="1:10" x14ac:dyDescent="0.25">
      <c r="A6" t="s">
        <v>249</v>
      </c>
      <c r="B6" s="20" t="s">
        <v>162</v>
      </c>
      <c r="C6" t="s">
        <v>170</v>
      </c>
      <c r="D6" s="47" t="s">
        <v>28</v>
      </c>
      <c r="E6" s="34"/>
      <c r="F6" s="42"/>
      <c r="G6" s="82"/>
      <c r="H6" s="84"/>
      <c r="I6" s="37"/>
      <c r="J6" s="87">
        <v>519581</v>
      </c>
    </row>
    <row r="7" spans="1:10" x14ac:dyDescent="0.25">
      <c r="A7" t="s">
        <v>250</v>
      </c>
      <c r="B7" s="20" t="s">
        <v>162</v>
      </c>
      <c r="C7" t="s">
        <v>171</v>
      </c>
      <c r="D7" s="47" t="s">
        <v>210</v>
      </c>
      <c r="E7" s="34" t="s">
        <v>178</v>
      </c>
      <c r="F7" s="42">
        <v>2</v>
      </c>
      <c r="G7" s="42">
        <v>4.5</v>
      </c>
      <c r="H7" s="84"/>
      <c r="I7" s="37"/>
      <c r="J7" s="87">
        <v>465043</v>
      </c>
    </row>
    <row r="8" spans="1:10" x14ac:dyDescent="0.25">
      <c r="A8" t="s">
        <v>158</v>
      </c>
      <c r="B8" s="20" t="s">
        <v>163</v>
      </c>
      <c r="C8" t="s">
        <v>172</v>
      </c>
      <c r="D8" s="47" t="s">
        <v>196</v>
      </c>
      <c r="E8" s="34" t="s">
        <v>58</v>
      </c>
      <c r="F8" s="24"/>
      <c r="G8" s="25"/>
      <c r="H8" s="84"/>
      <c r="I8" s="37"/>
      <c r="J8" s="66">
        <v>5725138</v>
      </c>
    </row>
    <row r="9" spans="1:10" x14ac:dyDescent="0.25">
      <c r="A9" t="s">
        <v>159</v>
      </c>
      <c r="B9" s="20" t="s">
        <v>163</v>
      </c>
      <c r="C9" t="s">
        <v>173</v>
      </c>
      <c r="D9" s="47" t="s">
        <v>196</v>
      </c>
      <c r="E9" s="34" t="s">
        <v>58</v>
      </c>
      <c r="F9" s="28"/>
      <c r="G9" s="29"/>
      <c r="H9" s="84"/>
      <c r="I9" s="37"/>
      <c r="J9" s="66">
        <v>18534959</v>
      </c>
    </row>
    <row r="10" spans="1:10" x14ac:dyDescent="0.25">
      <c r="A10" t="s">
        <v>160</v>
      </c>
      <c r="B10" s="20" t="s">
        <v>163</v>
      </c>
      <c r="C10" t="s">
        <v>174</v>
      </c>
      <c r="D10" s="47" t="s">
        <v>196</v>
      </c>
      <c r="E10" s="34" t="s">
        <v>58</v>
      </c>
      <c r="F10" s="26"/>
      <c r="G10" s="27"/>
      <c r="H10" s="84"/>
      <c r="I10" s="37"/>
      <c r="J10" s="66">
        <v>4277339</v>
      </c>
    </row>
    <row r="11" spans="1:10" x14ac:dyDescent="0.25">
      <c r="A11" t="s">
        <v>161</v>
      </c>
      <c r="B11" s="20" t="s">
        <v>163</v>
      </c>
      <c r="C11" t="s">
        <v>175</v>
      </c>
      <c r="D11" s="47" t="s">
        <v>28</v>
      </c>
      <c r="E11" s="34"/>
      <c r="F11" s="85"/>
      <c r="G11" s="89"/>
      <c r="H11" s="84"/>
      <c r="I11" s="37"/>
      <c r="J11" s="66">
        <v>188218</v>
      </c>
    </row>
    <row r="12" spans="1:10" x14ac:dyDescent="0.25">
      <c r="A12" t="s">
        <v>243</v>
      </c>
      <c r="B12" s="20" t="s">
        <v>164</v>
      </c>
      <c r="C12" t="s">
        <v>164</v>
      </c>
      <c r="D12" s="47" t="s">
        <v>196</v>
      </c>
      <c r="E12" s="34" t="s">
        <v>58</v>
      </c>
      <c r="F12" s="116"/>
      <c r="G12" s="117"/>
      <c r="I12" s="38"/>
      <c r="J12" s="66">
        <v>6415046</v>
      </c>
    </row>
    <row r="13" spans="1:10" x14ac:dyDescent="0.25">
      <c r="A13" t="s">
        <v>244</v>
      </c>
      <c r="B13" s="20" t="s">
        <v>165</v>
      </c>
      <c r="C13" t="s">
        <v>165</v>
      </c>
      <c r="D13" s="47" t="s">
        <v>196</v>
      </c>
      <c r="E13" s="34" t="s">
        <v>58</v>
      </c>
      <c r="F13" s="118"/>
      <c r="G13" s="119"/>
      <c r="I13" s="38"/>
      <c r="J13" s="66">
        <v>2735984</v>
      </c>
    </row>
    <row r="14" spans="1:10" x14ac:dyDescent="0.25">
      <c r="A14" s="55" t="s">
        <v>245</v>
      </c>
      <c r="B14" s="56" t="s">
        <v>166</v>
      </c>
      <c r="C14" s="55" t="s">
        <v>166</v>
      </c>
      <c r="D14" s="47" t="s">
        <v>28</v>
      </c>
      <c r="E14" s="62"/>
      <c r="F14" s="57"/>
      <c r="G14" s="90"/>
      <c r="H14" s="55"/>
      <c r="I14" s="58"/>
      <c r="J14" s="67">
        <v>2831384</v>
      </c>
    </row>
    <row r="18" spans="1:4" x14ac:dyDescent="0.25">
      <c r="A18" s="2"/>
      <c r="B18" s="2"/>
      <c r="C18" s="2"/>
    </row>
    <row r="19" spans="1:4" x14ac:dyDescent="0.25">
      <c r="A19" s="2"/>
      <c r="B19" s="2"/>
      <c r="C19" s="2"/>
    </row>
    <row r="20" spans="1:4" x14ac:dyDescent="0.25">
      <c r="A20" s="2"/>
      <c r="B20" s="2"/>
      <c r="C20" s="2"/>
    </row>
    <row r="21" spans="1:4" x14ac:dyDescent="0.25">
      <c r="B21" s="2"/>
      <c r="C21" s="2"/>
    </row>
    <row r="22" spans="1:4" x14ac:dyDescent="0.25">
      <c r="A22" s="2"/>
      <c r="B22" s="2"/>
      <c r="C22" s="2"/>
    </row>
    <row r="23" spans="1:4" x14ac:dyDescent="0.25">
      <c r="B23" s="2"/>
      <c r="C23" s="2"/>
    </row>
    <row r="24" spans="1:4" x14ac:dyDescent="0.25">
      <c r="A24" s="2"/>
      <c r="B24" s="2"/>
      <c r="C24" s="2"/>
    </row>
    <row r="25" spans="1:4" x14ac:dyDescent="0.25">
      <c r="B25" s="2"/>
      <c r="C25" s="2"/>
    </row>
    <row r="26" spans="1:4" x14ac:dyDescent="0.25">
      <c r="A26" s="2"/>
      <c r="B26" s="2"/>
      <c r="C26" s="2"/>
    </row>
    <row r="27" spans="1:4" x14ac:dyDescent="0.25">
      <c r="B27" s="2"/>
      <c r="C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B30" s="2"/>
      <c r="C30" s="2"/>
      <c r="D30" s="2"/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  <row r="33" spans="1:4" x14ac:dyDescent="0.25"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B36" s="2"/>
      <c r="C36" s="2"/>
      <c r="D36" s="2"/>
    </row>
  </sheetData>
  <mergeCells count="2">
    <mergeCell ref="E1:G1"/>
    <mergeCell ref="H1:I1"/>
  </mergeCells>
  <conditionalFormatting sqref="B15 B17">
    <cfRule type="expression" dxfId="92" priority="17">
      <formula>$B$15</formula>
    </cfRule>
  </conditionalFormatting>
  <conditionalFormatting sqref="D15">
    <cfRule type="expression" dxfId="91" priority="16">
      <formula>$D$15</formula>
    </cfRule>
  </conditionalFormatting>
  <conditionalFormatting sqref="B16">
    <cfRule type="expression" dxfId="90" priority="12">
      <formula>$B$15</formula>
    </cfRule>
  </conditionalFormatting>
  <conditionalFormatting sqref="D16">
    <cfRule type="expression" dxfId="89" priority="11">
      <formula>$D$15</formula>
    </cfRule>
  </conditionalFormatting>
  <conditionalFormatting sqref="F12:G14 E4:G6 E11:G11 E14:E15">
    <cfRule type="expression" dxfId="88" priority="10">
      <formula>EXACT($D4, "Detailed")</formula>
    </cfRule>
  </conditionalFormatting>
  <conditionalFormatting sqref="H3:I11">
    <cfRule type="expression" dxfId="87" priority="9">
      <formula>EXACT($D3, "Direct cost input")</formula>
    </cfRule>
  </conditionalFormatting>
  <conditionalFormatting sqref="F17">
    <cfRule type="expression" dxfId="86" priority="8">
      <formula>$B$4</formula>
    </cfRule>
  </conditionalFormatting>
  <conditionalFormatting sqref="F18">
    <cfRule type="expression" dxfId="85" priority="7">
      <formula>$B$7</formula>
    </cfRule>
  </conditionalFormatting>
  <conditionalFormatting sqref="F19">
    <cfRule type="expression" dxfId="84" priority="6">
      <formula>$B$10</formula>
    </cfRule>
  </conditionalFormatting>
  <conditionalFormatting sqref="F20">
    <cfRule type="expression" dxfId="83" priority="5">
      <formula>$B$15</formula>
    </cfRule>
  </conditionalFormatting>
  <conditionalFormatting sqref="E8:E10">
    <cfRule type="expression" dxfId="82" priority="4">
      <formula>EXACT($D8, "Detailed volume")</formula>
    </cfRule>
  </conditionalFormatting>
  <conditionalFormatting sqref="E7:G7">
    <cfRule type="expression" dxfId="81" priority="2">
      <formula>EXACT($D7, "Detailed (CE)")</formula>
    </cfRule>
  </conditionalFormatting>
  <conditionalFormatting sqref="E3:G5">
    <cfRule type="expression" dxfId="80" priority="3">
      <formula>EXACT($D3, "Detailed (CE)")</formula>
    </cfRule>
  </conditionalFormatting>
  <conditionalFormatting sqref="E12:E13">
    <cfRule type="expression" dxfId="79" priority="1">
      <formula>EXACT($D12, "Detailed volume")</formula>
    </cfRule>
  </conditionalFormatting>
  <dataValidations count="4">
    <dataValidation type="list" allowBlank="1" showInputMessage="1" showErrorMessage="1" sqref="B15 D15" xr:uid="{491968E2-C358-48CC-A52D-20A6DE3630F6}">
      <formula1>$K$2:$K$3</formula1>
    </dataValidation>
    <dataValidation type="list" allowBlank="1" showInputMessage="1" showErrorMessage="1" sqref="D8:D10 D12:D13" xr:uid="{501E9AA6-C38C-4C52-ADC9-73A1AC10392F}">
      <formula1>"Detailed volume"</formula1>
    </dataValidation>
    <dataValidation type="list" allowBlank="1" showInputMessage="1" showErrorMessage="1" sqref="D6 D11 D14" xr:uid="{51D305E2-64B0-4EE5-8E69-3067B6572CC5}">
      <formula1>"Fixed cost"</formula1>
    </dataValidation>
    <dataValidation type="list" allowBlank="1" showInputMessage="1" showErrorMessage="1" sqref="D3:D5 D7" xr:uid="{58DB67D0-96FE-41C6-A954-7001696FFF0F}">
      <formula1>"Detailed (CE), RX power scaling, Direct cost input"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E2A0-ECA6-444D-B84C-5486F8A34A65}">
  <dimension ref="A1:K17"/>
  <sheetViews>
    <sheetView topLeftCell="C1" workbookViewId="0">
      <selection activeCell="E13" sqref="E13"/>
    </sheetView>
  </sheetViews>
  <sheetFormatPr defaultRowHeight="15" x14ac:dyDescent="0.25"/>
  <cols>
    <col min="1" max="1" width="10.28515625" bestFit="1" customWidth="1"/>
    <col min="2" max="2" width="22.5703125" bestFit="1" customWidth="1"/>
    <col min="3" max="3" width="45.85546875" bestFit="1" customWidth="1"/>
    <col min="4" max="4" width="22.85546875" customWidth="1"/>
    <col min="5" max="5" width="35.140625" bestFit="1" customWidth="1"/>
    <col min="6" max="6" width="12.42578125" bestFit="1" customWidth="1"/>
    <col min="7" max="7" width="10.140625" bestFit="1" customWidth="1"/>
    <col min="8" max="8" width="16.85546875" customWidth="1"/>
    <col min="9" max="9" width="14.28515625" style="38" customWidth="1"/>
    <col min="10" max="10" width="21.28515625" style="92" bestFit="1" customWidth="1"/>
    <col min="11" max="11" width="12.5703125" style="92" bestFit="1" customWidth="1"/>
  </cols>
  <sheetData>
    <row r="1" spans="1:11" ht="23.25" x14ac:dyDescent="0.35">
      <c r="A1" s="11"/>
      <c r="B1" s="11"/>
      <c r="C1" s="11"/>
      <c r="D1" s="33"/>
      <c r="E1" s="141" t="s">
        <v>13</v>
      </c>
      <c r="F1" s="142"/>
      <c r="G1" s="142"/>
      <c r="H1" s="141" t="s">
        <v>151</v>
      </c>
      <c r="I1" s="143"/>
      <c r="J1" s="68" t="s">
        <v>36</v>
      </c>
    </row>
    <row r="2" spans="1:11" s="125" customFormat="1" ht="45" x14ac:dyDescent="0.25">
      <c r="A2" s="123" t="s">
        <v>14</v>
      </c>
      <c r="B2" s="124" t="s">
        <v>148</v>
      </c>
      <c r="C2" s="124" t="s">
        <v>15</v>
      </c>
      <c r="D2" s="124" t="s">
        <v>16</v>
      </c>
      <c r="E2" s="129" t="s">
        <v>152</v>
      </c>
      <c r="F2" s="77" t="s">
        <v>198</v>
      </c>
      <c r="G2" s="114" t="s">
        <v>187</v>
      </c>
      <c r="H2" s="103" t="s">
        <v>155</v>
      </c>
      <c r="I2" s="138" t="s">
        <v>199</v>
      </c>
      <c r="J2" s="122" t="s">
        <v>195</v>
      </c>
      <c r="K2" s="136" t="s">
        <v>179</v>
      </c>
    </row>
    <row r="3" spans="1:11" x14ac:dyDescent="0.25">
      <c r="A3" t="s">
        <v>331</v>
      </c>
      <c r="B3" t="s">
        <v>332</v>
      </c>
      <c r="C3" s="69" t="s">
        <v>333</v>
      </c>
      <c r="D3" s="108" t="s">
        <v>145</v>
      </c>
      <c r="E3" s="113" t="s">
        <v>334</v>
      </c>
      <c r="F3" s="112">
        <v>1</v>
      </c>
      <c r="G3" s="137">
        <v>22</v>
      </c>
      <c r="H3" s="35"/>
      <c r="J3" s="71">
        <v>1</v>
      </c>
      <c r="K3" s="87">
        <v>1020353</v>
      </c>
    </row>
    <row r="4" spans="1:11" x14ac:dyDescent="0.25">
      <c r="A4" t="s">
        <v>335</v>
      </c>
      <c r="B4" t="s">
        <v>332</v>
      </c>
      <c r="C4" s="69" t="s">
        <v>336</v>
      </c>
      <c r="D4" s="108" t="s">
        <v>197</v>
      </c>
      <c r="E4" s="113" t="s">
        <v>337</v>
      </c>
      <c r="F4" s="112">
        <v>1</v>
      </c>
      <c r="G4" s="112">
        <v>9500</v>
      </c>
      <c r="H4" s="35"/>
      <c r="J4" s="71">
        <v>1</v>
      </c>
      <c r="K4" s="87">
        <v>1020353</v>
      </c>
    </row>
    <row r="5" spans="1:11" ht="17.25" x14ac:dyDescent="0.25">
      <c r="A5" t="s">
        <v>341</v>
      </c>
      <c r="B5" t="s">
        <v>332</v>
      </c>
      <c r="C5" s="69" t="s">
        <v>345</v>
      </c>
      <c r="D5" s="108" t="s">
        <v>197</v>
      </c>
      <c r="E5" s="113" t="s">
        <v>348</v>
      </c>
      <c r="F5" s="112">
        <v>1</v>
      </c>
      <c r="G5" s="112">
        <f>G6+G7+G8</f>
        <v>296000</v>
      </c>
      <c r="H5" s="35"/>
      <c r="J5" s="71">
        <v>1</v>
      </c>
      <c r="K5" s="87"/>
    </row>
    <row r="6" spans="1:11" ht="17.25" x14ac:dyDescent="0.25">
      <c r="A6" t="s">
        <v>342</v>
      </c>
      <c r="B6" t="s">
        <v>332</v>
      </c>
      <c r="C6" s="69" t="s">
        <v>346</v>
      </c>
      <c r="D6" s="108" t="s">
        <v>197</v>
      </c>
      <c r="E6" s="113" t="s">
        <v>349</v>
      </c>
      <c r="F6" s="112">
        <v>1</v>
      </c>
      <c r="G6" s="112">
        <v>92000</v>
      </c>
      <c r="H6" s="35"/>
      <c r="J6" s="71">
        <v>1</v>
      </c>
      <c r="K6" s="87"/>
    </row>
    <row r="7" spans="1:11" ht="17.25" x14ac:dyDescent="0.25">
      <c r="A7" t="s">
        <v>343</v>
      </c>
      <c r="B7" t="s">
        <v>332</v>
      </c>
      <c r="C7" s="69" t="s">
        <v>338</v>
      </c>
      <c r="D7" s="108" t="s">
        <v>197</v>
      </c>
      <c r="E7" s="113" t="s">
        <v>350</v>
      </c>
      <c r="F7" s="112">
        <v>1</v>
      </c>
      <c r="G7" s="112">
        <v>150000</v>
      </c>
      <c r="H7" s="35"/>
      <c r="J7" s="71">
        <v>1</v>
      </c>
      <c r="K7" s="87"/>
    </row>
    <row r="8" spans="1:11" ht="17.25" x14ac:dyDescent="0.25">
      <c r="A8" t="s">
        <v>344</v>
      </c>
      <c r="B8" t="s">
        <v>332</v>
      </c>
      <c r="C8" s="69" t="s">
        <v>347</v>
      </c>
      <c r="D8" s="108" t="s">
        <v>197</v>
      </c>
      <c r="E8" s="113" t="s">
        <v>351</v>
      </c>
      <c r="F8" s="112">
        <v>1</v>
      </c>
      <c r="G8" s="112">
        <v>54000</v>
      </c>
      <c r="H8" s="35"/>
      <c r="J8" s="71">
        <v>1</v>
      </c>
      <c r="K8" s="87"/>
    </row>
    <row r="9" spans="1:11" x14ac:dyDescent="0.25">
      <c r="A9" t="s">
        <v>340</v>
      </c>
      <c r="B9" t="s">
        <v>332</v>
      </c>
      <c r="C9" s="69" t="s">
        <v>339</v>
      </c>
      <c r="D9" s="47" t="s">
        <v>196</v>
      </c>
      <c r="E9" s="113" t="s">
        <v>58</v>
      </c>
      <c r="F9" s="24"/>
      <c r="G9" s="25"/>
      <c r="H9" s="35"/>
      <c r="J9" s="71">
        <v>1</v>
      </c>
      <c r="K9" s="87"/>
    </row>
    <row r="10" spans="1:11" x14ac:dyDescent="0.25">
      <c r="A10" t="s">
        <v>303</v>
      </c>
      <c r="B10" t="s">
        <v>301</v>
      </c>
      <c r="C10" s="69" t="s">
        <v>302</v>
      </c>
      <c r="D10" s="108" t="s">
        <v>145</v>
      </c>
      <c r="E10" s="113" t="s">
        <v>319</v>
      </c>
      <c r="F10" s="112">
        <v>1</v>
      </c>
      <c r="G10" s="112">
        <f>$G$15</f>
        <v>580</v>
      </c>
      <c r="H10" s="35"/>
      <c r="J10" s="71">
        <v>1</v>
      </c>
      <c r="K10" s="87">
        <v>1020353</v>
      </c>
    </row>
    <row r="11" spans="1:11" x14ac:dyDescent="0.25">
      <c r="A11" t="s">
        <v>305</v>
      </c>
      <c r="B11" t="s">
        <v>301</v>
      </c>
      <c r="C11" s="59" t="s">
        <v>304</v>
      </c>
      <c r="D11" s="108" t="s">
        <v>145</v>
      </c>
      <c r="E11" s="79" t="s">
        <v>319</v>
      </c>
      <c r="F11" s="42">
        <v>1</v>
      </c>
      <c r="G11" s="42">
        <f>$G$15</f>
        <v>580</v>
      </c>
      <c r="H11" s="35"/>
      <c r="J11" s="71">
        <v>1</v>
      </c>
      <c r="K11" s="87">
        <v>2092104</v>
      </c>
    </row>
    <row r="12" spans="1:11" x14ac:dyDescent="0.25">
      <c r="A12" t="s">
        <v>307</v>
      </c>
      <c r="B12" t="s">
        <v>301</v>
      </c>
      <c r="C12" s="59" t="s">
        <v>306</v>
      </c>
      <c r="D12" s="108" t="s">
        <v>145</v>
      </c>
      <c r="E12" s="79" t="s">
        <v>319</v>
      </c>
      <c r="F12" s="42">
        <v>1</v>
      </c>
      <c r="G12" s="42">
        <f>$G$15</f>
        <v>580</v>
      </c>
      <c r="H12" s="35"/>
      <c r="J12" s="71">
        <v>1</v>
      </c>
      <c r="K12" s="87">
        <v>1220263</v>
      </c>
    </row>
    <row r="13" spans="1:11" x14ac:dyDescent="0.25">
      <c r="A13" t="s">
        <v>310</v>
      </c>
      <c r="B13" t="s">
        <v>308</v>
      </c>
      <c r="C13" s="59" t="s">
        <v>309</v>
      </c>
      <c r="D13" s="108" t="s">
        <v>145</v>
      </c>
      <c r="E13" s="79" t="s">
        <v>319</v>
      </c>
      <c r="F13" s="42">
        <v>1</v>
      </c>
      <c r="G13" s="42">
        <f>$G$15</f>
        <v>580</v>
      </c>
      <c r="H13" s="35"/>
      <c r="J13" s="71">
        <v>1</v>
      </c>
      <c r="K13" s="87">
        <v>463845</v>
      </c>
    </row>
    <row r="14" spans="1:11" x14ac:dyDescent="0.25">
      <c r="A14" t="s">
        <v>312</v>
      </c>
      <c r="B14" t="s">
        <v>308</v>
      </c>
      <c r="C14" s="59" t="s">
        <v>311</v>
      </c>
      <c r="D14" s="108" t="s">
        <v>197</v>
      </c>
      <c r="E14" s="79" t="s">
        <v>320</v>
      </c>
      <c r="F14" s="42">
        <v>1</v>
      </c>
      <c r="G14" s="42">
        <v>250</v>
      </c>
      <c r="H14" s="35"/>
      <c r="J14" s="71">
        <v>1</v>
      </c>
      <c r="K14" s="87">
        <v>13949276</v>
      </c>
    </row>
    <row r="15" spans="1:11" x14ac:dyDescent="0.25">
      <c r="A15" t="s">
        <v>314</v>
      </c>
      <c r="B15" t="s">
        <v>308</v>
      </c>
      <c r="C15" s="59" t="s">
        <v>313</v>
      </c>
      <c r="D15" s="108" t="s">
        <v>145</v>
      </c>
      <c r="E15" s="79" t="s">
        <v>319</v>
      </c>
      <c r="F15" s="42">
        <v>1</v>
      </c>
      <c r="G15" s="42">
        <f>PlantCharacteristics!B2-PlantCharacteristics!B3</f>
        <v>580</v>
      </c>
      <c r="H15" s="35"/>
      <c r="J15" s="71">
        <v>1</v>
      </c>
      <c r="K15" s="87">
        <v>28782934</v>
      </c>
    </row>
    <row r="16" spans="1:11" x14ac:dyDescent="0.25">
      <c r="A16" t="s">
        <v>316</v>
      </c>
      <c r="B16" t="s">
        <v>308</v>
      </c>
      <c r="C16" s="59" t="s">
        <v>315</v>
      </c>
      <c r="D16" s="108" t="s">
        <v>145</v>
      </c>
      <c r="E16" s="79" t="s">
        <v>319</v>
      </c>
      <c r="F16" s="42">
        <v>1</v>
      </c>
      <c r="G16" s="42">
        <f>$G$15</f>
        <v>580</v>
      </c>
      <c r="H16" s="35"/>
      <c r="J16" s="71">
        <v>1</v>
      </c>
      <c r="K16" s="87">
        <v>81798</v>
      </c>
    </row>
    <row r="17" spans="1:11" x14ac:dyDescent="0.25">
      <c r="A17" t="s">
        <v>318</v>
      </c>
      <c r="B17" t="s">
        <v>308</v>
      </c>
      <c r="C17" s="59" t="s">
        <v>317</v>
      </c>
      <c r="D17" s="108" t="s">
        <v>145</v>
      </c>
      <c r="E17" s="80" t="s">
        <v>319</v>
      </c>
      <c r="F17" s="81">
        <v>1</v>
      </c>
      <c r="G17" s="81">
        <f>$G$15</f>
        <v>580</v>
      </c>
      <c r="H17" s="35"/>
      <c r="J17" s="71">
        <v>1</v>
      </c>
      <c r="K17" s="87">
        <v>1370392</v>
      </c>
    </row>
  </sheetData>
  <mergeCells count="2">
    <mergeCell ref="E1:G1"/>
    <mergeCell ref="H1:I1"/>
  </mergeCells>
  <conditionalFormatting sqref="J10:J17">
    <cfRule type="expression" dxfId="78" priority="107">
      <formula>EXACT($D10, "Plant power scaling")</formula>
    </cfRule>
  </conditionalFormatting>
  <conditionalFormatting sqref="E15">
    <cfRule type="expression" dxfId="77" priority="88">
      <formula>EXACT($D15, "Detailed")</formula>
    </cfRule>
  </conditionalFormatting>
  <conditionalFormatting sqref="E14">
    <cfRule type="expression" dxfId="76" priority="104">
      <formula>EXACT($D14, "Detailed")</formula>
    </cfRule>
  </conditionalFormatting>
  <conditionalFormatting sqref="E15">
    <cfRule type="expression" dxfId="75" priority="103">
      <formula>EXACT($D15, "Detailed")</formula>
    </cfRule>
  </conditionalFormatting>
  <conditionalFormatting sqref="G16">
    <cfRule type="expression" dxfId="74" priority="78">
      <formula>EXACT($D16, "Detailed")</formula>
    </cfRule>
  </conditionalFormatting>
  <conditionalFormatting sqref="H10:H17">
    <cfRule type="expression" dxfId="73" priority="100">
      <formula>EXACT($D10, "Direct cost input")</formula>
    </cfRule>
  </conditionalFormatting>
  <conditionalFormatting sqref="I10:I17">
    <cfRule type="expression" dxfId="72" priority="99">
      <formula>EXACT($D10, "Direct cost input")</formula>
    </cfRule>
  </conditionalFormatting>
  <conditionalFormatting sqref="F14">
    <cfRule type="expression" dxfId="71" priority="98">
      <formula>EXACT($D14, "Detailed")</formula>
    </cfRule>
  </conditionalFormatting>
  <conditionalFormatting sqref="F15">
    <cfRule type="expression" dxfId="70" priority="93">
      <formula>EXACT($D15, "Detailed")</formula>
    </cfRule>
  </conditionalFormatting>
  <conditionalFormatting sqref="G14">
    <cfRule type="expression" dxfId="69" priority="95">
      <formula>EXACT($D14, "Detailed")</formula>
    </cfRule>
  </conditionalFormatting>
  <conditionalFormatting sqref="G15">
    <cfRule type="expression" dxfId="68" priority="94">
      <formula>EXACT($D15, "Detailed")</formula>
    </cfRule>
  </conditionalFormatting>
  <conditionalFormatting sqref="E16">
    <cfRule type="expression" dxfId="67" priority="79">
      <formula>EXACT($D16, "Detailed")</formula>
    </cfRule>
  </conditionalFormatting>
  <conditionalFormatting sqref="G11">
    <cfRule type="expression" dxfId="66" priority="66">
      <formula>EXACT($D11, "Detailed")</formula>
    </cfRule>
  </conditionalFormatting>
  <conditionalFormatting sqref="F11">
    <cfRule type="expression" dxfId="65" priority="65">
      <formula>EXACT($D11, "Detailed")</formula>
    </cfRule>
  </conditionalFormatting>
  <conditionalFormatting sqref="F10">
    <cfRule type="expression" dxfId="64" priority="51">
      <formula>EXACT($D10, "Detailed")</formula>
    </cfRule>
  </conditionalFormatting>
  <conditionalFormatting sqref="G12">
    <cfRule type="expression" dxfId="63" priority="56">
      <formula>EXACT($D12, "Detailed")</formula>
    </cfRule>
  </conditionalFormatting>
  <conditionalFormatting sqref="E13">
    <cfRule type="expression" dxfId="62" priority="49">
      <formula>EXACT($D13, "Detailed")</formula>
    </cfRule>
  </conditionalFormatting>
  <conditionalFormatting sqref="F15">
    <cfRule type="expression" dxfId="61" priority="84">
      <formula>EXACT($D15, "Detailed")</formula>
    </cfRule>
  </conditionalFormatting>
  <conditionalFormatting sqref="G15">
    <cfRule type="expression" dxfId="60" priority="83">
      <formula>EXACT($D15, "Detailed")</formula>
    </cfRule>
  </conditionalFormatting>
  <conditionalFormatting sqref="F13">
    <cfRule type="expression" dxfId="59" priority="46">
      <formula>EXACT($D13, "Detailed")</formula>
    </cfRule>
  </conditionalFormatting>
  <conditionalFormatting sqref="G10">
    <cfRule type="expression" dxfId="58" priority="50">
      <formula>EXACT($D10, "Detailed")</formula>
    </cfRule>
  </conditionalFormatting>
  <conditionalFormatting sqref="F16">
    <cfRule type="expression" dxfId="57" priority="77">
      <formula>EXACT($D16, "Detailed")</formula>
    </cfRule>
  </conditionalFormatting>
  <conditionalFormatting sqref="E16">
    <cfRule type="expression" dxfId="56" priority="76">
      <formula>EXACT($D16, "Detailed")</formula>
    </cfRule>
  </conditionalFormatting>
  <conditionalFormatting sqref="F16">
    <cfRule type="expression" dxfId="55" priority="75">
      <formula>EXACT($D16, "Detailed")</formula>
    </cfRule>
  </conditionalFormatting>
  <conditionalFormatting sqref="G16">
    <cfRule type="expression" dxfId="54" priority="74">
      <formula>EXACT($D16, "Detailed")</formula>
    </cfRule>
  </conditionalFormatting>
  <conditionalFormatting sqref="G13">
    <cfRule type="expression" dxfId="53" priority="44">
      <formula>EXACT($D13, "Detailed")</formula>
    </cfRule>
  </conditionalFormatting>
  <conditionalFormatting sqref="E17">
    <cfRule type="expression" dxfId="52" priority="73">
      <formula>EXACT($D17, "Detailed")</formula>
    </cfRule>
  </conditionalFormatting>
  <conditionalFormatting sqref="G17">
    <cfRule type="expression" dxfId="51" priority="72">
      <formula>EXACT($D17, "Detailed")</formula>
    </cfRule>
  </conditionalFormatting>
  <conditionalFormatting sqref="F17">
    <cfRule type="expression" dxfId="50" priority="71">
      <formula>EXACT($D17, "Detailed")</formula>
    </cfRule>
  </conditionalFormatting>
  <conditionalFormatting sqref="E17">
    <cfRule type="expression" dxfId="49" priority="70">
      <formula>EXACT($D17, "Detailed")</formula>
    </cfRule>
  </conditionalFormatting>
  <conditionalFormatting sqref="F17">
    <cfRule type="expression" dxfId="48" priority="69">
      <formula>EXACT($D17, "Detailed")</formula>
    </cfRule>
  </conditionalFormatting>
  <conditionalFormatting sqref="G17">
    <cfRule type="expression" dxfId="47" priority="68">
      <formula>EXACT($D17, "Detailed")</formula>
    </cfRule>
  </conditionalFormatting>
  <conditionalFormatting sqref="E11">
    <cfRule type="expression" dxfId="46" priority="67">
      <formula>EXACT($D11, "Detailed")</formula>
    </cfRule>
  </conditionalFormatting>
  <conditionalFormatting sqref="E11">
    <cfRule type="expression" dxfId="45" priority="64">
      <formula>EXACT($D11, "Detailed")</formula>
    </cfRule>
  </conditionalFormatting>
  <conditionalFormatting sqref="F11">
    <cfRule type="expression" dxfId="44" priority="63">
      <formula>EXACT($D11, "Detailed")</formula>
    </cfRule>
  </conditionalFormatting>
  <conditionalFormatting sqref="G11">
    <cfRule type="expression" dxfId="43" priority="62">
      <formula>EXACT($D11, "Detailed")</formula>
    </cfRule>
  </conditionalFormatting>
  <conditionalFormatting sqref="E12">
    <cfRule type="expression" dxfId="42" priority="61">
      <formula>EXACT($D12, "Detailed")</formula>
    </cfRule>
  </conditionalFormatting>
  <conditionalFormatting sqref="G12">
    <cfRule type="expression" dxfId="41" priority="60">
      <formula>EXACT($D12, "Detailed")</formula>
    </cfRule>
  </conditionalFormatting>
  <conditionalFormatting sqref="F12">
    <cfRule type="expression" dxfId="40" priority="59">
      <formula>EXACT($D12, "Detailed")</formula>
    </cfRule>
  </conditionalFormatting>
  <conditionalFormatting sqref="E12">
    <cfRule type="expression" dxfId="39" priority="58">
      <formula>EXACT($D12, "Detailed")</formula>
    </cfRule>
  </conditionalFormatting>
  <conditionalFormatting sqref="F12">
    <cfRule type="expression" dxfId="38" priority="57">
      <formula>EXACT($D12, "Detailed")</formula>
    </cfRule>
  </conditionalFormatting>
  <conditionalFormatting sqref="E10">
    <cfRule type="expression" dxfId="37" priority="55">
      <formula>EXACT($D10, "Detailed")</formula>
    </cfRule>
  </conditionalFormatting>
  <conditionalFormatting sqref="G10">
    <cfRule type="expression" dxfId="36" priority="54">
      <formula>EXACT($D10, "Detailed")</formula>
    </cfRule>
  </conditionalFormatting>
  <conditionalFormatting sqref="F10">
    <cfRule type="expression" dxfId="35" priority="53">
      <formula>EXACT($D10, "Detailed")</formula>
    </cfRule>
  </conditionalFormatting>
  <conditionalFormatting sqref="E10">
    <cfRule type="expression" dxfId="34" priority="52">
      <formula>EXACT($D10, "Detailed")</formula>
    </cfRule>
  </conditionalFormatting>
  <conditionalFormatting sqref="E13">
    <cfRule type="expression" dxfId="33" priority="48">
      <formula>EXACT($D13, "Detailed")</formula>
    </cfRule>
  </conditionalFormatting>
  <conditionalFormatting sqref="G13">
    <cfRule type="expression" dxfId="32" priority="47">
      <formula>EXACT($D13, "Detailed")</formula>
    </cfRule>
  </conditionalFormatting>
  <conditionalFormatting sqref="F13">
    <cfRule type="expression" dxfId="31" priority="45">
      <formula>EXACT($D13, "Detailed")</formula>
    </cfRule>
  </conditionalFormatting>
  <conditionalFormatting sqref="J4 J9">
    <cfRule type="expression" dxfId="30" priority="43">
      <formula>EXACT($D4, "Plant power scaling")</formula>
    </cfRule>
  </conditionalFormatting>
  <conditionalFormatting sqref="H4 H9">
    <cfRule type="expression" dxfId="29" priority="42">
      <formula>EXACT($D4, "Direct cost input")</formula>
    </cfRule>
  </conditionalFormatting>
  <conditionalFormatting sqref="I4 I9">
    <cfRule type="expression" dxfId="28" priority="41">
      <formula>EXACT($D4, "Direct cost input")</formula>
    </cfRule>
  </conditionalFormatting>
  <conditionalFormatting sqref="F4">
    <cfRule type="expression" dxfId="27" priority="36">
      <formula>EXACT($D4, "Detailed")</formula>
    </cfRule>
  </conditionalFormatting>
  <conditionalFormatting sqref="G4">
    <cfRule type="expression" dxfId="26" priority="35">
      <formula>EXACT($D4, "Detailed")</formula>
    </cfRule>
  </conditionalFormatting>
  <conditionalFormatting sqref="E4">
    <cfRule type="expression" dxfId="25" priority="40">
      <formula>EXACT($D4, "Detailed")</formula>
    </cfRule>
  </conditionalFormatting>
  <conditionalFormatting sqref="G4">
    <cfRule type="expression" dxfId="24" priority="39">
      <formula>EXACT($D4, "Detailed")</formula>
    </cfRule>
  </conditionalFormatting>
  <conditionalFormatting sqref="F4">
    <cfRule type="expression" dxfId="23" priority="38">
      <formula>EXACT($D4, "Detailed")</formula>
    </cfRule>
  </conditionalFormatting>
  <conditionalFormatting sqref="E4">
    <cfRule type="expression" dxfId="22" priority="37">
      <formula>EXACT($D4, "Detailed")</formula>
    </cfRule>
  </conditionalFormatting>
  <conditionalFormatting sqref="J3">
    <cfRule type="expression" dxfId="21" priority="34">
      <formula>EXACT($D3, "Plant power scaling")</formula>
    </cfRule>
  </conditionalFormatting>
  <conditionalFormatting sqref="H3">
    <cfRule type="expression" dxfId="20" priority="33">
      <formula>EXACT($D3, "Direct cost input")</formula>
    </cfRule>
  </conditionalFormatting>
  <conditionalFormatting sqref="I3">
    <cfRule type="expression" dxfId="19" priority="32">
      <formula>EXACT($D3, "Direct cost input")</formula>
    </cfRule>
  </conditionalFormatting>
  <conditionalFormatting sqref="F3">
    <cfRule type="expression" dxfId="18" priority="27">
      <formula>EXACT($D3, "Detailed")</formula>
    </cfRule>
  </conditionalFormatting>
  <conditionalFormatting sqref="G3">
    <cfRule type="expression" dxfId="17" priority="26">
      <formula>EXACT($D3, "Detailed")</formula>
    </cfRule>
  </conditionalFormatting>
  <conditionalFormatting sqref="E3">
    <cfRule type="expression" dxfId="16" priority="31">
      <formula>EXACT($D3, "Detailed")</formula>
    </cfRule>
  </conditionalFormatting>
  <conditionalFormatting sqref="G3">
    <cfRule type="expression" dxfId="15" priority="30">
      <formula>EXACT($D3, "Detailed")</formula>
    </cfRule>
  </conditionalFormatting>
  <conditionalFormatting sqref="F3">
    <cfRule type="expression" dxfId="14" priority="29">
      <formula>EXACT($D3, "Detailed")</formula>
    </cfRule>
  </conditionalFormatting>
  <conditionalFormatting sqref="E3">
    <cfRule type="expression" dxfId="13" priority="28">
      <formula>EXACT($D3, "Detailed")</formula>
    </cfRule>
  </conditionalFormatting>
  <conditionalFormatting sqref="H5:H8">
    <cfRule type="expression" dxfId="12" priority="24">
      <formula>EXACT($D5, "Direct cost input")</formula>
    </cfRule>
  </conditionalFormatting>
  <conditionalFormatting sqref="I5:I8">
    <cfRule type="expression" dxfId="11" priority="23">
      <formula>EXACT($D5, "Direct cost input")</formula>
    </cfRule>
  </conditionalFormatting>
  <conditionalFormatting sqref="E9">
    <cfRule type="expression" dxfId="10" priority="7">
      <formula>EXACT($D9, "Detailed volume")</formula>
    </cfRule>
  </conditionalFormatting>
  <conditionalFormatting sqref="F5:F8">
    <cfRule type="expression" dxfId="9" priority="12">
      <formula>EXACT($D5, "Detailed")</formula>
    </cfRule>
  </conditionalFormatting>
  <conditionalFormatting sqref="G5:G8">
    <cfRule type="expression" dxfId="8" priority="11">
      <formula>EXACT($D5, "Detailed")</formula>
    </cfRule>
  </conditionalFormatting>
  <conditionalFormatting sqref="E5:E8">
    <cfRule type="expression" dxfId="7" priority="16">
      <formula>EXACT($D5, "Detailed")</formula>
    </cfRule>
  </conditionalFormatting>
  <conditionalFormatting sqref="G5:G8">
    <cfRule type="expression" dxfId="6" priority="15">
      <formula>EXACT($D5, "Detailed")</formula>
    </cfRule>
  </conditionalFormatting>
  <conditionalFormatting sqref="F5:F8">
    <cfRule type="expression" dxfId="5" priority="14">
      <formula>EXACT($D5, "Detailed")</formula>
    </cfRule>
  </conditionalFormatting>
  <conditionalFormatting sqref="E5:E8">
    <cfRule type="expression" dxfId="4" priority="13">
      <formula>EXACT($D5, "Detailed")</formula>
    </cfRule>
  </conditionalFormatting>
  <conditionalFormatting sqref="J5">
    <cfRule type="expression" dxfId="3" priority="4">
      <formula>EXACT($D5, "Plant power scaling")</formula>
    </cfRule>
  </conditionalFormatting>
  <conditionalFormatting sqref="J6">
    <cfRule type="expression" dxfId="2" priority="3">
      <formula>EXACT($D6, "Plant power scaling")</formula>
    </cfRule>
  </conditionalFormatting>
  <conditionalFormatting sqref="J7">
    <cfRule type="expression" dxfId="1" priority="2">
      <formula>EXACT($D7, "Plant power scaling")</formula>
    </cfRule>
  </conditionalFormatting>
  <conditionalFormatting sqref="J8">
    <cfRule type="expression" dxfId="0" priority="1">
      <formula>EXACT($D8, "Plant power scaling")</formula>
    </cfRule>
  </conditionalFormatting>
  <dataValidations count="2">
    <dataValidation type="list" allowBlank="1" showInputMessage="1" showErrorMessage="1" sqref="D3:D8 D10:D17" xr:uid="{1AEF964A-B0CC-4D0F-B666-9CA63CD0FEBD}">
      <formula1>"Detailed, Plant power scaling, Direct cost input"</formula1>
    </dataValidation>
    <dataValidation type="list" allowBlank="1" showInputMessage="1" showErrorMessage="1" sqref="D9" xr:uid="{45897ECD-CF0A-4EE3-8677-3E1C6B94B1CD}">
      <formula1>"Detailed volume"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PlantCharacteristics</vt:lpstr>
      <vt:lpstr>Learning</vt:lpstr>
      <vt:lpstr>Modules</vt:lpstr>
      <vt:lpstr>21-Structures&amp;Improvements</vt:lpstr>
      <vt:lpstr>22-ReactorEquipment</vt:lpstr>
      <vt:lpstr>23-TurbineEquipment</vt:lpstr>
      <vt:lpstr>24-ElectricalEquipment</vt:lpstr>
      <vt:lpstr>25-MiscEquipment</vt:lpstr>
      <vt:lpstr>26-HeatRejectionSystem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Stewart</dc:creator>
  <cp:lastModifiedBy>W. Robb Stewart</cp:lastModifiedBy>
  <dcterms:created xsi:type="dcterms:W3CDTF">2020-07-27T18:45:14Z</dcterms:created>
  <dcterms:modified xsi:type="dcterms:W3CDTF">2022-04-06T02:05:55Z</dcterms:modified>
</cp:coreProperties>
</file>