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236962F2-8633-4210-88AA-284B863E44A6}" xr6:coauthVersionLast="47" xr6:coauthVersionMax="47" xr10:uidLastSave="{00000000-0000-0000-0000-000000000000}"/>
  <bookViews>
    <workbookView xWindow="-108" yWindow="-108" windowWidth="23256" windowHeight="14976" activeTab="1" xr2:uid="{00000000-000D-0000-FFFF-FFFF00000000}"/>
  </bookViews>
  <sheets>
    <sheet name="input_scaling" sheetId="1" r:id="rId1"/>
    <sheet name="param_ran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 s="1"/>
  <c r="G207" i="1" l="1"/>
  <c r="H72" i="2" l="1"/>
  <c r="G72" i="2" s="1"/>
  <c r="I72" i="2" s="1"/>
  <c r="H71" i="2"/>
  <c r="G71" i="2" s="1"/>
  <c r="I71" i="2" s="1"/>
  <c r="H70" i="2"/>
  <c r="G70" i="2" s="1"/>
  <c r="I70" i="2" s="1"/>
  <c r="H69" i="2"/>
  <c r="G69" i="2" s="1"/>
  <c r="I69" i="2" s="1"/>
  <c r="H68" i="2"/>
  <c r="G68" i="2" s="1"/>
  <c r="I68" i="2" s="1"/>
  <c r="H67" i="2"/>
  <c r="G67" i="2" s="1"/>
  <c r="I67" i="2" s="1"/>
  <c r="N67" i="2"/>
  <c r="M67" i="2"/>
  <c r="F25" i="2" l="1"/>
  <c r="N25" i="2" s="1"/>
  <c r="E25" i="2"/>
  <c r="M25" i="2" s="1"/>
  <c r="H25" i="2" l="1"/>
  <c r="G25" i="2" s="1"/>
  <c r="I25" i="2" s="1"/>
  <c r="H14" i="2" l="1"/>
  <c r="G14" i="2" s="1"/>
  <c r="I14" i="2" s="1"/>
  <c r="H13" i="2"/>
  <c r="G13" i="2" s="1"/>
  <c r="I13" i="2" s="1"/>
  <c r="H12" i="2"/>
  <c r="G12" i="2" s="1"/>
  <c r="I12" i="2" s="1"/>
  <c r="H11" i="2"/>
  <c r="G11" i="2" s="1"/>
  <c r="I11" i="2" s="1"/>
  <c r="F8" i="2"/>
  <c r="F7" i="2"/>
  <c r="F6" i="2"/>
  <c r="E8" i="2"/>
  <c r="E7" i="2"/>
  <c r="E6" i="2"/>
  <c r="H4" i="2"/>
  <c r="G4" i="2" s="1"/>
  <c r="I4" i="2" s="1"/>
  <c r="I3" i="2"/>
  <c r="H2" i="2"/>
  <c r="G2" i="2" s="1"/>
  <c r="I2" i="2" s="1"/>
  <c r="H5" i="2"/>
  <c r="G5" i="2" s="1"/>
  <c r="I5" i="2" s="1"/>
  <c r="H52" i="2"/>
  <c r="G52" i="2" s="1"/>
  <c r="I52" i="2" s="1"/>
  <c r="I66" i="2"/>
  <c r="I65" i="2"/>
  <c r="I64" i="2"/>
  <c r="I63" i="2"/>
  <c r="I62" i="2"/>
  <c r="I61" i="2"/>
  <c r="I60" i="2"/>
  <c r="I58" i="2"/>
  <c r="I57" i="2"/>
  <c r="I56" i="2"/>
  <c r="I55" i="2"/>
  <c r="I54" i="2"/>
  <c r="I53" i="2"/>
  <c r="I51" i="2"/>
  <c r="I50" i="2"/>
  <c r="I49" i="2"/>
  <c r="I46" i="2"/>
  <c r="I44" i="2"/>
  <c r="I43" i="2"/>
  <c r="I41" i="2"/>
  <c r="I40" i="2"/>
  <c r="I39" i="2"/>
  <c r="I38" i="2"/>
  <c r="I29" i="2"/>
  <c r="H32" i="2"/>
  <c r="G32" i="2" s="1"/>
  <c r="I32" i="2" s="1"/>
  <c r="H6" i="2" l="1"/>
  <c r="G6" i="2" s="1"/>
  <c r="I6" i="2" s="1"/>
  <c r="H8" i="2"/>
  <c r="G8" i="2" s="1"/>
  <c r="I8" i="2" s="1"/>
  <c r="H7" i="2"/>
  <c r="G7" i="2" s="1"/>
  <c r="I7" i="2" s="1"/>
  <c r="F10" i="2" l="1"/>
  <c r="H10" i="2" s="1"/>
  <c r="G10" i="2" s="1"/>
  <c r="I10" i="2" s="1"/>
  <c r="E10" i="2"/>
  <c r="F9" i="2"/>
  <c r="H9" i="2" s="1"/>
  <c r="G9" i="2" s="1"/>
  <c r="I9" i="2" s="1"/>
  <c r="E9" i="2"/>
  <c r="N8" i="2"/>
  <c r="M8" i="2"/>
  <c r="N4" i="2"/>
  <c r="M4" i="2"/>
  <c r="F27" i="2" l="1"/>
  <c r="N52" i="2" l="1"/>
  <c r="M52" i="2"/>
  <c r="N66" i="2" l="1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F59" i="2"/>
  <c r="E59" i="2"/>
  <c r="M59" i="2" s="1"/>
  <c r="N58" i="2"/>
  <c r="M58" i="2"/>
  <c r="N57" i="2"/>
  <c r="M57" i="2"/>
  <c r="N56" i="2"/>
  <c r="M56" i="2"/>
  <c r="N55" i="2"/>
  <c r="M55" i="2"/>
  <c r="N54" i="2"/>
  <c r="M54" i="2"/>
  <c r="N53" i="2"/>
  <c r="M53" i="2"/>
  <c r="N51" i="2"/>
  <c r="M51" i="2"/>
  <c r="N50" i="2"/>
  <c r="M50" i="2"/>
  <c r="N49" i="2"/>
  <c r="M49" i="2"/>
  <c r="F48" i="2"/>
  <c r="E48" i="2"/>
  <c r="M48" i="2" s="1"/>
  <c r="F47" i="2"/>
  <c r="E47" i="2"/>
  <c r="M47" i="2" s="1"/>
  <c r="N46" i="2"/>
  <c r="M46" i="2"/>
  <c r="F45" i="2"/>
  <c r="E45" i="2"/>
  <c r="M45" i="2" s="1"/>
  <c r="N44" i="2"/>
  <c r="M44" i="2"/>
  <c r="N43" i="2"/>
  <c r="M43" i="2"/>
  <c r="F42" i="2"/>
  <c r="E42" i="2"/>
  <c r="M42" i="2" s="1"/>
  <c r="N41" i="2"/>
  <c r="M41" i="2"/>
  <c r="N40" i="2"/>
  <c r="M40" i="2"/>
  <c r="N39" i="2"/>
  <c r="M39" i="2"/>
  <c r="N38" i="2"/>
  <c r="M38" i="2"/>
  <c r="F37" i="2"/>
  <c r="N37" i="2" s="1"/>
  <c r="E37" i="2"/>
  <c r="F36" i="2"/>
  <c r="E36" i="2"/>
  <c r="M36" i="2" s="1"/>
  <c r="F35" i="2"/>
  <c r="E35" i="2"/>
  <c r="M35" i="2" s="1"/>
  <c r="F34" i="2"/>
  <c r="E34" i="2"/>
  <c r="M34" i="2" s="1"/>
  <c r="F33" i="2"/>
  <c r="E33" i="2"/>
  <c r="M33" i="2" s="1"/>
  <c r="N32" i="2"/>
  <c r="M32" i="2"/>
  <c r="F31" i="2"/>
  <c r="E31" i="2"/>
  <c r="M31" i="2" s="1"/>
  <c r="F30" i="2"/>
  <c r="E30" i="2"/>
  <c r="M30" i="2" s="1"/>
  <c r="F28" i="2"/>
  <c r="E28" i="2"/>
  <c r="M28" i="2" s="1"/>
  <c r="N27" i="2"/>
  <c r="E27" i="2"/>
  <c r="F26" i="2"/>
  <c r="E26" i="2"/>
  <c r="M26" i="2" s="1"/>
  <c r="F24" i="2"/>
  <c r="E24" i="2"/>
  <c r="M24" i="2" s="1"/>
  <c r="F23" i="2"/>
  <c r="E23" i="2"/>
  <c r="M23" i="2" s="1"/>
  <c r="F22" i="2"/>
  <c r="E22" i="2"/>
  <c r="M22" i="2" s="1"/>
  <c r="F21" i="2"/>
  <c r="E21" i="2"/>
  <c r="M21" i="2" s="1"/>
  <c r="F20" i="2"/>
  <c r="E20" i="2"/>
  <c r="M20" i="2" s="1"/>
  <c r="F19" i="2"/>
  <c r="E19" i="2"/>
  <c r="M19" i="2" s="1"/>
  <c r="F18" i="2"/>
  <c r="E18" i="2"/>
  <c r="M18" i="2" s="1"/>
  <c r="F17" i="2"/>
  <c r="E17" i="2"/>
  <c r="M17" i="2" s="1"/>
  <c r="F16" i="2"/>
  <c r="E16" i="2"/>
  <c r="M16" i="2" s="1"/>
  <c r="F15" i="2"/>
  <c r="E15" i="2"/>
  <c r="M15" i="2" s="1"/>
  <c r="N14" i="2"/>
  <c r="M14" i="2"/>
  <c r="N13" i="2"/>
  <c r="M13" i="2"/>
  <c r="N12" i="2"/>
  <c r="M12" i="2"/>
  <c r="N11" i="2"/>
  <c r="M11" i="2"/>
  <c r="N10" i="2"/>
  <c r="M10" i="2"/>
  <c r="N9" i="2"/>
  <c r="M9" i="2"/>
  <c r="N7" i="2"/>
  <c r="M7" i="2"/>
  <c r="N6" i="2"/>
  <c r="M6" i="2"/>
  <c r="N5" i="2"/>
  <c r="M5" i="2"/>
  <c r="N3" i="2"/>
  <c r="M3" i="2"/>
  <c r="N2" i="2"/>
  <c r="M2" i="2"/>
  <c r="N17" i="2" l="1"/>
  <c r="H17" i="2"/>
  <c r="G17" i="2" s="1"/>
  <c r="I17" i="2" s="1"/>
  <c r="N21" i="2"/>
  <c r="H21" i="2"/>
  <c r="G21" i="2" s="1"/>
  <c r="I21" i="2" s="1"/>
  <c r="N26" i="2"/>
  <c r="H26" i="2"/>
  <c r="G26" i="2" s="1"/>
  <c r="I26" i="2" s="1"/>
  <c r="N31" i="2"/>
  <c r="H31" i="2"/>
  <c r="G31" i="2" s="1"/>
  <c r="I31" i="2" s="1"/>
  <c r="N35" i="2"/>
  <c r="H35" i="2"/>
  <c r="G35" i="2" s="1"/>
  <c r="I35" i="2" s="1"/>
  <c r="N47" i="2"/>
  <c r="H47" i="2"/>
  <c r="G47" i="2" s="1"/>
  <c r="I47" i="2" s="1"/>
  <c r="M27" i="2"/>
  <c r="H27" i="2"/>
  <c r="G27" i="2" s="1"/>
  <c r="I27" i="2" s="1"/>
  <c r="N18" i="2"/>
  <c r="H18" i="2"/>
  <c r="G18" i="2" s="1"/>
  <c r="I18" i="2" s="1"/>
  <c r="N22" i="2"/>
  <c r="H22" i="2"/>
  <c r="G22" i="2" s="1"/>
  <c r="I22" i="2" s="1"/>
  <c r="N36" i="2"/>
  <c r="H36" i="2"/>
  <c r="G36" i="2" s="1"/>
  <c r="I36" i="2" s="1"/>
  <c r="N48" i="2"/>
  <c r="H48" i="2"/>
  <c r="G48" i="2" s="1"/>
  <c r="I48" i="2" s="1"/>
  <c r="M37" i="2"/>
  <c r="I37" i="2"/>
  <c r="N15" i="2"/>
  <c r="H15" i="2"/>
  <c r="G15" i="2" s="1"/>
  <c r="I15" i="2" s="1"/>
  <c r="N19" i="2"/>
  <c r="H19" i="2"/>
  <c r="G19" i="2" s="1"/>
  <c r="I19" i="2" s="1"/>
  <c r="N23" i="2"/>
  <c r="H23" i="2"/>
  <c r="G23" i="2" s="1"/>
  <c r="I23" i="2" s="1"/>
  <c r="N28" i="2"/>
  <c r="H28" i="2"/>
  <c r="G28" i="2" s="1"/>
  <c r="I28" i="2" s="1"/>
  <c r="N33" i="2"/>
  <c r="H33" i="2"/>
  <c r="G33" i="2" s="1"/>
  <c r="I33" i="2" s="1"/>
  <c r="N45" i="2"/>
  <c r="H45" i="2"/>
  <c r="G45" i="2" s="1"/>
  <c r="I45" i="2" s="1"/>
  <c r="N16" i="2"/>
  <c r="H16" i="2"/>
  <c r="G16" i="2" s="1"/>
  <c r="I16" i="2" s="1"/>
  <c r="N20" i="2"/>
  <c r="H20" i="2"/>
  <c r="G20" i="2" s="1"/>
  <c r="I20" i="2" s="1"/>
  <c r="N24" i="2"/>
  <c r="H24" i="2"/>
  <c r="G24" i="2" s="1"/>
  <c r="I24" i="2" s="1"/>
  <c r="N30" i="2"/>
  <c r="H30" i="2"/>
  <c r="G30" i="2" s="1"/>
  <c r="I30" i="2" s="1"/>
  <c r="N34" i="2"/>
  <c r="H34" i="2"/>
  <c r="G34" i="2" s="1"/>
  <c r="I34" i="2" s="1"/>
  <c r="N42" i="2"/>
  <c r="H42" i="2"/>
  <c r="G42" i="2" s="1"/>
  <c r="I42" i="2" s="1"/>
  <c r="N59" i="2"/>
  <c r="H59" i="2"/>
  <c r="G59" i="2" s="1"/>
  <c r="I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W. Robb Stewart</author>
  </authors>
  <commentList>
    <comment ref="E1" authorId="0" shapeId="0" xr:uid="{ABBEAED1-5165-466D-9D52-EFD8AB10639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Min means the 0.025 quantile of the distribution if not normally distributed</t>
        </r>
      </text>
    </comment>
    <comment ref="F1" authorId="0" shapeId="0" xr:uid="{AAD5EB3D-2871-412B-993D-6E4D1F94A537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Max means the 0.975 quantile of the distribution if not normally distributed</t>
        </r>
      </text>
    </comment>
  </commentList>
</comments>
</file>

<file path=xl/sharedStrings.xml><?xml version="1.0" encoding="utf-8"?>
<sst xmlns="http://schemas.openxmlformats.org/spreadsheetml/2006/main" count="2433" uniqueCount="581">
  <si>
    <t>Header</t>
  </si>
  <si>
    <t>Description</t>
  </si>
  <si>
    <t>Account</t>
  </si>
  <si>
    <t>Option 0</t>
  </si>
  <si>
    <t>Option 0 Formula</t>
  </si>
  <si>
    <t>Option 1</t>
  </si>
  <si>
    <t>EEDB Base Unit Value 1</t>
  </si>
  <si>
    <t>Option 1 Exponent</t>
  </si>
  <si>
    <t>Option 2</t>
  </si>
  <si>
    <t>EEDB Base Unit Value 2</t>
  </si>
  <si>
    <t>Option 2 Exponent</t>
  </si>
  <si>
    <t>Option 3</t>
  </si>
  <si>
    <t>EEDB Base Unit Value 3</t>
  </si>
  <si>
    <t>Option 4</t>
  </si>
  <si>
    <t>EEDB Base Unit Value 4</t>
  </si>
  <si>
    <t>Option 4 Exponent</t>
  </si>
  <si>
    <t>Concrete (CY)</t>
  </si>
  <si>
    <t>Concrete Fill (CY)</t>
  </si>
  <si>
    <t>Reinforcing steel (TN)</t>
  </si>
  <si>
    <t>Structural steel (TN)</t>
  </si>
  <si>
    <t>Embedded steel (TN)</t>
  </si>
  <si>
    <t>Excavation (CY)</t>
  </si>
  <si>
    <t>Wire &amp; cable (LF)</t>
  </si>
  <si>
    <t>NN Piping (LB)</t>
  </si>
  <si>
    <t>SC Piping (LB)</t>
  </si>
  <si>
    <t>Yardwork</t>
  </si>
  <si>
    <t>Area</t>
  </si>
  <si>
    <t>RX power</t>
  </si>
  <si>
    <t>Direct cost</t>
  </si>
  <si>
    <t>Reactor building</t>
  </si>
  <si>
    <t>Substructure</t>
  </si>
  <si>
    <t>A.212.13</t>
  </si>
  <si>
    <t>Substructure volume</t>
  </si>
  <si>
    <t>Fixed cost</t>
  </si>
  <si>
    <t>Interior concrete</t>
  </si>
  <si>
    <t>A.212.140</t>
  </si>
  <si>
    <t>Building volume</t>
  </si>
  <si>
    <t>Superstructure concrete</t>
  </si>
  <si>
    <t>A.212.141</t>
  </si>
  <si>
    <t>Superstructure volume</t>
  </si>
  <si>
    <t>Structural &amp; Misc steel</t>
  </si>
  <si>
    <t>A.212.142</t>
  </si>
  <si>
    <t>Painting</t>
  </si>
  <si>
    <t>A.212.149</t>
  </si>
  <si>
    <t>Superstructure area</t>
  </si>
  <si>
    <t>Containment liner</t>
  </si>
  <si>
    <t>A.212.15</t>
  </si>
  <si>
    <t>Containment vessel</t>
  </si>
  <si>
    <t>Plumbing &amp; Drains</t>
  </si>
  <si>
    <t>A.212.21</t>
  </si>
  <si>
    <t>HVAC</t>
  </si>
  <si>
    <t>A.212.22</t>
  </si>
  <si>
    <t>Plant power</t>
  </si>
  <si>
    <t>Safety HVAC</t>
  </si>
  <si>
    <t>A.212.23</t>
  </si>
  <si>
    <t>Lighting &amp; Service power</t>
  </si>
  <si>
    <t>A.212.24</t>
  </si>
  <si>
    <t>Elevator</t>
  </si>
  <si>
    <t>A.212.25</t>
  </si>
  <si>
    <t>Constant</t>
  </si>
  <si>
    <t>Passive cooling pool</t>
  </si>
  <si>
    <t>A.212.3</t>
  </si>
  <si>
    <t>Surface area</t>
  </si>
  <si>
    <t>Turbine generator building</t>
  </si>
  <si>
    <t>A.213.13</t>
  </si>
  <si>
    <t>A.213.141</t>
  </si>
  <si>
    <t>A.213.142</t>
  </si>
  <si>
    <t>Exterior walls</t>
  </si>
  <si>
    <t>A.213.143</t>
  </si>
  <si>
    <t>Roofing</t>
  </si>
  <si>
    <t>A.213.144</t>
  </si>
  <si>
    <t>Substructure area</t>
  </si>
  <si>
    <t>A.213.145</t>
  </si>
  <si>
    <t>Interior walls</t>
  </si>
  <si>
    <t>A.213.146</t>
  </si>
  <si>
    <t>Doors/windows</t>
  </si>
  <si>
    <t>A.213.147</t>
  </si>
  <si>
    <t>A.213.149</t>
  </si>
  <si>
    <t>A.213.21</t>
  </si>
  <si>
    <t>A.213.22</t>
  </si>
  <si>
    <t>A.213.24</t>
  </si>
  <si>
    <t>A.213.25</t>
  </si>
  <si>
    <t>Security building</t>
  </si>
  <si>
    <t>A.214.</t>
  </si>
  <si>
    <t>Primary aux building</t>
  </si>
  <si>
    <t>A.215.13</t>
  </si>
  <si>
    <t>A.215.141</t>
  </si>
  <si>
    <t>A.215.142</t>
  </si>
  <si>
    <t>A.215.145</t>
  </si>
  <si>
    <t>A.215.146</t>
  </si>
  <si>
    <t>A.215.147</t>
  </si>
  <si>
    <t>A.215.149</t>
  </si>
  <si>
    <t>A.215.21</t>
  </si>
  <si>
    <t>Safety HVAC - Safety HVAC - Rotating Machinery</t>
  </si>
  <si>
    <t>A.215.221</t>
  </si>
  <si>
    <t>Safety HVAC - Heat Transfer Equipment</t>
  </si>
  <si>
    <t>A.215.222</t>
  </si>
  <si>
    <t>Safety HVAC - Tanks &amp; Pressure Vessels</t>
  </si>
  <si>
    <t>A.215.223</t>
  </si>
  <si>
    <t>Safety HVAC - Purification &amp; Filtration Equipment</t>
  </si>
  <si>
    <t>A.215.224</t>
  </si>
  <si>
    <t>Safety HVAC - Piping &amp; Ductwork</t>
  </si>
  <si>
    <t>A.215.225</t>
  </si>
  <si>
    <t>Safety HVAC - Valves &amp; Dampers</t>
  </si>
  <si>
    <t>A.215.226</t>
  </si>
  <si>
    <t>Safety HVAC - Piping &amp; Miscellaneous Items</t>
  </si>
  <si>
    <t>A.215.227</t>
  </si>
  <si>
    <t>Safety HVAC - Instrumentation &amp; Control</t>
  </si>
  <si>
    <t>A.215.228</t>
  </si>
  <si>
    <t>A.215.23</t>
  </si>
  <si>
    <t>A.215.24</t>
  </si>
  <si>
    <t>A.215.25</t>
  </si>
  <si>
    <t>Waste process building</t>
  </si>
  <si>
    <t>A.216.13</t>
  </si>
  <si>
    <t>A.216.141</t>
  </si>
  <si>
    <t>A.216.142</t>
  </si>
  <si>
    <t>A.216.143</t>
  </si>
  <si>
    <t>A.216.144</t>
  </si>
  <si>
    <t>A.216.145</t>
  </si>
  <si>
    <t>A.216.146</t>
  </si>
  <si>
    <t>A.216.147</t>
  </si>
  <si>
    <t>Finishing</t>
  </si>
  <si>
    <t>A.216.148</t>
  </si>
  <si>
    <t>A.216.149</t>
  </si>
  <si>
    <t>A.216.21</t>
  </si>
  <si>
    <t>A.216.22</t>
  </si>
  <si>
    <t>A.216.24</t>
  </si>
  <si>
    <t>A.216.25</t>
  </si>
  <si>
    <t>Fuel storage building</t>
  </si>
  <si>
    <t>A.217.13</t>
  </si>
  <si>
    <t>A.217.141</t>
  </si>
  <si>
    <t>A.217.142</t>
  </si>
  <si>
    <t>A.217.145</t>
  </si>
  <si>
    <t>A.217.147</t>
  </si>
  <si>
    <t>A.217.149</t>
  </si>
  <si>
    <t>A.217.21</t>
  </si>
  <si>
    <t>A.217.22</t>
  </si>
  <si>
    <t>A.217.23</t>
  </si>
  <si>
    <t>A.217.24</t>
  </si>
  <si>
    <t>Spent fuel pool liner</t>
  </si>
  <si>
    <t>A.217.3</t>
  </si>
  <si>
    <t>Spent fuel pool surface area</t>
  </si>
  <si>
    <t>CR/DG building</t>
  </si>
  <si>
    <t>A.218A.13</t>
  </si>
  <si>
    <t>A.218A.141</t>
  </si>
  <si>
    <t>A.218A.142</t>
  </si>
  <si>
    <t>A.218A.145</t>
  </si>
  <si>
    <t>A.218A.146</t>
  </si>
  <si>
    <t>A.218A.147</t>
  </si>
  <si>
    <t>A.218A.148</t>
  </si>
  <si>
    <t>A.218A.149</t>
  </si>
  <si>
    <t>A.218A.21</t>
  </si>
  <si>
    <t>A.218A.231</t>
  </si>
  <si>
    <t>A.218A.232</t>
  </si>
  <si>
    <t>A.218A.233</t>
  </si>
  <si>
    <t>A.218A.234</t>
  </si>
  <si>
    <t>A.218A.235</t>
  </si>
  <si>
    <t>A.218A.236</t>
  </si>
  <si>
    <t>A.218A.237</t>
  </si>
  <si>
    <t>A.218A.238</t>
  </si>
  <si>
    <t>A.218A.24</t>
  </si>
  <si>
    <t>Admin building</t>
  </si>
  <si>
    <t>A.218B.13</t>
  </si>
  <si>
    <t>A.218B.141</t>
  </si>
  <si>
    <t>A.218B.142</t>
  </si>
  <si>
    <t>A.218B.143</t>
  </si>
  <si>
    <t>A.218B.144</t>
  </si>
  <si>
    <t>A.218B.145</t>
  </si>
  <si>
    <t>A.218B.146</t>
  </si>
  <si>
    <t>A.218B.147</t>
  </si>
  <si>
    <t>A.218B.148</t>
  </si>
  <si>
    <t>A.218B.149</t>
  </si>
  <si>
    <t>A.218B.21</t>
  </si>
  <si>
    <t>A.218B.22</t>
  </si>
  <si>
    <t>A.218B.23</t>
  </si>
  <si>
    <t>A.218B.24</t>
  </si>
  <si>
    <t>A.218B.25</t>
  </si>
  <si>
    <t>Fire pump house</t>
  </si>
  <si>
    <t>A.218D.</t>
  </si>
  <si>
    <t>Emergency feedwater pump building</t>
  </si>
  <si>
    <t>A.218E.13</t>
  </si>
  <si>
    <t>A.218E.141</t>
  </si>
  <si>
    <t>A.218E.142</t>
  </si>
  <si>
    <t>A.218E.143</t>
  </si>
  <si>
    <t>A.218E.145</t>
  </si>
  <si>
    <t>A.218E.147</t>
  </si>
  <si>
    <t>A.218E.149</t>
  </si>
  <si>
    <t>A.218E.21</t>
  </si>
  <si>
    <t>A.218E.23</t>
  </si>
  <si>
    <t>A.218E.24</t>
  </si>
  <si>
    <t>Radiological access tunnel</t>
  </si>
  <si>
    <t>A.218F.</t>
  </si>
  <si>
    <t>Electrical tunnel</t>
  </si>
  <si>
    <t>A.218G.</t>
  </si>
  <si>
    <t>Non-essential switchgear building</t>
  </si>
  <si>
    <t>A.218H.</t>
  </si>
  <si>
    <t>Main steam and feedwater pipe</t>
  </si>
  <si>
    <t>A.218J.13</t>
  </si>
  <si>
    <t>A.218J.141</t>
  </si>
  <si>
    <t>A.218J.142</t>
  </si>
  <si>
    <t>A.218J.145</t>
  </si>
  <si>
    <t>A.218J.146</t>
  </si>
  <si>
    <t>A.218J.147</t>
  </si>
  <si>
    <t>A.218J.149</t>
  </si>
  <si>
    <t>A.218J.21</t>
  </si>
  <si>
    <t>A.218J.22</t>
  </si>
  <si>
    <t>A.218J.24</t>
  </si>
  <si>
    <t>Pipe tunnels</t>
  </si>
  <si>
    <t>A.218K.</t>
  </si>
  <si>
    <t>Technical support center</t>
  </si>
  <si>
    <t>A.218L.</t>
  </si>
  <si>
    <t>Containment hatch missile shield</t>
  </si>
  <si>
    <t>A.218P.</t>
  </si>
  <si>
    <t>Waste water treatment building</t>
  </si>
  <si>
    <t>A.218S.</t>
  </si>
  <si>
    <t>Ultimate heat sink structure</t>
  </si>
  <si>
    <t>Excavation</t>
  </si>
  <si>
    <t>A.218T.11</t>
  </si>
  <si>
    <t>A.218T.13</t>
  </si>
  <si>
    <t>A.218T.141</t>
  </si>
  <si>
    <t>A.218T.142</t>
  </si>
  <si>
    <t>A.218T.145</t>
  </si>
  <si>
    <t>A.218T.147</t>
  </si>
  <si>
    <t>A.218T.149</t>
  </si>
  <si>
    <t>A.218T.21</t>
  </si>
  <si>
    <t>A.218T.22</t>
  </si>
  <si>
    <t>A.218T.24</t>
  </si>
  <si>
    <t>Control room air intake structure</t>
  </si>
  <si>
    <t>A.218V.</t>
  </si>
  <si>
    <t>Reactor equipment</t>
  </si>
  <si>
    <t>RPV Structure + Support</t>
  </si>
  <si>
    <t>A.221.1</t>
  </si>
  <si>
    <t>Vessel mass</t>
  </si>
  <si>
    <t>Control rods</t>
  </si>
  <si>
    <t>A.221.2</t>
  </si>
  <si>
    <t>Number of CRs</t>
  </si>
  <si>
    <t>RPV Internals</t>
  </si>
  <si>
    <t>A.221.3</t>
  </si>
  <si>
    <t>Reactor diameter (m)</t>
  </si>
  <si>
    <t>Main heat transport system</t>
  </si>
  <si>
    <t>Primary coolant pump</t>
  </si>
  <si>
    <t>A.222.11</t>
  </si>
  <si>
    <t>Flow rate</t>
  </si>
  <si>
    <t>Primary system piping</t>
  </si>
  <si>
    <t>A.222.12</t>
  </si>
  <si>
    <t>MC piping mass</t>
  </si>
  <si>
    <t>Steam generators</t>
  </si>
  <si>
    <t>A.222.13</t>
  </si>
  <si>
    <t>HT surface area</t>
  </si>
  <si>
    <t>Pressurizer</t>
  </si>
  <si>
    <t>A.222.14</t>
  </si>
  <si>
    <t>Pressurizer mass</t>
  </si>
  <si>
    <t>Safeguards system</t>
  </si>
  <si>
    <t>Residual heat removal</t>
  </si>
  <si>
    <t>A.223.1</t>
  </si>
  <si>
    <t>Safety injection system</t>
  </si>
  <si>
    <t>A.223.3</t>
  </si>
  <si>
    <t>Containment spray</t>
  </si>
  <si>
    <t>A.223.4</t>
  </si>
  <si>
    <t>Containment volume</t>
  </si>
  <si>
    <t>Combustible gas control</t>
  </si>
  <si>
    <t>A.223.5</t>
  </si>
  <si>
    <t>Radwaste processing</t>
  </si>
  <si>
    <t>Liquid waste system</t>
  </si>
  <si>
    <t>A.224.1</t>
  </si>
  <si>
    <t>Primary flowrate</t>
  </si>
  <si>
    <t>Rad gas waste processing</t>
  </si>
  <si>
    <t>A.224.2</t>
  </si>
  <si>
    <t>Solid waste system</t>
  </si>
  <si>
    <t>A.224.3</t>
  </si>
  <si>
    <t>Fuel handling and storage</t>
  </si>
  <si>
    <t>Fuel crane</t>
  </si>
  <si>
    <t>A.225.111</t>
  </si>
  <si>
    <t>Fuel crane capacity</t>
  </si>
  <si>
    <t>Monorails/hoists</t>
  </si>
  <si>
    <t>A.225.112</t>
  </si>
  <si>
    <t>Fuel elevator</t>
  </si>
  <si>
    <t>A.225.113</t>
  </si>
  <si>
    <t>Spent fuel cask crane</t>
  </si>
  <si>
    <t>A.225.114</t>
  </si>
  <si>
    <t>Fuel cask capacity</t>
  </si>
  <si>
    <t>Fuel handling tools</t>
  </si>
  <si>
    <t>A.225.12</t>
  </si>
  <si>
    <t>Transfer system</t>
  </si>
  <si>
    <t>A.225.13</t>
  </si>
  <si>
    <t>Service platforms</t>
  </si>
  <si>
    <t>A.225.3</t>
  </si>
  <si>
    <t>Fuel storage, cleaning, inspection</t>
  </si>
  <si>
    <t>A.225.4</t>
  </si>
  <si>
    <t>SFP volume</t>
  </si>
  <si>
    <t>Other reactor equipment</t>
  </si>
  <si>
    <t>Intert gas system</t>
  </si>
  <si>
    <t>A.226.1</t>
  </si>
  <si>
    <t>Reactor makeup water system</t>
  </si>
  <si>
    <t>A.226.3</t>
  </si>
  <si>
    <t>Coolant treatment and recycle</t>
  </si>
  <si>
    <t>A.226.4</t>
  </si>
  <si>
    <t>Fluid leak detection system</t>
  </si>
  <si>
    <t>A.226.6</t>
  </si>
  <si>
    <t>Nuclear service water system</t>
  </si>
  <si>
    <t>A.226.71</t>
  </si>
  <si>
    <t>Primary component cooling water</t>
  </si>
  <si>
    <t>A.226.72</t>
  </si>
  <si>
    <t>Maintenance equipment</t>
  </si>
  <si>
    <t>A.226.8</t>
  </si>
  <si>
    <t>Sampling equipment</t>
  </si>
  <si>
    <t>A.226.9</t>
  </si>
  <si>
    <t>Reactor instrumentation and control</t>
  </si>
  <si>
    <t>NSS Control Board</t>
  </si>
  <si>
    <t>A.227.11</t>
  </si>
  <si>
    <t>Number of RXs</t>
  </si>
  <si>
    <t>HVAC Panels</t>
  </si>
  <si>
    <t>A.227.15</t>
  </si>
  <si>
    <t>Radwaste Panels &amp; Racks</t>
  </si>
  <si>
    <t>A.227.16</t>
  </si>
  <si>
    <t>Local Panels &amp; Cabinets</t>
  </si>
  <si>
    <t>A.227.17</t>
  </si>
  <si>
    <t>Instrument Ranks</t>
  </si>
  <si>
    <t>A.227.18</t>
  </si>
  <si>
    <t>Alarm System</t>
  </si>
  <si>
    <t>A.227.19</t>
  </si>
  <si>
    <t>Process Computer</t>
  </si>
  <si>
    <t>A.227.2</t>
  </si>
  <si>
    <t>Monitoring Systems</t>
  </si>
  <si>
    <t>A.227.3</t>
  </si>
  <si>
    <t>Plant Control Systems</t>
  </si>
  <si>
    <t>A.227.4</t>
  </si>
  <si>
    <t>Reactor Plant I&amp;C Tubing &amp; Fitting</t>
  </si>
  <si>
    <t>A.227.5</t>
  </si>
  <si>
    <t>TMI Instrumentation</t>
  </si>
  <si>
    <t>A.227.9</t>
  </si>
  <si>
    <t>Reactor misc. equipment</t>
  </si>
  <si>
    <t>Field Painting</t>
  </si>
  <si>
    <t>A.228.1</t>
  </si>
  <si>
    <t>Qualification of Welders</t>
  </si>
  <si>
    <t>A.228.2</t>
  </si>
  <si>
    <t>Reactor Plant Insulation</t>
  </si>
  <si>
    <t>A.228.4</t>
  </si>
  <si>
    <t>RPV insulated area</t>
  </si>
  <si>
    <t>NuScale Equipment</t>
  </si>
  <si>
    <t>Containment vacuum pump</t>
  </si>
  <si>
    <t>A.229.1</t>
  </si>
  <si>
    <t>Pump power (kW)</t>
  </si>
  <si>
    <t>Containment flooding &amp; drain</t>
  </si>
  <si>
    <t>A.229.2</t>
  </si>
  <si>
    <t>Evacuated volume (m3)</t>
  </si>
  <si>
    <t>HTGR Equipment</t>
  </si>
  <si>
    <t>Reactor Cavity Cooling System</t>
  </si>
  <si>
    <t>A.229.3</t>
  </si>
  <si>
    <t>RPV surface area (m2)</t>
  </si>
  <si>
    <t>Refueling Equipment</t>
  </si>
  <si>
    <t>A.229.4</t>
  </si>
  <si>
    <t>Core diameter (m)</t>
  </si>
  <si>
    <t>He Purification Equipment</t>
  </si>
  <si>
    <t>A.229.5</t>
  </si>
  <si>
    <t>He purif flow rate (kg/s)</t>
  </si>
  <si>
    <t>He Circulator</t>
  </si>
  <si>
    <t>A.229.6</t>
  </si>
  <si>
    <t>Circulator power (kW)</t>
  </si>
  <si>
    <t>BWR</t>
  </si>
  <si>
    <t>Isolation Condensers</t>
  </si>
  <si>
    <t>A.229.7</t>
  </si>
  <si>
    <t>Thermal power</t>
  </si>
  <si>
    <t>Turbine plant equipment</t>
  </si>
  <si>
    <t>Turbine Generator</t>
  </si>
  <si>
    <t>A.231.</t>
  </si>
  <si>
    <t>Electric power</t>
  </si>
  <si>
    <t>Condensing Systems</t>
  </si>
  <si>
    <t>A.233.</t>
  </si>
  <si>
    <t>Feedwater Heating System</t>
  </si>
  <si>
    <t>A.234.</t>
  </si>
  <si>
    <t>Other Turbine Plant Equipment</t>
  </si>
  <si>
    <t>A.235.</t>
  </si>
  <si>
    <t>Instrumentation &amp; Control</t>
  </si>
  <si>
    <t>A.236.</t>
  </si>
  <si>
    <t>Turbine Plant Miscellaneous Items</t>
  </si>
  <si>
    <t>A.237.</t>
  </si>
  <si>
    <t>Electrical plant equipment</t>
  </si>
  <si>
    <t>Switchgear</t>
  </si>
  <si>
    <t>A.241.</t>
  </si>
  <si>
    <t>Station Service Equipment</t>
  </si>
  <si>
    <t>A.242.</t>
  </si>
  <si>
    <t>Switchboards</t>
  </si>
  <si>
    <t>A.243.</t>
  </si>
  <si>
    <t>Protective Equipment</t>
  </si>
  <si>
    <t>A.244.</t>
  </si>
  <si>
    <t>Electrical Structure &amp; Wiring Container</t>
  </si>
  <si>
    <t>A.245.</t>
  </si>
  <si>
    <t>Power &amp; Control Wiring</t>
  </si>
  <si>
    <t>A.246.</t>
  </si>
  <si>
    <t>Transportation and lift equipment</t>
  </si>
  <si>
    <t>TG Crane</t>
  </si>
  <si>
    <t>A.251.111</t>
  </si>
  <si>
    <t>TG crane capacity</t>
  </si>
  <si>
    <t>HB crane</t>
  </si>
  <si>
    <t>A.251.112</t>
  </si>
  <si>
    <t>Heater bay crane capacity</t>
  </si>
  <si>
    <t>Containment crane</t>
  </si>
  <si>
    <t>A.251.12</t>
  </si>
  <si>
    <t>Misc. cranes</t>
  </si>
  <si>
    <t>A.251.16</t>
  </si>
  <si>
    <t>DG crane</t>
  </si>
  <si>
    <t>A.251.17</t>
  </si>
  <si>
    <t>Diesel building crane</t>
  </si>
  <si>
    <t>Air, water, and steam service system</t>
  </si>
  <si>
    <t>Air system</t>
  </si>
  <si>
    <t>A.252.1</t>
  </si>
  <si>
    <t>Volume of 212, 213, 215, 216, 217</t>
  </si>
  <si>
    <t>Water system</t>
  </si>
  <si>
    <t>A.252.2</t>
  </si>
  <si>
    <t>Steam system</t>
  </si>
  <si>
    <t>A.252.3</t>
  </si>
  <si>
    <t>Plant fuel oil system</t>
  </si>
  <si>
    <t>A.252.4</t>
  </si>
  <si>
    <t>Communications equipment</t>
  </si>
  <si>
    <t>A.253.</t>
  </si>
  <si>
    <t>Furnishings and fixtures</t>
  </si>
  <si>
    <t>A.254.</t>
  </si>
  <si>
    <t>Waste water treatment</t>
  </si>
  <si>
    <t>A.255.</t>
  </si>
  <si>
    <t>Heat rejection system</t>
  </si>
  <si>
    <t>Makeup Water Intake Building</t>
  </si>
  <si>
    <t>A.261.1</t>
  </si>
  <si>
    <t>Rejected thermal power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</si>
  <si>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</si>
  <si>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</si>
  <si>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</si>
  <si>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</si>
  <si>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</si>
  <si>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</si>
  <si>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</si>
  <si>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</si>
  <si>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</si>
  <si>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T/B Bldg - Cooling source distance (m)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</si>
  <si>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</si>
  <si>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</si>
  <si>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</si>
  <si>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</si>
  <si>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</si>
  <si>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</si>
  <si>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Parameter</t>
  </si>
  <si>
    <t>Base value</t>
  </si>
  <si>
    <t>Min value</t>
  </si>
  <si>
    <t>Max value</t>
  </si>
  <si>
    <t>Labor learning rate</t>
  </si>
  <si>
    <t>Factory learning rate</t>
  </si>
  <si>
    <t>Material learning rate</t>
  </si>
  <si>
    <t>Modularization</t>
  </si>
  <si>
    <t>Learning</t>
  </si>
  <si>
    <t>Indirect cost scalars</t>
  </si>
  <si>
    <t>Design simplifications</t>
  </si>
  <si>
    <t>Passive safety</t>
  </si>
  <si>
    <t>Integral PWRs</t>
  </si>
  <si>
    <t>Cost scaling</t>
  </si>
  <si>
    <t>Structures - plant power costs</t>
  </si>
  <si>
    <t>Reactor equipment - plant power costs</t>
  </si>
  <si>
    <t>RPV - nuclear escalation</t>
  </si>
  <si>
    <t>RPV internals - exponent</t>
  </si>
  <si>
    <t>RCP - exponent</t>
  </si>
  <si>
    <t>RCP - nuclear escalation</t>
  </si>
  <si>
    <t>Steam generator - nuclear escalation</t>
  </si>
  <si>
    <t>Pressurizer - nuclear escalation</t>
  </si>
  <si>
    <t>Fuel pool volume - exponent</t>
  </si>
  <si>
    <t>Primary flow rate - exponent</t>
  </si>
  <si>
    <t>Crane - exponent</t>
  </si>
  <si>
    <t>NuScale containment vacuum pump - exponent</t>
  </si>
  <si>
    <t>NuScale containment flooding drain - exponent</t>
  </si>
  <si>
    <t>HTGR RCCS - exponent</t>
  </si>
  <si>
    <t>HTGR He purifcation - exponent</t>
  </si>
  <si>
    <t>HTGR circulator - exponent</t>
  </si>
  <si>
    <t>HTGR refueling - exponent</t>
  </si>
  <si>
    <t>BWR isolation condenser - exponent</t>
  </si>
  <si>
    <t>Turbine equipment electric power - exponent</t>
  </si>
  <si>
    <t>Electrical equipment electric power - exponent</t>
  </si>
  <si>
    <t>Service system volume - exponent</t>
  </si>
  <si>
    <t>Rejected thermal power - exponent</t>
  </si>
  <si>
    <t>SPC steel cost escalation</t>
  </si>
  <si>
    <r>
      <t>SPC operating engineer lift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</si>
  <si>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SPC weld time (per 30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</si>
  <si>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Steel plate composites</t>
  </si>
  <si>
    <t>E-beam weld</t>
  </si>
  <si>
    <t>Labor minimum</t>
  </si>
  <si>
    <t>Material minimum</t>
  </si>
  <si>
    <t>Saccheri</t>
  </si>
  <si>
    <t>EEDB</t>
  </si>
  <si>
    <t>Towler</t>
  </si>
  <si>
    <t>EMWG</t>
  </si>
  <si>
    <t>Gandrick</t>
  </si>
  <si>
    <t>Base ref</t>
  </si>
  <si>
    <t>Min ref</t>
  </si>
  <si>
    <t>Max ref</t>
  </si>
  <si>
    <t>McKinsey</t>
  </si>
  <si>
    <t>Shaw Group</t>
  </si>
  <si>
    <t>EEDB, Lovering, Duffey</t>
  </si>
  <si>
    <t>Wibowo</t>
  </si>
  <si>
    <t>+</t>
  </si>
  <si>
    <t>?</t>
  </si>
  <si>
    <t>EEDB, Ganda</t>
  </si>
  <si>
    <t>Champlin</t>
  </si>
  <si>
    <t>EPRI</t>
  </si>
  <si>
    <t>Standalone steel containment</t>
  </si>
  <si>
    <t>212.15 Factory cost mult</t>
  </si>
  <si>
    <t>212.15 Labor hours mult</t>
  </si>
  <si>
    <t>212.15 Labor cost mult</t>
  </si>
  <si>
    <t>212.15 Material cost mult</t>
  </si>
  <si>
    <t>Pool surface area cost</t>
  </si>
  <si>
    <t>Structures - unit costs</t>
  </si>
  <si>
    <t>Heat exchanger - exponent</t>
  </si>
  <si>
    <t>Pressure vessel - exponent</t>
  </si>
  <si>
    <t>Misc. equipment - exponent</t>
  </si>
  <si>
    <t>Heat rejection system - exponent</t>
  </si>
  <si>
    <t>HTGR circulator - nuclear escalation</t>
  </si>
  <si>
    <t>[Pool surface area cost]</t>
  </si>
  <si>
    <t>[13128, 38, Pressure vessel - exponent, RPV - nuclear escalation]</t>
  </si>
  <si>
    <t>[13128, 38, Pressure vessel - exponent, Pressurizer - nuclear escalation]</t>
  </si>
  <si>
    <t>[9054, 247, RCP - exponent, RCP - nuclear escalation]</t>
  </si>
  <si>
    <t>[31688, 61, Heat exchanger - exponent, Steam generator - nuclear escalation]</t>
  </si>
  <si>
    <t>Crane - nuclear escalation</t>
  </si>
  <si>
    <t>[411796, 3739, Crane - exponent, Crane - nuclear escalation]</t>
  </si>
  <si>
    <t>[580000, 20000, HTGR circulator - exponent, HTGR circulator - nuclear escalation]</t>
  </si>
  <si>
    <t>E-beam weld cost reduction mult</t>
  </si>
  <si>
    <t>222.13 Steam generators reduction mult</t>
  </si>
  <si>
    <t>SPC rebar reduction mult</t>
  </si>
  <si>
    <t>222.14 Pressurizer reduction mult</t>
  </si>
  <si>
    <t>[Electrical] A.241: Switchgear</t>
  </si>
  <si>
    <t>[Electrical] A.242: Station Service Equipment</t>
  </si>
  <si>
    <t>[Electrical] A.243: Switchboards</t>
  </si>
  <si>
    <t>[Electrical] A.244: Protective Equipment</t>
  </si>
  <si>
    <t>[Electrical] A.245: Electrical Structures &amp; Wiring Containter</t>
  </si>
  <si>
    <t>[Simple] A.222.12: Reactor Coolant Piping</t>
  </si>
  <si>
    <t>[Simple] A.223: Safeguards system</t>
  </si>
  <si>
    <t>[Simple] A.224: Radwaste Processing</t>
  </si>
  <si>
    <t>[Simple] A.225: Fuel Handling &amp; Storage</t>
  </si>
  <si>
    <t>[Simple] A.226: Other Reactor Equipment</t>
  </si>
  <si>
    <t>Offsite efficiency mult</t>
  </si>
  <si>
    <t>Factory cost mult</t>
  </si>
  <si>
    <t>Offsite work mult</t>
  </si>
  <si>
    <t>Distribution</t>
  </si>
  <si>
    <t>lognormal</t>
  </si>
  <si>
    <t>[Indirect] Site Labor Cost</t>
  </si>
  <si>
    <t>[Indirect] Site Labor Hours</t>
  </si>
  <si>
    <t>[Indirect] Site Material Cost</t>
  </si>
  <si>
    <t>[Indirect] Factory Equipment Cost</t>
  </si>
  <si>
    <t>sigma</t>
  </si>
  <si>
    <t>Transportation cost factor</t>
  </si>
  <si>
    <t>Lyons, Univ. Chicago</t>
  </si>
  <si>
    <t>mean and/or median</t>
  </si>
  <si>
    <t>exponential</t>
  </si>
  <si>
    <t>mu/lambda</t>
  </si>
  <si>
    <t>uniform</t>
  </si>
  <si>
    <t>Min range</t>
  </si>
  <si>
    <t>Max range</t>
  </si>
  <si>
    <t>[Electrical] A.246: Power &amp; Control Wiring</t>
  </si>
  <si>
    <t>Material unit uncertainty</t>
  </si>
  <si>
    <t>[Material] A.21: Structures &amp; Improvements mult</t>
  </si>
  <si>
    <t>[Material] A.22: Reactor equipment mult</t>
  </si>
  <si>
    <t>[Material] A.23: Turbine equipment mult</t>
  </si>
  <si>
    <t>[Material] A.24: Electrical equipment mult</t>
  </si>
  <si>
    <t>[Material] A.25: Misc plant equipment mult</t>
  </si>
  <si>
    <t>[Material] A.26: Heat rejection system mult</t>
  </si>
  <si>
    <t>A.211.1</t>
  </si>
  <si>
    <t>A.211.4</t>
  </si>
  <si>
    <t>A.211.7111</t>
  </si>
  <si>
    <t>A.211.7112</t>
  </si>
  <si>
    <t>A.211.7113</t>
  </si>
  <si>
    <t>A.211.7114</t>
  </si>
  <si>
    <t>A.211.712</t>
  </si>
  <si>
    <t>General Yardwork</t>
  </si>
  <si>
    <t>Railroads</t>
  </si>
  <si>
    <t>Dewatering</t>
  </si>
  <si>
    <t>Earth Excavation</t>
  </si>
  <si>
    <t>Rock Excavation</t>
  </si>
  <si>
    <t>Excavation - Trench</t>
  </si>
  <si>
    <t>Fill &amp; Backfill</t>
  </si>
  <si>
    <t>Railroad length</t>
  </si>
  <si>
    <t>Excavation volume</t>
  </si>
  <si>
    <t>Reactor shield building</t>
  </si>
  <si>
    <t>A.219.141</t>
  </si>
  <si>
    <t>A.219.142</t>
  </si>
  <si>
    <t>A.219.149</t>
  </si>
  <si>
    <t>Could change to 1.32 and scale on direct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</si>
</sst>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13" xfId="0" applyBorder="1"/>
    <xf numFmtId="9" fontId="0" fillId="0" borderId="0" xfId="43" applyFont="1" applyBorder="1"/>
    <xf numFmtId="9" fontId="0" fillId="0" borderId="0" xfId="43" applyFont="1" applyFill="1" applyBorder="1"/>
    <xf numFmtId="9" fontId="0" fillId="0" borderId="13" xfId="43" applyFont="1" applyBorder="1"/>
    <xf numFmtId="2" fontId="0" fillId="0" borderId="0" xfId="43" applyNumberFormat="1" applyFont="1" applyFill="1" applyBorder="1"/>
    <xf numFmtId="9" fontId="0" fillId="0" borderId="0" xfId="43" applyFont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9" fontId="0" fillId="0" borderId="0" xfId="43" applyFont="1" applyAlignment="1">
      <alignment vertical="center"/>
    </xf>
    <xf numFmtId="0" fontId="16" fillId="0" borderId="13" xfId="0" applyFont="1" applyBorder="1" applyAlignment="1">
      <alignment wrapText="1"/>
    </xf>
    <xf numFmtId="0" fontId="0" fillId="0" borderId="0" xfId="0"/>
    <xf numFmtId="2" fontId="0" fillId="0" borderId="13" xfId="42" applyNumberFormat="1" applyFont="1" applyBorder="1"/>
    <xf numFmtId="2" fontId="0" fillId="0" borderId="13" xfId="0" applyNumberFormat="1" applyBorder="1"/>
    <xf numFmtId="2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vertical="center"/>
    </xf>
    <xf numFmtId="9" fontId="0" fillId="0" borderId="13" xfId="0" applyNumberFormat="1" applyBorder="1"/>
    <xf numFmtId="0" fontId="0" fillId="0" borderId="13" xfId="0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4" fontId="0" fillId="0" borderId="0" xfId="0" applyNumberFormat="1" applyBorder="1"/>
    <xf numFmtId="2" fontId="0" fillId="0" borderId="0" xfId="42" applyNumberFormat="1" applyFont="1" applyBorder="1"/>
    <xf numFmtId="164" fontId="0" fillId="0" borderId="0" xfId="0" applyNumberFormat="1"/>
    <xf numFmtId="164" fontId="0" fillId="0" borderId="13" xfId="42" applyNumberFormat="1" applyFont="1" applyBorder="1"/>
    <xf numFmtId="164" fontId="0" fillId="0" borderId="13" xfId="0" applyNumberFormat="1" applyBorder="1"/>
    <xf numFmtId="164" fontId="0" fillId="0" borderId="0" xfId="43" applyNumberFormat="1" applyFont="1" applyBorder="1"/>
    <xf numFmtId="164" fontId="0" fillId="0" borderId="0" xfId="43" applyNumberFormat="1" applyFont="1" applyFill="1" applyBorder="1"/>
    <xf numFmtId="164" fontId="0" fillId="0" borderId="13" xfId="43" applyNumberFormat="1" applyFont="1" applyBorder="1"/>
    <xf numFmtId="0" fontId="16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164" fontId="16" fillId="0" borderId="13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13" xfId="0" applyFill="1" applyBorder="1"/>
    <xf numFmtId="1" fontId="0" fillId="0" borderId="0" xfId="0" applyNumberFormat="1"/>
    <xf numFmtId="1" fontId="0" fillId="0" borderId="0" xfId="0" applyNumberFormat="1" applyBorder="1"/>
    <xf numFmtId="2" fontId="0" fillId="33" borderId="0" xfId="0" applyNumberFormat="1" applyFill="1" applyBorder="1"/>
    <xf numFmtId="164" fontId="0" fillId="33" borderId="0" xfId="0" applyNumberFormat="1" applyFill="1" applyBorder="1"/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1</xdr:row>
      <xdr:rowOff>171450</xdr:rowOff>
    </xdr:from>
    <xdr:to>
      <xdr:col>19</xdr:col>
      <xdr:colOff>19050</xdr:colOff>
      <xdr:row>4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6E3779-7CA9-470F-BD99-59AED66C7EFB}"/>
            </a:ext>
          </a:extLst>
        </xdr:cNvPr>
        <xdr:cNvSpPr txBox="1"/>
      </xdr:nvSpPr>
      <xdr:spPr>
        <a:xfrm>
          <a:off x="15039974" y="552450"/>
          <a:ext cx="2819401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Indicates a forced -15%/+20% at 1/10 scale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I have no idea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6"/>
  <sheetViews>
    <sheetView workbookViewId="0">
      <selection activeCell="C23" sqref="C23"/>
    </sheetView>
  </sheetViews>
  <sheetFormatPr defaultRowHeight="15" x14ac:dyDescent="0.25"/>
  <cols>
    <col min="1" max="1" width="18.28515625" customWidth="1"/>
    <col min="2" max="2" width="32.28515625" customWidth="1"/>
    <col min="3" max="3" width="11.7109375" customWidth="1"/>
    <col min="4" max="4" width="18" customWidth="1"/>
    <col min="5" max="5" width="68.7109375" bestFit="1" customWidth="1"/>
    <col min="6" max="6" width="34.140625" bestFit="1" customWidth="1"/>
    <col min="8" max="8" width="32.28515625" bestFit="1" customWidth="1"/>
    <col min="11" max="11" width="42.42578125" bestFit="1" customWidth="1"/>
    <col min="12" max="12" width="10.7109375" customWidth="1"/>
  </cols>
  <sheetData>
    <row r="1" spans="1:25" s="14" customFormat="1" ht="60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ht="14.45" customHeight="1" x14ac:dyDescent="0.25">
      <c r="A2" t="s">
        <v>25</v>
      </c>
      <c r="B2" t="s">
        <v>567</v>
      </c>
      <c r="C2" s="15" t="s">
        <v>560</v>
      </c>
      <c r="F2" t="s">
        <v>26</v>
      </c>
      <c r="G2">
        <v>62</v>
      </c>
      <c r="H2" s="2" t="s">
        <v>506</v>
      </c>
      <c r="I2" s="15" t="s">
        <v>27</v>
      </c>
      <c r="J2" s="15">
        <v>3417</v>
      </c>
      <c r="K2" s="15" t="s">
        <v>454</v>
      </c>
      <c r="L2" s="15" t="s">
        <v>28</v>
      </c>
      <c r="M2">
        <v>19732168</v>
      </c>
      <c r="N2" s="15" t="s">
        <v>33</v>
      </c>
      <c r="O2" s="15">
        <v>1</v>
      </c>
      <c r="P2" s="15">
        <v>1</v>
      </c>
      <c r="Q2">
        <v>170</v>
      </c>
      <c r="S2">
        <v>83</v>
      </c>
    </row>
    <row r="3" spans="1:25" s="15" customFormat="1" ht="14.45" customHeight="1" x14ac:dyDescent="0.25">
      <c r="A3" s="15" t="s">
        <v>25</v>
      </c>
      <c r="B3" s="15" t="s">
        <v>568</v>
      </c>
      <c r="C3" s="15" t="s">
        <v>561</v>
      </c>
      <c r="F3" s="15" t="s">
        <v>574</v>
      </c>
      <c r="G3" s="15">
        <v>9500</v>
      </c>
      <c r="H3" s="2" t="s">
        <v>506</v>
      </c>
      <c r="I3" s="15" t="s">
        <v>27</v>
      </c>
      <c r="J3" s="15">
        <v>3417</v>
      </c>
      <c r="K3" s="15" t="s">
        <v>454</v>
      </c>
      <c r="L3" s="15" t="s">
        <v>28</v>
      </c>
      <c r="M3" s="15">
        <v>8716768</v>
      </c>
      <c r="N3" s="15" t="s">
        <v>33</v>
      </c>
      <c r="O3" s="15">
        <v>1</v>
      </c>
      <c r="P3" s="15">
        <v>1</v>
      </c>
    </row>
    <row r="4" spans="1:25" s="15" customFormat="1" ht="14.45" customHeight="1" x14ac:dyDescent="0.25">
      <c r="A4" s="15" t="s">
        <v>25</v>
      </c>
      <c r="B4" s="15" t="s">
        <v>569</v>
      </c>
      <c r="C4" s="15" t="s">
        <v>562</v>
      </c>
      <c r="F4" s="15" t="s">
        <v>575</v>
      </c>
      <c r="G4" s="15">
        <v>296000</v>
      </c>
      <c r="H4" s="2" t="s">
        <v>506</v>
      </c>
      <c r="I4" s="15" t="s">
        <v>27</v>
      </c>
      <c r="J4" s="15">
        <v>3417</v>
      </c>
      <c r="K4" s="15" t="s">
        <v>454</v>
      </c>
      <c r="L4" s="15" t="s">
        <v>28</v>
      </c>
      <c r="M4" s="40">
        <v>4119742.5980000002</v>
      </c>
      <c r="N4" s="15" t="s">
        <v>33</v>
      </c>
      <c r="O4" s="15">
        <v>1</v>
      </c>
      <c r="P4" s="15">
        <v>1</v>
      </c>
    </row>
    <row r="5" spans="1:25" s="15" customFormat="1" ht="14.45" customHeight="1" x14ac:dyDescent="0.25">
      <c r="A5" s="15" t="s">
        <v>25</v>
      </c>
      <c r="B5" s="15" t="s">
        <v>570</v>
      </c>
      <c r="C5" s="15" t="s">
        <v>563</v>
      </c>
      <c r="F5" s="15" t="s">
        <v>575</v>
      </c>
      <c r="G5" s="15">
        <v>92000</v>
      </c>
      <c r="H5" s="2" t="s">
        <v>506</v>
      </c>
      <c r="I5" s="15" t="s">
        <v>27</v>
      </c>
      <c r="J5" s="15">
        <v>3417</v>
      </c>
      <c r="K5" s="15" t="s">
        <v>454</v>
      </c>
      <c r="L5" s="15" t="s">
        <v>28</v>
      </c>
      <c r="M5" s="40">
        <v>1366041.348</v>
      </c>
      <c r="N5" s="15" t="s">
        <v>33</v>
      </c>
      <c r="O5" s="15">
        <v>1</v>
      </c>
      <c r="P5" s="15">
        <v>1</v>
      </c>
    </row>
    <row r="6" spans="1:25" s="15" customFormat="1" ht="14.45" customHeight="1" x14ac:dyDescent="0.25">
      <c r="A6" s="15" t="s">
        <v>25</v>
      </c>
      <c r="B6" s="15" t="s">
        <v>571</v>
      </c>
      <c r="C6" s="15" t="s">
        <v>564</v>
      </c>
      <c r="F6" s="15" t="s">
        <v>575</v>
      </c>
      <c r="G6" s="15">
        <v>150000</v>
      </c>
      <c r="H6" s="2" t="s">
        <v>506</v>
      </c>
      <c r="I6" s="15" t="s">
        <v>27</v>
      </c>
      <c r="J6" s="15">
        <v>3417</v>
      </c>
      <c r="K6" s="15" t="s">
        <v>454</v>
      </c>
      <c r="L6" s="15" t="s">
        <v>28</v>
      </c>
      <c r="M6" s="40">
        <v>12778367.800000001</v>
      </c>
      <c r="N6" s="15" t="s">
        <v>33</v>
      </c>
      <c r="O6" s="15">
        <v>1</v>
      </c>
      <c r="P6" s="15">
        <v>1</v>
      </c>
    </row>
    <row r="7" spans="1:25" s="15" customFormat="1" ht="14.45" customHeight="1" x14ac:dyDescent="0.25">
      <c r="A7" s="15" t="s">
        <v>25</v>
      </c>
      <c r="B7" s="15" t="s">
        <v>572</v>
      </c>
      <c r="C7" s="15" t="s">
        <v>565</v>
      </c>
      <c r="F7" s="15" t="s">
        <v>575</v>
      </c>
      <c r="G7" s="15">
        <v>54000</v>
      </c>
      <c r="H7" s="2" t="s">
        <v>506</v>
      </c>
      <c r="I7" s="15" t="s">
        <v>27</v>
      </c>
      <c r="J7" s="15">
        <v>3417</v>
      </c>
      <c r="K7" s="15" t="s">
        <v>454</v>
      </c>
      <c r="L7" s="15" t="s">
        <v>28</v>
      </c>
      <c r="M7" s="40">
        <v>1302044.5660000001</v>
      </c>
      <c r="N7" s="15" t="s">
        <v>33</v>
      </c>
      <c r="O7" s="15">
        <v>1</v>
      </c>
      <c r="P7" s="15">
        <v>1</v>
      </c>
    </row>
    <row r="8" spans="1:25" s="15" customFormat="1" ht="14.45" customHeight="1" x14ac:dyDescent="0.25">
      <c r="A8" s="15" t="s">
        <v>25</v>
      </c>
      <c r="B8" s="15" t="s">
        <v>573</v>
      </c>
      <c r="C8" s="15" t="s">
        <v>566</v>
      </c>
      <c r="F8" s="15" t="s">
        <v>407</v>
      </c>
      <c r="G8" s="15">
        <v>416524</v>
      </c>
      <c r="H8" s="2" t="s">
        <v>506</v>
      </c>
      <c r="I8" s="15" t="s">
        <v>27</v>
      </c>
      <c r="J8" s="15">
        <v>3417</v>
      </c>
      <c r="K8" s="15" t="s">
        <v>454</v>
      </c>
      <c r="L8" s="15" t="s">
        <v>28</v>
      </c>
      <c r="M8" s="15">
        <v>29048792.940000001</v>
      </c>
      <c r="N8" s="15" t="s">
        <v>33</v>
      </c>
      <c r="O8" s="15">
        <v>1</v>
      </c>
      <c r="P8" s="15">
        <v>1</v>
      </c>
      <c r="R8" s="15">
        <v>71000</v>
      </c>
    </row>
    <row r="9" spans="1:25" x14ac:dyDescent="0.25">
      <c r="A9" t="s">
        <v>29</v>
      </c>
      <c r="B9" t="s">
        <v>30</v>
      </c>
      <c r="C9" t="s">
        <v>31</v>
      </c>
      <c r="F9" t="s">
        <v>32</v>
      </c>
      <c r="G9">
        <v>4603</v>
      </c>
      <c r="H9" s="2" t="s">
        <v>506</v>
      </c>
      <c r="I9" t="s">
        <v>27</v>
      </c>
      <c r="J9">
        <v>3417</v>
      </c>
      <c r="K9" t="s">
        <v>454</v>
      </c>
      <c r="L9" t="s">
        <v>28</v>
      </c>
      <c r="M9">
        <v>19193665</v>
      </c>
      <c r="N9" t="s">
        <v>33</v>
      </c>
      <c r="O9">
        <v>1</v>
      </c>
      <c r="P9">
        <v>1</v>
      </c>
      <c r="Q9">
        <v>8400</v>
      </c>
      <c r="S9">
        <v>2700</v>
      </c>
      <c r="U9">
        <v>3</v>
      </c>
    </row>
    <row r="10" spans="1:25" x14ac:dyDescent="0.25">
      <c r="A10" t="s">
        <v>29</v>
      </c>
      <c r="B10" t="s">
        <v>34</v>
      </c>
      <c r="C10" t="s">
        <v>35</v>
      </c>
      <c r="F10" t="s">
        <v>36</v>
      </c>
      <c r="G10">
        <v>92268</v>
      </c>
      <c r="H10" s="2" t="s">
        <v>506</v>
      </c>
      <c r="I10" t="s">
        <v>27</v>
      </c>
      <c r="J10">
        <v>3417</v>
      </c>
      <c r="K10" t="s">
        <v>454</v>
      </c>
      <c r="L10" t="s">
        <v>28</v>
      </c>
      <c r="M10">
        <v>61879944</v>
      </c>
      <c r="N10" t="s">
        <v>33</v>
      </c>
      <c r="O10">
        <v>1</v>
      </c>
      <c r="P10">
        <v>1</v>
      </c>
      <c r="Q10">
        <v>8000</v>
      </c>
      <c r="S10">
        <v>2100</v>
      </c>
      <c r="U10">
        <v>360</v>
      </c>
    </row>
    <row r="11" spans="1:25" x14ac:dyDescent="0.25">
      <c r="A11" t="s">
        <v>29</v>
      </c>
      <c r="B11" t="s">
        <v>37</v>
      </c>
      <c r="C11" t="s">
        <v>38</v>
      </c>
      <c r="F11" t="s">
        <v>39</v>
      </c>
      <c r="G11">
        <v>11248</v>
      </c>
      <c r="H11" s="2" t="s">
        <v>506</v>
      </c>
      <c r="I11" t="s">
        <v>27</v>
      </c>
      <c r="J11">
        <v>3417</v>
      </c>
      <c r="K11" t="s">
        <v>454</v>
      </c>
      <c r="L11" t="s">
        <v>28</v>
      </c>
      <c r="M11">
        <v>53362385</v>
      </c>
      <c r="N11" t="s">
        <v>33</v>
      </c>
      <c r="O11">
        <v>1</v>
      </c>
      <c r="P11">
        <v>1</v>
      </c>
      <c r="Q11">
        <v>13050</v>
      </c>
      <c r="S11">
        <v>4250</v>
      </c>
      <c r="U11">
        <v>20</v>
      </c>
    </row>
    <row r="12" spans="1:25" x14ac:dyDescent="0.25">
      <c r="A12" t="s">
        <v>29</v>
      </c>
      <c r="B12" t="s">
        <v>40</v>
      </c>
      <c r="C12" t="s">
        <v>41</v>
      </c>
      <c r="F12" t="s">
        <v>36</v>
      </c>
      <c r="G12">
        <v>92268</v>
      </c>
      <c r="H12" s="2" t="s">
        <v>506</v>
      </c>
      <c r="I12" t="s">
        <v>27</v>
      </c>
      <c r="J12">
        <v>3417</v>
      </c>
      <c r="K12" t="s">
        <v>454</v>
      </c>
      <c r="L12" t="s">
        <v>28</v>
      </c>
      <c r="M12">
        <v>6727151</v>
      </c>
      <c r="N12" t="s">
        <v>33</v>
      </c>
      <c r="O12">
        <v>1</v>
      </c>
      <c r="P12">
        <v>1</v>
      </c>
      <c r="T12">
        <v>410</v>
      </c>
    </row>
    <row r="13" spans="1:25" x14ac:dyDescent="0.25">
      <c r="A13" t="s">
        <v>29</v>
      </c>
      <c r="B13" t="s">
        <v>42</v>
      </c>
      <c r="C13" t="s">
        <v>43</v>
      </c>
      <c r="F13" t="s">
        <v>44</v>
      </c>
      <c r="G13">
        <v>9373</v>
      </c>
      <c r="H13" s="2" t="s">
        <v>506</v>
      </c>
      <c r="I13" t="s">
        <v>27</v>
      </c>
      <c r="J13">
        <v>3417</v>
      </c>
      <c r="K13" t="s">
        <v>454</v>
      </c>
      <c r="L13" t="s">
        <v>28</v>
      </c>
      <c r="M13">
        <v>15007922</v>
      </c>
      <c r="N13" t="s">
        <v>33</v>
      </c>
      <c r="O13">
        <v>1</v>
      </c>
      <c r="P13">
        <v>1</v>
      </c>
    </row>
    <row r="14" spans="1:25" x14ac:dyDescent="0.25">
      <c r="A14" t="s">
        <v>29</v>
      </c>
      <c r="B14" t="s">
        <v>45</v>
      </c>
      <c r="C14" t="s">
        <v>46</v>
      </c>
      <c r="D14" t="s">
        <v>47</v>
      </c>
      <c r="E14" t="s">
        <v>513</v>
      </c>
      <c r="F14" t="s">
        <v>44</v>
      </c>
      <c r="G14">
        <v>9373</v>
      </c>
      <c r="H14" s="2" t="s">
        <v>506</v>
      </c>
      <c r="I14" t="s">
        <v>27</v>
      </c>
      <c r="J14">
        <v>3417</v>
      </c>
      <c r="K14" t="s">
        <v>454</v>
      </c>
      <c r="L14" t="s">
        <v>28</v>
      </c>
      <c r="M14">
        <v>60848829</v>
      </c>
      <c r="N14" t="s">
        <v>33</v>
      </c>
      <c r="O14">
        <v>1</v>
      </c>
      <c r="P14">
        <v>1</v>
      </c>
    </row>
    <row r="15" spans="1:25" x14ac:dyDescent="0.25">
      <c r="A15" t="s">
        <v>29</v>
      </c>
      <c r="B15" t="s">
        <v>48</v>
      </c>
      <c r="C15" t="s">
        <v>49</v>
      </c>
      <c r="F15" t="s">
        <v>36</v>
      </c>
      <c r="G15">
        <v>92268</v>
      </c>
      <c r="H15" s="2" t="s">
        <v>506</v>
      </c>
      <c r="I15" t="s">
        <v>27</v>
      </c>
      <c r="J15">
        <v>3417</v>
      </c>
      <c r="K15" t="s">
        <v>454</v>
      </c>
      <c r="L15" t="s">
        <v>28</v>
      </c>
      <c r="M15">
        <v>1404249</v>
      </c>
      <c r="N15" t="s">
        <v>33</v>
      </c>
      <c r="O15">
        <v>1</v>
      </c>
      <c r="P15">
        <v>1</v>
      </c>
      <c r="X15">
        <v>23000</v>
      </c>
    </row>
    <row r="16" spans="1:25" ht="14.45" customHeight="1" x14ac:dyDescent="0.25">
      <c r="A16" t="s">
        <v>29</v>
      </c>
      <c r="B16" t="s">
        <v>50</v>
      </c>
      <c r="C16" t="s">
        <v>51</v>
      </c>
      <c r="F16" t="s">
        <v>52</v>
      </c>
      <c r="G16">
        <v>3417</v>
      </c>
      <c r="H16" t="s">
        <v>454</v>
      </c>
      <c r="I16" t="s">
        <v>27</v>
      </c>
      <c r="J16">
        <v>3417</v>
      </c>
      <c r="K16" t="s">
        <v>454</v>
      </c>
      <c r="L16" t="s">
        <v>28</v>
      </c>
      <c r="M16">
        <v>316069</v>
      </c>
      <c r="N16" t="s">
        <v>33</v>
      </c>
      <c r="O16">
        <v>1</v>
      </c>
      <c r="P16">
        <v>1</v>
      </c>
    </row>
    <row r="17" spans="1:21" x14ac:dyDescent="0.25">
      <c r="A17" t="s">
        <v>29</v>
      </c>
      <c r="B17" t="s">
        <v>53</v>
      </c>
      <c r="C17" t="s">
        <v>54</v>
      </c>
      <c r="F17" t="s">
        <v>52</v>
      </c>
      <c r="G17">
        <v>3417</v>
      </c>
      <c r="H17" t="s">
        <v>454</v>
      </c>
      <c r="I17" t="s">
        <v>27</v>
      </c>
      <c r="J17">
        <v>3417</v>
      </c>
      <c r="K17" t="s">
        <v>454</v>
      </c>
      <c r="L17" t="s">
        <v>28</v>
      </c>
      <c r="M17">
        <v>5917967</v>
      </c>
      <c r="N17" t="s">
        <v>33</v>
      </c>
      <c r="O17">
        <v>1</v>
      </c>
      <c r="P17">
        <v>1</v>
      </c>
    </row>
    <row r="18" spans="1:21" x14ac:dyDescent="0.25">
      <c r="A18" t="s">
        <v>29</v>
      </c>
      <c r="B18" t="s">
        <v>55</v>
      </c>
      <c r="C18" t="s">
        <v>56</v>
      </c>
      <c r="F18" t="s">
        <v>36</v>
      </c>
      <c r="G18">
        <v>92268</v>
      </c>
      <c r="H18" s="2" t="s">
        <v>506</v>
      </c>
      <c r="I18" t="s">
        <v>27</v>
      </c>
      <c r="J18">
        <v>3417</v>
      </c>
      <c r="K18" t="s">
        <v>454</v>
      </c>
      <c r="L18" t="s">
        <v>28</v>
      </c>
      <c r="M18">
        <v>4808686</v>
      </c>
      <c r="N18" t="s">
        <v>33</v>
      </c>
      <c r="O18">
        <v>1</v>
      </c>
      <c r="P18">
        <v>1</v>
      </c>
    </row>
    <row r="19" spans="1:21" x14ac:dyDescent="0.25">
      <c r="A19" t="s">
        <v>29</v>
      </c>
      <c r="B19" t="s">
        <v>57</v>
      </c>
      <c r="C19" t="s">
        <v>58</v>
      </c>
      <c r="F19" t="s">
        <v>59</v>
      </c>
      <c r="G19">
        <v>1</v>
      </c>
      <c r="H19" s="2" t="s">
        <v>506</v>
      </c>
      <c r="I19" t="s">
        <v>27</v>
      </c>
      <c r="J19">
        <v>3417</v>
      </c>
      <c r="K19" t="s">
        <v>454</v>
      </c>
      <c r="L19" t="s">
        <v>28</v>
      </c>
      <c r="M19">
        <v>319651</v>
      </c>
      <c r="N19" t="s">
        <v>33</v>
      </c>
      <c r="O19">
        <v>1</v>
      </c>
      <c r="P19">
        <v>1</v>
      </c>
    </row>
    <row r="20" spans="1:21" ht="14.45" customHeight="1" x14ac:dyDescent="0.25">
      <c r="A20" t="s">
        <v>29</v>
      </c>
      <c r="B20" t="s">
        <v>60</v>
      </c>
      <c r="C20" t="s">
        <v>61</v>
      </c>
      <c r="D20" t="s">
        <v>62</v>
      </c>
      <c r="E20" t="s">
        <v>512</v>
      </c>
      <c r="L20" t="s">
        <v>28</v>
      </c>
      <c r="M20">
        <v>1</v>
      </c>
    </row>
    <row r="21" spans="1:21" s="15" customFormat="1" x14ac:dyDescent="0.25">
      <c r="A21" s="15" t="s">
        <v>576</v>
      </c>
      <c r="B21" s="15" t="s">
        <v>37</v>
      </c>
      <c r="C21" s="15" t="s">
        <v>577</v>
      </c>
      <c r="F21" s="15" t="s">
        <v>39</v>
      </c>
      <c r="G21" s="15">
        <v>11248</v>
      </c>
      <c r="H21" s="2" t="s">
        <v>506</v>
      </c>
      <c r="I21" s="15" t="s">
        <v>27</v>
      </c>
      <c r="J21" s="15">
        <v>3417</v>
      </c>
      <c r="K21" s="15" t="s">
        <v>454</v>
      </c>
      <c r="L21" s="15" t="s">
        <v>28</v>
      </c>
      <c r="M21" s="15">
        <v>53362385</v>
      </c>
      <c r="N21" s="15" t="s">
        <v>33</v>
      </c>
      <c r="O21" s="15">
        <v>1</v>
      </c>
      <c r="P21" s="15">
        <v>1</v>
      </c>
      <c r="Q21" s="15">
        <v>13050</v>
      </c>
      <c r="S21" s="15">
        <v>4250</v>
      </c>
      <c r="U21" s="15">
        <v>20</v>
      </c>
    </row>
    <row r="22" spans="1:21" s="15" customFormat="1" x14ac:dyDescent="0.25">
      <c r="A22" s="15" t="s">
        <v>576</v>
      </c>
      <c r="B22" s="15" t="s">
        <v>40</v>
      </c>
      <c r="C22" s="15" t="s">
        <v>578</v>
      </c>
      <c r="F22" s="15" t="s">
        <v>36</v>
      </c>
      <c r="G22" s="15">
        <v>92268</v>
      </c>
      <c r="H22" s="2" t="s">
        <v>506</v>
      </c>
      <c r="I22" s="15" t="s">
        <v>27</v>
      </c>
      <c r="J22" s="15">
        <v>3417</v>
      </c>
      <c r="K22" s="15" t="s">
        <v>454</v>
      </c>
      <c r="L22" s="15" t="s">
        <v>28</v>
      </c>
      <c r="M22" s="15">
        <v>6727151</v>
      </c>
      <c r="N22" s="15" t="s">
        <v>33</v>
      </c>
      <c r="O22" s="15">
        <v>1</v>
      </c>
      <c r="P22" s="15">
        <v>1</v>
      </c>
      <c r="T22" s="15">
        <v>410</v>
      </c>
    </row>
    <row r="23" spans="1:21" s="15" customFormat="1" x14ac:dyDescent="0.25">
      <c r="A23" s="15" t="s">
        <v>576</v>
      </c>
      <c r="B23" s="15" t="s">
        <v>42</v>
      </c>
      <c r="C23" s="15" t="s">
        <v>579</v>
      </c>
      <c r="F23" s="15" t="s">
        <v>44</v>
      </c>
      <c r="G23" s="15">
        <v>9373</v>
      </c>
      <c r="H23" s="2" t="s">
        <v>506</v>
      </c>
      <c r="I23" s="15" t="s">
        <v>27</v>
      </c>
      <c r="J23" s="15">
        <v>3417</v>
      </c>
      <c r="K23" s="15" t="s">
        <v>454</v>
      </c>
      <c r="L23" s="15" t="s">
        <v>28</v>
      </c>
      <c r="M23" s="15">
        <v>15007922</v>
      </c>
      <c r="N23" s="15" t="s">
        <v>33</v>
      </c>
      <c r="O23" s="15">
        <v>1</v>
      </c>
      <c r="P23" s="15">
        <v>1</v>
      </c>
    </row>
    <row r="24" spans="1:21" x14ac:dyDescent="0.25">
      <c r="A24" t="s">
        <v>63</v>
      </c>
      <c r="B24" t="s">
        <v>30</v>
      </c>
      <c r="C24" t="s">
        <v>64</v>
      </c>
      <c r="F24" t="s">
        <v>32</v>
      </c>
      <c r="G24">
        <v>1830</v>
      </c>
      <c r="H24" s="2" t="s">
        <v>506</v>
      </c>
      <c r="I24" t="s">
        <v>27</v>
      </c>
      <c r="J24">
        <v>3417</v>
      </c>
      <c r="K24" t="s">
        <v>454</v>
      </c>
      <c r="L24" t="s">
        <v>28</v>
      </c>
      <c r="M24">
        <v>21213032</v>
      </c>
      <c r="N24" t="s">
        <v>33</v>
      </c>
      <c r="O24">
        <v>1</v>
      </c>
      <c r="P24">
        <v>1</v>
      </c>
      <c r="Q24">
        <v>12800</v>
      </c>
      <c r="S24">
        <v>910</v>
      </c>
      <c r="U24">
        <v>100</v>
      </c>
    </row>
    <row r="25" spans="1:21" x14ac:dyDescent="0.25">
      <c r="A25" t="s">
        <v>63</v>
      </c>
      <c r="B25" t="s">
        <v>37</v>
      </c>
      <c r="C25" t="s">
        <v>65</v>
      </c>
      <c r="F25" t="s">
        <v>39</v>
      </c>
      <c r="G25">
        <v>5112</v>
      </c>
      <c r="H25" s="2" t="s">
        <v>506</v>
      </c>
      <c r="I25" t="s">
        <v>27</v>
      </c>
      <c r="J25">
        <v>3417</v>
      </c>
      <c r="K25" t="s">
        <v>454</v>
      </c>
      <c r="L25" t="s">
        <v>28</v>
      </c>
      <c r="M25">
        <v>2275593</v>
      </c>
      <c r="N25" t="s">
        <v>33</v>
      </c>
      <c r="O25">
        <v>1</v>
      </c>
      <c r="P25">
        <v>1</v>
      </c>
      <c r="Q25">
        <v>800</v>
      </c>
      <c r="S25">
        <v>70</v>
      </c>
      <c r="U25">
        <v>10</v>
      </c>
    </row>
    <row r="26" spans="1:21" x14ac:dyDescent="0.25">
      <c r="A26" t="s">
        <v>63</v>
      </c>
      <c r="B26" t="s">
        <v>40</v>
      </c>
      <c r="C26" t="s">
        <v>66</v>
      </c>
      <c r="F26" t="s">
        <v>36</v>
      </c>
      <c r="G26">
        <v>212000</v>
      </c>
      <c r="H26" s="2" t="s">
        <v>506</v>
      </c>
      <c r="I26" t="s">
        <v>27</v>
      </c>
      <c r="J26">
        <v>3417</v>
      </c>
      <c r="K26" t="s">
        <v>454</v>
      </c>
      <c r="L26" t="s">
        <v>28</v>
      </c>
      <c r="M26">
        <v>39924296</v>
      </c>
      <c r="N26" t="s">
        <v>33</v>
      </c>
      <c r="O26">
        <v>1</v>
      </c>
      <c r="P26">
        <v>1</v>
      </c>
      <c r="T26">
        <v>3900</v>
      </c>
    </row>
    <row r="27" spans="1:21" x14ac:dyDescent="0.25">
      <c r="A27" t="s">
        <v>63</v>
      </c>
      <c r="B27" t="s">
        <v>67</v>
      </c>
      <c r="C27" t="s">
        <v>68</v>
      </c>
      <c r="F27" t="s">
        <v>44</v>
      </c>
      <c r="G27">
        <v>17040</v>
      </c>
      <c r="H27" s="2" t="s">
        <v>506</v>
      </c>
      <c r="I27" t="s">
        <v>27</v>
      </c>
      <c r="J27">
        <v>3417</v>
      </c>
      <c r="K27" t="s">
        <v>454</v>
      </c>
      <c r="L27" t="s">
        <v>28</v>
      </c>
      <c r="M27">
        <v>4557780</v>
      </c>
      <c r="N27" t="s">
        <v>33</v>
      </c>
      <c r="O27">
        <v>1</v>
      </c>
      <c r="P27">
        <v>1</v>
      </c>
    </row>
    <row r="28" spans="1:21" ht="14.45" customHeight="1" x14ac:dyDescent="0.25">
      <c r="A28" t="s">
        <v>63</v>
      </c>
      <c r="B28" t="s">
        <v>69</v>
      </c>
      <c r="C28" t="s">
        <v>70</v>
      </c>
      <c r="F28" t="s">
        <v>71</v>
      </c>
      <c r="G28">
        <v>6100</v>
      </c>
      <c r="H28" s="2" t="s">
        <v>506</v>
      </c>
      <c r="I28" t="s">
        <v>27</v>
      </c>
      <c r="J28">
        <v>3417</v>
      </c>
      <c r="K28" t="s">
        <v>454</v>
      </c>
      <c r="L28" t="s">
        <v>28</v>
      </c>
      <c r="M28">
        <v>1817917</v>
      </c>
      <c r="N28" t="s">
        <v>33</v>
      </c>
      <c r="O28">
        <v>1</v>
      </c>
      <c r="P28">
        <v>1</v>
      </c>
      <c r="Q28">
        <v>800</v>
      </c>
      <c r="S28">
        <v>38</v>
      </c>
    </row>
    <row r="29" spans="1:21" x14ac:dyDescent="0.25">
      <c r="A29" t="s">
        <v>63</v>
      </c>
      <c r="B29" t="s">
        <v>69</v>
      </c>
      <c r="C29" t="s">
        <v>72</v>
      </c>
      <c r="F29" t="s">
        <v>71</v>
      </c>
      <c r="G29">
        <v>6100</v>
      </c>
      <c r="H29" s="2" t="s">
        <v>506</v>
      </c>
      <c r="I29" t="s">
        <v>27</v>
      </c>
      <c r="J29">
        <v>3417</v>
      </c>
      <c r="K29" t="s">
        <v>454</v>
      </c>
      <c r="L29" t="s">
        <v>28</v>
      </c>
      <c r="M29">
        <v>911815</v>
      </c>
      <c r="N29" t="s">
        <v>33</v>
      </c>
      <c r="O29">
        <v>1</v>
      </c>
      <c r="P29">
        <v>1</v>
      </c>
    </row>
    <row r="30" spans="1:21" x14ac:dyDescent="0.25">
      <c r="A30" t="s">
        <v>63</v>
      </c>
      <c r="B30" t="s">
        <v>73</v>
      </c>
      <c r="C30" t="s">
        <v>74</v>
      </c>
      <c r="F30" t="s">
        <v>36</v>
      </c>
      <c r="G30">
        <v>212000</v>
      </c>
      <c r="H30" s="2" t="s">
        <v>506</v>
      </c>
      <c r="I30" t="s">
        <v>27</v>
      </c>
      <c r="J30">
        <v>3417</v>
      </c>
      <c r="K30" t="s">
        <v>454</v>
      </c>
      <c r="L30" t="s">
        <v>28</v>
      </c>
      <c r="M30">
        <v>728082</v>
      </c>
      <c r="N30" t="s">
        <v>33</v>
      </c>
      <c r="O30">
        <v>1</v>
      </c>
      <c r="P30">
        <v>1</v>
      </c>
    </row>
    <row r="31" spans="1:21" x14ac:dyDescent="0.25">
      <c r="A31" t="s">
        <v>63</v>
      </c>
      <c r="B31" t="s">
        <v>75</v>
      </c>
      <c r="C31" t="s">
        <v>76</v>
      </c>
      <c r="F31" t="s">
        <v>36</v>
      </c>
      <c r="G31">
        <v>212000</v>
      </c>
      <c r="H31" s="2" t="s">
        <v>506</v>
      </c>
      <c r="I31" t="s">
        <v>27</v>
      </c>
      <c r="J31">
        <v>3417</v>
      </c>
      <c r="K31" t="s">
        <v>454</v>
      </c>
      <c r="L31" t="s">
        <v>28</v>
      </c>
      <c r="M31">
        <v>1629229</v>
      </c>
      <c r="N31" t="s">
        <v>33</v>
      </c>
      <c r="O31">
        <v>1</v>
      </c>
      <c r="P31">
        <v>1</v>
      </c>
    </row>
    <row r="32" spans="1:21" x14ac:dyDescent="0.25">
      <c r="A32" t="s">
        <v>63</v>
      </c>
      <c r="B32" t="s">
        <v>42</v>
      </c>
      <c r="C32" t="s">
        <v>77</v>
      </c>
      <c r="F32" t="s">
        <v>44</v>
      </c>
      <c r="G32">
        <v>17040</v>
      </c>
      <c r="H32" s="2" t="s">
        <v>506</v>
      </c>
      <c r="I32" t="s">
        <v>27</v>
      </c>
      <c r="J32">
        <v>3417</v>
      </c>
      <c r="K32" t="s">
        <v>454</v>
      </c>
      <c r="L32" t="s">
        <v>28</v>
      </c>
      <c r="M32">
        <v>2327752</v>
      </c>
      <c r="N32" t="s">
        <v>33</v>
      </c>
      <c r="O32">
        <v>1</v>
      </c>
      <c r="P32">
        <v>1</v>
      </c>
    </row>
    <row r="33" spans="1:24" ht="14.45" customHeight="1" x14ac:dyDescent="0.25">
      <c r="A33" t="s">
        <v>63</v>
      </c>
      <c r="B33" t="s">
        <v>48</v>
      </c>
      <c r="C33" t="s">
        <v>78</v>
      </c>
      <c r="F33" t="s">
        <v>36</v>
      </c>
      <c r="G33">
        <v>212000</v>
      </c>
      <c r="H33" s="2" t="s">
        <v>506</v>
      </c>
      <c r="I33" t="s">
        <v>27</v>
      </c>
      <c r="J33">
        <v>3417</v>
      </c>
      <c r="K33" t="s">
        <v>454</v>
      </c>
      <c r="L33" t="s">
        <v>28</v>
      </c>
      <c r="M33">
        <v>4827375</v>
      </c>
      <c r="N33" t="s">
        <v>33</v>
      </c>
      <c r="O33">
        <v>1</v>
      </c>
      <c r="P33">
        <v>1</v>
      </c>
      <c r="X33">
        <v>25980</v>
      </c>
    </row>
    <row r="34" spans="1:24" x14ac:dyDescent="0.25">
      <c r="A34" t="s">
        <v>63</v>
      </c>
      <c r="B34" t="s">
        <v>50</v>
      </c>
      <c r="C34" t="s">
        <v>79</v>
      </c>
      <c r="F34" t="s">
        <v>52</v>
      </c>
      <c r="G34">
        <v>3417</v>
      </c>
      <c r="H34" t="s">
        <v>454</v>
      </c>
      <c r="I34" t="s">
        <v>27</v>
      </c>
      <c r="J34">
        <v>3417</v>
      </c>
      <c r="K34" t="s">
        <v>454</v>
      </c>
      <c r="L34" t="s">
        <v>28</v>
      </c>
      <c r="M34">
        <v>3208022</v>
      </c>
      <c r="N34" t="s">
        <v>33</v>
      </c>
      <c r="O34">
        <v>1</v>
      </c>
      <c r="P34">
        <v>1</v>
      </c>
    </row>
    <row r="35" spans="1:24" x14ac:dyDescent="0.25">
      <c r="A35" t="s">
        <v>63</v>
      </c>
      <c r="B35" t="s">
        <v>55</v>
      </c>
      <c r="C35" t="s">
        <v>80</v>
      </c>
      <c r="F35" t="s">
        <v>36</v>
      </c>
      <c r="G35">
        <v>212000</v>
      </c>
      <c r="H35" s="2" t="s">
        <v>506</v>
      </c>
      <c r="I35" t="s">
        <v>27</v>
      </c>
      <c r="J35">
        <v>3417</v>
      </c>
      <c r="K35" t="s">
        <v>454</v>
      </c>
      <c r="L35" t="s">
        <v>28</v>
      </c>
      <c r="M35">
        <v>2025741</v>
      </c>
      <c r="N35" t="s">
        <v>33</v>
      </c>
      <c r="O35">
        <v>1</v>
      </c>
      <c r="P35">
        <v>1</v>
      </c>
    </row>
    <row r="36" spans="1:24" x14ac:dyDescent="0.25">
      <c r="A36" t="s">
        <v>63</v>
      </c>
      <c r="B36" t="s">
        <v>57</v>
      </c>
      <c r="C36" t="s">
        <v>81</v>
      </c>
      <c r="F36" t="s">
        <v>59</v>
      </c>
      <c r="G36">
        <v>1</v>
      </c>
      <c r="H36" s="2" t="s">
        <v>506</v>
      </c>
      <c r="I36" t="s">
        <v>27</v>
      </c>
      <c r="J36">
        <v>3417</v>
      </c>
      <c r="K36" t="s">
        <v>454</v>
      </c>
      <c r="L36" t="s">
        <v>28</v>
      </c>
      <c r="M36">
        <v>335696</v>
      </c>
      <c r="N36" t="s">
        <v>33</v>
      </c>
      <c r="O36">
        <v>1</v>
      </c>
      <c r="P36">
        <v>1</v>
      </c>
    </row>
    <row r="37" spans="1:24" x14ac:dyDescent="0.25">
      <c r="A37" t="s">
        <v>82</v>
      </c>
      <c r="B37" t="s">
        <v>82</v>
      </c>
      <c r="C37" t="s">
        <v>83</v>
      </c>
      <c r="I37" t="s">
        <v>27</v>
      </c>
      <c r="J37">
        <v>3417</v>
      </c>
      <c r="K37" t="s">
        <v>454</v>
      </c>
      <c r="L37" t="s">
        <v>28</v>
      </c>
      <c r="M37">
        <v>4533007</v>
      </c>
      <c r="N37" t="s">
        <v>33</v>
      </c>
      <c r="O37">
        <v>1</v>
      </c>
      <c r="P37">
        <v>1</v>
      </c>
      <c r="Q37">
        <v>975</v>
      </c>
      <c r="S37">
        <v>78</v>
      </c>
      <c r="T37">
        <v>60</v>
      </c>
      <c r="U37">
        <v>2</v>
      </c>
    </row>
    <row r="38" spans="1:24" ht="14.45" customHeight="1" x14ac:dyDescent="0.25">
      <c r="A38" t="s">
        <v>84</v>
      </c>
      <c r="B38" t="s">
        <v>30</v>
      </c>
      <c r="C38" t="s">
        <v>85</v>
      </c>
      <c r="F38" t="s">
        <v>32</v>
      </c>
      <c r="G38">
        <v>1553</v>
      </c>
      <c r="H38" s="2" t="s">
        <v>506</v>
      </c>
      <c r="L38" t="s">
        <v>28</v>
      </c>
      <c r="M38">
        <v>2549377</v>
      </c>
      <c r="N38" t="s">
        <v>33</v>
      </c>
      <c r="O38">
        <v>1</v>
      </c>
      <c r="P38">
        <v>1</v>
      </c>
      <c r="Q38">
        <v>2100</v>
      </c>
      <c r="S38">
        <v>260</v>
      </c>
      <c r="U38">
        <v>7</v>
      </c>
    </row>
    <row r="39" spans="1:24" x14ac:dyDescent="0.25">
      <c r="A39" t="s">
        <v>84</v>
      </c>
      <c r="B39" t="s">
        <v>37</v>
      </c>
      <c r="C39" t="s">
        <v>86</v>
      </c>
      <c r="F39" t="s">
        <v>39</v>
      </c>
      <c r="G39">
        <v>3326</v>
      </c>
      <c r="H39" s="2" t="s">
        <v>506</v>
      </c>
      <c r="I39" t="s">
        <v>27</v>
      </c>
      <c r="J39">
        <v>3417</v>
      </c>
      <c r="K39" t="s">
        <v>454</v>
      </c>
      <c r="L39" t="s">
        <v>28</v>
      </c>
      <c r="M39">
        <v>35505158</v>
      </c>
      <c r="N39" t="s">
        <v>33</v>
      </c>
      <c r="O39">
        <v>1</v>
      </c>
      <c r="P39">
        <v>1</v>
      </c>
      <c r="Q39">
        <v>11800</v>
      </c>
      <c r="S39">
        <v>1700</v>
      </c>
      <c r="U39">
        <v>130</v>
      </c>
    </row>
    <row r="40" spans="1:24" x14ac:dyDescent="0.25">
      <c r="A40" t="s">
        <v>84</v>
      </c>
      <c r="B40" t="s">
        <v>40</v>
      </c>
      <c r="C40" t="s">
        <v>87</v>
      </c>
      <c r="F40" t="s">
        <v>36</v>
      </c>
      <c r="G40">
        <v>36232</v>
      </c>
      <c r="H40" s="2" t="s">
        <v>506</v>
      </c>
      <c r="I40" t="s">
        <v>27</v>
      </c>
      <c r="J40">
        <v>3417</v>
      </c>
      <c r="K40" t="s">
        <v>454</v>
      </c>
      <c r="L40" t="s">
        <v>28</v>
      </c>
      <c r="M40">
        <v>4797799</v>
      </c>
      <c r="N40" t="s">
        <v>33</v>
      </c>
      <c r="O40">
        <v>1</v>
      </c>
      <c r="P40">
        <v>1</v>
      </c>
      <c r="T40">
        <v>450</v>
      </c>
    </row>
    <row r="41" spans="1:24" x14ac:dyDescent="0.25">
      <c r="A41" t="s">
        <v>84</v>
      </c>
      <c r="B41" t="s">
        <v>69</v>
      </c>
      <c r="C41" t="s">
        <v>88</v>
      </c>
      <c r="F41" t="s">
        <v>71</v>
      </c>
      <c r="G41">
        <v>1294</v>
      </c>
      <c r="H41" s="2" t="s">
        <v>506</v>
      </c>
      <c r="I41" t="s">
        <v>27</v>
      </c>
      <c r="J41">
        <v>3417</v>
      </c>
      <c r="K41" t="s">
        <v>454</v>
      </c>
      <c r="L41" t="s">
        <v>28</v>
      </c>
      <c r="M41">
        <v>147964</v>
      </c>
      <c r="N41" t="s">
        <v>33</v>
      </c>
      <c r="O41">
        <v>1</v>
      </c>
      <c r="P41">
        <v>1</v>
      </c>
    </row>
    <row r="42" spans="1:24" x14ac:dyDescent="0.25">
      <c r="A42" t="s">
        <v>84</v>
      </c>
      <c r="B42" t="s">
        <v>73</v>
      </c>
      <c r="C42" t="s">
        <v>89</v>
      </c>
      <c r="F42" t="s">
        <v>36</v>
      </c>
      <c r="G42">
        <v>36232</v>
      </c>
      <c r="H42" s="2" t="s">
        <v>506</v>
      </c>
      <c r="I42" t="s">
        <v>27</v>
      </c>
      <c r="J42">
        <v>3417</v>
      </c>
      <c r="K42" t="s">
        <v>454</v>
      </c>
      <c r="L42" t="s">
        <v>28</v>
      </c>
      <c r="M42">
        <v>457789</v>
      </c>
      <c r="N42" t="s">
        <v>33</v>
      </c>
      <c r="O42">
        <v>1</v>
      </c>
      <c r="P42">
        <v>1</v>
      </c>
    </row>
    <row r="43" spans="1:24" ht="14.45" customHeight="1" x14ac:dyDescent="0.25">
      <c r="A43" t="s">
        <v>84</v>
      </c>
      <c r="B43" t="s">
        <v>75</v>
      </c>
      <c r="C43" t="s">
        <v>90</v>
      </c>
      <c r="F43" t="s">
        <v>36</v>
      </c>
      <c r="G43">
        <v>36232</v>
      </c>
      <c r="H43" s="2" t="s">
        <v>506</v>
      </c>
      <c r="I43" t="s">
        <v>27</v>
      </c>
      <c r="J43">
        <v>3417</v>
      </c>
      <c r="K43" t="s">
        <v>454</v>
      </c>
      <c r="L43" t="s">
        <v>28</v>
      </c>
      <c r="M43">
        <v>169898</v>
      </c>
      <c r="N43" t="s">
        <v>33</v>
      </c>
      <c r="O43">
        <v>1</v>
      </c>
      <c r="P43">
        <v>1</v>
      </c>
    </row>
    <row r="44" spans="1:24" x14ac:dyDescent="0.25">
      <c r="A44" t="s">
        <v>84</v>
      </c>
      <c r="B44" t="s">
        <v>42</v>
      </c>
      <c r="C44" t="s">
        <v>91</v>
      </c>
      <c r="F44" t="s">
        <v>44</v>
      </c>
      <c r="G44">
        <v>5544</v>
      </c>
      <c r="H44" s="2" t="s">
        <v>506</v>
      </c>
      <c r="I44" t="s">
        <v>27</v>
      </c>
      <c r="J44">
        <v>3417</v>
      </c>
      <c r="K44" t="s">
        <v>454</v>
      </c>
      <c r="L44" t="s">
        <v>28</v>
      </c>
      <c r="M44">
        <v>825071</v>
      </c>
      <c r="N44" t="s">
        <v>33</v>
      </c>
      <c r="O44">
        <v>1</v>
      </c>
      <c r="P44">
        <v>1</v>
      </c>
    </row>
    <row r="45" spans="1:24" x14ac:dyDescent="0.25">
      <c r="A45" t="s">
        <v>84</v>
      </c>
      <c r="B45" t="s">
        <v>48</v>
      </c>
      <c r="C45" t="s">
        <v>92</v>
      </c>
      <c r="F45" t="s">
        <v>36</v>
      </c>
      <c r="G45">
        <v>36232</v>
      </c>
      <c r="H45" s="2" t="s">
        <v>506</v>
      </c>
      <c r="I45" t="s">
        <v>27</v>
      </c>
      <c r="J45">
        <v>3417</v>
      </c>
      <c r="K45" t="s">
        <v>454</v>
      </c>
      <c r="L45" t="s">
        <v>28</v>
      </c>
      <c r="M45">
        <v>1892676</v>
      </c>
      <c r="N45" t="s">
        <v>33</v>
      </c>
      <c r="O45">
        <v>1</v>
      </c>
      <c r="P45">
        <v>1</v>
      </c>
    </row>
    <row r="46" spans="1:24" x14ac:dyDescent="0.25">
      <c r="A46" t="s">
        <v>84</v>
      </c>
      <c r="B46" t="s">
        <v>93</v>
      </c>
      <c r="C46" t="s">
        <v>94</v>
      </c>
      <c r="F46" t="s">
        <v>52</v>
      </c>
      <c r="G46">
        <v>3417</v>
      </c>
      <c r="H46" t="s">
        <v>454</v>
      </c>
      <c r="I46" t="s">
        <v>27</v>
      </c>
      <c r="J46">
        <v>3417</v>
      </c>
      <c r="K46" t="s">
        <v>454</v>
      </c>
      <c r="L46" t="s">
        <v>28</v>
      </c>
      <c r="M46">
        <v>2897193</v>
      </c>
      <c r="N46" t="s">
        <v>33</v>
      </c>
      <c r="O46">
        <v>1</v>
      </c>
      <c r="P46">
        <v>1</v>
      </c>
    </row>
    <row r="47" spans="1:24" x14ac:dyDescent="0.25">
      <c r="A47" t="s">
        <v>84</v>
      </c>
      <c r="B47" t="s">
        <v>95</v>
      </c>
      <c r="C47" t="s">
        <v>96</v>
      </c>
      <c r="F47" t="s">
        <v>52</v>
      </c>
      <c r="G47">
        <v>3417</v>
      </c>
      <c r="H47" t="s">
        <v>454</v>
      </c>
      <c r="I47" t="s">
        <v>27</v>
      </c>
      <c r="J47">
        <v>3417</v>
      </c>
      <c r="K47" t="s">
        <v>454</v>
      </c>
      <c r="L47" t="s">
        <v>28</v>
      </c>
      <c r="M47">
        <v>2295632</v>
      </c>
      <c r="N47" t="s">
        <v>33</v>
      </c>
      <c r="O47">
        <v>1</v>
      </c>
      <c r="P47">
        <v>1</v>
      </c>
    </row>
    <row r="48" spans="1:24" ht="14.45" customHeight="1" x14ac:dyDescent="0.25">
      <c r="A48" t="s">
        <v>84</v>
      </c>
      <c r="B48" t="s">
        <v>97</v>
      </c>
      <c r="C48" t="s">
        <v>98</v>
      </c>
      <c r="F48" t="s">
        <v>52</v>
      </c>
      <c r="G48">
        <v>3417</v>
      </c>
      <c r="H48" t="s">
        <v>454</v>
      </c>
      <c r="I48" t="s">
        <v>27</v>
      </c>
      <c r="J48">
        <v>3417</v>
      </c>
      <c r="K48" t="s">
        <v>454</v>
      </c>
      <c r="L48" t="s">
        <v>28</v>
      </c>
      <c r="M48">
        <v>72147</v>
      </c>
      <c r="N48" t="s">
        <v>33</v>
      </c>
      <c r="O48">
        <v>1</v>
      </c>
      <c r="P48">
        <v>1</v>
      </c>
    </row>
    <row r="49" spans="1:24" x14ac:dyDescent="0.25">
      <c r="A49" t="s">
        <v>84</v>
      </c>
      <c r="B49" t="s">
        <v>99</v>
      </c>
      <c r="C49" t="s">
        <v>100</v>
      </c>
      <c r="F49" t="s">
        <v>52</v>
      </c>
      <c r="G49">
        <v>3417</v>
      </c>
      <c r="H49" t="s">
        <v>454</v>
      </c>
      <c r="I49" t="s">
        <v>27</v>
      </c>
      <c r="J49">
        <v>3417</v>
      </c>
      <c r="K49" t="s">
        <v>454</v>
      </c>
      <c r="L49" t="s">
        <v>28</v>
      </c>
      <c r="M49">
        <v>569667</v>
      </c>
      <c r="N49" t="s">
        <v>33</v>
      </c>
      <c r="O49">
        <v>1</v>
      </c>
      <c r="P49">
        <v>1</v>
      </c>
    </row>
    <row r="50" spans="1:24" x14ac:dyDescent="0.25">
      <c r="A50" t="s">
        <v>84</v>
      </c>
      <c r="B50" t="s">
        <v>101</v>
      </c>
      <c r="C50" t="s">
        <v>102</v>
      </c>
      <c r="F50" t="s">
        <v>36</v>
      </c>
      <c r="G50">
        <v>36232</v>
      </c>
      <c r="H50" s="2" t="s">
        <v>506</v>
      </c>
      <c r="I50" t="s">
        <v>27</v>
      </c>
      <c r="J50">
        <v>3417</v>
      </c>
      <c r="K50" t="s">
        <v>454</v>
      </c>
      <c r="L50" t="s">
        <v>28</v>
      </c>
      <c r="M50">
        <v>6722979</v>
      </c>
      <c r="N50" t="s">
        <v>33</v>
      </c>
      <c r="O50">
        <v>1</v>
      </c>
      <c r="P50">
        <v>1</v>
      </c>
      <c r="X50">
        <v>88745</v>
      </c>
    </row>
    <row r="51" spans="1:24" x14ac:dyDescent="0.25">
      <c r="A51" t="s">
        <v>84</v>
      </c>
      <c r="B51" t="s">
        <v>103</v>
      </c>
      <c r="C51" t="s">
        <v>104</v>
      </c>
      <c r="F51" t="s">
        <v>36</v>
      </c>
      <c r="G51">
        <v>36232</v>
      </c>
      <c r="H51" s="2" t="s">
        <v>506</v>
      </c>
      <c r="I51" t="s">
        <v>27</v>
      </c>
      <c r="J51">
        <v>3417</v>
      </c>
      <c r="K51" t="s">
        <v>454</v>
      </c>
      <c r="L51" t="s">
        <v>28</v>
      </c>
      <c r="M51">
        <v>397242</v>
      </c>
      <c r="N51" t="s">
        <v>33</v>
      </c>
      <c r="O51">
        <v>1</v>
      </c>
      <c r="P51">
        <v>1</v>
      </c>
    </row>
    <row r="52" spans="1:24" x14ac:dyDescent="0.25">
      <c r="A52" t="s">
        <v>84</v>
      </c>
      <c r="B52" t="s">
        <v>105</v>
      </c>
      <c r="C52" t="s">
        <v>106</v>
      </c>
      <c r="F52" t="s">
        <v>36</v>
      </c>
      <c r="G52">
        <v>36232</v>
      </c>
      <c r="H52" s="2" t="s">
        <v>506</v>
      </c>
      <c r="I52" t="s">
        <v>27</v>
      </c>
      <c r="J52">
        <v>3417</v>
      </c>
      <c r="K52" t="s">
        <v>454</v>
      </c>
      <c r="L52" t="s">
        <v>28</v>
      </c>
      <c r="M52">
        <v>216645</v>
      </c>
      <c r="N52" t="s">
        <v>33</v>
      </c>
      <c r="O52">
        <v>1</v>
      </c>
      <c r="P52">
        <v>1</v>
      </c>
    </row>
    <row r="53" spans="1:24" x14ac:dyDescent="0.25">
      <c r="A53" t="s">
        <v>84</v>
      </c>
      <c r="B53" t="s">
        <v>107</v>
      </c>
      <c r="C53" t="s">
        <v>108</v>
      </c>
      <c r="F53" t="s">
        <v>52</v>
      </c>
      <c r="G53">
        <v>3417</v>
      </c>
      <c r="H53" t="s">
        <v>454</v>
      </c>
      <c r="I53" t="s">
        <v>27</v>
      </c>
      <c r="J53">
        <v>3417</v>
      </c>
      <c r="K53" t="s">
        <v>454</v>
      </c>
      <c r="L53" t="s">
        <v>28</v>
      </c>
      <c r="M53">
        <v>46688</v>
      </c>
      <c r="N53" t="s">
        <v>33</v>
      </c>
      <c r="O53">
        <v>1</v>
      </c>
      <c r="P53">
        <v>1</v>
      </c>
    </row>
    <row r="54" spans="1:24" x14ac:dyDescent="0.25">
      <c r="A54" t="s">
        <v>84</v>
      </c>
      <c r="B54" t="s">
        <v>53</v>
      </c>
      <c r="C54" t="s">
        <v>109</v>
      </c>
      <c r="F54" t="s">
        <v>52</v>
      </c>
      <c r="G54">
        <v>3417</v>
      </c>
      <c r="H54" t="s">
        <v>454</v>
      </c>
      <c r="I54" t="s">
        <v>27</v>
      </c>
      <c r="J54">
        <v>3417</v>
      </c>
      <c r="K54" t="s">
        <v>454</v>
      </c>
      <c r="L54" t="s">
        <v>28</v>
      </c>
      <c r="M54">
        <v>1303117</v>
      </c>
      <c r="N54" t="s">
        <v>33</v>
      </c>
      <c r="O54">
        <v>1</v>
      </c>
      <c r="P54">
        <v>1</v>
      </c>
    </row>
    <row r="55" spans="1:24" x14ac:dyDescent="0.25">
      <c r="A55" t="s">
        <v>84</v>
      </c>
      <c r="B55" t="s">
        <v>55</v>
      </c>
      <c r="C55" t="s">
        <v>110</v>
      </c>
      <c r="F55" t="s">
        <v>36</v>
      </c>
      <c r="G55">
        <v>36232</v>
      </c>
      <c r="H55" s="2" t="s">
        <v>506</v>
      </c>
      <c r="I55" t="s">
        <v>27</v>
      </c>
      <c r="J55">
        <v>3417</v>
      </c>
      <c r="K55" t="s">
        <v>454</v>
      </c>
      <c r="L55" t="s">
        <v>28</v>
      </c>
      <c r="M55">
        <v>1791941</v>
      </c>
      <c r="N55" t="s">
        <v>33</v>
      </c>
      <c r="O55">
        <v>1</v>
      </c>
      <c r="P55">
        <v>1</v>
      </c>
    </row>
    <row r="56" spans="1:24" x14ac:dyDescent="0.25">
      <c r="A56" t="s">
        <v>84</v>
      </c>
      <c r="B56" t="s">
        <v>57</v>
      </c>
      <c r="C56" t="s">
        <v>111</v>
      </c>
      <c r="F56" t="s">
        <v>59</v>
      </c>
      <c r="G56">
        <v>1</v>
      </c>
      <c r="H56" s="2" t="s">
        <v>506</v>
      </c>
      <c r="I56" t="s">
        <v>27</v>
      </c>
      <c r="J56">
        <v>3417</v>
      </c>
      <c r="K56" t="s">
        <v>454</v>
      </c>
      <c r="L56" t="s">
        <v>28</v>
      </c>
      <c r="M56">
        <v>490653</v>
      </c>
      <c r="N56" t="s">
        <v>33</v>
      </c>
      <c r="O56">
        <v>1</v>
      </c>
      <c r="P56">
        <v>1</v>
      </c>
    </row>
    <row r="57" spans="1:24" x14ac:dyDescent="0.25">
      <c r="A57" t="s">
        <v>112</v>
      </c>
      <c r="B57" t="s">
        <v>30</v>
      </c>
      <c r="C57" t="s">
        <v>113</v>
      </c>
      <c r="F57" t="s">
        <v>32</v>
      </c>
      <c r="G57">
        <v>2074</v>
      </c>
      <c r="H57" s="2" t="s">
        <v>506</v>
      </c>
      <c r="I57" t="s">
        <v>27</v>
      </c>
      <c r="J57">
        <v>3417</v>
      </c>
      <c r="K57" t="s">
        <v>454</v>
      </c>
      <c r="L57" t="s">
        <v>28</v>
      </c>
      <c r="M57">
        <v>5316020</v>
      </c>
      <c r="N57" t="s">
        <v>33</v>
      </c>
      <c r="O57">
        <v>1</v>
      </c>
      <c r="P57">
        <v>1</v>
      </c>
      <c r="Q57">
        <v>6000</v>
      </c>
      <c r="S57">
        <v>305</v>
      </c>
      <c r="U57">
        <v>30</v>
      </c>
    </row>
    <row r="58" spans="1:24" x14ac:dyDescent="0.25">
      <c r="A58" t="s">
        <v>112</v>
      </c>
      <c r="B58" t="s">
        <v>37</v>
      </c>
      <c r="C58" t="s">
        <v>114</v>
      </c>
      <c r="F58" t="s">
        <v>39</v>
      </c>
      <c r="G58">
        <v>4428</v>
      </c>
      <c r="H58" s="2" t="s">
        <v>506</v>
      </c>
      <c r="I58" t="s">
        <v>27</v>
      </c>
      <c r="J58">
        <v>3417</v>
      </c>
      <c r="K58" t="s">
        <v>454</v>
      </c>
      <c r="L58" t="s">
        <v>28</v>
      </c>
      <c r="M58">
        <v>31164024</v>
      </c>
      <c r="N58" t="s">
        <v>33</v>
      </c>
      <c r="O58">
        <v>1</v>
      </c>
      <c r="P58">
        <v>1</v>
      </c>
      <c r="Q58">
        <v>8300</v>
      </c>
      <c r="S58">
        <v>1200</v>
      </c>
      <c r="U58">
        <v>160</v>
      </c>
    </row>
    <row r="59" spans="1:24" x14ac:dyDescent="0.25">
      <c r="A59" t="s">
        <v>112</v>
      </c>
      <c r="B59" t="s">
        <v>40</v>
      </c>
      <c r="C59" t="s">
        <v>115</v>
      </c>
      <c r="F59" t="s">
        <v>36</v>
      </c>
      <c r="G59">
        <v>53328</v>
      </c>
      <c r="H59" s="2" t="s">
        <v>506</v>
      </c>
      <c r="I59" t="s">
        <v>27</v>
      </c>
      <c r="J59">
        <v>3417</v>
      </c>
      <c r="K59" t="s">
        <v>454</v>
      </c>
      <c r="L59" t="s">
        <v>28</v>
      </c>
      <c r="M59">
        <v>5557784</v>
      </c>
      <c r="N59" t="s">
        <v>33</v>
      </c>
      <c r="O59">
        <v>1</v>
      </c>
      <c r="P59">
        <v>1</v>
      </c>
      <c r="T59">
        <v>550</v>
      </c>
    </row>
    <row r="60" spans="1:24" x14ac:dyDescent="0.25">
      <c r="A60" t="s">
        <v>112</v>
      </c>
      <c r="B60" t="s">
        <v>67</v>
      </c>
      <c r="C60" t="s">
        <v>116</v>
      </c>
      <c r="F60" t="s">
        <v>44</v>
      </c>
      <c r="G60">
        <v>7380</v>
      </c>
      <c r="H60" s="2" t="s">
        <v>506</v>
      </c>
      <c r="I60" t="s">
        <v>27</v>
      </c>
      <c r="J60">
        <v>3417</v>
      </c>
      <c r="K60" t="s">
        <v>454</v>
      </c>
      <c r="L60" t="s">
        <v>28</v>
      </c>
      <c r="M60">
        <v>1072533</v>
      </c>
      <c r="N60" t="s">
        <v>33</v>
      </c>
      <c r="O60">
        <v>1</v>
      </c>
      <c r="P60">
        <v>1</v>
      </c>
    </row>
    <row r="61" spans="1:24" x14ac:dyDescent="0.25">
      <c r="A61" t="s">
        <v>112</v>
      </c>
      <c r="B61" t="s">
        <v>69</v>
      </c>
      <c r="C61" t="s">
        <v>117</v>
      </c>
      <c r="F61" t="s">
        <v>71</v>
      </c>
      <c r="G61">
        <v>1728</v>
      </c>
      <c r="H61" s="2" t="s">
        <v>506</v>
      </c>
      <c r="I61" t="s">
        <v>27</v>
      </c>
      <c r="J61">
        <v>3417</v>
      </c>
      <c r="K61" t="s">
        <v>454</v>
      </c>
      <c r="L61" t="s">
        <v>28</v>
      </c>
      <c r="M61">
        <v>602378</v>
      </c>
      <c r="N61" t="s">
        <v>33</v>
      </c>
      <c r="O61">
        <v>1</v>
      </c>
      <c r="P61">
        <v>1</v>
      </c>
      <c r="Q61">
        <v>370</v>
      </c>
      <c r="S61">
        <v>20</v>
      </c>
    </row>
    <row r="62" spans="1:24" x14ac:dyDescent="0.25">
      <c r="A62" t="s">
        <v>112</v>
      </c>
      <c r="B62" t="s">
        <v>69</v>
      </c>
      <c r="C62" t="s">
        <v>118</v>
      </c>
      <c r="F62" t="s">
        <v>71</v>
      </c>
      <c r="G62">
        <v>1728</v>
      </c>
      <c r="H62" s="2" t="s">
        <v>506</v>
      </c>
      <c r="I62" t="s">
        <v>27</v>
      </c>
      <c r="J62">
        <v>3417</v>
      </c>
      <c r="K62" t="s">
        <v>454</v>
      </c>
      <c r="L62" t="s">
        <v>28</v>
      </c>
      <c r="M62">
        <v>275826</v>
      </c>
      <c r="N62" t="s">
        <v>33</v>
      </c>
      <c r="O62">
        <v>1</v>
      </c>
      <c r="P62">
        <v>1</v>
      </c>
    </row>
    <row r="63" spans="1:24" x14ac:dyDescent="0.25">
      <c r="A63" t="s">
        <v>112</v>
      </c>
      <c r="B63" t="s">
        <v>73</v>
      </c>
      <c r="C63" t="s">
        <v>119</v>
      </c>
      <c r="F63" t="s">
        <v>36</v>
      </c>
      <c r="G63">
        <v>53328</v>
      </c>
      <c r="H63" s="2" t="s">
        <v>506</v>
      </c>
      <c r="I63" t="s">
        <v>27</v>
      </c>
      <c r="J63">
        <v>3417</v>
      </c>
      <c r="K63" t="s">
        <v>454</v>
      </c>
      <c r="L63" t="s">
        <v>28</v>
      </c>
      <c r="M63">
        <v>8845</v>
      </c>
      <c r="N63" t="s">
        <v>33</v>
      </c>
      <c r="O63">
        <v>1</v>
      </c>
      <c r="P63">
        <v>1</v>
      </c>
    </row>
    <row r="64" spans="1:24" x14ac:dyDescent="0.25">
      <c r="A64" t="s">
        <v>112</v>
      </c>
      <c r="B64" t="s">
        <v>75</v>
      </c>
      <c r="C64" t="s">
        <v>120</v>
      </c>
      <c r="F64" t="s">
        <v>36</v>
      </c>
      <c r="G64">
        <v>53328</v>
      </c>
      <c r="H64" s="2" t="s">
        <v>506</v>
      </c>
      <c r="I64" t="s">
        <v>27</v>
      </c>
      <c r="J64">
        <v>3417</v>
      </c>
      <c r="K64" t="s">
        <v>454</v>
      </c>
      <c r="L64" t="s">
        <v>28</v>
      </c>
      <c r="M64">
        <v>141403</v>
      </c>
      <c r="N64" t="s">
        <v>33</v>
      </c>
      <c r="O64">
        <v>1</v>
      </c>
      <c r="P64">
        <v>1</v>
      </c>
    </row>
    <row r="65" spans="1:24" x14ac:dyDescent="0.25">
      <c r="A65" t="s">
        <v>112</v>
      </c>
      <c r="B65" t="s">
        <v>121</v>
      </c>
      <c r="C65" t="s">
        <v>122</v>
      </c>
      <c r="F65" t="s">
        <v>36</v>
      </c>
      <c r="G65">
        <v>53328</v>
      </c>
      <c r="H65" s="2" t="s">
        <v>506</v>
      </c>
      <c r="I65" t="s">
        <v>27</v>
      </c>
      <c r="J65">
        <v>3417</v>
      </c>
      <c r="K65" t="s">
        <v>454</v>
      </c>
      <c r="L65" t="s">
        <v>28</v>
      </c>
      <c r="M65">
        <v>11110</v>
      </c>
      <c r="N65" t="s">
        <v>33</v>
      </c>
      <c r="O65">
        <v>1</v>
      </c>
      <c r="P65">
        <v>1</v>
      </c>
    </row>
    <row r="66" spans="1:24" x14ac:dyDescent="0.25">
      <c r="A66" t="s">
        <v>112</v>
      </c>
      <c r="B66" t="s">
        <v>42</v>
      </c>
      <c r="C66" t="s">
        <v>123</v>
      </c>
      <c r="F66" t="s">
        <v>44</v>
      </c>
      <c r="G66">
        <v>7380</v>
      </c>
      <c r="H66" s="2" t="s">
        <v>506</v>
      </c>
      <c r="I66" t="s">
        <v>27</v>
      </c>
      <c r="J66">
        <v>3417</v>
      </c>
      <c r="K66" t="s">
        <v>454</v>
      </c>
      <c r="L66" t="s">
        <v>28</v>
      </c>
      <c r="M66">
        <v>651250</v>
      </c>
      <c r="N66" t="s">
        <v>33</v>
      </c>
      <c r="O66">
        <v>1</v>
      </c>
      <c r="P66">
        <v>1</v>
      </c>
    </row>
    <row r="67" spans="1:24" x14ac:dyDescent="0.25">
      <c r="A67" t="s">
        <v>112</v>
      </c>
      <c r="B67" t="s">
        <v>48</v>
      </c>
      <c r="C67" t="s">
        <v>124</v>
      </c>
      <c r="F67" t="s">
        <v>36</v>
      </c>
      <c r="G67">
        <v>53328</v>
      </c>
      <c r="H67" s="2" t="s">
        <v>506</v>
      </c>
      <c r="I67" t="s">
        <v>27</v>
      </c>
      <c r="J67">
        <v>3417</v>
      </c>
      <c r="K67" t="s">
        <v>454</v>
      </c>
      <c r="L67" t="s">
        <v>28</v>
      </c>
      <c r="M67">
        <v>1527441</v>
      </c>
      <c r="N67" t="s">
        <v>33</v>
      </c>
      <c r="O67">
        <v>1</v>
      </c>
      <c r="P67">
        <v>1</v>
      </c>
    </row>
    <row r="68" spans="1:24" x14ac:dyDescent="0.25">
      <c r="A68" t="s">
        <v>112</v>
      </c>
      <c r="B68" t="s">
        <v>50</v>
      </c>
      <c r="C68" t="s">
        <v>125</v>
      </c>
      <c r="F68" t="s">
        <v>52</v>
      </c>
      <c r="G68">
        <v>3417</v>
      </c>
      <c r="H68" t="s">
        <v>454</v>
      </c>
      <c r="I68" t="s">
        <v>27</v>
      </c>
      <c r="J68">
        <v>3417</v>
      </c>
      <c r="K68" t="s">
        <v>454</v>
      </c>
      <c r="L68" t="s">
        <v>28</v>
      </c>
      <c r="M68">
        <v>4360580</v>
      </c>
      <c r="N68" t="s">
        <v>33</v>
      </c>
      <c r="O68">
        <v>1</v>
      </c>
      <c r="P68">
        <v>1</v>
      </c>
      <c r="X68">
        <v>3240</v>
      </c>
    </row>
    <row r="69" spans="1:24" x14ac:dyDescent="0.25">
      <c r="A69" t="s">
        <v>112</v>
      </c>
      <c r="B69" t="s">
        <v>55</v>
      </c>
      <c r="C69" t="s">
        <v>126</v>
      </c>
      <c r="F69" t="s">
        <v>36</v>
      </c>
      <c r="G69">
        <v>53328</v>
      </c>
      <c r="H69" s="2" t="s">
        <v>506</v>
      </c>
      <c r="I69" t="s">
        <v>27</v>
      </c>
      <c r="J69">
        <v>3417</v>
      </c>
      <c r="K69" t="s">
        <v>454</v>
      </c>
      <c r="L69" t="s">
        <v>28</v>
      </c>
      <c r="M69">
        <v>1241924</v>
      </c>
      <c r="N69" t="s">
        <v>33</v>
      </c>
      <c r="O69">
        <v>1</v>
      </c>
      <c r="P69">
        <v>1</v>
      </c>
    </row>
    <row r="70" spans="1:24" x14ac:dyDescent="0.25">
      <c r="A70" t="s">
        <v>112</v>
      </c>
      <c r="B70" t="s">
        <v>57</v>
      </c>
      <c r="C70" t="s">
        <v>127</v>
      </c>
      <c r="F70" t="s">
        <v>59</v>
      </c>
      <c r="G70">
        <v>1</v>
      </c>
      <c r="H70" s="2" t="s">
        <v>506</v>
      </c>
      <c r="I70" t="s">
        <v>27</v>
      </c>
      <c r="J70">
        <v>3417</v>
      </c>
      <c r="K70" t="s">
        <v>454</v>
      </c>
      <c r="L70" t="s">
        <v>28</v>
      </c>
      <c r="M70">
        <v>547809</v>
      </c>
      <c r="N70" t="s">
        <v>33</v>
      </c>
      <c r="O70">
        <v>1</v>
      </c>
      <c r="P70">
        <v>1</v>
      </c>
    </row>
    <row r="71" spans="1:24" x14ac:dyDescent="0.25">
      <c r="A71" t="s">
        <v>128</v>
      </c>
      <c r="B71" t="s">
        <v>30</v>
      </c>
      <c r="C71" t="s">
        <v>129</v>
      </c>
      <c r="F71" t="s">
        <v>32</v>
      </c>
      <c r="G71">
        <v>1080</v>
      </c>
      <c r="H71" s="2" t="s">
        <v>506</v>
      </c>
      <c r="I71" t="s">
        <v>27</v>
      </c>
      <c r="J71">
        <v>3417</v>
      </c>
      <c r="K71" t="s">
        <v>454</v>
      </c>
      <c r="L71" t="s">
        <v>28</v>
      </c>
      <c r="M71">
        <v>1860398</v>
      </c>
      <c r="N71" t="s">
        <v>33</v>
      </c>
      <c r="O71">
        <v>1</v>
      </c>
      <c r="P71">
        <v>1</v>
      </c>
      <c r="Q71">
        <v>1800</v>
      </c>
      <c r="S71">
        <v>160</v>
      </c>
      <c r="U71">
        <v>5</v>
      </c>
    </row>
    <row r="72" spans="1:24" x14ac:dyDescent="0.25">
      <c r="A72" t="s">
        <v>128</v>
      </c>
      <c r="B72" t="s">
        <v>37</v>
      </c>
      <c r="C72" t="s">
        <v>130</v>
      </c>
      <c r="F72" t="s">
        <v>39</v>
      </c>
      <c r="G72">
        <v>2304</v>
      </c>
      <c r="H72" s="2" t="s">
        <v>506</v>
      </c>
      <c r="I72" t="s">
        <v>27</v>
      </c>
      <c r="J72">
        <v>3417</v>
      </c>
      <c r="K72" t="s">
        <v>454</v>
      </c>
      <c r="L72" t="s">
        <v>28</v>
      </c>
      <c r="M72">
        <v>11652567</v>
      </c>
      <c r="N72" t="s">
        <v>33</v>
      </c>
      <c r="O72">
        <v>1</v>
      </c>
      <c r="P72">
        <v>1</v>
      </c>
      <c r="Q72">
        <v>5000</v>
      </c>
      <c r="S72">
        <v>500</v>
      </c>
      <c r="U72">
        <v>50</v>
      </c>
    </row>
    <row r="73" spans="1:24" x14ac:dyDescent="0.25">
      <c r="A73" t="s">
        <v>128</v>
      </c>
      <c r="B73" t="s">
        <v>40</v>
      </c>
      <c r="C73" t="s">
        <v>131</v>
      </c>
      <c r="F73" t="s">
        <v>36</v>
      </c>
      <c r="G73">
        <v>28800</v>
      </c>
      <c r="H73" s="2" t="s">
        <v>506</v>
      </c>
      <c r="I73" t="s">
        <v>27</v>
      </c>
      <c r="J73">
        <v>3417</v>
      </c>
      <c r="K73" t="s">
        <v>454</v>
      </c>
      <c r="L73" t="s">
        <v>28</v>
      </c>
      <c r="M73">
        <v>1527218</v>
      </c>
      <c r="N73" t="s">
        <v>33</v>
      </c>
      <c r="O73">
        <v>1</v>
      </c>
      <c r="P73">
        <v>1</v>
      </c>
      <c r="T73">
        <v>160</v>
      </c>
    </row>
    <row r="74" spans="1:24" x14ac:dyDescent="0.25">
      <c r="A74" t="s">
        <v>128</v>
      </c>
      <c r="B74" t="s">
        <v>69</v>
      </c>
      <c r="C74" t="s">
        <v>132</v>
      </c>
      <c r="F74" t="s">
        <v>71</v>
      </c>
      <c r="G74">
        <v>900</v>
      </c>
      <c r="H74" s="2" t="s">
        <v>506</v>
      </c>
      <c r="I74" t="s">
        <v>27</v>
      </c>
      <c r="J74">
        <v>3417</v>
      </c>
      <c r="K74" t="s">
        <v>454</v>
      </c>
      <c r="L74" t="s">
        <v>28</v>
      </c>
      <c r="M74">
        <v>103576</v>
      </c>
      <c r="N74" t="s">
        <v>33</v>
      </c>
      <c r="O74">
        <v>1</v>
      </c>
      <c r="P74">
        <v>1</v>
      </c>
    </row>
    <row r="75" spans="1:24" x14ac:dyDescent="0.25">
      <c r="A75" t="s">
        <v>128</v>
      </c>
      <c r="B75" t="s">
        <v>75</v>
      </c>
      <c r="C75" t="s">
        <v>133</v>
      </c>
      <c r="F75" t="s">
        <v>36</v>
      </c>
      <c r="G75">
        <v>28800</v>
      </c>
      <c r="H75" s="2" t="s">
        <v>506</v>
      </c>
      <c r="I75" t="s">
        <v>27</v>
      </c>
      <c r="J75">
        <v>3417</v>
      </c>
      <c r="K75" t="s">
        <v>454</v>
      </c>
      <c r="L75" t="s">
        <v>28</v>
      </c>
      <c r="M75">
        <v>57451</v>
      </c>
      <c r="N75" t="s">
        <v>33</v>
      </c>
      <c r="O75">
        <v>1</v>
      </c>
      <c r="P75">
        <v>1</v>
      </c>
    </row>
    <row r="76" spans="1:24" x14ac:dyDescent="0.25">
      <c r="A76" t="s">
        <v>128</v>
      </c>
      <c r="B76" t="s">
        <v>42</v>
      </c>
      <c r="C76" t="s">
        <v>134</v>
      </c>
      <c r="F76" t="s">
        <v>44</v>
      </c>
      <c r="G76">
        <v>3840</v>
      </c>
      <c r="H76" s="2" t="s">
        <v>506</v>
      </c>
      <c r="I76" t="s">
        <v>27</v>
      </c>
      <c r="J76">
        <v>3417</v>
      </c>
      <c r="K76" t="s">
        <v>454</v>
      </c>
      <c r="L76" t="s">
        <v>28</v>
      </c>
      <c r="M76">
        <v>160784</v>
      </c>
      <c r="N76" t="s">
        <v>33</v>
      </c>
      <c r="O76">
        <v>1</v>
      </c>
      <c r="P76">
        <v>1</v>
      </c>
    </row>
    <row r="77" spans="1:24" x14ac:dyDescent="0.25">
      <c r="A77" t="s">
        <v>128</v>
      </c>
      <c r="B77" t="s">
        <v>48</v>
      </c>
      <c r="C77" t="s">
        <v>135</v>
      </c>
      <c r="F77" t="s">
        <v>36</v>
      </c>
      <c r="G77">
        <v>28800</v>
      </c>
      <c r="H77" s="2" t="s">
        <v>506</v>
      </c>
      <c r="I77" t="s">
        <v>27</v>
      </c>
      <c r="J77">
        <v>3417</v>
      </c>
      <c r="K77" t="s">
        <v>454</v>
      </c>
      <c r="L77" t="s">
        <v>28</v>
      </c>
      <c r="M77">
        <v>510369</v>
      </c>
      <c r="N77" t="s">
        <v>33</v>
      </c>
      <c r="O77">
        <v>1</v>
      </c>
      <c r="P77">
        <v>1</v>
      </c>
    </row>
    <row r="78" spans="1:24" x14ac:dyDescent="0.25">
      <c r="A78" t="s">
        <v>128</v>
      </c>
      <c r="B78" t="s">
        <v>50</v>
      </c>
      <c r="C78" t="s">
        <v>136</v>
      </c>
      <c r="F78" t="s">
        <v>52</v>
      </c>
      <c r="G78">
        <v>3417</v>
      </c>
      <c r="H78" t="s">
        <v>454</v>
      </c>
      <c r="I78" t="s">
        <v>27</v>
      </c>
      <c r="J78">
        <v>3417</v>
      </c>
      <c r="K78" t="s">
        <v>454</v>
      </c>
      <c r="L78" t="s">
        <v>28</v>
      </c>
      <c r="M78">
        <v>1710011</v>
      </c>
      <c r="N78" t="s">
        <v>33</v>
      </c>
      <c r="O78">
        <v>1</v>
      </c>
      <c r="P78">
        <v>1</v>
      </c>
      <c r="X78">
        <v>2915</v>
      </c>
    </row>
    <row r="79" spans="1:24" x14ac:dyDescent="0.25">
      <c r="A79" t="s">
        <v>128</v>
      </c>
      <c r="B79" t="s">
        <v>53</v>
      </c>
      <c r="C79" t="s">
        <v>137</v>
      </c>
      <c r="F79" t="s">
        <v>52</v>
      </c>
      <c r="G79">
        <v>3417</v>
      </c>
      <c r="H79" t="s">
        <v>454</v>
      </c>
      <c r="I79" t="s">
        <v>27</v>
      </c>
      <c r="J79">
        <v>3417</v>
      </c>
      <c r="K79" t="s">
        <v>454</v>
      </c>
      <c r="L79" t="s">
        <v>28</v>
      </c>
      <c r="M79">
        <v>2165644</v>
      </c>
      <c r="N79" t="s">
        <v>33</v>
      </c>
      <c r="O79">
        <v>1</v>
      </c>
      <c r="P79">
        <v>1</v>
      </c>
    </row>
    <row r="80" spans="1:24" x14ac:dyDescent="0.25">
      <c r="A80" t="s">
        <v>128</v>
      </c>
      <c r="B80" t="s">
        <v>55</v>
      </c>
      <c r="C80" t="s">
        <v>138</v>
      </c>
      <c r="F80" t="s">
        <v>36</v>
      </c>
      <c r="G80">
        <v>28800</v>
      </c>
      <c r="H80" s="2" t="s">
        <v>506</v>
      </c>
      <c r="I80" t="s">
        <v>27</v>
      </c>
      <c r="J80">
        <v>3417</v>
      </c>
      <c r="K80" t="s">
        <v>454</v>
      </c>
      <c r="L80" t="s">
        <v>28</v>
      </c>
      <c r="M80">
        <v>402646</v>
      </c>
      <c r="N80" t="s">
        <v>33</v>
      </c>
      <c r="O80">
        <v>1</v>
      </c>
      <c r="P80">
        <v>1</v>
      </c>
    </row>
    <row r="81" spans="1:25" x14ac:dyDescent="0.25">
      <c r="A81" t="s">
        <v>128</v>
      </c>
      <c r="B81" t="s">
        <v>139</v>
      </c>
      <c r="C81" t="s">
        <v>140</v>
      </c>
      <c r="D81" t="s">
        <v>62</v>
      </c>
      <c r="E81" t="s">
        <v>512</v>
      </c>
      <c r="F81" t="s">
        <v>141</v>
      </c>
      <c r="G81">
        <v>544</v>
      </c>
      <c r="H81" s="2" t="s">
        <v>506</v>
      </c>
      <c r="I81" t="s">
        <v>27</v>
      </c>
      <c r="J81">
        <v>3417</v>
      </c>
      <c r="K81" t="s">
        <v>454</v>
      </c>
      <c r="L81" t="s">
        <v>28</v>
      </c>
      <c r="M81">
        <v>9718863</v>
      </c>
      <c r="N81" t="s">
        <v>33</v>
      </c>
      <c r="O81">
        <v>1</v>
      </c>
      <c r="P81">
        <v>1</v>
      </c>
    </row>
    <row r="82" spans="1:25" x14ac:dyDescent="0.25">
      <c r="A82" t="s">
        <v>142</v>
      </c>
      <c r="B82" t="s">
        <v>30</v>
      </c>
      <c r="C82" t="s">
        <v>143</v>
      </c>
      <c r="F82" t="s">
        <v>32</v>
      </c>
      <c r="G82">
        <v>2268</v>
      </c>
      <c r="H82" s="2" t="s">
        <v>506</v>
      </c>
      <c r="I82" t="s">
        <v>27</v>
      </c>
      <c r="J82">
        <v>3417</v>
      </c>
      <c r="K82" t="s">
        <v>454</v>
      </c>
      <c r="L82" t="s">
        <v>28</v>
      </c>
      <c r="M82">
        <v>2111291</v>
      </c>
      <c r="N82" t="s">
        <v>33</v>
      </c>
      <c r="O82">
        <v>1</v>
      </c>
      <c r="P82">
        <v>1</v>
      </c>
      <c r="Q82">
        <v>1050</v>
      </c>
      <c r="S82">
        <v>170</v>
      </c>
      <c r="U82">
        <v>9</v>
      </c>
    </row>
    <row r="83" spans="1:25" x14ac:dyDescent="0.25">
      <c r="A83" t="s">
        <v>142</v>
      </c>
      <c r="B83" t="s">
        <v>37</v>
      </c>
      <c r="C83" t="s">
        <v>144</v>
      </c>
      <c r="F83" t="s">
        <v>39</v>
      </c>
      <c r="G83">
        <v>3755</v>
      </c>
      <c r="H83" s="2" t="s">
        <v>506</v>
      </c>
      <c r="I83" t="s">
        <v>27</v>
      </c>
      <c r="J83">
        <v>3417</v>
      </c>
      <c r="K83" t="s">
        <v>454</v>
      </c>
      <c r="L83" t="s">
        <v>28</v>
      </c>
      <c r="M83">
        <v>37270294</v>
      </c>
      <c r="N83" t="s">
        <v>33</v>
      </c>
      <c r="O83">
        <v>1</v>
      </c>
      <c r="P83">
        <v>1</v>
      </c>
      <c r="Q83">
        <v>11800</v>
      </c>
      <c r="S83">
        <v>1400</v>
      </c>
      <c r="U83">
        <v>115</v>
      </c>
    </row>
    <row r="84" spans="1:25" x14ac:dyDescent="0.25">
      <c r="A84" t="s">
        <v>142</v>
      </c>
      <c r="B84" t="s">
        <v>40</v>
      </c>
      <c r="C84" t="s">
        <v>145</v>
      </c>
      <c r="F84" t="s">
        <v>36</v>
      </c>
      <c r="G84">
        <v>48762</v>
      </c>
      <c r="H84" s="2" t="s">
        <v>506</v>
      </c>
      <c r="I84" t="s">
        <v>27</v>
      </c>
      <c r="J84">
        <v>3417</v>
      </c>
      <c r="K84" t="s">
        <v>454</v>
      </c>
      <c r="L84" t="s">
        <v>28</v>
      </c>
      <c r="M84">
        <v>7760973</v>
      </c>
      <c r="N84" t="s">
        <v>33</v>
      </c>
      <c r="O84">
        <v>1</v>
      </c>
      <c r="P84">
        <v>1</v>
      </c>
      <c r="T84">
        <v>770</v>
      </c>
    </row>
    <row r="85" spans="1:25" x14ac:dyDescent="0.25">
      <c r="A85" t="s">
        <v>142</v>
      </c>
      <c r="B85" t="s">
        <v>69</v>
      </c>
      <c r="C85" t="s">
        <v>146</v>
      </c>
      <c r="F85" t="s">
        <v>71</v>
      </c>
      <c r="G85">
        <v>1890</v>
      </c>
      <c r="H85" s="2" t="s">
        <v>506</v>
      </c>
      <c r="I85" t="s">
        <v>27</v>
      </c>
      <c r="J85">
        <v>3417</v>
      </c>
      <c r="K85" t="s">
        <v>454</v>
      </c>
      <c r="L85" t="s">
        <v>28</v>
      </c>
      <c r="M85">
        <v>288926</v>
      </c>
      <c r="N85" t="s">
        <v>33</v>
      </c>
      <c r="O85">
        <v>1</v>
      </c>
      <c r="P85">
        <v>1</v>
      </c>
    </row>
    <row r="86" spans="1:25" x14ac:dyDescent="0.25">
      <c r="A86" t="s">
        <v>142</v>
      </c>
      <c r="B86" t="s">
        <v>73</v>
      </c>
      <c r="C86" t="s">
        <v>147</v>
      </c>
      <c r="F86" t="s">
        <v>36</v>
      </c>
      <c r="G86">
        <v>48762</v>
      </c>
      <c r="H86" s="2" t="s">
        <v>506</v>
      </c>
      <c r="I86" t="s">
        <v>27</v>
      </c>
      <c r="J86">
        <v>3417</v>
      </c>
      <c r="K86" t="s">
        <v>454</v>
      </c>
      <c r="L86" t="s">
        <v>28</v>
      </c>
      <c r="M86">
        <v>4297607</v>
      </c>
      <c r="N86" t="s">
        <v>33</v>
      </c>
      <c r="O86">
        <v>1</v>
      </c>
      <c r="P86">
        <v>1</v>
      </c>
    </row>
    <row r="87" spans="1:25" x14ac:dyDescent="0.25">
      <c r="A87" t="s">
        <v>142</v>
      </c>
      <c r="B87" t="s">
        <v>75</v>
      </c>
      <c r="C87" t="s">
        <v>148</v>
      </c>
      <c r="F87" t="s">
        <v>36</v>
      </c>
      <c r="G87">
        <v>48762</v>
      </c>
      <c r="H87" s="2" t="s">
        <v>506</v>
      </c>
      <c r="I87" t="s">
        <v>27</v>
      </c>
      <c r="J87">
        <v>3417</v>
      </c>
      <c r="K87" t="s">
        <v>454</v>
      </c>
      <c r="L87" t="s">
        <v>28</v>
      </c>
      <c r="M87">
        <v>191525</v>
      </c>
      <c r="N87" t="s">
        <v>33</v>
      </c>
      <c r="O87">
        <v>1</v>
      </c>
      <c r="P87">
        <v>1</v>
      </c>
    </row>
    <row r="88" spans="1:25" x14ac:dyDescent="0.25">
      <c r="A88" t="s">
        <v>142</v>
      </c>
      <c r="B88" t="s">
        <v>121</v>
      </c>
      <c r="C88" t="s">
        <v>149</v>
      </c>
      <c r="F88" t="s">
        <v>36</v>
      </c>
      <c r="G88">
        <v>48762</v>
      </c>
      <c r="H88" s="2" t="s">
        <v>506</v>
      </c>
      <c r="I88" t="s">
        <v>27</v>
      </c>
      <c r="J88">
        <v>3417</v>
      </c>
      <c r="K88" t="s">
        <v>454</v>
      </c>
      <c r="L88" t="s">
        <v>28</v>
      </c>
      <c r="M88">
        <v>374571</v>
      </c>
      <c r="N88" t="s">
        <v>33</v>
      </c>
      <c r="O88">
        <v>1</v>
      </c>
      <c r="P88">
        <v>1</v>
      </c>
    </row>
    <row r="89" spans="1:25" x14ac:dyDescent="0.25">
      <c r="A89" t="s">
        <v>142</v>
      </c>
      <c r="B89" t="s">
        <v>42</v>
      </c>
      <c r="C89" t="s">
        <v>150</v>
      </c>
      <c r="F89" t="s">
        <v>44</v>
      </c>
      <c r="G89">
        <v>6258</v>
      </c>
      <c r="H89" s="2" t="s">
        <v>506</v>
      </c>
      <c r="I89" t="s">
        <v>27</v>
      </c>
      <c r="J89">
        <v>3417</v>
      </c>
      <c r="K89" t="s">
        <v>454</v>
      </c>
      <c r="L89" t="s">
        <v>28</v>
      </c>
      <c r="M89">
        <v>705656</v>
      </c>
      <c r="N89" t="s">
        <v>33</v>
      </c>
      <c r="O89">
        <v>1</v>
      </c>
      <c r="P89">
        <v>1</v>
      </c>
    </row>
    <row r="90" spans="1:25" x14ac:dyDescent="0.25">
      <c r="A90" t="s">
        <v>142</v>
      </c>
      <c r="B90" t="s">
        <v>48</v>
      </c>
      <c r="C90" t="s">
        <v>151</v>
      </c>
      <c r="F90" t="s">
        <v>36</v>
      </c>
      <c r="G90">
        <v>48762</v>
      </c>
      <c r="H90" s="2" t="s">
        <v>506</v>
      </c>
      <c r="I90" t="s">
        <v>27</v>
      </c>
      <c r="J90">
        <v>3417</v>
      </c>
      <c r="K90" t="s">
        <v>454</v>
      </c>
      <c r="L90" t="s">
        <v>28</v>
      </c>
      <c r="M90">
        <v>3018789</v>
      </c>
      <c r="N90" t="s">
        <v>33</v>
      </c>
      <c r="O90">
        <v>1</v>
      </c>
      <c r="P90">
        <v>1</v>
      </c>
    </row>
    <row r="91" spans="1:25" x14ac:dyDescent="0.25">
      <c r="A91" t="s">
        <v>142</v>
      </c>
      <c r="B91" t="s">
        <v>93</v>
      </c>
      <c r="C91" t="s">
        <v>152</v>
      </c>
      <c r="F91" t="s">
        <v>52</v>
      </c>
      <c r="G91">
        <v>3417</v>
      </c>
      <c r="H91" t="s">
        <v>454</v>
      </c>
      <c r="I91" t="s">
        <v>27</v>
      </c>
      <c r="J91">
        <v>3417</v>
      </c>
      <c r="K91" t="s">
        <v>454</v>
      </c>
      <c r="L91" t="s">
        <v>28</v>
      </c>
      <c r="M91">
        <v>1050899</v>
      </c>
      <c r="N91" t="s">
        <v>33</v>
      </c>
      <c r="O91">
        <v>1</v>
      </c>
      <c r="P91">
        <v>1</v>
      </c>
    </row>
    <row r="92" spans="1:25" x14ac:dyDescent="0.25">
      <c r="A92" t="s">
        <v>142</v>
      </c>
      <c r="B92" t="s">
        <v>95</v>
      </c>
      <c r="C92" t="s">
        <v>153</v>
      </c>
      <c r="F92" t="s">
        <v>52</v>
      </c>
      <c r="G92">
        <v>3417</v>
      </c>
      <c r="H92" t="s">
        <v>454</v>
      </c>
      <c r="I92" t="s">
        <v>27</v>
      </c>
      <c r="J92">
        <v>3417</v>
      </c>
      <c r="K92" t="s">
        <v>454</v>
      </c>
      <c r="L92" t="s">
        <v>28</v>
      </c>
      <c r="M92">
        <v>1010402</v>
      </c>
      <c r="N92" t="s">
        <v>33</v>
      </c>
      <c r="O92">
        <v>1</v>
      </c>
      <c r="P92">
        <v>1</v>
      </c>
    </row>
    <row r="93" spans="1:25" x14ac:dyDescent="0.25">
      <c r="A93" t="s">
        <v>142</v>
      </c>
      <c r="B93" t="s">
        <v>97</v>
      </c>
      <c r="C93" t="s">
        <v>154</v>
      </c>
      <c r="F93" t="s">
        <v>52</v>
      </c>
      <c r="G93">
        <v>3417</v>
      </c>
      <c r="H93" t="s">
        <v>454</v>
      </c>
      <c r="I93" t="s">
        <v>27</v>
      </c>
      <c r="J93">
        <v>3417</v>
      </c>
      <c r="K93" t="s">
        <v>454</v>
      </c>
      <c r="L93" t="s">
        <v>28</v>
      </c>
      <c r="M93">
        <v>11830</v>
      </c>
      <c r="N93" t="s">
        <v>33</v>
      </c>
      <c r="O93">
        <v>1</v>
      </c>
      <c r="P93">
        <v>1</v>
      </c>
    </row>
    <row r="94" spans="1:25" x14ac:dyDescent="0.25">
      <c r="A94" t="s">
        <v>142</v>
      </c>
      <c r="B94" t="s">
        <v>99</v>
      </c>
      <c r="C94" t="s">
        <v>155</v>
      </c>
      <c r="F94" t="s">
        <v>52</v>
      </c>
      <c r="G94">
        <v>3417</v>
      </c>
      <c r="H94" t="s">
        <v>454</v>
      </c>
      <c r="I94" t="s">
        <v>27</v>
      </c>
      <c r="J94">
        <v>3417</v>
      </c>
      <c r="K94" t="s">
        <v>454</v>
      </c>
      <c r="L94" t="s">
        <v>28</v>
      </c>
      <c r="M94">
        <v>274842</v>
      </c>
      <c r="N94" t="s">
        <v>33</v>
      </c>
      <c r="O94">
        <v>1</v>
      </c>
      <c r="P94">
        <v>1</v>
      </c>
    </row>
    <row r="95" spans="1:25" x14ac:dyDescent="0.25">
      <c r="A95" t="s">
        <v>142</v>
      </c>
      <c r="B95" t="s">
        <v>101</v>
      </c>
      <c r="C95" t="s">
        <v>156</v>
      </c>
      <c r="F95" t="s">
        <v>36</v>
      </c>
      <c r="G95">
        <v>48762</v>
      </c>
      <c r="H95" s="2" t="s">
        <v>506</v>
      </c>
      <c r="I95" t="s">
        <v>27</v>
      </c>
      <c r="J95">
        <v>3417</v>
      </c>
      <c r="K95" t="s">
        <v>454</v>
      </c>
      <c r="L95" t="s">
        <v>28</v>
      </c>
      <c r="M95">
        <v>9994692</v>
      </c>
      <c r="N95" t="s">
        <v>33</v>
      </c>
      <c r="O95">
        <v>1</v>
      </c>
      <c r="P95">
        <v>1</v>
      </c>
      <c r="X95">
        <v>14930</v>
      </c>
      <c r="Y95">
        <v>270000</v>
      </c>
    </row>
    <row r="96" spans="1:25" x14ac:dyDescent="0.25">
      <c r="A96" t="s">
        <v>142</v>
      </c>
      <c r="B96" t="s">
        <v>103</v>
      </c>
      <c r="C96" t="s">
        <v>157</v>
      </c>
      <c r="F96" t="s">
        <v>36</v>
      </c>
      <c r="G96">
        <v>48762</v>
      </c>
      <c r="H96" s="2" t="s">
        <v>506</v>
      </c>
      <c r="I96" t="s">
        <v>27</v>
      </c>
      <c r="J96">
        <v>3417</v>
      </c>
      <c r="K96" t="s">
        <v>454</v>
      </c>
      <c r="L96" t="s">
        <v>28</v>
      </c>
      <c r="M96">
        <v>449760</v>
      </c>
      <c r="N96" t="s">
        <v>33</v>
      </c>
      <c r="O96">
        <v>1</v>
      </c>
      <c r="P96">
        <v>1</v>
      </c>
    </row>
    <row r="97" spans="1:24" x14ac:dyDescent="0.25">
      <c r="A97" t="s">
        <v>142</v>
      </c>
      <c r="B97" t="s">
        <v>105</v>
      </c>
      <c r="C97" t="s">
        <v>158</v>
      </c>
      <c r="F97" t="s">
        <v>36</v>
      </c>
      <c r="G97">
        <v>48762</v>
      </c>
      <c r="H97" s="2" t="s">
        <v>506</v>
      </c>
      <c r="I97" t="s">
        <v>27</v>
      </c>
      <c r="J97">
        <v>3417</v>
      </c>
      <c r="K97" t="s">
        <v>454</v>
      </c>
      <c r="L97" t="s">
        <v>28</v>
      </c>
      <c r="M97">
        <v>34666</v>
      </c>
      <c r="N97" t="s">
        <v>33</v>
      </c>
      <c r="O97">
        <v>1</v>
      </c>
      <c r="P97">
        <v>1</v>
      </c>
    </row>
    <row r="98" spans="1:24" x14ac:dyDescent="0.25">
      <c r="A98" t="s">
        <v>142</v>
      </c>
      <c r="B98" t="s">
        <v>107</v>
      </c>
      <c r="C98" t="s">
        <v>159</v>
      </c>
      <c r="F98" t="s">
        <v>52</v>
      </c>
      <c r="G98">
        <v>3417</v>
      </c>
      <c r="H98" t="s">
        <v>454</v>
      </c>
      <c r="I98" t="s">
        <v>27</v>
      </c>
      <c r="J98">
        <v>3417</v>
      </c>
      <c r="K98" t="s">
        <v>454</v>
      </c>
      <c r="L98" t="s">
        <v>28</v>
      </c>
      <c r="M98">
        <v>387888</v>
      </c>
      <c r="N98" t="s">
        <v>33</v>
      </c>
      <c r="O98">
        <v>1</v>
      </c>
      <c r="P98">
        <v>1</v>
      </c>
    </row>
    <row r="99" spans="1:24" x14ac:dyDescent="0.25">
      <c r="A99" t="s">
        <v>142</v>
      </c>
      <c r="B99" t="s">
        <v>55</v>
      </c>
      <c r="C99" t="s">
        <v>160</v>
      </c>
      <c r="F99" t="s">
        <v>36</v>
      </c>
      <c r="G99">
        <v>48762</v>
      </c>
      <c r="H99" s="2" t="s">
        <v>506</v>
      </c>
      <c r="I99" t="s">
        <v>27</v>
      </c>
      <c r="J99">
        <v>3417</v>
      </c>
      <c r="K99" t="s">
        <v>454</v>
      </c>
      <c r="L99" t="s">
        <v>28</v>
      </c>
      <c r="M99">
        <v>2645665</v>
      </c>
      <c r="N99" t="s">
        <v>33</v>
      </c>
      <c r="O99">
        <v>1</v>
      </c>
      <c r="P99">
        <v>1</v>
      </c>
    </row>
    <row r="100" spans="1:24" x14ac:dyDescent="0.25">
      <c r="A100" t="s">
        <v>161</v>
      </c>
      <c r="B100" t="s">
        <v>30</v>
      </c>
      <c r="C100" t="s">
        <v>162</v>
      </c>
      <c r="F100" t="s">
        <v>32</v>
      </c>
      <c r="G100">
        <v>1328</v>
      </c>
      <c r="H100" s="2" t="s">
        <v>506</v>
      </c>
      <c r="I100" t="s">
        <v>27</v>
      </c>
      <c r="J100">
        <v>3417</v>
      </c>
      <c r="K100" t="s">
        <v>454</v>
      </c>
      <c r="L100" t="s">
        <v>28</v>
      </c>
      <c r="M100">
        <v>2673937</v>
      </c>
      <c r="N100" t="s">
        <v>33</v>
      </c>
      <c r="O100">
        <v>1</v>
      </c>
      <c r="P100">
        <v>1</v>
      </c>
      <c r="Q100">
        <v>1700</v>
      </c>
      <c r="S100">
        <v>135</v>
      </c>
      <c r="U100">
        <v>6</v>
      </c>
    </row>
    <row r="101" spans="1:24" x14ac:dyDescent="0.25">
      <c r="A101" t="s">
        <v>161</v>
      </c>
      <c r="B101" t="s">
        <v>37</v>
      </c>
      <c r="C101" t="s">
        <v>163</v>
      </c>
      <c r="F101" t="s">
        <v>39</v>
      </c>
      <c r="G101">
        <v>979</v>
      </c>
      <c r="H101" s="2" t="s">
        <v>506</v>
      </c>
      <c r="I101" t="s">
        <v>27</v>
      </c>
      <c r="J101">
        <v>3417</v>
      </c>
      <c r="K101" t="s">
        <v>454</v>
      </c>
      <c r="L101" t="s">
        <v>28</v>
      </c>
      <c r="M101">
        <v>1144519</v>
      </c>
      <c r="N101" t="s">
        <v>33</v>
      </c>
      <c r="O101">
        <v>1</v>
      </c>
      <c r="P101">
        <v>1</v>
      </c>
      <c r="Q101">
        <v>660</v>
      </c>
      <c r="S101">
        <v>50</v>
      </c>
      <c r="U101">
        <v>2</v>
      </c>
    </row>
    <row r="102" spans="1:24" x14ac:dyDescent="0.25">
      <c r="A102" t="s">
        <v>161</v>
      </c>
      <c r="B102" t="s">
        <v>40</v>
      </c>
      <c r="C102" t="s">
        <v>164</v>
      </c>
      <c r="F102" t="s">
        <v>36</v>
      </c>
      <c r="G102">
        <v>53136</v>
      </c>
      <c r="H102" s="2" t="s">
        <v>506</v>
      </c>
      <c r="I102" t="s">
        <v>27</v>
      </c>
      <c r="J102">
        <v>3417</v>
      </c>
      <c r="K102" t="s">
        <v>454</v>
      </c>
      <c r="L102" t="s">
        <v>28</v>
      </c>
      <c r="M102">
        <v>3307722</v>
      </c>
      <c r="N102" t="s">
        <v>33</v>
      </c>
      <c r="O102">
        <v>1</v>
      </c>
      <c r="P102">
        <v>1</v>
      </c>
      <c r="T102">
        <v>390</v>
      </c>
    </row>
    <row r="103" spans="1:24" x14ac:dyDescent="0.25">
      <c r="A103" t="s">
        <v>161</v>
      </c>
      <c r="B103" t="s">
        <v>67</v>
      </c>
      <c r="C103" t="s">
        <v>165</v>
      </c>
      <c r="F103" t="s">
        <v>44</v>
      </c>
      <c r="G103">
        <v>3264</v>
      </c>
      <c r="H103" s="2" t="s">
        <v>506</v>
      </c>
      <c r="I103" t="s">
        <v>27</v>
      </c>
      <c r="J103">
        <v>3417</v>
      </c>
      <c r="K103" t="s">
        <v>454</v>
      </c>
      <c r="L103" t="s">
        <v>28</v>
      </c>
      <c r="M103">
        <v>885876</v>
      </c>
      <c r="N103" t="s">
        <v>33</v>
      </c>
      <c r="O103">
        <v>1</v>
      </c>
      <c r="P103">
        <v>1</v>
      </c>
    </row>
    <row r="104" spans="1:24" x14ac:dyDescent="0.25">
      <c r="A104" t="s">
        <v>161</v>
      </c>
      <c r="B104" t="s">
        <v>69</v>
      </c>
      <c r="C104" t="s">
        <v>166</v>
      </c>
      <c r="F104" t="s">
        <v>71</v>
      </c>
      <c r="G104">
        <v>4428</v>
      </c>
      <c r="H104" s="2" t="s">
        <v>506</v>
      </c>
      <c r="I104" t="s">
        <v>27</v>
      </c>
      <c r="J104">
        <v>3417</v>
      </c>
      <c r="K104" t="s">
        <v>454</v>
      </c>
      <c r="L104" t="s">
        <v>28</v>
      </c>
      <c r="M104">
        <v>1325710</v>
      </c>
      <c r="N104" t="s">
        <v>33</v>
      </c>
      <c r="O104">
        <v>1</v>
      </c>
      <c r="P104">
        <v>1</v>
      </c>
      <c r="Q104">
        <v>600</v>
      </c>
      <c r="S104">
        <v>29</v>
      </c>
    </row>
    <row r="105" spans="1:24" x14ac:dyDescent="0.25">
      <c r="A105" t="s">
        <v>161</v>
      </c>
      <c r="B105" t="s">
        <v>69</v>
      </c>
      <c r="C105" t="s">
        <v>167</v>
      </c>
      <c r="F105" t="s">
        <v>71</v>
      </c>
      <c r="G105">
        <v>4428</v>
      </c>
      <c r="H105" s="2" t="s">
        <v>506</v>
      </c>
      <c r="I105" t="s">
        <v>27</v>
      </c>
      <c r="J105">
        <v>3417</v>
      </c>
      <c r="K105" t="s">
        <v>454</v>
      </c>
      <c r="L105" t="s">
        <v>28</v>
      </c>
      <c r="M105">
        <v>634400</v>
      </c>
      <c r="N105" t="s">
        <v>33</v>
      </c>
      <c r="O105">
        <v>1</v>
      </c>
      <c r="P105">
        <v>1</v>
      </c>
    </row>
    <row r="106" spans="1:24" x14ac:dyDescent="0.25">
      <c r="A106" t="s">
        <v>161</v>
      </c>
      <c r="B106" t="s">
        <v>73</v>
      </c>
      <c r="C106" t="s">
        <v>168</v>
      </c>
      <c r="F106" t="s">
        <v>36</v>
      </c>
      <c r="G106">
        <v>53136</v>
      </c>
      <c r="H106" s="2" t="s">
        <v>506</v>
      </c>
      <c r="I106" t="s">
        <v>27</v>
      </c>
      <c r="J106">
        <v>3417</v>
      </c>
      <c r="K106" t="s">
        <v>454</v>
      </c>
      <c r="L106" t="s">
        <v>28</v>
      </c>
      <c r="M106">
        <v>2649859</v>
      </c>
      <c r="N106" t="s">
        <v>33</v>
      </c>
      <c r="O106">
        <v>1</v>
      </c>
      <c r="P106">
        <v>1</v>
      </c>
    </row>
    <row r="107" spans="1:24" x14ac:dyDescent="0.25">
      <c r="A107" t="s">
        <v>161</v>
      </c>
      <c r="B107" t="s">
        <v>75</v>
      </c>
      <c r="C107" t="s">
        <v>169</v>
      </c>
      <c r="F107" t="s">
        <v>36</v>
      </c>
      <c r="G107">
        <v>53136</v>
      </c>
      <c r="H107" s="2" t="s">
        <v>506</v>
      </c>
      <c r="I107" t="s">
        <v>27</v>
      </c>
      <c r="J107">
        <v>3417</v>
      </c>
      <c r="K107" t="s">
        <v>454</v>
      </c>
      <c r="L107" t="s">
        <v>28</v>
      </c>
      <c r="M107">
        <v>733487</v>
      </c>
      <c r="N107" t="s">
        <v>33</v>
      </c>
      <c r="O107">
        <v>1</v>
      </c>
      <c r="P107">
        <v>1</v>
      </c>
    </row>
    <row r="108" spans="1:24" x14ac:dyDescent="0.25">
      <c r="A108" t="s">
        <v>161</v>
      </c>
      <c r="B108" t="s">
        <v>121</v>
      </c>
      <c r="C108" t="s">
        <v>170</v>
      </c>
      <c r="F108" t="s">
        <v>36</v>
      </c>
      <c r="G108">
        <v>53136</v>
      </c>
      <c r="H108" s="2" t="s">
        <v>506</v>
      </c>
      <c r="I108" t="s">
        <v>27</v>
      </c>
      <c r="J108">
        <v>3417</v>
      </c>
      <c r="K108" t="s">
        <v>454</v>
      </c>
      <c r="L108" t="s">
        <v>28</v>
      </c>
      <c r="M108">
        <v>822670</v>
      </c>
      <c r="N108" t="s">
        <v>33</v>
      </c>
      <c r="O108">
        <v>1</v>
      </c>
      <c r="P108">
        <v>1</v>
      </c>
    </row>
    <row r="109" spans="1:24" x14ac:dyDescent="0.25">
      <c r="A109" t="s">
        <v>161</v>
      </c>
      <c r="B109" t="s">
        <v>42</v>
      </c>
      <c r="C109" t="s">
        <v>171</v>
      </c>
      <c r="F109" t="s">
        <v>44</v>
      </c>
      <c r="G109">
        <v>3264</v>
      </c>
      <c r="H109" s="2" t="s">
        <v>506</v>
      </c>
      <c r="I109" t="s">
        <v>27</v>
      </c>
      <c r="J109">
        <v>3417</v>
      </c>
      <c r="K109" t="s">
        <v>454</v>
      </c>
      <c r="L109" t="s">
        <v>28</v>
      </c>
      <c r="M109">
        <v>406450</v>
      </c>
      <c r="N109" t="s">
        <v>33</v>
      </c>
      <c r="O109">
        <v>1</v>
      </c>
      <c r="P109">
        <v>1</v>
      </c>
    </row>
    <row r="110" spans="1:24" x14ac:dyDescent="0.25">
      <c r="A110" t="s">
        <v>161</v>
      </c>
      <c r="B110" t="s">
        <v>48</v>
      </c>
      <c r="C110" t="s">
        <v>172</v>
      </c>
      <c r="F110" t="s">
        <v>36</v>
      </c>
      <c r="G110">
        <v>53136</v>
      </c>
      <c r="H110" s="2" t="s">
        <v>506</v>
      </c>
      <c r="I110" t="s">
        <v>27</v>
      </c>
      <c r="J110">
        <v>3417</v>
      </c>
      <c r="K110" t="s">
        <v>454</v>
      </c>
      <c r="L110" t="s">
        <v>28</v>
      </c>
      <c r="M110">
        <v>1689998</v>
      </c>
      <c r="N110" t="s">
        <v>33</v>
      </c>
      <c r="O110">
        <v>1</v>
      </c>
      <c r="P110">
        <v>1</v>
      </c>
    </row>
    <row r="111" spans="1:24" x14ac:dyDescent="0.25">
      <c r="A111" t="s">
        <v>161</v>
      </c>
      <c r="B111" t="s">
        <v>50</v>
      </c>
      <c r="C111" t="s">
        <v>173</v>
      </c>
      <c r="F111" t="s">
        <v>52</v>
      </c>
      <c r="G111">
        <v>3417</v>
      </c>
      <c r="H111" t="s">
        <v>454</v>
      </c>
      <c r="I111" t="s">
        <v>27</v>
      </c>
      <c r="J111">
        <v>3417</v>
      </c>
      <c r="K111" t="s">
        <v>454</v>
      </c>
      <c r="L111" t="s">
        <v>28</v>
      </c>
      <c r="M111">
        <v>5455457</v>
      </c>
      <c r="N111" t="s">
        <v>33</v>
      </c>
      <c r="O111">
        <v>1</v>
      </c>
      <c r="P111">
        <v>1</v>
      </c>
      <c r="X111">
        <v>70240</v>
      </c>
    </row>
    <row r="112" spans="1:24" x14ac:dyDescent="0.25">
      <c r="A112" t="s">
        <v>161</v>
      </c>
      <c r="B112" t="s">
        <v>53</v>
      </c>
      <c r="C112" t="s">
        <v>174</v>
      </c>
      <c r="F112" t="s">
        <v>52</v>
      </c>
      <c r="G112">
        <v>3417</v>
      </c>
      <c r="H112" t="s">
        <v>454</v>
      </c>
      <c r="I112" t="s">
        <v>27</v>
      </c>
      <c r="J112">
        <v>3417</v>
      </c>
      <c r="K112" t="s">
        <v>454</v>
      </c>
      <c r="L112" t="s">
        <v>28</v>
      </c>
      <c r="M112">
        <v>48666</v>
      </c>
      <c r="N112" t="s">
        <v>33</v>
      </c>
      <c r="O112">
        <v>1</v>
      </c>
      <c r="P112">
        <v>1</v>
      </c>
    </row>
    <row r="113" spans="1:24" x14ac:dyDescent="0.25">
      <c r="A113" t="s">
        <v>161</v>
      </c>
      <c r="B113" t="s">
        <v>55</v>
      </c>
      <c r="C113" t="s">
        <v>175</v>
      </c>
      <c r="F113" t="s">
        <v>36</v>
      </c>
      <c r="G113">
        <v>53136</v>
      </c>
      <c r="H113" s="2" t="s">
        <v>506</v>
      </c>
      <c r="I113" t="s">
        <v>27</v>
      </c>
      <c r="J113">
        <v>3417</v>
      </c>
      <c r="K113" t="s">
        <v>454</v>
      </c>
      <c r="L113" t="s">
        <v>28</v>
      </c>
      <c r="M113">
        <v>1349895</v>
      </c>
      <c r="N113" t="s">
        <v>33</v>
      </c>
      <c r="O113">
        <v>1</v>
      </c>
      <c r="P113">
        <v>1</v>
      </c>
    </row>
    <row r="114" spans="1:24" x14ac:dyDescent="0.25">
      <c r="A114" t="s">
        <v>161</v>
      </c>
      <c r="B114" t="s">
        <v>57</v>
      </c>
      <c r="C114" t="s">
        <v>176</v>
      </c>
      <c r="F114" t="s">
        <v>59</v>
      </c>
      <c r="G114">
        <v>1</v>
      </c>
      <c r="H114" s="2" t="s">
        <v>506</v>
      </c>
      <c r="I114" t="s">
        <v>27</v>
      </c>
      <c r="J114">
        <v>3417</v>
      </c>
      <c r="K114" t="s">
        <v>454</v>
      </c>
      <c r="L114" t="s">
        <v>28</v>
      </c>
      <c r="M114">
        <v>137701</v>
      </c>
      <c r="N114" t="s">
        <v>33</v>
      </c>
      <c r="O114">
        <v>1</v>
      </c>
      <c r="P114">
        <v>1</v>
      </c>
    </row>
    <row r="115" spans="1:24" x14ac:dyDescent="0.25">
      <c r="A115" t="s">
        <v>177</v>
      </c>
      <c r="B115" t="s">
        <v>177</v>
      </c>
      <c r="C115" t="s">
        <v>178</v>
      </c>
      <c r="I115" t="s">
        <v>27</v>
      </c>
      <c r="J115">
        <v>3417</v>
      </c>
      <c r="K115" t="s">
        <v>454</v>
      </c>
      <c r="L115" t="s">
        <v>28</v>
      </c>
      <c r="M115">
        <v>1225821</v>
      </c>
      <c r="N115" t="s">
        <v>33</v>
      </c>
      <c r="O115">
        <v>1</v>
      </c>
      <c r="P115">
        <v>1</v>
      </c>
      <c r="Q115">
        <v>250</v>
      </c>
      <c r="S115">
        <v>20</v>
      </c>
      <c r="T115">
        <v>20</v>
      </c>
      <c r="U115">
        <v>3</v>
      </c>
    </row>
    <row r="116" spans="1:24" x14ac:dyDescent="0.25">
      <c r="A116" t="s">
        <v>179</v>
      </c>
      <c r="B116" t="s">
        <v>30</v>
      </c>
      <c r="C116" t="s">
        <v>180</v>
      </c>
      <c r="F116" t="s">
        <v>32</v>
      </c>
      <c r="G116">
        <v>288</v>
      </c>
      <c r="H116" s="2" t="s">
        <v>506</v>
      </c>
      <c r="I116" t="s">
        <v>27</v>
      </c>
      <c r="J116">
        <v>3417</v>
      </c>
      <c r="K116" t="s">
        <v>454</v>
      </c>
      <c r="L116" t="s">
        <v>28</v>
      </c>
      <c r="M116">
        <v>942975</v>
      </c>
      <c r="N116" t="s">
        <v>33</v>
      </c>
      <c r="O116">
        <v>1</v>
      </c>
      <c r="P116">
        <v>1</v>
      </c>
      <c r="Q116">
        <v>450</v>
      </c>
      <c r="S116">
        <v>90</v>
      </c>
      <c r="U116">
        <v>6</v>
      </c>
    </row>
    <row r="117" spans="1:24" x14ac:dyDescent="0.25">
      <c r="A117" t="s">
        <v>179</v>
      </c>
      <c r="B117" t="s">
        <v>37</v>
      </c>
      <c r="C117" t="s">
        <v>181</v>
      </c>
      <c r="F117" t="s">
        <v>39</v>
      </c>
      <c r="G117">
        <v>245</v>
      </c>
      <c r="H117" s="2" t="s">
        <v>506</v>
      </c>
      <c r="I117" t="s">
        <v>27</v>
      </c>
      <c r="J117">
        <v>3417</v>
      </c>
      <c r="K117" t="s">
        <v>454</v>
      </c>
      <c r="L117" t="s">
        <v>28</v>
      </c>
      <c r="M117">
        <v>5980222</v>
      </c>
      <c r="N117" t="s">
        <v>33</v>
      </c>
      <c r="O117">
        <v>1</v>
      </c>
      <c r="P117">
        <v>1</v>
      </c>
      <c r="Q117">
        <v>1850</v>
      </c>
      <c r="S117">
        <v>260</v>
      </c>
      <c r="U117">
        <v>30</v>
      </c>
    </row>
    <row r="118" spans="1:24" x14ac:dyDescent="0.25">
      <c r="A118" t="s">
        <v>179</v>
      </c>
      <c r="B118" t="s">
        <v>40</v>
      </c>
      <c r="C118" t="s">
        <v>182</v>
      </c>
      <c r="F118" t="s">
        <v>36</v>
      </c>
      <c r="G118">
        <v>1440</v>
      </c>
      <c r="H118" s="2" t="s">
        <v>506</v>
      </c>
      <c r="I118" t="s">
        <v>27</v>
      </c>
      <c r="J118">
        <v>3417</v>
      </c>
      <c r="K118" t="s">
        <v>454</v>
      </c>
      <c r="L118" t="s">
        <v>28</v>
      </c>
      <c r="M118">
        <v>445606</v>
      </c>
      <c r="N118" t="s">
        <v>33</v>
      </c>
      <c r="O118">
        <v>1</v>
      </c>
      <c r="P118">
        <v>1</v>
      </c>
      <c r="T118">
        <v>25</v>
      </c>
    </row>
    <row r="119" spans="1:24" x14ac:dyDescent="0.25">
      <c r="A119" t="s">
        <v>179</v>
      </c>
      <c r="B119" t="s">
        <v>67</v>
      </c>
      <c r="C119" t="s">
        <v>183</v>
      </c>
      <c r="F119" t="s">
        <v>44</v>
      </c>
      <c r="G119">
        <v>408</v>
      </c>
      <c r="H119" s="2" t="s">
        <v>506</v>
      </c>
      <c r="I119" t="s">
        <v>27</v>
      </c>
      <c r="J119">
        <v>3417</v>
      </c>
      <c r="K119" t="s">
        <v>454</v>
      </c>
      <c r="L119" t="s">
        <v>28</v>
      </c>
      <c r="M119">
        <v>51941</v>
      </c>
      <c r="N119" t="s">
        <v>33</v>
      </c>
      <c r="O119">
        <v>1</v>
      </c>
      <c r="P119">
        <v>1</v>
      </c>
    </row>
    <row r="120" spans="1:24" x14ac:dyDescent="0.25">
      <c r="A120" t="s">
        <v>179</v>
      </c>
      <c r="B120" t="s">
        <v>69</v>
      </c>
      <c r="C120" t="s">
        <v>184</v>
      </c>
      <c r="F120" t="s">
        <v>71</v>
      </c>
      <c r="G120">
        <v>240</v>
      </c>
      <c r="H120" s="2" t="s">
        <v>506</v>
      </c>
      <c r="I120" t="s">
        <v>27</v>
      </c>
      <c r="J120">
        <v>3417</v>
      </c>
      <c r="K120" t="s">
        <v>454</v>
      </c>
      <c r="L120" t="s">
        <v>28</v>
      </c>
      <c r="M120">
        <v>35036</v>
      </c>
      <c r="N120" t="s">
        <v>33</v>
      </c>
      <c r="O120">
        <v>1</v>
      </c>
      <c r="P120">
        <v>1</v>
      </c>
    </row>
    <row r="121" spans="1:24" x14ac:dyDescent="0.25">
      <c r="A121" t="s">
        <v>179</v>
      </c>
      <c r="B121" t="s">
        <v>75</v>
      </c>
      <c r="C121" t="s">
        <v>185</v>
      </c>
      <c r="F121" t="s">
        <v>36</v>
      </c>
      <c r="G121">
        <v>1440</v>
      </c>
      <c r="H121" s="2" t="s">
        <v>506</v>
      </c>
      <c r="I121" t="s">
        <v>27</v>
      </c>
      <c r="J121">
        <v>3417</v>
      </c>
      <c r="K121" t="s">
        <v>454</v>
      </c>
      <c r="L121" t="s">
        <v>28</v>
      </c>
      <c r="M121">
        <v>25903</v>
      </c>
      <c r="N121" t="s">
        <v>33</v>
      </c>
      <c r="O121">
        <v>1</v>
      </c>
      <c r="P121">
        <v>1</v>
      </c>
    </row>
    <row r="122" spans="1:24" x14ac:dyDescent="0.25">
      <c r="A122" t="s">
        <v>179</v>
      </c>
      <c r="B122" t="s">
        <v>42</v>
      </c>
      <c r="C122" t="s">
        <v>186</v>
      </c>
      <c r="F122" t="s">
        <v>44</v>
      </c>
      <c r="G122">
        <v>408</v>
      </c>
      <c r="H122" s="2" t="s">
        <v>506</v>
      </c>
      <c r="I122" t="s">
        <v>27</v>
      </c>
      <c r="J122">
        <v>3417</v>
      </c>
      <c r="K122" t="s">
        <v>454</v>
      </c>
      <c r="L122" t="s">
        <v>28</v>
      </c>
      <c r="M122">
        <v>50374</v>
      </c>
      <c r="N122" t="s">
        <v>33</v>
      </c>
      <c r="O122">
        <v>1</v>
      </c>
      <c r="P122">
        <v>1</v>
      </c>
    </row>
    <row r="123" spans="1:24" x14ac:dyDescent="0.25">
      <c r="A123" t="s">
        <v>179</v>
      </c>
      <c r="B123" t="s">
        <v>48</v>
      </c>
      <c r="C123" t="s">
        <v>187</v>
      </c>
      <c r="F123" t="s">
        <v>36</v>
      </c>
      <c r="G123">
        <v>1440</v>
      </c>
      <c r="H123" s="2" t="s">
        <v>506</v>
      </c>
      <c r="I123" t="s">
        <v>27</v>
      </c>
      <c r="J123">
        <v>3417</v>
      </c>
      <c r="K123" t="s">
        <v>454</v>
      </c>
      <c r="L123" t="s">
        <v>28</v>
      </c>
      <c r="M123">
        <v>383628</v>
      </c>
      <c r="N123" t="s">
        <v>33</v>
      </c>
      <c r="O123">
        <v>1</v>
      </c>
      <c r="P123">
        <v>1</v>
      </c>
    </row>
    <row r="124" spans="1:24" x14ac:dyDescent="0.25">
      <c r="A124" t="s">
        <v>179</v>
      </c>
      <c r="B124" t="s">
        <v>53</v>
      </c>
      <c r="C124" t="s">
        <v>188</v>
      </c>
      <c r="F124" t="s">
        <v>52</v>
      </c>
      <c r="G124">
        <v>3417</v>
      </c>
      <c r="H124" t="s">
        <v>454</v>
      </c>
      <c r="I124" t="s">
        <v>27</v>
      </c>
      <c r="J124">
        <v>3417</v>
      </c>
      <c r="K124" t="s">
        <v>454</v>
      </c>
      <c r="L124" t="s">
        <v>28</v>
      </c>
      <c r="M124">
        <v>163701</v>
      </c>
      <c r="N124" t="s">
        <v>33</v>
      </c>
      <c r="O124">
        <v>1</v>
      </c>
      <c r="P124">
        <v>1</v>
      </c>
      <c r="X124">
        <v>330</v>
      </c>
    </row>
    <row r="125" spans="1:24" x14ac:dyDescent="0.25">
      <c r="A125" t="s">
        <v>179</v>
      </c>
      <c r="B125" t="s">
        <v>55</v>
      </c>
      <c r="C125" t="s">
        <v>189</v>
      </c>
      <c r="F125" t="s">
        <v>36</v>
      </c>
      <c r="G125">
        <v>1440</v>
      </c>
      <c r="H125" s="2" t="s">
        <v>506</v>
      </c>
      <c r="I125" t="s">
        <v>27</v>
      </c>
      <c r="J125">
        <v>3417</v>
      </c>
      <c r="K125" t="s">
        <v>454</v>
      </c>
      <c r="L125" t="s">
        <v>28</v>
      </c>
      <c r="M125">
        <v>250708</v>
      </c>
      <c r="N125" t="s">
        <v>33</v>
      </c>
      <c r="O125">
        <v>1</v>
      </c>
      <c r="P125">
        <v>1</v>
      </c>
    </row>
    <row r="126" spans="1:24" x14ac:dyDescent="0.25">
      <c r="A126" t="s">
        <v>190</v>
      </c>
      <c r="B126" t="s">
        <v>190</v>
      </c>
      <c r="C126" t="s">
        <v>191</v>
      </c>
      <c r="I126" t="s">
        <v>27</v>
      </c>
      <c r="J126">
        <v>3417</v>
      </c>
      <c r="K126" t="s">
        <v>454</v>
      </c>
      <c r="L126" t="s">
        <v>28</v>
      </c>
      <c r="M126">
        <v>2632082</v>
      </c>
      <c r="N126" t="s">
        <v>33</v>
      </c>
      <c r="O126">
        <v>1</v>
      </c>
      <c r="P126">
        <v>1</v>
      </c>
      <c r="Q126">
        <v>930</v>
      </c>
      <c r="S126">
        <v>110</v>
      </c>
      <c r="T126">
        <v>10</v>
      </c>
      <c r="U126">
        <v>6</v>
      </c>
    </row>
    <row r="127" spans="1:24" x14ac:dyDescent="0.25">
      <c r="A127" t="s">
        <v>192</v>
      </c>
      <c r="B127" t="s">
        <v>192</v>
      </c>
      <c r="C127" t="s">
        <v>193</v>
      </c>
      <c r="F127" t="s">
        <v>36</v>
      </c>
      <c r="G127">
        <v>1632</v>
      </c>
      <c r="H127" s="2" t="s">
        <v>506</v>
      </c>
      <c r="I127" t="s">
        <v>27</v>
      </c>
      <c r="J127">
        <v>3417</v>
      </c>
      <c r="K127" t="s">
        <v>454</v>
      </c>
      <c r="L127" t="s">
        <v>28</v>
      </c>
      <c r="M127">
        <v>191674</v>
      </c>
      <c r="N127" t="s">
        <v>33</v>
      </c>
      <c r="O127">
        <v>1</v>
      </c>
      <c r="P127">
        <v>1</v>
      </c>
    </row>
    <row r="128" spans="1:24" x14ac:dyDescent="0.25">
      <c r="A128" t="s">
        <v>194</v>
      </c>
      <c r="B128" t="s">
        <v>194</v>
      </c>
      <c r="C128" t="s">
        <v>195</v>
      </c>
      <c r="F128" t="s">
        <v>36</v>
      </c>
      <c r="G128">
        <v>1800</v>
      </c>
      <c r="H128" s="2" t="s">
        <v>506</v>
      </c>
      <c r="I128" t="s">
        <v>27</v>
      </c>
      <c r="J128">
        <v>3417</v>
      </c>
      <c r="K128" t="s">
        <v>454</v>
      </c>
      <c r="L128" t="s">
        <v>28</v>
      </c>
      <c r="M128">
        <v>1628890</v>
      </c>
      <c r="N128" t="s">
        <v>33</v>
      </c>
      <c r="O128">
        <v>1</v>
      </c>
      <c r="P128">
        <v>1</v>
      </c>
      <c r="Q128">
        <v>393</v>
      </c>
      <c r="S128">
        <v>30</v>
      </c>
      <c r="T128">
        <v>50</v>
      </c>
      <c r="U128">
        <v>3</v>
      </c>
    </row>
    <row r="129" spans="1:24" x14ac:dyDescent="0.25">
      <c r="A129" t="s">
        <v>196</v>
      </c>
      <c r="B129" t="s">
        <v>30</v>
      </c>
      <c r="C129" t="s">
        <v>197</v>
      </c>
      <c r="F129" t="s">
        <v>32</v>
      </c>
      <c r="G129">
        <v>504</v>
      </c>
      <c r="H129" s="2" t="s">
        <v>506</v>
      </c>
      <c r="I129" t="s">
        <v>27</v>
      </c>
      <c r="J129">
        <v>3417</v>
      </c>
      <c r="K129" t="s">
        <v>454</v>
      </c>
      <c r="L129" t="s">
        <v>28</v>
      </c>
      <c r="M129">
        <v>3607517</v>
      </c>
      <c r="N129" t="s">
        <v>33</v>
      </c>
      <c r="O129">
        <v>1</v>
      </c>
      <c r="P129">
        <v>1</v>
      </c>
      <c r="Q129">
        <v>2400</v>
      </c>
      <c r="S129">
        <v>380</v>
      </c>
      <c r="U129">
        <v>20</v>
      </c>
    </row>
    <row r="130" spans="1:24" x14ac:dyDescent="0.25">
      <c r="A130" t="s">
        <v>196</v>
      </c>
      <c r="B130" t="s">
        <v>37</v>
      </c>
      <c r="C130" t="s">
        <v>198</v>
      </c>
      <c r="F130" t="s">
        <v>39</v>
      </c>
      <c r="G130">
        <v>1771</v>
      </c>
      <c r="H130" s="2" t="s">
        <v>506</v>
      </c>
      <c r="I130" t="s">
        <v>27</v>
      </c>
      <c r="J130">
        <v>3417</v>
      </c>
      <c r="K130" t="s">
        <v>454</v>
      </c>
      <c r="L130" t="s">
        <v>28</v>
      </c>
      <c r="M130">
        <v>19121421</v>
      </c>
      <c r="N130" t="s">
        <v>33</v>
      </c>
      <c r="O130">
        <v>1</v>
      </c>
      <c r="P130">
        <v>1</v>
      </c>
      <c r="Q130">
        <v>4500</v>
      </c>
      <c r="S130">
        <v>990</v>
      </c>
      <c r="U130">
        <v>150</v>
      </c>
    </row>
    <row r="131" spans="1:24" x14ac:dyDescent="0.25">
      <c r="A131" t="s">
        <v>196</v>
      </c>
      <c r="B131" t="s">
        <v>40</v>
      </c>
      <c r="C131" t="s">
        <v>199</v>
      </c>
      <c r="F131" t="s">
        <v>36</v>
      </c>
      <c r="G131">
        <v>7560</v>
      </c>
      <c r="H131" s="2" t="s">
        <v>506</v>
      </c>
      <c r="I131" t="s">
        <v>27</v>
      </c>
      <c r="J131">
        <v>3417</v>
      </c>
      <c r="K131" t="s">
        <v>454</v>
      </c>
      <c r="L131" t="s">
        <v>28</v>
      </c>
      <c r="M131">
        <v>1619110</v>
      </c>
      <c r="N131" t="s">
        <v>33</v>
      </c>
      <c r="O131">
        <v>1</v>
      </c>
      <c r="P131">
        <v>1</v>
      </c>
      <c r="T131">
        <v>50</v>
      </c>
    </row>
    <row r="132" spans="1:24" x14ac:dyDescent="0.25">
      <c r="A132" t="s">
        <v>196</v>
      </c>
      <c r="B132" t="s">
        <v>69</v>
      </c>
      <c r="C132" t="s">
        <v>200</v>
      </c>
      <c r="F132" t="s">
        <v>71</v>
      </c>
      <c r="G132">
        <v>420</v>
      </c>
      <c r="H132" s="2" t="s">
        <v>506</v>
      </c>
      <c r="I132" t="s">
        <v>27</v>
      </c>
      <c r="J132">
        <v>3417</v>
      </c>
      <c r="K132" t="s">
        <v>454</v>
      </c>
      <c r="L132" t="s">
        <v>28</v>
      </c>
      <c r="M132">
        <v>87209</v>
      </c>
      <c r="N132" t="s">
        <v>33</v>
      </c>
      <c r="O132">
        <v>1</v>
      </c>
      <c r="P132">
        <v>1</v>
      </c>
    </row>
    <row r="133" spans="1:24" x14ac:dyDescent="0.25">
      <c r="A133" t="s">
        <v>196</v>
      </c>
      <c r="B133" t="s">
        <v>73</v>
      </c>
      <c r="C133" t="s">
        <v>201</v>
      </c>
      <c r="F133" t="s">
        <v>36</v>
      </c>
      <c r="G133">
        <v>7560</v>
      </c>
      <c r="H133" s="2" t="s">
        <v>506</v>
      </c>
      <c r="I133" t="s">
        <v>27</v>
      </c>
      <c r="J133">
        <v>3417</v>
      </c>
      <c r="K133" t="s">
        <v>454</v>
      </c>
      <c r="L133" t="s">
        <v>28</v>
      </c>
      <c r="M133">
        <v>34472</v>
      </c>
      <c r="N133" t="s">
        <v>33</v>
      </c>
      <c r="O133">
        <v>1</v>
      </c>
      <c r="P133">
        <v>1</v>
      </c>
    </row>
    <row r="134" spans="1:24" x14ac:dyDescent="0.25">
      <c r="A134" t="s">
        <v>196</v>
      </c>
      <c r="B134" t="s">
        <v>75</v>
      </c>
      <c r="C134" t="s">
        <v>202</v>
      </c>
      <c r="F134" t="s">
        <v>36</v>
      </c>
      <c r="G134">
        <v>7560</v>
      </c>
      <c r="H134" s="2" t="s">
        <v>506</v>
      </c>
      <c r="I134" t="s">
        <v>27</v>
      </c>
      <c r="J134">
        <v>3417</v>
      </c>
      <c r="K134" t="s">
        <v>454</v>
      </c>
      <c r="L134" t="s">
        <v>28</v>
      </c>
      <c r="M134">
        <v>20865</v>
      </c>
      <c r="N134" t="s">
        <v>33</v>
      </c>
      <c r="O134">
        <v>1</v>
      </c>
      <c r="P134">
        <v>1</v>
      </c>
    </row>
    <row r="135" spans="1:24" x14ac:dyDescent="0.25">
      <c r="A135" t="s">
        <v>196</v>
      </c>
      <c r="B135" t="s">
        <v>42</v>
      </c>
      <c r="C135" t="s">
        <v>203</v>
      </c>
      <c r="F135" t="s">
        <v>44</v>
      </c>
      <c r="G135">
        <v>2952</v>
      </c>
      <c r="H135" s="2" t="s">
        <v>506</v>
      </c>
      <c r="I135" t="s">
        <v>27</v>
      </c>
      <c r="J135">
        <v>3417</v>
      </c>
      <c r="K135" t="s">
        <v>454</v>
      </c>
      <c r="L135" t="s">
        <v>28</v>
      </c>
      <c r="M135">
        <v>125147</v>
      </c>
      <c r="N135" t="s">
        <v>33</v>
      </c>
      <c r="O135">
        <v>1</v>
      </c>
      <c r="P135">
        <v>1</v>
      </c>
    </row>
    <row r="136" spans="1:24" x14ac:dyDescent="0.25">
      <c r="A136" t="s">
        <v>196</v>
      </c>
      <c r="B136" t="s">
        <v>48</v>
      </c>
      <c r="C136" t="s">
        <v>204</v>
      </c>
      <c r="F136" t="s">
        <v>36</v>
      </c>
      <c r="G136">
        <v>7560</v>
      </c>
      <c r="H136" s="2" t="s">
        <v>506</v>
      </c>
      <c r="I136" t="s">
        <v>27</v>
      </c>
      <c r="J136">
        <v>3417</v>
      </c>
      <c r="K136" t="s">
        <v>454</v>
      </c>
      <c r="L136" t="s">
        <v>28</v>
      </c>
      <c r="M136">
        <v>1583164</v>
      </c>
      <c r="N136" t="s">
        <v>33</v>
      </c>
      <c r="O136">
        <v>1</v>
      </c>
      <c r="P136">
        <v>1</v>
      </c>
    </row>
    <row r="137" spans="1:24" x14ac:dyDescent="0.25">
      <c r="A137" t="s">
        <v>196</v>
      </c>
      <c r="B137" t="s">
        <v>50</v>
      </c>
      <c r="C137" t="s">
        <v>205</v>
      </c>
      <c r="F137" t="s">
        <v>52</v>
      </c>
      <c r="G137">
        <v>3417</v>
      </c>
      <c r="H137" t="s">
        <v>454</v>
      </c>
      <c r="I137" t="s">
        <v>27</v>
      </c>
      <c r="J137">
        <v>3417</v>
      </c>
      <c r="K137" t="s">
        <v>454</v>
      </c>
      <c r="L137" t="s">
        <v>28</v>
      </c>
      <c r="M137">
        <v>607654</v>
      </c>
      <c r="N137" t="s">
        <v>33</v>
      </c>
      <c r="O137">
        <v>1</v>
      </c>
      <c r="P137">
        <v>1</v>
      </c>
      <c r="X137">
        <v>4860</v>
      </c>
    </row>
    <row r="138" spans="1:24" x14ac:dyDescent="0.25">
      <c r="A138" t="s">
        <v>196</v>
      </c>
      <c r="B138" t="s">
        <v>55</v>
      </c>
      <c r="C138" t="s">
        <v>206</v>
      </c>
      <c r="F138" t="s">
        <v>36</v>
      </c>
      <c r="G138">
        <v>7560</v>
      </c>
      <c r="H138" s="2" t="s">
        <v>506</v>
      </c>
      <c r="I138" t="s">
        <v>27</v>
      </c>
      <c r="J138">
        <v>3417</v>
      </c>
      <c r="K138" t="s">
        <v>454</v>
      </c>
      <c r="L138" t="s">
        <v>28</v>
      </c>
      <c r="M138">
        <v>667938</v>
      </c>
      <c r="N138" t="s">
        <v>33</v>
      </c>
      <c r="O138">
        <v>1</v>
      </c>
      <c r="P138">
        <v>1</v>
      </c>
    </row>
    <row r="139" spans="1:24" x14ac:dyDescent="0.25">
      <c r="A139" t="s">
        <v>207</v>
      </c>
      <c r="B139" t="s">
        <v>207</v>
      </c>
      <c r="C139" t="s">
        <v>208</v>
      </c>
      <c r="I139" t="s">
        <v>27</v>
      </c>
      <c r="J139">
        <v>3417</v>
      </c>
      <c r="K139" t="s">
        <v>454</v>
      </c>
      <c r="L139" t="s">
        <v>28</v>
      </c>
      <c r="M139">
        <v>905841</v>
      </c>
      <c r="N139" t="s">
        <v>33</v>
      </c>
      <c r="O139">
        <v>1</v>
      </c>
      <c r="P139">
        <v>1</v>
      </c>
      <c r="Q139">
        <v>345</v>
      </c>
      <c r="S139">
        <v>35</v>
      </c>
      <c r="T139">
        <v>5</v>
      </c>
      <c r="U139">
        <v>2</v>
      </c>
    </row>
    <row r="140" spans="1:24" x14ac:dyDescent="0.25">
      <c r="A140" t="s">
        <v>209</v>
      </c>
      <c r="B140" t="s">
        <v>209</v>
      </c>
      <c r="C140" t="s">
        <v>210</v>
      </c>
      <c r="I140" t="s">
        <v>27</v>
      </c>
      <c r="J140">
        <v>3417</v>
      </c>
      <c r="K140" t="s">
        <v>454</v>
      </c>
      <c r="L140" t="s">
        <v>28</v>
      </c>
      <c r="M140">
        <v>2283038</v>
      </c>
      <c r="N140" t="s">
        <v>33</v>
      </c>
      <c r="O140">
        <v>1</v>
      </c>
      <c r="P140">
        <v>1</v>
      </c>
      <c r="Q140">
        <v>950</v>
      </c>
      <c r="S140">
        <v>73</v>
      </c>
      <c r="T140">
        <v>35</v>
      </c>
    </row>
    <row r="141" spans="1:24" x14ac:dyDescent="0.25">
      <c r="A141" t="s">
        <v>211</v>
      </c>
      <c r="B141" t="s">
        <v>211</v>
      </c>
      <c r="C141" t="s">
        <v>212</v>
      </c>
      <c r="F141" t="s">
        <v>36</v>
      </c>
      <c r="G141">
        <v>540</v>
      </c>
      <c r="H141" s="2" t="s">
        <v>506</v>
      </c>
      <c r="I141" t="s">
        <v>27</v>
      </c>
      <c r="J141">
        <v>3417</v>
      </c>
      <c r="K141" t="s">
        <v>454</v>
      </c>
      <c r="L141" t="s">
        <v>28</v>
      </c>
      <c r="M141">
        <v>566431</v>
      </c>
      <c r="N141" t="s">
        <v>33</v>
      </c>
      <c r="O141">
        <v>1</v>
      </c>
      <c r="P141">
        <v>1</v>
      </c>
      <c r="Q141">
        <v>280</v>
      </c>
      <c r="S141">
        <v>35</v>
      </c>
    </row>
    <row r="142" spans="1:24" x14ac:dyDescent="0.25">
      <c r="A142" t="s">
        <v>213</v>
      </c>
      <c r="B142" t="s">
        <v>213</v>
      </c>
      <c r="C142" t="s">
        <v>214</v>
      </c>
      <c r="F142" t="s">
        <v>36</v>
      </c>
      <c r="G142">
        <v>1152</v>
      </c>
      <c r="H142" s="2" t="s">
        <v>506</v>
      </c>
      <c r="I142" t="s">
        <v>27</v>
      </c>
      <c r="J142">
        <v>3417</v>
      </c>
      <c r="K142" t="s">
        <v>454</v>
      </c>
      <c r="L142" t="s">
        <v>28</v>
      </c>
      <c r="M142">
        <v>2012135</v>
      </c>
      <c r="N142" t="s">
        <v>33</v>
      </c>
      <c r="O142">
        <v>1</v>
      </c>
      <c r="P142">
        <v>1</v>
      </c>
      <c r="Q142">
        <v>1220</v>
      </c>
      <c r="S142">
        <v>62</v>
      </c>
      <c r="T142">
        <v>15</v>
      </c>
      <c r="U142">
        <v>1</v>
      </c>
    </row>
    <row r="143" spans="1:24" x14ac:dyDescent="0.25">
      <c r="A143" t="s">
        <v>215</v>
      </c>
      <c r="B143" t="s">
        <v>216</v>
      </c>
      <c r="C143" t="s">
        <v>217</v>
      </c>
      <c r="F143" t="s">
        <v>36</v>
      </c>
      <c r="G143">
        <v>18630</v>
      </c>
      <c r="H143" s="2" t="s">
        <v>506</v>
      </c>
      <c r="I143" t="s">
        <v>52</v>
      </c>
      <c r="J143">
        <v>3417</v>
      </c>
      <c r="K143" t="s">
        <v>454</v>
      </c>
      <c r="L143" t="s">
        <v>28</v>
      </c>
      <c r="M143">
        <v>1286877</v>
      </c>
      <c r="N143" t="s">
        <v>33</v>
      </c>
      <c r="O143">
        <v>1</v>
      </c>
      <c r="P143">
        <v>1</v>
      </c>
    </row>
    <row r="144" spans="1:24" x14ac:dyDescent="0.25">
      <c r="A144" t="s">
        <v>215</v>
      </c>
      <c r="B144" t="s">
        <v>30</v>
      </c>
      <c r="C144" t="s">
        <v>218</v>
      </c>
      <c r="F144" t="s">
        <v>32</v>
      </c>
      <c r="G144">
        <v>972</v>
      </c>
      <c r="H144" s="2" t="s">
        <v>506</v>
      </c>
      <c r="I144" t="s">
        <v>52</v>
      </c>
      <c r="J144">
        <v>3417</v>
      </c>
      <c r="K144" t="s">
        <v>454</v>
      </c>
      <c r="L144" t="s">
        <v>28</v>
      </c>
      <c r="M144">
        <v>926876</v>
      </c>
      <c r="N144" t="s">
        <v>33</v>
      </c>
      <c r="O144">
        <v>1</v>
      </c>
      <c r="P144">
        <v>1</v>
      </c>
      <c r="Q144">
        <v>1050</v>
      </c>
      <c r="S144">
        <v>105</v>
      </c>
      <c r="U144">
        <v>1</v>
      </c>
    </row>
    <row r="145" spans="1:25" x14ac:dyDescent="0.25">
      <c r="A145" t="s">
        <v>215</v>
      </c>
      <c r="B145" t="s">
        <v>37</v>
      </c>
      <c r="C145" t="s">
        <v>219</v>
      </c>
      <c r="F145" t="s">
        <v>39</v>
      </c>
      <c r="G145">
        <v>1904</v>
      </c>
      <c r="H145" s="2" t="s">
        <v>506</v>
      </c>
      <c r="I145" t="s">
        <v>52</v>
      </c>
      <c r="J145">
        <v>3417</v>
      </c>
      <c r="K145" t="s">
        <v>454</v>
      </c>
      <c r="L145" t="s">
        <v>28</v>
      </c>
      <c r="M145">
        <v>10793613</v>
      </c>
      <c r="N145" t="s">
        <v>33</v>
      </c>
      <c r="O145">
        <v>1</v>
      </c>
      <c r="P145">
        <v>1</v>
      </c>
      <c r="Q145">
        <v>4400</v>
      </c>
      <c r="S145">
        <v>510</v>
      </c>
      <c r="U145">
        <v>10</v>
      </c>
    </row>
    <row r="146" spans="1:25" x14ac:dyDescent="0.25">
      <c r="A146" t="s">
        <v>215</v>
      </c>
      <c r="B146" t="s">
        <v>40</v>
      </c>
      <c r="C146" t="s">
        <v>220</v>
      </c>
      <c r="F146" t="s">
        <v>36</v>
      </c>
      <c r="G146">
        <v>18630</v>
      </c>
      <c r="H146" s="2" t="s">
        <v>506</v>
      </c>
      <c r="I146" t="s">
        <v>52</v>
      </c>
      <c r="J146">
        <v>3417</v>
      </c>
      <c r="K146" t="s">
        <v>454</v>
      </c>
      <c r="L146" t="s">
        <v>28</v>
      </c>
      <c r="M146">
        <v>1264499</v>
      </c>
      <c r="N146" t="s">
        <v>33</v>
      </c>
      <c r="O146">
        <v>1</v>
      </c>
      <c r="P146">
        <v>1</v>
      </c>
      <c r="T146">
        <v>110</v>
      </c>
    </row>
    <row r="147" spans="1:25" x14ac:dyDescent="0.25">
      <c r="A147" t="s">
        <v>215</v>
      </c>
      <c r="B147" t="s">
        <v>69</v>
      </c>
      <c r="C147" t="s">
        <v>221</v>
      </c>
      <c r="F147" t="s">
        <v>71</v>
      </c>
      <c r="G147">
        <v>810</v>
      </c>
      <c r="H147" s="2" t="s">
        <v>506</v>
      </c>
      <c r="I147" t="s">
        <v>52</v>
      </c>
      <c r="J147">
        <v>3417</v>
      </c>
      <c r="K147" t="s">
        <v>454</v>
      </c>
      <c r="L147" t="s">
        <v>28</v>
      </c>
      <c r="M147">
        <v>85890</v>
      </c>
      <c r="N147" t="s">
        <v>33</v>
      </c>
      <c r="O147">
        <v>1</v>
      </c>
      <c r="P147">
        <v>1</v>
      </c>
    </row>
    <row r="148" spans="1:25" x14ac:dyDescent="0.25">
      <c r="A148" t="s">
        <v>215</v>
      </c>
      <c r="B148" t="s">
        <v>75</v>
      </c>
      <c r="C148" t="s">
        <v>222</v>
      </c>
      <c r="F148" t="s">
        <v>36</v>
      </c>
      <c r="G148">
        <v>18630</v>
      </c>
      <c r="H148" s="2" t="s">
        <v>506</v>
      </c>
      <c r="I148" t="s">
        <v>52</v>
      </c>
      <c r="J148">
        <v>3417</v>
      </c>
      <c r="K148" t="s">
        <v>454</v>
      </c>
      <c r="L148" t="s">
        <v>28</v>
      </c>
      <c r="M148">
        <v>9766</v>
      </c>
      <c r="N148" t="s">
        <v>33</v>
      </c>
      <c r="O148">
        <v>1</v>
      </c>
      <c r="P148">
        <v>1</v>
      </c>
    </row>
    <row r="149" spans="1:25" x14ac:dyDescent="0.25">
      <c r="A149" t="s">
        <v>215</v>
      </c>
      <c r="B149" t="s">
        <v>42</v>
      </c>
      <c r="C149" t="s">
        <v>223</v>
      </c>
      <c r="F149" t="s">
        <v>44</v>
      </c>
      <c r="G149">
        <v>3174</v>
      </c>
      <c r="H149" s="2" t="s">
        <v>506</v>
      </c>
      <c r="I149" t="s">
        <v>52</v>
      </c>
      <c r="J149">
        <v>3417</v>
      </c>
      <c r="K149" t="s">
        <v>454</v>
      </c>
      <c r="L149" t="s">
        <v>28</v>
      </c>
      <c r="M149">
        <v>83831</v>
      </c>
      <c r="N149" t="s">
        <v>33</v>
      </c>
      <c r="O149">
        <v>1</v>
      </c>
      <c r="P149">
        <v>1</v>
      </c>
    </row>
    <row r="150" spans="1:25" x14ac:dyDescent="0.25">
      <c r="A150" t="s">
        <v>215</v>
      </c>
      <c r="B150" t="s">
        <v>48</v>
      </c>
      <c r="C150" t="s">
        <v>224</v>
      </c>
      <c r="F150" t="s">
        <v>36</v>
      </c>
      <c r="G150">
        <v>18630</v>
      </c>
      <c r="H150" s="2" t="s">
        <v>506</v>
      </c>
      <c r="I150" t="s">
        <v>52</v>
      </c>
      <c r="J150">
        <v>3417</v>
      </c>
      <c r="K150" t="s">
        <v>454</v>
      </c>
      <c r="L150" t="s">
        <v>28</v>
      </c>
      <c r="M150">
        <v>44803</v>
      </c>
      <c r="N150" t="s">
        <v>33</v>
      </c>
      <c r="O150">
        <v>1</v>
      </c>
      <c r="P150">
        <v>1</v>
      </c>
    </row>
    <row r="151" spans="1:25" x14ac:dyDescent="0.25">
      <c r="A151" t="s">
        <v>215</v>
      </c>
      <c r="B151" t="s">
        <v>50</v>
      </c>
      <c r="C151" t="s">
        <v>225</v>
      </c>
      <c r="F151" t="s">
        <v>52</v>
      </c>
      <c r="G151">
        <v>3417</v>
      </c>
      <c r="H151" t="s">
        <v>454</v>
      </c>
      <c r="I151" t="s">
        <v>52</v>
      </c>
      <c r="J151">
        <v>3417</v>
      </c>
      <c r="K151" t="s">
        <v>454</v>
      </c>
      <c r="L151" t="s">
        <v>28</v>
      </c>
      <c r="M151">
        <v>279196</v>
      </c>
      <c r="N151" t="s">
        <v>33</v>
      </c>
      <c r="O151">
        <v>1</v>
      </c>
      <c r="P151">
        <v>1</v>
      </c>
    </row>
    <row r="152" spans="1:25" x14ac:dyDescent="0.25">
      <c r="A152" t="s">
        <v>215</v>
      </c>
      <c r="B152" t="s">
        <v>55</v>
      </c>
      <c r="C152" t="s">
        <v>226</v>
      </c>
      <c r="F152" t="s">
        <v>36</v>
      </c>
      <c r="G152">
        <v>18630</v>
      </c>
      <c r="H152" s="2" t="s">
        <v>506</v>
      </c>
      <c r="I152" t="s">
        <v>52</v>
      </c>
      <c r="J152">
        <v>3417</v>
      </c>
      <c r="K152" t="s">
        <v>454</v>
      </c>
      <c r="L152" t="s">
        <v>28</v>
      </c>
      <c r="M152">
        <v>346767</v>
      </c>
      <c r="N152" t="s">
        <v>33</v>
      </c>
      <c r="O152">
        <v>1</v>
      </c>
      <c r="P152">
        <v>1</v>
      </c>
    </row>
    <row r="153" spans="1:25" x14ac:dyDescent="0.25">
      <c r="A153" t="s">
        <v>227</v>
      </c>
      <c r="B153" t="s">
        <v>227</v>
      </c>
      <c r="C153" t="s">
        <v>228</v>
      </c>
      <c r="I153" t="s">
        <v>52</v>
      </c>
      <c r="J153">
        <v>3417</v>
      </c>
      <c r="K153" t="s">
        <v>454</v>
      </c>
      <c r="L153" t="s">
        <v>28</v>
      </c>
      <c r="M153">
        <v>240158</v>
      </c>
      <c r="N153" t="s">
        <v>33</v>
      </c>
      <c r="O153">
        <v>1</v>
      </c>
      <c r="P153">
        <v>1</v>
      </c>
    </row>
    <row r="154" spans="1:25" x14ac:dyDescent="0.25">
      <c r="A154" t="s">
        <v>229</v>
      </c>
      <c r="B154" t="s">
        <v>230</v>
      </c>
      <c r="C154" t="s">
        <v>231</v>
      </c>
      <c r="D154" t="s">
        <v>232</v>
      </c>
      <c r="E154" t="s">
        <v>513</v>
      </c>
      <c r="F154" t="s">
        <v>232</v>
      </c>
      <c r="G154">
        <v>387000</v>
      </c>
      <c r="H154" t="s">
        <v>508</v>
      </c>
      <c r="I154" t="s">
        <v>52</v>
      </c>
      <c r="J154">
        <v>3417</v>
      </c>
      <c r="K154" t="s">
        <v>455</v>
      </c>
      <c r="L154" t="s">
        <v>28</v>
      </c>
      <c r="M154">
        <v>75019941</v>
      </c>
      <c r="N154" t="s">
        <v>33</v>
      </c>
      <c r="O154">
        <v>1</v>
      </c>
      <c r="P154">
        <v>1</v>
      </c>
    </row>
    <row r="155" spans="1:25" x14ac:dyDescent="0.25">
      <c r="A155" t="s">
        <v>229</v>
      </c>
      <c r="B155" t="s">
        <v>233</v>
      </c>
      <c r="C155" t="s">
        <v>234</v>
      </c>
      <c r="F155" t="s">
        <v>235</v>
      </c>
      <c r="G155">
        <v>57</v>
      </c>
      <c r="H155">
        <v>1</v>
      </c>
      <c r="I155" t="s">
        <v>52</v>
      </c>
      <c r="J155">
        <v>3417</v>
      </c>
      <c r="K155" t="s">
        <v>455</v>
      </c>
      <c r="L155" t="s">
        <v>28</v>
      </c>
      <c r="M155">
        <v>30753877</v>
      </c>
      <c r="N155" t="s">
        <v>33</v>
      </c>
      <c r="O155">
        <v>1</v>
      </c>
      <c r="P155">
        <v>1</v>
      </c>
    </row>
    <row r="156" spans="1:25" x14ac:dyDescent="0.25">
      <c r="A156" t="s">
        <v>229</v>
      </c>
      <c r="B156" t="s">
        <v>236</v>
      </c>
      <c r="C156" t="s">
        <v>237</v>
      </c>
      <c r="F156" t="s">
        <v>238</v>
      </c>
      <c r="G156">
        <v>4.5999999999999996</v>
      </c>
      <c r="H156" t="s">
        <v>457</v>
      </c>
      <c r="I156" t="s">
        <v>52</v>
      </c>
      <c r="J156">
        <v>3417</v>
      </c>
      <c r="K156" t="s">
        <v>455</v>
      </c>
      <c r="L156" t="s">
        <v>28</v>
      </c>
      <c r="M156">
        <v>49698846</v>
      </c>
      <c r="N156" t="s">
        <v>33</v>
      </c>
      <c r="O156">
        <v>1</v>
      </c>
      <c r="P156">
        <v>1</v>
      </c>
    </row>
    <row r="157" spans="1:25" x14ac:dyDescent="0.25">
      <c r="A157" t="s">
        <v>239</v>
      </c>
      <c r="B157" t="s">
        <v>240</v>
      </c>
      <c r="C157" t="s">
        <v>241</v>
      </c>
      <c r="D157" t="s">
        <v>242</v>
      </c>
      <c r="E157" t="s">
        <v>515</v>
      </c>
      <c r="F157" t="s">
        <v>242</v>
      </c>
      <c r="G157">
        <v>5430.88</v>
      </c>
      <c r="H157" t="s">
        <v>458</v>
      </c>
      <c r="I157" t="s">
        <v>52</v>
      </c>
      <c r="J157">
        <v>3417</v>
      </c>
      <c r="K157" t="s">
        <v>455</v>
      </c>
      <c r="L157" t="s">
        <v>28</v>
      </c>
      <c r="M157">
        <v>108401469</v>
      </c>
      <c r="N157" t="s">
        <v>33</v>
      </c>
      <c r="O157">
        <v>1</v>
      </c>
      <c r="P157">
        <v>1</v>
      </c>
    </row>
    <row r="158" spans="1:25" x14ac:dyDescent="0.25">
      <c r="A158" t="s">
        <v>239</v>
      </c>
      <c r="B158" t="s">
        <v>243</v>
      </c>
      <c r="C158" t="s">
        <v>244</v>
      </c>
      <c r="F158" t="s">
        <v>245</v>
      </c>
      <c r="G158">
        <v>154000</v>
      </c>
      <c r="H158">
        <v>1</v>
      </c>
      <c r="I158" t="s">
        <v>52</v>
      </c>
      <c r="J158">
        <v>3417</v>
      </c>
      <c r="K158" t="s">
        <v>455</v>
      </c>
      <c r="L158" t="s">
        <v>28</v>
      </c>
      <c r="M158">
        <v>36197143</v>
      </c>
      <c r="N158" t="s">
        <v>33</v>
      </c>
      <c r="O158">
        <v>1</v>
      </c>
      <c r="P158">
        <v>1</v>
      </c>
      <c r="X158">
        <v>8990</v>
      </c>
      <c r="Y158">
        <v>151650</v>
      </c>
    </row>
    <row r="159" spans="1:25" x14ac:dyDescent="0.25">
      <c r="A159" t="s">
        <v>239</v>
      </c>
      <c r="B159" t="s">
        <v>246</v>
      </c>
      <c r="C159" t="s">
        <v>247</v>
      </c>
      <c r="D159" t="s">
        <v>248</v>
      </c>
      <c r="E159" t="s">
        <v>516</v>
      </c>
      <c r="F159" t="s">
        <v>248</v>
      </c>
      <c r="G159">
        <v>5126</v>
      </c>
      <c r="H159" t="s">
        <v>507</v>
      </c>
      <c r="I159" t="s">
        <v>52</v>
      </c>
      <c r="J159">
        <v>3417</v>
      </c>
      <c r="K159" t="s">
        <v>455</v>
      </c>
      <c r="L159" t="s">
        <v>28</v>
      </c>
      <c r="M159">
        <v>119461264</v>
      </c>
      <c r="N159" t="s">
        <v>33</v>
      </c>
      <c r="O159">
        <v>1</v>
      </c>
      <c r="P159">
        <v>1</v>
      </c>
    </row>
    <row r="160" spans="1:25" x14ac:dyDescent="0.25">
      <c r="A160" t="s">
        <v>239</v>
      </c>
      <c r="B160" t="s">
        <v>249</v>
      </c>
      <c r="C160" t="s">
        <v>250</v>
      </c>
      <c r="D160" t="s">
        <v>251</v>
      </c>
      <c r="E160" t="s">
        <v>514</v>
      </c>
      <c r="F160" t="s">
        <v>251</v>
      </c>
      <c r="G160">
        <v>91663</v>
      </c>
      <c r="H160" t="s">
        <v>508</v>
      </c>
      <c r="I160" t="s">
        <v>52</v>
      </c>
      <c r="J160">
        <v>3417</v>
      </c>
      <c r="K160" t="s">
        <v>455</v>
      </c>
      <c r="L160" t="s">
        <v>28</v>
      </c>
      <c r="M160">
        <v>8419993</v>
      </c>
      <c r="N160" t="s">
        <v>33</v>
      </c>
      <c r="O160">
        <v>1</v>
      </c>
      <c r="P160">
        <v>1</v>
      </c>
    </row>
    <row r="161" spans="1:25" x14ac:dyDescent="0.25">
      <c r="A161" t="s">
        <v>252</v>
      </c>
      <c r="B161" t="s">
        <v>253</v>
      </c>
      <c r="C161" t="s">
        <v>254</v>
      </c>
      <c r="I161" t="s">
        <v>52</v>
      </c>
      <c r="J161">
        <v>3417</v>
      </c>
      <c r="K161" t="s">
        <v>455</v>
      </c>
      <c r="L161" t="s">
        <v>28</v>
      </c>
      <c r="M161">
        <v>17443131</v>
      </c>
      <c r="N161" t="s">
        <v>33</v>
      </c>
      <c r="O161">
        <v>1</v>
      </c>
      <c r="P161">
        <v>1</v>
      </c>
      <c r="Y161">
        <v>60280</v>
      </c>
    </row>
    <row r="162" spans="1:25" x14ac:dyDescent="0.25">
      <c r="A162" t="s">
        <v>252</v>
      </c>
      <c r="B162" t="s">
        <v>255</v>
      </c>
      <c r="C162" t="s">
        <v>256</v>
      </c>
      <c r="I162" t="s">
        <v>52</v>
      </c>
      <c r="J162">
        <v>3417</v>
      </c>
      <c r="K162" t="s">
        <v>455</v>
      </c>
      <c r="L162" t="s">
        <v>28</v>
      </c>
      <c r="M162">
        <v>32329219</v>
      </c>
      <c r="N162" t="s">
        <v>33</v>
      </c>
      <c r="O162">
        <v>1</v>
      </c>
      <c r="P162">
        <v>1</v>
      </c>
      <c r="X162">
        <v>2150</v>
      </c>
      <c r="Y162">
        <v>62660</v>
      </c>
    </row>
    <row r="163" spans="1:25" x14ac:dyDescent="0.25">
      <c r="A163" t="s">
        <v>252</v>
      </c>
      <c r="B163" t="s">
        <v>257</v>
      </c>
      <c r="C163" t="s">
        <v>258</v>
      </c>
      <c r="F163" t="s">
        <v>259</v>
      </c>
      <c r="G163">
        <v>92268</v>
      </c>
      <c r="H163">
        <v>1</v>
      </c>
      <c r="I163" t="s">
        <v>52</v>
      </c>
      <c r="J163">
        <v>3417</v>
      </c>
      <c r="K163" t="s">
        <v>455</v>
      </c>
      <c r="L163" t="s">
        <v>28</v>
      </c>
      <c r="M163">
        <v>21141659</v>
      </c>
      <c r="N163" t="s">
        <v>33</v>
      </c>
      <c r="O163">
        <v>1</v>
      </c>
      <c r="P163">
        <v>1</v>
      </c>
      <c r="X163">
        <v>9930</v>
      </c>
      <c r="Y163">
        <v>120820</v>
      </c>
    </row>
    <row r="164" spans="1:25" x14ac:dyDescent="0.25">
      <c r="A164" t="s">
        <v>252</v>
      </c>
      <c r="B164" t="s">
        <v>260</v>
      </c>
      <c r="C164" t="s">
        <v>261</v>
      </c>
      <c r="F164" t="s">
        <v>259</v>
      </c>
      <c r="G164">
        <v>92268</v>
      </c>
      <c r="H164">
        <v>1</v>
      </c>
      <c r="I164" t="s">
        <v>52</v>
      </c>
      <c r="J164">
        <v>3417</v>
      </c>
      <c r="K164" t="s">
        <v>455</v>
      </c>
      <c r="L164" t="s">
        <v>28</v>
      </c>
      <c r="M164">
        <v>3366386</v>
      </c>
      <c r="N164" t="s">
        <v>33</v>
      </c>
      <c r="O164">
        <v>1</v>
      </c>
      <c r="P164">
        <v>1</v>
      </c>
      <c r="X164">
        <v>13400</v>
      </c>
    </row>
    <row r="165" spans="1:25" x14ac:dyDescent="0.25">
      <c r="A165" t="s">
        <v>262</v>
      </c>
      <c r="B165" t="s">
        <v>263</v>
      </c>
      <c r="C165" t="s">
        <v>264</v>
      </c>
      <c r="F165" t="s">
        <v>265</v>
      </c>
      <c r="G165">
        <v>23872</v>
      </c>
      <c r="H165" t="s">
        <v>463</v>
      </c>
      <c r="I165" t="s">
        <v>52</v>
      </c>
      <c r="J165">
        <v>3417</v>
      </c>
      <c r="K165" t="s">
        <v>455</v>
      </c>
      <c r="L165" t="s">
        <v>28</v>
      </c>
      <c r="M165">
        <v>43498466</v>
      </c>
      <c r="N165" t="s">
        <v>33</v>
      </c>
      <c r="O165">
        <v>1</v>
      </c>
      <c r="P165">
        <v>1</v>
      </c>
      <c r="X165">
        <v>296171</v>
      </c>
      <c r="Y165">
        <v>1738</v>
      </c>
    </row>
    <row r="166" spans="1:25" x14ac:dyDescent="0.25">
      <c r="A166" t="s">
        <v>262</v>
      </c>
      <c r="B166" t="s">
        <v>266</v>
      </c>
      <c r="C166" t="s">
        <v>267</v>
      </c>
      <c r="F166" t="s">
        <v>265</v>
      </c>
      <c r="G166">
        <v>23872</v>
      </c>
      <c r="H166" t="s">
        <v>463</v>
      </c>
      <c r="I166" t="s">
        <v>52</v>
      </c>
      <c r="J166">
        <v>3417</v>
      </c>
      <c r="K166" t="s">
        <v>455</v>
      </c>
      <c r="L166" t="s">
        <v>28</v>
      </c>
      <c r="M166">
        <v>4382355</v>
      </c>
      <c r="N166" t="s">
        <v>33</v>
      </c>
      <c r="O166">
        <v>1</v>
      </c>
      <c r="P166">
        <v>1</v>
      </c>
      <c r="X166">
        <v>7800</v>
      </c>
    </row>
    <row r="167" spans="1:25" x14ac:dyDescent="0.25">
      <c r="A167" t="s">
        <v>262</v>
      </c>
      <c r="B167" t="s">
        <v>268</v>
      </c>
      <c r="C167" t="s">
        <v>269</v>
      </c>
      <c r="I167" t="s">
        <v>52</v>
      </c>
      <c r="J167">
        <v>3417</v>
      </c>
      <c r="K167" t="s">
        <v>455</v>
      </c>
      <c r="L167" t="s">
        <v>28</v>
      </c>
      <c r="M167">
        <v>20796213</v>
      </c>
      <c r="N167" t="s">
        <v>33</v>
      </c>
      <c r="O167">
        <v>1</v>
      </c>
      <c r="P167">
        <v>1</v>
      </c>
      <c r="X167">
        <v>24550</v>
      </c>
    </row>
    <row r="168" spans="1:25" x14ac:dyDescent="0.25">
      <c r="A168" t="s">
        <v>270</v>
      </c>
      <c r="B168" t="s">
        <v>271</v>
      </c>
      <c r="C168" t="s">
        <v>272</v>
      </c>
      <c r="D168" t="s">
        <v>273</v>
      </c>
      <c r="E168" t="s">
        <v>518</v>
      </c>
      <c r="F168" t="s">
        <v>273</v>
      </c>
      <c r="G168">
        <v>2</v>
      </c>
      <c r="H168" t="s">
        <v>464</v>
      </c>
      <c r="I168" t="s">
        <v>52</v>
      </c>
      <c r="J168">
        <v>3417</v>
      </c>
      <c r="K168" t="s">
        <v>455</v>
      </c>
      <c r="L168" t="s">
        <v>28</v>
      </c>
      <c r="M168">
        <v>391304</v>
      </c>
      <c r="N168" t="s">
        <v>33</v>
      </c>
      <c r="O168">
        <v>1</v>
      </c>
      <c r="P168">
        <v>1</v>
      </c>
    </row>
    <row r="169" spans="1:25" x14ac:dyDescent="0.25">
      <c r="A169" t="s">
        <v>270</v>
      </c>
      <c r="B169" t="s">
        <v>274</v>
      </c>
      <c r="C169" t="s">
        <v>275</v>
      </c>
      <c r="F169" t="s">
        <v>33</v>
      </c>
      <c r="I169" t="s">
        <v>52</v>
      </c>
      <c r="J169">
        <v>3417</v>
      </c>
      <c r="K169" t="s">
        <v>455</v>
      </c>
      <c r="L169" t="s">
        <v>28</v>
      </c>
      <c r="M169">
        <v>62594</v>
      </c>
      <c r="N169" t="s">
        <v>33</v>
      </c>
      <c r="O169">
        <v>1</v>
      </c>
      <c r="P169">
        <v>1</v>
      </c>
    </row>
    <row r="170" spans="1:25" x14ac:dyDescent="0.25">
      <c r="A170" t="s">
        <v>270</v>
      </c>
      <c r="B170" t="s">
        <v>276</v>
      </c>
      <c r="C170" t="s">
        <v>277</v>
      </c>
      <c r="F170" t="s">
        <v>33</v>
      </c>
      <c r="I170" t="s">
        <v>52</v>
      </c>
      <c r="J170">
        <v>3417</v>
      </c>
      <c r="K170" t="s">
        <v>455</v>
      </c>
      <c r="L170" t="s">
        <v>28</v>
      </c>
      <c r="M170">
        <v>232257</v>
      </c>
      <c r="N170" t="s">
        <v>33</v>
      </c>
      <c r="O170">
        <v>1</v>
      </c>
      <c r="P170">
        <v>1</v>
      </c>
    </row>
    <row r="171" spans="1:25" x14ac:dyDescent="0.25">
      <c r="A171" t="s">
        <v>270</v>
      </c>
      <c r="B171" t="s">
        <v>278</v>
      </c>
      <c r="C171" t="s">
        <v>279</v>
      </c>
      <c r="D171" t="s">
        <v>280</v>
      </c>
      <c r="E171" t="s">
        <v>518</v>
      </c>
      <c r="F171" t="s">
        <v>280</v>
      </c>
      <c r="G171">
        <v>113</v>
      </c>
      <c r="H171" t="s">
        <v>464</v>
      </c>
      <c r="I171" t="s">
        <v>52</v>
      </c>
      <c r="J171">
        <v>3417</v>
      </c>
      <c r="K171" t="s">
        <v>455</v>
      </c>
      <c r="L171" t="s">
        <v>28</v>
      </c>
      <c r="M171">
        <v>1850028</v>
      </c>
      <c r="N171" t="s">
        <v>33</v>
      </c>
      <c r="O171">
        <v>1</v>
      </c>
      <c r="P171">
        <v>1</v>
      </c>
    </row>
    <row r="172" spans="1:25" x14ac:dyDescent="0.25">
      <c r="A172" t="s">
        <v>270</v>
      </c>
      <c r="B172" t="s">
        <v>281</v>
      </c>
      <c r="C172" t="s">
        <v>282</v>
      </c>
      <c r="F172" t="s">
        <v>33</v>
      </c>
      <c r="I172" t="s">
        <v>52</v>
      </c>
      <c r="J172">
        <v>3417</v>
      </c>
      <c r="K172" t="s">
        <v>455</v>
      </c>
      <c r="L172" t="s">
        <v>28</v>
      </c>
      <c r="M172">
        <v>355407</v>
      </c>
      <c r="N172" t="s">
        <v>33</v>
      </c>
      <c r="O172">
        <v>1</v>
      </c>
      <c r="P172">
        <v>1</v>
      </c>
    </row>
    <row r="173" spans="1:25" x14ac:dyDescent="0.25">
      <c r="A173" t="s">
        <v>270</v>
      </c>
      <c r="B173" t="s">
        <v>283</v>
      </c>
      <c r="C173" t="s">
        <v>284</v>
      </c>
      <c r="F173" t="s">
        <v>33</v>
      </c>
      <c r="I173" t="s">
        <v>52</v>
      </c>
      <c r="J173">
        <v>3417</v>
      </c>
      <c r="K173" t="s">
        <v>455</v>
      </c>
      <c r="L173" t="s">
        <v>28</v>
      </c>
      <c r="M173">
        <v>1538750</v>
      </c>
      <c r="N173" t="s">
        <v>33</v>
      </c>
      <c r="O173">
        <v>1</v>
      </c>
      <c r="P173">
        <v>1</v>
      </c>
    </row>
    <row r="174" spans="1:25" x14ac:dyDescent="0.25">
      <c r="A174" t="s">
        <v>270</v>
      </c>
      <c r="B174" t="s">
        <v>285</v>
      </c>
      <c r="C174" t="s">
        <v>286</v>
      </c>
      <c r="F174" t="s">
        <v>33</v>
      </c>
      <c r="I174" t="s">
        <v>52</v>
      </c>
      <c r="J174">
        <v>3417</v>
      </c>
      <c r="K174" t="s">
        <v>455</v>
      </c>
      <c r="L174" t="s">
        <v>28</v>
      </c>
      <c r="M174">
        <v>381137</v>
      </c>
      <c r="N174" t="s">
        <v>33</v>
      </c>
      <c r="O174">
        <v>1</v>
      </c>
      <c r="P174">
        <v>1</v>
      </c>
    </row>
    <row r="175" spans="1:25" x14ac:dyDescent="0.25">
      <c r="A175" t="s">
        <v>270</v>
      </c>
      <c r="B175" t="s">
        <v>287</v>
      </c>
      <c r="C175" t="s">
        <v>288</v>
      </c>
      <c r="F175" t="s">
        <v>289</v>
      </c>
      <c r="G175">
        <v>1056</v>
      </c>
      <c r="H175" t="s">
        <v>462</v>
      </c>
      <c r="I175" t="s">
        <v>52</v>
      </c>
      <c r="J175">
        <v>3417</v>
      </c>
      <c r="K175" t="s">
        <v>455</v>
      </c>
      <c r="L175" t="s">
        <v>28</v>
      </c>
      <c r="M175">
        <v>6837991</v>
      </c>
      <c r="N175" t="s">
        <v>33</v>
      </c>
      <c r="O175">
        <v>1</v>
      </c>
      <c r="P175">
        <v>1</v>
      </c>
      <c r="X175">
        <v>11450</v>
      </c>
      <c r="Y175">
        <v>9150</v>
      </c>
    </row>
    <row r="176" spans="1:25" x14ac:dyDescent="0.25">
      <c r="A176" t="s">
        <v>290</v>
      </c>
      <c r="B176" t="s">
        <v>291</v>
      </c>
      <c r="C176" t="s">
        <v>292</v>
      </c>
      <c r="F176" t="s">
        <v>33</v>
      </c>
      <c r="I176" t="s">
        <v>52</v>
      </c>
      <c r="J176">
        <v>3417</v>
      </c>
      <c r="K176" t="s">
        <v>455</v>
      </c>
      <c r="L176" t="s">
        <v>28</v>
      </c>
      <c r="M176">
        <v>4540150</v>
      </c>
      <c r="N176" t="s">
        <v>33</v>
      </c>
      <c r="O176">
        <v>1</v>
      </c>
      <c r="P176">
        <v>1</v>
      </c>
      <c r="X176">
        <v>47000</v>
      </c>
    </row>
    <row r="177" spans="1:25" x14ac:dyDescent="0.25">
      <c r="A177" t="s">
        <v>290</v>
      </c>
      <c r="B177" t="s">
        <v>293</v>
      </c>
      <c r="C177" t="s">
        <v>294</v>
      </c>
      <c r="F177" t="s">
        <v>33</v>
      </c>
      <c r="I177" t="s">
        <v>52</v>
      </c>
      <c r="J177">
        <v>3417</v>
      </c>
      <c r="K177" t="s">
        <v>455</v>
      </c>
      <c r="L177" t="s">
        <v>28</v>
      </c>
      <c r="M177">
        <v>5645240</v>
      </c>
      <c r="N177" t="s">
        <v>33</v>
      </c>
      <c r="O177">
        <v>1</v>
      </c>
      <c r="P177">
        <v>1</v>
      </c>
      <c r="X177">
        <v>49404</v>
      </c>
      <c r="Y177">
        <v>77</v>
      </c>
    </row>
    <row r="178" spans="1:25" x14ac:dyDescent="0.25">
      <c r="A178" t="s">
        <v>290</v>
      </c>
      <c r="B178" t="s">
        <v>295</v>
      </c>
      <c r="C178" t="s">
        <v>296</v>
      </c>
      <c r="F178" t="s">
        <v>265</v>
      </c>
      <c r="G178">
        <v>23872</v>
      </c>
      <c r="H178" t="s">
        <v>463</v>
      </c>
      <c r="I178" t="s">
        <v>52</v>
      </c>
      <c r="J178">
        <v>3417</v>
      </c>
      <c r="K178" t="s">
        <v>455</v>
      </c>
      <c r="L178" t="s">
        <v>28</v>
      </c>
      <c r="M178">
        <v>64519555</v>
      </c>
      <c r="N178" t="s">
        <v>33</v>
      </c>
      <c r="O178">
        <v>1</v>
      </c>
      <c r="P178">
        <v>1</v>
      </c>
      <c r="X178">
        <v>102160</v>
      </c>
      <c r="Y178">
        <v>161600</v>
      </c>
    </row>
    <row r="179" spans="1:25" x14ac:dyDescent="0.25">
      <c r="A179" t="s">
        <v>290</v>
      </c>
      <c r="B179" t="s">
        <v>297</v>
      </c>
      <c r="C179" t="s">
        <v>298</v>
      </c>
      <c r="F179" t="s">
        <v>33</v>
      </c>
      <c r="I179" t="s">
        <v>52</v>
      </c>
      <c r="J179">
        <v>3417</v>
      </c>
      <c r="K179" t="s">
        <v>455</v>
      </c>
      <c r="L179" t="s">
        <v>28</v>
      </c>
      <c r="M179">
        <v>478670</v>
      </c>
      <c r="N179" t="s">
        <v>33</v>
      </c>
      <c r="O179">
        <v>1</v>
      </c>
      <c r="P179">
        <v>1</v>
      </c>
    </row>
    <row r="180" spans="1:25" x14ac:dyDescent="0.25">
      <c r="A180" t="s">
        <v>290</v>
      </c>
      <c r="B180" t="s">
        <v>299</v>
      </c>
      <c r="C180" t="s">
        <v>300</v>
      </c>
      <c r="F180" t="s">
        <v>27</v>
      </c>
      <c r="G180">
        <v>3417</v>
      </c>
      <c r="H180" t="s">
        <v>455</v>
      </c>
      <c r="I180" t="s">
        <v>52</v>
      </c>
      <c r="J180">
        <v>3417</v>
      </c>
      <c r="K180" t="s">
        <v>455</v>
      </c>
      <c r="L180" t="s">
        <v>28</v>
      </c>
      <c r="M180">
        <v>45445885</v>
      </c>
      <c r="N180" t="s">
        <v>33</v>
      </c>
      <c r="O180">
        <v>1</v>
      </c>
      <c r="P180">
        <v>1</v>
      </c>
      <c r="Y180">
        <v>614600</v>
      </c>
    </row>
    <row r="181" spans="1:25" x14ac:dyDescent="0.25">
      <c r="A181" t="s">
        <v>290</v>
      </c>
      <c r="B181" t="s">
        <v>301</v>
      </c>
      <c r="C181" t="s">
        <v>302</v>
      </c>
      <c r="F181" t="s">
        <v>265</v>
      </c>
      <c r="G181">
        <v>23872</v>
      </c>
      <c r="H181" t="s">
        <v>463</v>
      </c>
      <c r="I181" t="s">
        <v>52</v>
      </c>
      <c r="J181">
        <v>3417</v>
      </c>
      <c r="K181" t="s">
        <v>455</v>
      </c>
      <c r="L181" t="s">
        <v>28</v>
      </c>
      <c r="M181">
        <v>31297550</v>
      </c>
      <c r="N181" t="s">
        <v>33</v>
      </c>
      <c r="O181">
        <v>1</v>
      </c>
      <c r="P181">
        <v>1</v>
      </c>
      <c r="X181">
        <v>165000</v>
      </c>
      <c r="Y181">
        <v>286730</v>
      </c>
    </row>
    <row r="182" spans="1:25" x14ac:dyDescent="0.25">
      <c r="A182" t="s">
        <v>290</v>
      </c>
      <c r="B182" t="s">
        <v>303</v>
      </c>
      <c r="C182" t="s">
        <v>304</v>
      </c>
      <c r="F182" t="s">
        <v>33</v>
      </c>
      <c r="I182" t="s">
        <v>52</v>
      </c>
      <c r="J182">
        <v>3417</v>
      </c>
      <c r="K182" t="s">
        <v>455</v>
      </c>
      <c r="L182" t="s">
        <v>28</v>
      </c>
      <c r="M182">
        <v>10231040</v>
      </c>
      <c r="N182" t="s">
        <v>33</v>
      </c>
      <c r="O182">
        <v>1</v>
      </c>
      <c r="P182">
        <v>1</v>
      </c>
    </row>
    <row r="183" spans="1:25" x14ac:dyDescent="0.25">
      <c r="A183" t="s">
        <v>290</v>
      </c>
      <c r="B183" t="s">
        <v>305</v>
      </c>
      <c r="C183" t="s">
        <v>306</v>
      </c>
      <c r="F183" t="s">
        <v>33</v>
      </c>
      <c r="I183" t="s">
        <v>52</v>
      </c>
      <c r="J183">
        <v>3417</v>
      </c>
      <c r="K183" t="s">
        <v>455</v>
      </c>
      <c r="L183" t="s">
        <v>28</v>
      </c>
      <c r="M183">
        <v>2397864</v>
      </c>
      <c r="N183" t="s">
        <v>33</v>
      </c>
      <c r="O183">
        <v>1</v>
      </c>
      <c r="P183">
        <v>1</v>
      </c>
      <c r="X183">
        <v>3000</v>
      </c>
    </row>
    <row r="184" spans="1:25" x14ac:dyDescent="0.25">
      <c r="A184" t="s">
        <v>307</v>
      </c>
      <c r="B184" t="s">
        <v>308</v>
      </c>
      <c r="C184" t="s">
        <v>309</v>
      </c>
      <c r="F184" t="s">
        <v>310</v>
      </c>
      <c r="G184">
        <v>1</v>
      </c>
      <c r="H184">
        <v>1</v>
      </c>
      <c r="I184" t="s">
        <v>52</v>
      </c>
      <c r="J184">
        <v>3417</v>
      </c>
      <c r="K184" t="s">
        <v>455</v>
      </c>
      <c r="L184" t="s">
        <v>28</v>
      </c>
      <c r="M184">
        <v>3351758</v>
      </c>
      <c r="N184" t="s">
        <v>33</v>
      </c>
      <c r="O184">
        <v>1</v>
      </c>
      <c r="P184">
        <v>1</v>
      </c>
    </row>
    <row r="185" spans="1:25" x14ac:dyDescent="0.25">
      <c r="A185" t="s">
        <v>307</v>
      </c>
      <c r="B185" t="s">
        <v>311</v>
      </c>
      <c r="C185" t="s">
        <v>312</v>
      </c>
      <c r="F185" t="s">
        <v>33</v>
      </c>
      <c r="I185" t="s">
        <v>52</v>
      </c>
      <c r="J185">
        <v>3417</v>
      </c>
      <c r="K185" t="s">
        <v>455</v>
      </c>
      <c r="L185" t="s">
        <v>28</v>
      </c>
      <c r="M185">
        <v>355599</v>
      </c>
      <c r="N185" t="s">
        <v>33</v>
      </c>
      <c r="O185">
        <v>1</v>
      </c>
      <c r="P185">
        <v>1</v>
      </c>
    </row>
    <row r="186" spans="1:25" x14ac:dyDescent="0.25">
      <c r="A186" t="s">
        <v>307</v>
      </c>
      <c r="B186" t="s">
        <v>313</v>
      </c>
      <c r="C186" t="s">
        <v>314</v>
      </c>
      <c r="F186" t="s">
        <v>33</v>
      </c>
      <c r="I186" t="s">
        <v>52</v>
      </c>
      <c r="J186">
        <v>3417</v>
      </c>
      <c r="K186" t="s">
        <v>455</v>
      </c>
      <c r="L186" t="s">
        <v>28</v>
      </c>
      <c r="M186">
        <v>1445229</v>
      </c>
      <c r="N186" t="s">
        <v>33</v>
      </c>
      <c r="O186">
        <v>1</v>
      </c>
      <c r="P186">
        <v>1</v>
      </c>
    </row>
    <row r="187" spans="1:25" x14ac:dyDescent="0.25">
      <c r="A187" t="s">
        <v>307</v>
      </c>
      <c r="B187" t="s">
        <v>315</v>
      </c>
      <c r="C187" t="s">
        <v>316</v>
      </c>
      <c r="F187" t="s">
        <v>33</v>
      </c>
      <c r="I187" t="s">
        <v>52</v>
      </c>
      <c r="J187">
        <v>3417</v>
      </c>
      <c r="K187" t="s">
        <v>455</v>
      </c>
      <c r="L187" t="s">
        <v>28</v>
      </c>
      <c r="M187">
        <v>1408991</v>
      </c>
      <c r="N187" t="s">
        <v>33</v>
      </c>
      <c r="O187">
        <v>1</v>
      </c>
      <c r="P187">
        <v>1</v>
      </c>
    </row>
    <row r="188" spans="1:25" x14ac:dyDescent="0.25">
      <c r="A188" t="s">
        <v>307</v>
      </c>
      <c r="B188" t="s">
        <v>317</v>
      </c>
      <c r="C188" t="s">
        <v>318</v>
      </c>
      <c r="F188" t="s">
        <v>33</v>
      </c>
      <c r="I188" t="s">
        <v>52</v>
      </c>
      <c r="J188">
        <v>3417</v>
      </c>
      <c r="K188" t="s">
        <v>455</v>
      </c>
      <c r="L188" t="s">
        <v>28</v>
      </c>
      <c r="M188">
        <v>1476340</v>
      </c>
      <c r="N188" t="s">
        <v>33</v>
      </c>
      <c r="O188">
        <v>1</v>
      </c>
      <c r="P188">
        <v>1</v>
      </c>
    </row>
    <row r="189" spans="1:25" x14ac:dyDescent="0.25">
      <c r="A189" t="s">
        <v>307</v>
      </c>
      <c r="B189" t="s">
        <v>319</v>
      </c>
      <c r="C189" t="s">
        <v>320</v>
      </c>
      <c r="F189" t="s">
        <v>235</v>
      </c>
      <c r="G189">
        <v>57</v>
      </c>
      <c r="H189">
        <v>1</v>
      </c>
      <c r="I189" t="s">
        <v>52</v>
      </c>
      <c r="J189">
        <v>3417</v>
      </c>
      <c r="K189" t="s">
        <v>455</v>
      </c>
      <c r="L189" t="s">
        <v>28</v>
      </c>
      <c r="M189">
        <v>710824</v>
      </c>
      <c r="N189" t="s">
        <v>33</v>
      </c>
      <c r="O189">
        <v>1</v>
      </c>
      <c r="P189">
        <v>1</v>
      </c>
    </row>
    <row r="190" spans="1:25" x14ac:dyDescent="0.25">
      <c r="A190" t="s">
        <v>307</v>
      </c>
      <c r="B190" t="s">
        <v>321</v>
      </c>
      <c r="C190" t="s">
        <v>322</v>
      </c>
      <c r="F190" t="s">
        <v>310</v>
      </c>
      <c r="G190">
        <v>1</v>
      </c>
      <c r="H190">
        <v>1</v>
      </c>
      <c r="I190" t="s">
        <v>52</v>
      </c>
      <c r="J190">
        <v>3417</v>
      </c>
      <c r="K190" t="s">
        <v>455</v>
      </c>
      <c r="L190" t="s">
        <v>28</v>
      </c>
      <c r="M190">
        <v>7579214</v>
      </c>
      <c r="N190" t="s">
        <v>33</v>
      </c>
      <c r="O190">
        <v>1</v>
      </c>
      <c r="P190">
        <v>1</v>
      </c>
    </row>
    <row r="191" spans="1:25" x14ac:dyDescent="0.25">
      <c r="A191" t="s">
        <v>307</v>
      </c>
      <c r="B191" t="s">
        <v>323</v>
      </c>
      <c r="C191" t="s">
        <v>324</v>
      </c>
      <c r="F191" t="s">
        <v>33</v>
      </c>
      <c r="I191" t="s">
        <v>52</v>
      </c>
      <c r="J191">
        <v>3417</v>
      </c>
      <c r="K191" t="s">
        <v>455</v>
      </c>
      <c r="L191" t="s">
        <v>28</v>
      </c>
      <c r="M191">
        <v>9532951</v>
      </c>
      <c r="N191" t="s">
        <v>33</v>
      </c>
      <c r="O191">
        <v>1</v>
      </c>
      <c r="P191">
        <v>1</v>
      </c>
    </row>
    <row r="192" spans="1:25" x14ac:dyDescent="0.25">
      <c r="A192" t="s">
        <v>307</v>
      </c>
      <c r="B192" t="s">
        <v>325</v>
      </c>
      <c r="C192" t="s">
        <v>326</v>
      </c>
      <c r="F192" t="s">
        <v>235</v>
      </c>
      <c r="G192">
        <v>57</v>
      </c>
      <c r="H192">
        <v>1</v>
      </c>
      <c r="I192" t="s">
        <v>52</v>
      </c>
      <c r="J192">
        <v>3417</v>
      </c>
      <c r="K192" t="s">
        <v>455</v>
      </c>
      <c r="L192" t="s">
        <v>28</v>
      </c>
      <c r="M192">
        <v>7571241</v>
      </c>
      <c r="N192" t="s">
        <v>33</v>
      </c>
      <c r="O192">
        <v>1</v>
      </c>
      <c r="P192">
        <v>1</v>
      </c>
    </row>
    <row r="193" spans="1:25" x14ac:dyDescent="0.25">
      <c r="A193" t="s">
        <v>307</v>
      </c>
      <c r="B193" t="s">
        <v>327</v>
      </c>
      <c r="C193" t="s">
        <v>328</v>
      </c>
      <c r="F193" t="s">
        <v>235</v>
      </c>
      <c r="G193">
        <v>57</v>
      </c>
      <c r="H193">
        <v>1</v>
      </c>
      <c r="I193" t="s">
        <v>52</v>
      </c>
      <c r="J193">
        <v>3417</v>
      </c>
      <c r="K193" t="s">
        <v>455</v>
      </c>
      <c r="L193" t="s">
        <v>28</v>
      </c>
      <c r="M193">
        <v>10234233</v>
      </c>
      <c r="N193" t="s">
        <v>33</v>
      </c>
      <c r="O193">
        <v>1</v>
      </c>
      <c r="P193">
        <v>1</v>
      </c>
    </row>
    <row r="194" spans="1:25" x14ac:dyDescent="0.25">
      <c r="A194" t="s">
        <v>307</v>
      </c>
      <c r="B194" t="s">
        <v>329</v>
      </c>
      <c r="C194" t="s">
        <v>330</v>
      </c>
      <c r="F194" t="s">
        <v>235</v>
      </c>
      <c r="G194">
        <v>57</v>
      </c>
      <c r="H194">
        <v>1</v>
      </c>
      <c r="I194" t="s">
        <v>52</v>
      </c>
      <c r="J194">
        <v>3417</v>
      </c>
      <c r="K194" t="s">
        <v>455</v>
      </c>
      <c r="L194" t="s">
        <v>28</v>
      </c>
      <c r="M194">
        <v>8721364</v>
      </c>
      <c r="N194" t="s">
        <v>33</v>
      </c>
      <c r="O194">
        <v>1</v>
      </c>
      <c r="P194">
        <v>1</v>
      </c>
    </row>
    <row r="195" spans="1:25" x14ac:dyDescent="0.25">
      <c r="A195" t="s">
        <v>331</v>
      </c>
      <c r="B195" t="s">
        <v>332</v>
      </c>
      <c r="C195" t="s">
        <v>333</v>
      </c>
      <c r="F195" t="s">
        <v>33</v>
      </c>
      <c r="I195" t="s">
        <v>52</v>
      </c>
      <c r="J195">
        <v>3417</v>
      </c>
      <c r="K195" t="s">
        <v>455</v>
      </c>
      <c r="L195" t="s">
        <v>28</v>
      </c>
      <c r="M195">
        <v>2064008.504</v>
      </c>
      <c r="N195" t="s">
        <v>33</v>
      </c>
      <c r="O195">
        <v>1</v>
      </c>
      <c r="P195">
        <v>1</v>
      </c>
    </row>
    <row r="196" spans="1:25" x14ac:dyDescent="0.25">
      <c r="A196" t="s">
        <v>331</v>
      </c>
      <c r="B196" t="s">
        <v>334</v>
      </c>
      <c r="C196" t="s">
        <v>335</v>
      </c>
      <c r="F196" t="s">
        <v>33</v>
      </c>
      <c r="I196" t="s">
        <v>52</v>
      </c>
      <c r="J196">
        <v>3417</v>
      </c>
      <c r="K196" t="s">
        <v>455</v>
      </c>
      <c r="L196" t="s">
        <v>28</v>
      </c>
      <c r="M196">
        <v>8562632.5319999997</v>
      </c>
      <c r="N196" t="s">
        <v>33</v>
      </c>
      <c r="O196">
        <v>1</v>
      </c>
      <c r="P196">
        <v>1</v>
      </c>
    </row>
    <row r="197" spans="1:25" x14ac:dyDescent="0.25">
      <c r="A197" t="s">
        <v>331</v>
      </c>
      <c r="B197" t="s">
        <v>336</v>
      </c>
      <c r="C197" t="s">
        <v>337</v>
      </c>
      <c r="F197" t="s">
        <v>338</v>
      </c>
      <c r="G197">
        <v>250</v>
      </c>
      <c r="H197">
        <v>1</v>
      </c>
      <c r="I197" t="s">
        <v>27</v>
      </c>
      <c r="J197">
        <v>3417</v>
      </c>
      <c r="K197" t="s">
        <v>455</v>
      </c>
      <c r="L197" t="s">
        <v>28</v>
      </c>
      <c r="M197">
        <v>9736449.9159999993</v>
      </c>
      <c r="N197" t="s">
        <v>33</v>
      </c>
      <c r="O197">
        <v>1</v>
      </c>
      <c r="P197">
        <v>1</v>
      </c>
    </row>
    <row r="198" spans="1:25" x14ac:dyDescent="0.25">
      <c r="A198" t="s">
        <v>339</v>
      </c>
      <c r="B198" t="s">
        <v>340</v>
      </c>
      <c r="C198" t="s">
        <v>341</v>
      </c>
      <c r="F198" t="s">
        <v>342</v>
      </c>
      <c r="G198">
        <v>100</v>
      </c>
      <c r="H198" t="s">
        <v>465</v>
      </c>
      <c r="I198" t="s">
        <v>27</v>
      </c>
      <c r="J198">
        <v>3417</v>
      </c>
      <c r="K198" t="s">
        <v>455</v>
      </c>
      <c r="L198" t="s">
        <v>28</v>
      </c>
      <c r="M198">
        <v>730336.83070000005</v>
      </c>
      <c r="N198" t="s">
        <v>33</v>
      </c>
      <c r="O198">
        <v>1</v>
      </c>
      <c r="P198">
        <v>1</v>
      </c>
    </row>
    <row r="199" spans="1:25" x14ac:dyDescent="0.25">
      <c r="A199" t="s">
        <v>339</v>
      </c>
      <c r="B199" t="s">
        <v>343</v>
      </c>
      <c r="C199" t="s">
        <v>344</v>
      </c>
      <c r="F199" t="s">
        <v>345</v>
      </c>
      <c r="G199">
        <v>40</v>
      </c>
      <c r="H199" t="s">
        <v>466</v>
      </c>
      <c r="I199" t="s">
        <v>27</v>
      </c>
      <c r="J199">
        <v>3417</v>
      </c>
      <c r="K199" t="s">
        <v>455</v>
      </c>
      <c r="L199" t="s">
        <v>28</v>
      </c>
      <c r="M199">
        <v>22978268</v>
      </c>
      <c r="N199" t="s">
        <v>33</v>
      </c>
      <c r="O199">
        <v>1</v>
      </c>
      <c r="P199">
        <v>1</v>
      </c>
    </row>
    <row r="200" spans="1:25" x14ac:dyDescent="0.25">
      <c r="A200" t="s">
        <v>346</v>
      </c>
      <c r="B200" t="s">
        <v>347</v>
      </c>
      <c r="C200" t="s">
        <v>348</v>
      </c>
      <c r="F200" t="s">
        <v>349</v>
      </c>
      <c r="G200">
        <v>150.79644740000001</v>
      </c>
      <c r="H200" t="s">
        <v>467</v>
      </c>
      <c r="I200" t="s">
        <v>27</v>
      </c>
      <c r="J200">
        <v>230</v>
      </c>
      <c r="K200" t="s">
        <v>455</v>
      </c>
      <c r="L200" t="s">
        <v>28</v>
      </c>
      <c r="M200">
        <v>17192142.030000001</v>
      </c>
      <c r="N200" t="s">
        <v>33</v>
      </c>
      <c r="O200">
        <v>1</v>
      </c>
      <c r="P200">
        <v>1</v>
      </c>
    </row>
    <row r="201" spans="1:25" x14ac:dyDescent="0.25">
      <c r="A201" t="s">
        <v>346</v>
      </c>
      <c r="B201" t="s">
        <v>350</v>
      </c>
      <c r="C201" t="s">
        <v>351</v>
      </c>
      <c r="F201" t="s">
        <v>352</v>
      </c>
      <c r="G201">
        <v>4</v>
      </c>
      <c r="H201" t="s">
        <v>470</v>
      </c>
      <c r="I201" t="s">
        <v>27</v>
      </c>
      <c r="J201">
        <v>230</v>
      </c>
      <c r="K201" t="s">
        <v>455</v>
      </c>
      <c r="L201" t="s">
        <v>28</v>
      </c>
      <c r="M201">
        <v>34560408.780000001</v>
      </c>
      <c r="N201" t="s">
        <v>33</v>
      </c>
      <c r="O201">
        <v>1</v>
      </c>
      <c r="P201">
        <v>1</v>
      </c>
    </row>
    <row r="202" spans="1:25" x14ac:dyDescent="0.25">
      <c r="A202" t="s">
        <v>346</v>
      </c>
      <c r="B202" t="s">
        <v>353</v>
      </c>
      <c r="C202" t="s">
        <v>354</v>
      </c>
      <c r="F202" t="s">
        <v>355</v>
      </c>
      <c r="G202">
        <v>4.8133333E-2</v>
      </c>
      <c r="H202" t="s">
        <v>468</v>
      </c>
      <c r="I202" t="s">
        <v>27</v>
      </c>
      <c r="J202">
        <v>12.55</v>
      </c>
      <c r="K202" t="s">
        <v>455</v>
      </c>
      <c r="L202" t="s">
        <v>28</v>
      </c>
      <c r="M202">
        <v>3330589.6469999999</v>
      </c>
      <c r="N202" t="s">
        <v>33</v>
      </c>
      <c r="O202">
        <v>1</v>
      </c>
      <c r="P202">
        <v>1</v>
      </c>
    </row>
    <row r="203" spans="1:25" x14ac:dyDescent="0.25">
      <c r="A203" t="s">
        <v>346</v>
      </c>
      <c r="B203" t="s">
        <v>356</v>
      </c>
      <c r="C203" t="s">
        <v>357</v>
      </c>
      <c r="D203" t="s">
        <v>358</v>
      </c>
      <c r="E203" t="s">
        <v>519</v>
      </c>
      <c r="F203" t="s">
        <v>358</v>
      </c>
      <c r="G203">
        <v>2791</v>
      </c>
      <c r="H203" t="s">
        <v>469</v>
      </c>
      <c r="I203" t="s">
        <v>27</v>
      </c>
      <c r="J203">
        <v>230</v>
      </c>
      <c r="K203" t="s">
        <v>455</v>
      </c>
      <c r="L203" t="s">
        <v>28</v>
      </c>
      <c r="M203">
        <v>6600420.2070000004</v>
      </c>
      <c r="N203" t="s">
        <v>33</v>
      </c>
      <c r="O203">
        <v>1</v>
      </c>
      <c r="P203">
        <v>1</v>
      </c>
    </row>
    <row r="204" spans="1:25" x14ac:dyDescent="0.25">
      <c r="A204" t="s">
        <v>359</v>
      </c>
      <c r="B204" t="s">
        <v>360</v>
      </c>
      <c r="C204" t="s">
        <v>361</v>
      </c>
      <c r="F204" t="s">
        <v>362</v>
      </c>
      <c r="G204">
        <v>854.25</v>
      </c>
      <c r="H204" t="s">
        <v>471</v>
      </c>
      <c r="I204" t="s">
        <v>27</v>
      </c>
      <c r="J204">
        <v>3417</v>
      </c>
      <c r="K204" t="s">
        <v>455</v>
      </c>
      <c r="L204" t="s">
        <v>28</v>
      </c>
      <c r="M204">
        <v>29711266</v>
      </c>
      <c r="N204" t="s">
        <v>33</v>
      </c>
      <c r="O204">
        <v>1</v>
      </c>
      <c r="P204">
        <v>1</v>
      </c>
    </row>
    <row r="205" spans="1:25" x14ac:dyDescent="0.25">
      <c r="A205" t="s">
        <v>363</v>
      </c>
      <c r="B205" t="s">
        <v>364</v>
      </c>
      <c r="C205" t="s">
        <v>365</v>
      </c>
      <c r="I205" t="s">
        <v>366</v>
      </c>
      <c r="J205">
        <v>1144</v>
      </c>
      <c r="K205" t="s">
        <v>472</v>
      </c>
      <c r="L205" t="s">
        <v>28</v>
      </c>
      <c r="M205">
        <v>303437900.30000001</v>
      </c>
      <c r="N205" t="s">
        <v>33</v>
      </c>
      <c r="O205">
        <v>1</v>
      </c>
      <c r="P205">
        <v>1</v>
      </c>
      <c r="Q205">
        <v>3700</v>
      </c>
      <c r="S205">
        <v>440</v>
      </c>
      <c r="T205">
        <v>5</v>
      </c>
      <c r="U205">
        <v>45</v>
      </c>
      <c r="X205">
        <v>187090</v>
      </c>
    </row>
    <row r="206" spans="1:25" x14ac:dyDescent="0.25">
      <c r="A206" t="s">
        <v>363</v>
      </c>
      <c r="B206" t="s">
        <v>367</v>
      </c>
      <c r="C206" t="s">
        <v>368</v>
      </c>
      <c r="I206" t="s">
        <v>366</v>
      </c>
      <c r="J206">
        <v>1144</v>
      </c>
      <c r="K206" t="s">
        <v>472</v>
      </c>
      <c r="L206" t="s">
        <v>28</v>
      </c>
      <c r="M206">
        <v>84792697.400000006</v>
      </c>
      <c r="N206" t="s">
        <v>33</v>
      </c>
      <c r="O206">
        <v>1</v>
      </c>
      <c r="P206">
        <v>1</v>
      </c>
      <c r="Q206">
        <v>650</v>
      </c>
      <c r="S206">
        <v>65</v>
      </c>
      <c r="U206">
        <v>2</v>
      </c>
      <c r="X206">
        <v>1088500</v>
      </c>
    </row>
    <row r="207" spans="1:25" x14ac:dyDescent="0.25">
      <c r="A207" t="s">
        <v>363</v>
      </c>
      <c r="B207" t="s">
        <v>369</v>
      </c>
      <c r="C207" t="s">
        <v>370</v>
      </c>
      <c r="F207" t="s">
        <v>248</v>
      </c>
      <c r="G207" s="41">
        <f>(3*25700 + 3*12450 + 3*14350 + 3*9990 + 2*16050 + 2*34400)/3/1.1^2</f>
        <v>79440.771349862247</v>
      </c>
      <c r="H207" t="s">
        <v>507</v>
      </c>
      <c r="I207" t="s">
        <v>366</v>
      </c>
      <c r="J207">
        <v>1144</v>
      </c>
      <c r="K207" t="s">
        <v>472</v>
      </c>
      <c r="L207" t="s">
        <v>28</v>
      </c>
      <c r="M207">
        <v>74747364.890000001</v>
      </c>
      <c r="N207" t="s">
        <v>33</v>
      </c>
      <c r="O207">
        <v>1</v>
      </c>
      <c r="P207">
        <v>1</v>
      </c>
      <c r="X207">
        <v>1138920</v>
      </c>
      <c r="Y207">
        <v>56940</v>
      </c>
    </row>
    <row r="208" spans="1:25" x14ac:dyDescent="0.25">
      <c r="A208" t="s">
        <v>363</v>
      </c>
      <c r="B208" t="s">
        <v>371</v>
      </c>
      <c r="C208" t="s">
        <v>372</v>
      </c>
      <c r="I208" t="s">
        <v>366</v>
      </c>
      <c r="J208">
        <v>1144</v>
      </c>
      <c r="K208" t="s">
        <v>472</v>
      </c>
      <c r="L208" t="s">
        <v>28</v>
      </c>
      <c r="M208">
        <v>91135906.370000005</v>
      </c>
      <c r="N208" t="s">
        <v>33</v>
      </c>
      <c r="O208">
        <v>1</v>
      </c>
      <c r="P208">
        <v>1</v>
      </c>
      <c r="Q208">
        <v>122</v>
      </c>
      <c r="S208">
        <v>8</v>
      </c>
      <c r="U208">
        <v>1</v>
      </c>
      <c r="X208">
        <v>1330475</v>
      </c>
      <c r="Y208">
        <v>326000</v>
      </c>
    </row>
    <row r="209" spans="1:25" x14ac:dyDescent="0.25">
      <c r="A209" t="s">
        <v>363</v>
      </c>
      <c r="B209" t="s">
        <v>373</v>
      </c>
      <c r="C209" t="s">
        <v>374</v>
      </c>
      <c r="I209" t="s">
        <v>366</v>
      </c>
      <c r="J209">
        <v>1144</v>
      </c>
      <c r="K209" t="s">
        <v>472</v>
      </c>
      <c r="L209" t="s">
        <v>28</v>
      </c>
      <c r="M209">
        <v>17896323.629999999</v>
      </c>
      <c r="N209" t="s">
        <v>33</v>
      </c>
      <c r="O209">
        <v>1</v>
      </c>
      <c r="P209">
        <v>1</v>
      </c>
    </row>
    <row r="210" spans="1:25" x14ac:dyDescent="0.25">
      <c r="A210" t="s">
        <v>363</v>
      </c>
      <c r="B210" t="s">
        <v>375</v>
      </c>
      <c r="C210" t="s">
        <v>376</v>
      </c>
      <c r="I210" t="s">
        <v>366</v>
      </c>
      <c r="J210">
        <v>1144</v>
      </c>
      <c r="K210" t="s">
        <v>472</v>
      </c>
      <c r="L210" t="s">
        <v>28</v>
      </c>
      <c r="M210">
        <v>21289794.43</v>
      </c>
      <c r="N210" t="s">
        <v>33</v>
      </c>
      <c r="O210">
        <v>1</v>
      </c>
      <c r="P210">
        <v>1</v>
      </c>
    </row>
    <row r="211" spans="1:25" x14ac:dyDescent="0.25">
      <c r="A211" t="s">
        <v>377</v>
      </c>
      <c r="B211" t="s">
        <v>378</v>
      </c>
      <c r="C211" t="s">
        <v>379</v>
      </c>
      <c r="I211" t="s">
        <v>366</v>
      </c>
      <c r="J211">
        <v>1144</v>
      </c>
      <c r="K211" t="s">
        <v>473</v>
      </c>
      <c r="L211" t="s">
        <v>28</v>
      </c>
      <c r="M211">
        <v>26306164</v>
      </c>
      <c r="N211" t="s">
        <v>33</v>
      </c>
      <c r="O211">
        <v>1</v>
      </c>
      <c r="P211">
        <v>1</v>
      </c>
    </row>
    <row r="212" spans="1:25" x14ac:dyDescent="0.25">
      <c r="A212" t="s">
        <v>377</v>
      </c>
      <c r="B212" t="s">
        <v>380</v>
      </c>
      <c r="C212" t="s">
        <v>381</v>
      </c>
      <c r="I212" t="s">
        <v>366</v>
      </c>
      <c r="J212">
        <v>1144</v>
      </c>
      <c r="K212" t="s">
        <v>473</v>
      </c>
      <c r="L212" t="s">
        <v>28</v>
      </c>
      <c r="M212">
        <v>44768206</v>
      </c>
      <c r="N212" t="s">
        <v>33</v>
      </c>
      <c r="O212">
        <v>1</v>
      </c>
      <c r="P212">
        <v>1</v>
      </c>
      <c r="Q212">
        <v>440</v>
      </c>
      <c r="S212">
        <v>30</v>
      </c>
      <c r="U212">
        <v>2</v>
      </c>
      <c r="Y212">
        <v>705</v>
      </c>
    </row>
    <row r="213" spans="1:25" x14ac:dyDescent="0.25">
      <c r="A213" t="s">
        <v>377</v>
      </c>
      <c r="B213" t="s">
        <v>382</v>
      </c>
      <c r="C213" t="s">
        <v>383</v>
      </c>
      <c r="I213" t="s">
        <v>366</v>
      </c>
      <c r="J213">
        <v>1144</v>
      </c>
      <c r="K213" t="s">
        <v>473</v>
      </c>
      <c r="L213" t="s">
        <v>28</v>
      </c>
      <c r="M213">
        <v>4297174</v>
      </c>
      <c r="N213" t="s">
        <v>33</v>
      </c>
      <c r="O213">
        <v>1</v>
      </c>
      <c r="P213">
        <v>1</v>
      </c>
    </row>
    <row r="214" spans="1:25" x14ac:dyDescent="0.25">
      <c r="A214" t="s">
        <v>377</v>
      </c>
      <c r="B214" t="s">
        <v>384</v>
      </c>
      <c r="C214" t="s">
        <v>385</v>
      </c>
      <c r="I214" t="s">
        <v>366</v>
      </c>
      <c r="J214">
        <v>1144</v>
      </c>
      <c r="K214" t="s">
        <v>473</v>
      </c>
      <c r="L214" t="s">
        <v>28</v>
      </c>
      <c r="M214">
        <v>11073940</v>
      </c>
      <c r="N214" t="s">
        <v>33</v>
      </c>
      <c r="O214">
        <v>1</v>
      </c>
      <c r="P214">
        <v>1</v>
      </c>
    </row>
    <row r="215" spans="1:25" x14ac:dyDescent="0.25">
      <c r="A215" t="s">
        <v>377</v>
      </c>
      <c r="B215" t="s">
        <v>386</v>
      </c>
      <c r="C215" t="s">
        <v>387</v>
      </c>
      <c r="I215" t="s">
        <v>366</v>
      </c>
      <c r="J215">
        <v>1144</v>
      </c>
      <c r="K215" t="s">
        <v>473</v>
      </c>
      <c r="L215" t="s">
        <v>28</v>
      </c>
      <c r="M215">
        <v>104279957</v>
      </c>
      <c r="N215" t="s">
        <v>33</v>
      </c>
      <c r="O215">
        <v>1</v>
      </c>
      <c r="P215">
        <v>1</v>
      </c>
      <c r="Q215">
        <v>5020</v>
      </c>
      <c r="S215">
        <v>285</v>
      </c>
    </row>
    <row r="216" spans="1:25" x14ac:dyDescent="0.25">
      <c r="A216" t="s">
        <v>377</v>
      </c>
      <c r="B216" t="s">
        <v>388</v>
      </c>
      <c r="C216" t="s">
        <v>389</v>
      </c>
      <c r="I216" t="s">
        <v>366</v>
      </c>
      <c r="J216">
        <v>1144</v>
      </c>
      <c r="K216" t="s">
        <v>473</v>
      </c>
      <c r="L216" t="s">
        <v>28</v>
      </c>
      <c r="M216">
        <v>75382282</v>
      </c>
      <c r="N216" t="s">
        <v>33</v>
      </c>
      <c r="O216">
        <v>1</v>
      </c>
      <c r="P216">
        <v>1</v>
      </c>
      <c r="W216">
        <v>4978650</v>
      </c>
    </row>
    <row r="217" spans="1:25" x14ac:dyDescent="0.25">
      <c r="A217" t="s">
        <v>390</v>
      </c>
      <c r="B217" t="s">
        <v>391</v>
      </c>
      <c r="C217" t="s">
        <v>392</v>
      </c>
      <c r="D217" t="s">
        <v>393</v>
      </c>
      <c r="E217" t="s">
        <v>518</v>
      </c>
      <c r="F217" t="s">
        <v>393</v>
      </c>
      <c r="G217">
        <v>190</v>
      </c>
      <c r="H217" t="s">
        <v>464</v>
      </c>
      <c r="I217" t="s">
        <v>27</v>
      </c>
      <c r="J217">
        <v>3417</v>
      </c>
      <c r="K217" t="s">
        <v>509</v>
      </c>
      <c r="L217" t="s">
        <v>28</v>
      </c>
      <c r="M217">
        <v>3273323</v>
      </c>
      <c r="N217" t="s">
        <v>33</v>
      </c>
      <c r="O217">
        <v>1</v>
      </c>
      <c r="P217">
        <v>1</v>
      </c>
    </row>
    <row r="218" spans="1:25" x14ac:dyDescent="0.25">
      <c r="A218" t="s">
        <v>390</v>
      </c>
      <c r="B218" t="s">
        <v>394</v>
      </c>
      <c r="C218" t="s">
        <v>395</v>
      </c>
      <c r="D218" t="s">
        <v>396</v>
      </c>
      <c r="E218" t="s">
        <v>518</v>
      </c>
      <c r="F218" t="s">
        <v>396</v>
      </c>
      <c r="G218">
        <v>90</v>
      </c>
      <c r="H218" t="s">
        <v>464</v>
      </c>
      <c r="I218" t="s">
        <v>27</v>
      </c>
      <c r="J218">
        <v>3417</v>
      </c>
      <c r="K218" t="s">
        <v>509</v>
      </c>
      <c r="L218" t="s">
        <v>28</v>
      </c>
      <c r="M218">
        <v>1317233</v>
      </c>
      <c r="N218" t="s">
        <v>33</v>
      </c>
      <c r="O218">
        <v>1</v>
      </c>
      <c r="P218">
        <v>1</v>
      </c>
    </row>
    <row r="219" spans="1:25" x14ac:dyDescent="0.25">
      <c r="A219" t="s">
        <v>390</v>
      </c>
      <c r="B219" t="s">
        <v>397</v>
      </c>
      <c r="C219" t="s">
        <v>398</v>
      </c>
      <c r="D219" t="s">
        <v>397</v>
      </c>
      <c r="E219" t="s">
        <v>518</v>
      </c>
      <c r="F219" t="s">
        <v>397</v>
      </c>
      <c r="G219">
        <v>380</v>
      </c>
      <c r="H219" t="s">
        <v>464</v>
      </c>
      <c r="I219" t="s">
        <v>27</v>
      </c>
      <c r="J219">
        <v>3417</v>
      </c>
      <c r="K219" t="s">
        <v>509</v>
      </c>
      <c r="L219" t="s">
        <v>28</v>
      </c>
      <c r="M219">
        <v>6941502</v>
      </c>
      <c r="N219" t="s">
        <v>33</v>
      </c>
      <c r="O219">
        <v>1</v>
      </c>
      <c r="P219">
        <v>1</v>
      </c>
    </row>
    <row r="220" spans="1:25" x14ac:dyDescent="0.25">
      <c r="A220" t="s">
        <v>390</v>
      </c>
      <c r="B220" t="s">
        <v>399</v>
      </c>
      <c r="C220" t="s">
        <v>400</v>
      </c>
      <c r="F220" t="s">
        <v>33</v>
      </c>
      <c r="L220" t="s">
        <v>28</v>
      </c>
      <c r="M220">
        <v>1303644</v>
      </c>
      <c r="N220" t="s">
        <v>33</v>
      </c>
      <c r="O220">
        <v>1</v>
      </c>
      <c r="P220">
        <v>1</v>
      </c>
    </row>
    <row r="221" spans="1:25" x14ac:dyDescent="0.25">
      <c r="A221" t="s">
        <v>390</v>
      </c>
      <c r="B221" t="s">
        <v>401</v>
      </c>
      <c r="C221" t="s">
        <v>402</v>
      </c>
      <c r="D221" t="s">
        <v>403</v>
      </c>
      <c r="E221" t="s">
        <v>518</v>
      </c>
      <c r="F221" t="s">
        <v>403</v>
      </c>
      <c r="G221">
        <v>4.5</v>
      </c>
      <c r="H221" t="s">
        <v>464</v>
      </c>
      <c r="I221" t="s">
        <v>27</v>
      </c>
      <c r="J221">
        <v>3417</v>
      </c>
      <c r="K221" t="s">
        <v>509</v>
      </c>
      <c r="L221" t="s">
        <v>28</v>
      </c>
      <c r="M221">
        <v>1051195</v>
      </c>
      <c r="N221" t="s">
        <v>33</v>
      </c>
      <c r="O221">
        <v>1</v>
      </c>
      <c r="P221">
        <v>1</v>
      </c>
    </row>
    <row r="222" spans="1:25" x14ac:dyDescent="0.25">
      <c r="A222" t="s">
        <v>404</v>
      </c>
      <c r="B222" t="s">
        <v>405</v>
      </c>
      <c r="C222" t="s">
        <v>406</v>
      </c>
      <c r="F222" t="s">
        <v>407</v>
      </c>
      <c r="G222">
        <v>416524</v>
      </c>
      <c r="H222" t="s">
        <v>474</v>
      </c>
      <c r="L222" t="s">
        <v>28</v>
      </c>
      <c r="M222">
        <v>24444522</v>
      </c>
      <c r="N222" t="s">
        <v>33</v>
      </c>
      <c r="O222">
        <v>1</v>
      </c>
      <c r="P222">
        <v>1</v>
      </c>
      <c r="X222">
        <v>174800</v>
      </c>
      <c r="Y222">
        <v>68500</v>
      </c>
    </row>
    <row r="223" spans="1:25" x14ac:dyDescent="0.25">
      <c r="A223" t="s">
        <v>404</v>
      </c>
      <c r="B223" t="s">
        <v>408</v>
      </c>
      <c r="C223" t="s">
        <v>409</v>
      </c>
      <c r="F223" t="s">
        <v>407</v>
      </c>
      <c r="G223">
        <v>416524</v>
      </c>
      <c r="H223" t="s">
        <v>474</v>
      </c>
      <c r="L223" t="s">
        <v>28</v>
      </c>
      <c r="M223">
        <v>72411451</v>
      </c>
      <c r="N223" t="s">
        <v>33</v>
      </c>
      <c r="O223">
        <v>1</v>
      </c>
      <c r="P223">
        <v>1</v>
      </c>
      <c r="X223">
        <v>1196500</v>
      </c>
    </row>
    <row r="224" spans="1:25" x14ac:dyDescent="0.25">
      <c r="A224" t="s">
        <v>404</v>
      </c>
      <c r="B224" t="s">
        <v>410</v>
      </c>
      <c r="C224" t="s">
        <v>411</v>
      </c>
      <c r="F224" t="s">
        <v>407</v>
      </c>
      <c r="G224">
        <v>416524</v>
      </c>
      <c r="H224" t="s">
        <v>474</v>
      </c>
      <c r="L224" t="s">
        <v>28</v>
      </c>
      <c r="M224">
        <v>15428628</v>
      </c>
      <c r="N224" t="s">
        <v>33</v>
      </c>
      <c r="O224">
        <v>1</v>
      </c>
      <c r="P224">
        <v>1</v>
      </c>
      <c r="X224">
        <v>279460</v>
      </c>
    </row>
    <row r="225" spans="1:24" x14ac:dyDescent="0.25">
      <c r="A225" t="s">
        <v>404</v>
      </c>
      <c r="B225" t="s">
        <v>412</v>
      </c>
      <c r="C225" t="s">
        <v>413</v>
      </c>
      <c r="F225" t="s">
        <v>33</v>
      </c>
      <c r="L225" t="s">
        <v>28</v>
      </c>
      <c r="M225">
        <v>755209</v>
      </c>
      <c r="N225" t="s">
        <v>33</v>
      </c>
      <c r="O225">
        <v>1</v>
      </c>
      <c r="P225">
        <v>1</v>
      </c>
      <c r="Q225">
        <v>30</v>
      </c>
      <c r="S225">
        <v>5</v>
      </c>
    </row>
    <row r="226" spans="1:24" x14ac:dyDescent="0.25">
      <c r="A226" t="s">
        <v>414</v>
      </c>
      <c r="B226" t="s">
        <v>414</v>
      </c>
      <c r="C226" t="s">
        <v>415</v>
      </c>
      <c r="F226" t="s">
        <v>407</v>
      </c>
      <c r="G226">
        <v>416524</v>
      </c>
      <c r="H226" t="s">
        <v>474</v>
      </c>
      <c r="L226" t="s">
        <v>28</v>
      </c>
      <c r="M226">
        <v>16185605</v>
      </c>
      <c r="N226" t="s">
        <v>33</v>
      </c>
      <c r="O226">
        <v>1</v>
      </c>
      <c r="P226">
        <v>1</v>
      </c>
    </row>
    <row r="227" spans="1:24" x14ac:dyDescent="0.25">
      <c r="A227" t="s">
        <v>416</v>
      </c>
      <c r="B227" t="s">
        <v>416</v>
      </c>
      <c r="C227" t="s">
        <v>417</v>
      </c>
      <c r="F227" t="s">
        <v>407</v>
      </c>
      <c r="G227">
        <v>416524</v>
      </c>
      <c r="H227" t="s">
        <v>474</v>
      </c>
      <c r="L227" t="s">
        <v>28</v>
      </c>
      <c r="M227">
        <v>6467655</v>
      </c>
      <c r="N227" t="s">
        <v>33</v>
      </c>
      <c r="O227">
        <v>1</v>
      </c>
      <c r="P227">
        <v>1</v>
      </c>
    </row>
    <row r="228" spans="1:24" x14ac:dyDescent="0.25">
      <c r="A228" t="s">
        <v>418</v>
      </c>
      <c r="B228" t="s">
        <v>418</v>
      </c>
      <c r="C228" t="s">
        <v>419</v>
      </c>
      <c r="F228" t="s">
        <v>33</v>
      </c>
      <c r="L228" t="s">
        <v>28</v>
      </c>
      <c r="M228">
        <v>6675261</v>
      </c>
      <c r="N228" t="s">
        <v>33</v>
      </c>
      <c r="O228">
        <v>1</v>
      </c>
      <c r="P228">
        <v>1</v>
      </c>
    </row>
    <row r="229" spans="1:24" x14ac:dyDescent="0.25">
      <c r="A229" t="s">
        <v>420</v>
      </c>
      <c r="B229" t="s">
        <v>421</v>
      </c>
      <c r="C229" t="s">
        <v>422</v>
      </c>
      <c r="F229" t="s">
        <v>423</v>
      </c>
      <c r="G229">
        <v>2273</v>
      </c>
      <c r="H229" t="s">
        <v>475</v>
      </c>
      <c r="I229" t="s">
        <v>52</v>
      </c>
      <c r="J229">
        <v>3417</v>
      </c>
      <c r="K229" t="s">
        <v>510</v>
      </c>
      <c r="L229" t="s">
        <v>28</v>
      </c>
      <c r="M229">
        <v>3187841</v>
      </c>
      <c r="N229" t="s">
        <v>33</v>
      </c>
      <c r="O229">
        <v>1</v>
      </c>
      <c r="P229">
        <v>1</v>
      </c>
      <c r="Q229">
        <v>700</v>
      </c>
      <c r="S229">
        <v>55</v>
      </c>
      <c r="T229">
        <v>27</v>
      </c>
      <c r="U229">
        <v>15</v>
      </c>
    </row>
    <row r="230" spans="1:24" x14ac:dyDescent="0.25">
      <c r="A230" t="s">
        <v>420</v>
      </c>
      <c r="B230" t="s">
        <v>424</v>
      </c>
      <c r="C230" t="s">
        <v>425</v>
      </c>
      <c r="F230" t="s">
        <v>423</v>
      </c>
      <c r="G230">
        <v>2273</v>
      </c>
      <c r="H230" t="s">
        <v>475</v>
      </c>
      <c r="I230" t="s">
        <v>52</v>
      </c>
      <c r="J230">
        <v>3417</v>
      </c>
      <c r="K230" t="s">
        <v>510</v>
      </c>
      <c r="L230" t="s">
        <v>28</v>
      </c>
      <c r="M230">
        <v>6628965</v>
      </c>
      <c r="N230" t="s">
        <v>33</v>
      </c>
      <c r="O230">
        <v>1</v>
      </c>
      <c r="P230">
        <v>1</v>
      </c>
      <c r="Q230">
        <v>2960</v>
      </c>
      <c r="S230">
        <v>220</v>
      </c>
      <c r="T230">
        <v>11</v>
      </c>
      <c r="U230">
        <v>15</v>
      </c>
      <c r="X230">
        <v>9120</v>
      </c>
    </row>
    <row r="231" spans="1:24" x14ac:dyDescent="0.25">
      <c r="A231" t="s">
        <v>420</v>
      </c>
      <c r="B231" t="s">
        <v>426</v>
      </c>
      <c r="C231" t="s">
        <v>427</v>
      </c>
      <c r="F231" t="s">
        <v>423</v>
      </c>
      <c r="G231">
        <v>2273</v>
      </c>
      <c r="H231" t="s">
        <v>475</v>
      </c>
      <c r="I231" t="s">
        <v>52</v>
      </c>
      <c r="J231">
        <v>3417</v>
      </c>
      <c r="K231" t="s">
        <v>510</v>
      </c>
      <c r="L231" t="s">
        <v>28</v>
      </c>
      <c r="M231">
        <v>3622398</v>
      </c>
      <c r="N231" t="s">
        <v>33</v>
      </c>
      <c r="O231">
        <v>1</v>
      </c>
      <c r="P231">
        <v>1</v>
      </c>
      <c r="Q231">
        <v>852</v>
      </c>
      <c r="S231">
        <v>59</v>
      </c>
      <c r="T231">
        <v>130</v>
      </c>
      <c r="U231">
        <v>2</v>
      </c>
      <c r="X231">
        <v>10200</v>
      </c>
    </row>
    <row r="232" spans="1:24" x14ac:dyDescent="0.25">
      <c r="A232" t="s">
        <v>428</v>
      </c>
      <c r="B232" t="s">
        <v>429</v>
      </c>
      <c r="C232" t="s">
        <v>430</v>
      </c>
      <c r="F232" t="s">
        <v>423</v>
      </c>
      <c r="G232">
        <v>2273</v>
      </c>
      <c r="H232" t="s">
        <v>475</v>
      </c>
      <c r="I232" t="s">
        <v>52</v>
      </c>
      <c r="J232">
        <v>3417</v>
      </c>
      <c r="K232" t="s">
        <v>510</v>
      </c>
      <c r="L232" t="s">
        <v>28</v>
      </c>
      <c r="M232">
        <v>1149076</v>
      </c>
      <c r="N232" t="s">
        <v>33</v>
      </c>
      <c r="O232">
        <v>1</v>
      </c>
      <c r="P232">
        <v>1</v>
      </c>
      <c r="X232">
        <v>1820</v>
      </c>
    </row>
    <row r="233" spans="1:24" x14ac:dyDescent="0.25">
      <c r="A233" t="s">
        <v>428</v>
      </c>
      <c r="B233" t="s">
        <v>431</v>
      </c>
      <c r="C233" t="s">
        <v>432</v>
      </c>
      <c r="F233" t="s">
        <v>433</v>
      </c>
      <c r="G233">
        <v>250</v>
      </c>
      <c r="H233">
        <v>1</v>
      </c>
      <c r="I233" t="s">
        <v>52</v>
      </c>
      <c r="J233">
        <v>3417</v>
      </c>
      <c r="K233" t="s">
        <v>510</v>
      </c>
      <c r="L233" t="s">
        <v>28</v>
      </c>
      <c r="M233">
        <v>37384462</v>
      </c>
      <c r="N233" t="s">
        <v>33</v>
      </c>
      <c r="O233">
        <v>1</v>
      </c>
      <c r="P233">
        <v>1</v>
      </c>
      <c r="Q233">
        <v>2350</v>
      </c>
      <c r="S233">
        <v>44</v>
      </c>
      <c r="X233">
        <v>708600</v>
      </c>
    </row>
    <row r="234" spans="1:24" x14ac:dyDescent="0.25">
      <c r="A234" t="s">
        <v>428</v>
      </c>
      <c r="B234" t="s">
        <v>434</v>
      </c>
      <c r="C234" t="s">
        <v>435</v>
      </c>
      <c r="F234" t="s">
        <v>423</v>
      </c>
      <c r="G234">
        <v>2273</v>
      </c>
      <c r="H234" t="s">
        <v>475</v>
      </c>
      <c r="I234" t="s">
        <v>52</v>
      </c>
      <c r="J234">
        <v>3417</v>
      </c>
      <c r="K234" t="s">
        <v>510</v>
      </c>
      <c r="L234" t="s">
        <v>28</v>
      </c>
      <c r="M234">
        <v>75236688</v>
      </c>
      <c r="N234" t="s">
        <v>33</v>
      </c>
      <c r="O234">
        <v>1</v>
      </c>
      <c r="P234">
        <v>1</v>
      </c>
    </row>
    <row r="235" spans="1:24" x14ac:dyDescent="0.25">
      <c r="A235" t="s">
        <v>428</v>
      </c>
      <c r="B235" t="s">
        <v>436</v>
      </c>
      <c r="C235" t="s">
        <v>437</v>
      </c>
      <c r="F235" t="s">
        <v>423</v>
      </c>
      <c r="G235">
        <v>2273</v>
      </c>
      <c r="H235" t="s">
        <v>475</v>
      </c>
      <c r="I235" t="s">
        <v>52</v>
      </c>
      <c r="J235">
        <v>3417</v>
      </c>
      <c r="K235" t="s">
        <v>510</v>
      </c>
      <c r="L235" t="s">
        <v>28</v>
      </c>
      <c r="M235">
        <v>247554</v>
      </c>
      <c r="N235" t="s">
        <v>33</v>
      </c>
      <c r="O235">
        <v>1</v>
      </c>
      <c r="P235">
        <v>1</v>
      </c>
    </row>
    <row r="236" spans="1:24" x14ac:dyDescent="0.25">
      <c r="A236" t="s">
        <v>428</v>
      </c>
      <c r="B236" t="s">
        <v>438</v>
      </c>
      <c r="C236" t="s">
        <v>439</v>
      </c>
      <c r="F236" t="s">
        <v>423</v>
      </c>
      <c r="G236">
        <v>2273</v>
      </c>
      <c r="H236" t="s">
        <v>475</v>
      </c>
      <c r="I236" t="s">
        <v>52</v>
      </c>
      <c r="J236">
        <v>3417</v>
      </c>
      <c r="K236" t="s">
        <v>510</v>
      </c>
      <c r="L236" t="s">
        <v>28</v>
      </c>
      <c r="M236">
        <v>3371679</v>
      </c>
      <c r="N236" t="s">
        <v>33</v>
      </c>
      <c r="O236">
        <v>1</v>
      </c>
      <c r="P236">
        <v>1</v>
      </c>
      <c r="X236">
        <v>820</v>
      </c>
    </row>
  </sheetData>
  <conditionalFormatting sqref="G207">
    <cfRule type="expression" dxfId="0" priority="1">
      <formula>EXACT($D207, "Detailed")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2"/>
  <sheetViews>
    <sheetView tabSelected="1" topLeftCell="G4" workbookViewId="0">
      <selection activeCell="O15" sqref="O15"/>
    </sheetView>
  </sheetViews>
  <sheetFormatPr defaultRowHeight="15" x14ac:dyDescent="0.25"/>
  <cols>
    <col min="1" max="1" width="14.140625" style="1" bestFit="1" customWidth="1"/>
    <col min="2" max="2" width="53.5703125" bestFit="1" customWidth="1"/>
    <col min="3" max="3" width="8.85546875" customWidth="1"/>
    <col min="4" max="4" width="13.140625" style="2" customWidth="1"/>
    <col min="5" max="6" width="8.85546875" customWidth="1"/>
    <col min="7" max="7" width="11.5703125" style="27" customWidth="1"/>
    <col min="8" max="8" width="10.140625" style="27" customWidth="1"/>
    <col min="9" max="9" width="13.5703125" style="27" customWidth="1"/>
    <col min="10" max="10" width="21.42578125" bestFit="1" customWidth="1"/>
    <col min="11" max="12" width="19.7109375" bestFit="1" customWidth="1"/>
  </cols>
  <sheetData>
    <row r="1" spans="1:15" s="24" customFormat="1" ht="30" x14ac:dyDescent="0.25">
      <c r="A1" s="22"/>
      <c r="B1" s="23" t="s">
        <v>440</v>
      </c>
      <c r="C1" s="33" t="s">
        <v>441</v>
      </c>
      <c r="D1" s="33" t="s">
        <v>537</v>
      </c>
      <c r="E1" s="33" t="s">
        <v>442</v>
      </c>
      <c r="F1" s="33" t="s">
        <v>443</v>
      </c>
      <c r="G1" s="35" t="s">
        <v>548</v>
      </c>
      <c r="H1" s="35" t="s">
        <v>543</v>
      </c>
      <c r="I1" s="35" t="s">
        <v>546</v>
      </c>
      <c r="J1" s="33" t="s">
        <v>488</v>
      </c>
      <c r="K1" s="33" t="s">
        <v>489</v>
      </c>
      <c r="L1" s="33" t="s">
        <v>490</v>
      </c>
      <c r="M1" s="22" t="s">
        <v>550</v>
      </c>
      <c r="N1" s="22" t="s">
        <v>551</v>
      </c>
    </row>
    <row r="2" spans="1:15" x14ac:dyDescent="0.25">
      <c r="A2" s="47" t="s">
        <v>447</v>
      </c>
      <c r="B2" s="2" t="s">
        <v>536</v>
      </c>
      <c r="C2" s="42">
        <v>1</v>
      </c>
      <c r="D2" s="42" t="s">
        <v>538</v>
      </c>
      <c r="E2" s="42">
        <v>0.5</v>
      </c>
      <c r="F2" s="42">
        <v>1.25</v>
      </c>
      <c r="G2" s="43">
        <f t="shared" ref="G2:G14" si="0">LN(F2)-H2*_xlfn.NORM.INV(0.975,0,1)</f>
        <v>-0.23500181462286779</v>
      </c>
      <c r="H2" s="43">
        <f t="shared" ref="H2:H4" si="1">(LN(F2)-LN(E2))/(_xlfn.NORM.INV(0.975,0,1) - _xlfn.NORM.INV(0.025,0,1))</f>
        <v>0.233751930928767</v>
      </c>
      <c r="I2" s="43">
        <f>IF(EXACT(D2,"exponential"),1/G2,IF(EXACT(D2,"lognormal"),EXP(G2),IF(EXACT(D2,"uniform"),AVERAGE(E2:F2))))</f>
        <v>0.79056941504209477</v>
      </c>
      <c r="J2" t="s">
        <v>491</v>
      </c>
      <c r="K2" t="s">
        <v>491</v>
      </c>
      <c r="L2" t="s">
        <v>491</v>
      </c>
      <c r="M2" s="8">
        <f>(E2-$C2)/$C2</f>
        <v>-0.5</v>
      </c>
      <c r="N2" s="8">
        <f>(F2-$C2)/$C2</f>
        <v>0.25</v>
      </c>
    </row>
    <row r="3" spans="1:15" x14ac:dyDescent="0.25">
      <c r="A3" s="48"/>
      <c r="B3" t="s">
        <v>534</v>
      </c>
      <c r="C3" s="9">
        <v>1</v>
      </c>
      <c r="D3" s="18" t="s">
        <v>538</v>
      </c>
      <c r="E3" s="9">
        <v>0.5</v>
      </c>
      <c r="F3" s="18">
        <v>2</v>
      </c>
      <c r="G3" s="27">
        <f>LN(F3)-H3*_xlfn.NORM.INV(0.975,0,1)</f>
        <v>0</v>
      </c>
      <c r="H3" s="25">
        <f>(LN(F3)-LN(E3))/(_xlfn.NORM.INV(0.975,0,1) - _xlfn.NORM.INV(0.025,0,1))</f>
        <v>0.35365301915106706</v>
      </c>
      <c r="I3" s="25">
        <f t="shared" ref="I3:I66" si="2">IF(EXACT(D3,"exponential"),1/G3,IF(EXACT(D3,"lognormal"),EXP(G3),IF(EXACT(D3,"uniform"),AVERAGE(E3:F3))))</f>
        <v>1</v>
      </c>
      <c r="J3" t="s">
        <v>491</v>
      </c>
      <c r="K3" t="s">
        <v>491</v>
      </c>
      <c r="L3" t="s">
        <v>491</v>
      </c>
      <c r="M3" s="8">
        <f>(E3-$C3)/$C3</f>
        <v>-0.5</v>
      </c>
      <c r="N3" s="8">
        <f>(F3-$C3)/$C3</f>
        <v>1</v>
      </c>
    </row>
    <row r="4" spans="1:15" s="15" customFormat="1" x14ac:dyDescent="0.25">
      <c r="A4" s="48"/>
      <c r="B4" s="2" t="s">
        <v>535</v>
      </c>
      <c r="C4" s="26">
        <v>1</v>
      </c>
      <c r="D4" s="18" t="s">
        <v>538</v>
      </c>
      <c r="E4" s="18">
        <v>0.85</v>
      </c>
      <c r="F4" s="18">
        <v>1.2</v>
      </c>
      <c r="G4" s="27">
        <f t="shared" si="0"/>
        <v>9.9013136480898267E-3</v>
      </c>
      <c r="H4" s="25">
        <f t="shared" si="1"/>
        <v>8.7971128299241058E-2</v>
      </c>
      <c r="I4" s="25">
        <f t="shared" si="2"/>
        <v>1.0099504938362078</v>
      </c>
      <c r="J4" s="2" t="s">
        <v>492</v>
      </c>
      <c r="K4" s="2"/>
      <c r="L4" s="2"/>
      <c r="M4" s="4">
        <f t="shared" ref="M4" si="3">(E4-$C4)/$C4</f>
        <v>-0.15000000000000002</v>
      </c>
      <c r="N4" s="4">
        <f t="shared" ref="N4" si="4">(F4-$C4)/$C4</f>
        <v>0.19999999999999996</v>
      </c>
    </row>
    <row r="5" spans="1:15" s="3" customFormat="1" x14ac:dyDescent="0.25">
      <c r="A5" s="49"/>
      <c r="B5" s="3" t="s">
        <v>544</v>
      </c>
      <c r="C5" s="16">
        <v>1</v>
      </c>
      <c r="D5" s="17" t="s">
        <v>538</v>
      </c>
      <c r="E5" s="17">
        <v>1.02</v>
      </c>
      <c r="F5" s="17">
        <v>1.1000000000000001</v>
      </c>
      <c r="G5" s="28">
        <f t="shared" ref="G5" si="5">LN(F5)-H5*_xlfn.NORM.INV(0.975,0,1)</f>
        <v>5.7556403550252336E-2</v>
      </c>
      <c r="H5" s="29">
        <f t="shared" ref="H5:H14" si="6">(LN(F5)-LN(E5))/(_xlfn.NORM.INV(0.975,0,1) - _xlfn.NORM.INV(0.025,0,1))</f>
        <v>1.9262484694550299E-2</v>
      </c>
      <c r="I5" s="29">
        <f t="shared" si="2"/>
        <v>1.0592450141492289</v>
      </c>
      <c r="J5" s="3" t="s">
        <v>486</v>
      </c>
      <c r="K5" s="3" t="s">
        <v>491</v>
      </c>
      <c r="L5" s="3" t="s">
        <v>491</v>
      </c>
      <c r="M5" s="6">
        <f t="shared" ref="M5:M18" si="7">(E5-$C5)/$C5</f>
        <v>2.0000000000000018E-2</v>
      </c>
      <c r="N5" s="6">
        <f t="shared" ref="N5:N18" si="8">(F5-$C5)/$C5</f>
        <v>0.10000000000000009</v>
      </c>
    </row>
    <row r="6" spans="1:15" x14ac:dyDescent="0.25">
      <c r="A6" s="47" t="s">
        <v>448</v>
      </c>
      <c r="B6" s="2" t="s">
        <v>444</v>
      </c>
      <c r="C6" s="4">
        <v>0.13100000000000001</v>
      </c>
      <c r="D6" s="18" t="s">
        <v>538</v>
      </c>
      <c r="E6" s="4">
        <f>2.5/7*C6</f>
        <v>4.6785714285714292E-2</v>
      </c>
      <c r="F6" s="4">
        <f>12.5/7*C6</f>
        <v>0.23392857142857146</v>
      </c>
      <c r="G6" s="30">
        <f t="shared" si="0"/>
        <v>-2.2574584167450933</v>
      </c>
      <c r="H6" s="30">
        <f t="shared" si="6"/>
        <v>0.41057844050430048</v>
      </c>
      <c r="I6" s="30">
        <f t="shared" si="2"/>
        <v>0.10461603751874018</v>
      </c>
      <c r="J6" t="s">
        <v>493</v>
      </c>
      <c r="K6" t="s">
        <v>545</v>
      </c>
      <c r="L6" s="15" t="s">
        <v>545</v>
      </c>
      <c r="M6" s="8">
        <f t="shared" si="7"/>
        <v>-0.64285714285714279</v>
      </c>
      <c r="N6" s="8">
        <f t="shared" si="8"/>
        <v>0.78571428571428592</v>
      </c>
    </row>
    <row r="7" spans="1:15" x14ac:dyDescent="0.25">
      <c r="A7" s="48"/>
      <c r="B7" t="s">
        <v>445</v>
      </c>
      <c r="C7" s="4">
        <v>0.16</v>
      </c>
      <c r="D7" s="18" t="s">
        <v>538</v>
      </c>
      <c r="E7" s="4">
        <f t="shared" ref="E7:E8" si="9">2.5/7*C7</f>
        <v>5.7142857142857148E-2</v>
      </c>
      <c r="F7" s="4">
        <f t="shared" ref="F7:F8" si="10">12.5/7*C7</f>
        <v>0.28571428571428575</v>
      </c>
      <c r="G7" s="30">
        <f t="shared" si="0"/>
        <v>-2.0574819247124179</v>
      </c>
      <c r="H7" s="30">
        <f t="shared" si="6"/>
        <v>0.41057844050430048</v>
      </c>
      <c r="I7" s="30">
        <f t="shared" si="2"/>
        <v>0.12777531299998801</v>
      </c>
      <c r="J7" t="s">
        <v>493</v>
      </c>
      <c r="K7" t="s">
        <v>545</v>
      </c>
      <c r="L7" t="s">
        <v>545</v>
      </c>
      <c r="M7" s="8">
        <f t="shared" si="7"/>
        <v>-0.64285714285714279</v>
      </c>
      <c r="N7" s="8">
        <f t="shared" si="8"/>
        <v>0.78571428571428592</v>
      </c>
    </row>
    <row r="8" spans="1:15" x14ac:dyDescent="0.25">
      <c r="A8" s="48"/>
      <c r="B8" t="s">
        <v>446</v>
      </c>
      <c r="C8" s="4">
        <v>7.0999999999999994E-2</v>
      </c>
      <c r="D8" s="18" t="s">
        <v>538</v>
      </c>
      <c r="E8" s="4">
        <f t="shared" si="9"/>
        <v>2.5357142857142856E-2</v>
      </c>
      <c r="F8" s="4">
        <f t="shared" si="10"/>
        <v>0.12678571428571428</v>
      </c>
      <c r="G8" s="30">
        <f t="shared" si="0"/>
        <v>-2.8699758629049299</v>
      </c>
      <c r="H8" s="30">
        <f t="shared" si="6"/>
        <v>0.41057844050430042</v>
      </c>
      <c r="I8" s="30">
        <f t="shared" si="2"/>
        <v>5.6700295143744653E-2</v>
      </c>
      <c r="J8" t="s">
        <v>493</v>
      </c>
      <c r="K8" t="s">
        <v>545</v>
      </c>
      <c r="L8" t="s">
        <v>545</v>
      </c>
      <c r="M8" s="8">
        <f t="shared" si="7"/>
        <v>-0.64285714285714279</v>
      </c>
      <c r="N8" s="8">
        <f t="shared" si="8"/>
        <v>0.78571428571428581</v>
      </c>
    </row>
    <row r="9" spans="1:15" x14ac:dyDescent="0.25">
      <c r="A9" s="48"/>
      <c r="B9" t="s">
        <v>481</v>
      </c>
      <c r="C9" s="5">
        <v>0.55000000000000004</v>
      </c>
      <c r="D9" s="18" t="s">
        <v>538</v>
      </c>
      <c r="E9" s="8">
        <f t="shared" ref="E9" si="11">C9*0.85</f>
        <v>0.46750000000000003</v>
      </c>
      <c r="F9" s="4">
        <f t="shared" ref="F9" si="12">C9*1.2</f>
        <v>0.66</v>
      </c>
      <c r="G9" s="31">
        <f t="shared" si="0"/>
        <v>-0.58793568710753052</v>
      </c>
      <c r="H9" s="30">
        <f t="shared" si="6"/>
        <v>8.7971128299241058E-2</v>
      </c>
      <c r="I9" s="30">
        <f t="shared" si="2"/>
        <v>0.55547277160991437</v>
      </c>
      <c r="J9" t="s">
        <v>493</v>
      </c>
      <c r="K9" s="8" t="s">
        <v>495</v>
      </c>
      <c r="L9" s="15" t="s">
        <v>495</v>
      </c>
      <c r="M9" s="8">
        <f t="shared" si="7"/>
        <v>-0.15000000000000002</v>
      </c>
      <c r="N9" s="8">
        <f t="shared" si="8"/>
        <v>0.19999999999999996</v>
      </c>
    </row>
    <row r="10" spans="1:15" s="3" customFormat="1" x14ac:dyDescent="0.25">
      <c r="A10" s="49"/>
      <c r="B10" s="3" t="s">
        <v>482</v>
      </c>
      <c r="C10" s="6">
        <v>0.73</v>
      </c>
      <c r="D10" s="17" t="s">
        <v>538</v>
      </c>
      <c r="E10" s="6">
        <f>C10*0.85</f>
        <v>0.62049999999999994</v>
      </c>
      <c r="F10" s="6">
        <f>C10*1.2</f>
        <v>0.876</v>
      </c>
      <c r="G10" s="32">
        <f t="shared" si="0"/>
        <v>-0.30480943119161041</v>
      </c>
      <c r="H10" s="32">
        <f t="shared" si="6"/>
        <v>8.7971128299241086E-2</v>
      </c>
      <c r="I10" s="32">
        <f t="shared" si="2"/>
        <v>0.73726386050043169</v>
      </c>
      <c r="J10" s="3" t="s">
        <v>493</v>
      </c>
      <c r="K10" s="6" t="s">
        <v>495</v>
      </c>
      <c r="L10" s="3" t="s">
        <v>495</v>
      </c>
      <c r="M10" s="6">
        <f t="shared" si="7"/>
        <v>-0.15000000000000005</v>
      </c>
      <c r="N10" s="6">
        <f t="shared" si="8"/>
        <v>0.20000000000000004</v>
      </c>
    </row>
    <row r="11" spans="1:15" ht="14.45" customHeight="1" x14ac:dyDescent="0.25">
      <c r="A11" s="47" t="s">
        <v>449</v>
      </c>
      <c r="B11" s="2" t="s">
        <v>539</v>
      </c>
      <c r="C11" s="2">
        <v>0.36</v>
      </c>
      <c r="D11" s="18" t="s">
        <v>538</v>
      </c>
      <c r="E11" s="2">
        <v>0.34</v>
      </c>
      <c r="F11" s="2">
        <v>0.38</v>
      </c>
      <c r="G11" s="25">
        <f t="shared" si="0"/>
        <v>-1.0231968438168177</v>
      </c>
      <c r="H11" s="25">
        <f t="shared" si="6"/>
        <v>2.8374407894113836E-2</v>
      </c>
      <c r="I11" s="25">
        <f t="shared" si="2"/>
        <v>0.35944401511222857</v>
      </c>
      <c r="J11" t="s">
        <v>484</v>
      </c>
      <c r="K11" t="s">
        <v>484</v>
      </c>
      <c r="L11" t="s">
        <v>484</v>
      </c>
      <c r="M11" s="8">
        <f t="shared" si="7"/>
        <v>-5.5555555555555455E-2</v>
      </c>
      <c r="N11" s="8">
        <f t="shared" si="8"/>
        <v>5.5555555555555608E-2</v>
      </c>
    </row>
    <row r="12" spans="1:15" x14ac:dyDescent="0.25">
      <c r="A12" s="48"/>
      <c r="B12" t="s">
        <v>540</v>
      </c>
      <c r="C12">
        <v>0.36</v>
      </c>
      <c r="D12" s="18" t="s">
        <v>538</v>
      </c>
      <c r="E12" s="7">
        <v>0.34</v>
      </c>
      <c r="F12" s="2">
        <v>0.38</v>
      </c>
      <c r="G12" s="27">
        <f t="shared" si="0"/>
        <v>-1.0231968438168177</v>
      </c>
      <c r="H12" s="25">
        <f t="shared" si="6"/>
        <v>2.8374407894113836E-2</v>
      </c>
      <c r="I12" s="25">
        <f t="shared" si="2"/>
        <v>0.35944401511222857</v>
      </c>
      <c r="J12" t="s">
        <v>484</v>
      </c>
      <c r="K12" t="s">
        <v>484</v>
      </c>
      <c r="L12" t="s">
        <v>484</v>
      </c>
      <c r="M12" s="8">
        <f t="shared" si="7"/>
        <v>-5.5555555555555455E-2</v>
      </c>
      <c r="N12" s="8">
        <f t="shared" si="8"/>
        <v>5.5555555555555608E-2</v>
      </c>
    </row>
    <row r="13" spans="1:15" x14ac:dyDescent="0.25">
      <c r="A13" s="48"/>
      <c r="B13" t="s">
        <v>541</v>
      </c>
      <c r="C13">
        <v>0.78500000000000003</v>
      </c>
      <c r="D13" s="18" t="s">
        <v>538</v>
      </c>
      <c r="E13" s="7">
        <v>0.72</v>
      </c>
      <c r="F13" s="2">
        <v>0.86</v>
      </c>
      <c r="G13" s="27">
        <f t="shared" si="0"/>
        <v>-0.23966347835330987</v>
      </c>
      <c r="H13" s="25">
        <f t="shared" si="6"/>
        <v>4.5327663834381381E-2</v>
      </c>
      <c r="I13" s="25">
        <f t="shared" si="2"/>
        <v>0.78689262291624007</v>
      </c>
      <c r="J13" t="s">
        <v>484</v>
      </c>
      <c r="K13" t="s">
        <v>484</v>
      </c>
      <c r="L13" t="s">
        <v>484</v>
      </c>
      <c r="M13" s="8">
        <f t="shared" si="7"/>
        <v>-8.2802547770700702E-2</v>
      </c>
      <c r="N13" s="8">
        <f t="shared" si="8"/>
        <v>9.5541401273885287E-2</v>
      </c>
    </row>
    <row r="14" spans="1:15" s="3" customFormat="1" x14ac:dyDescent="0.25">
      <c r="A14" s="49"/>
      <c r="B14" s="3" t="s">
        <v>542</v>
      </c>
      <c r="C14" s="3">
        <v>3.661</v>
      </c>
      <c r="D14" s="17" t="s">
        <v>538</v>
      </c>
      <c r="E14" s="3">
        <v>3.25</v>
      </c>
      <c r="F14" s="3">
        <v>4.05</v>
      </c>
      <c r="G14" s="29">
        <f t="shared" si="0"/>
        <v>1.2886859387300471</v>
      </c>
      <c r="H14" s="29">
        <f t="shared" si="6"/>
        <v>5.6139267484663441E-2</v>
      </c>
      <c r="I14" s="29">
        <f t="shared" si="2"/>
        <v>3.628015986734348</v>
      </c>
      <c r="J14" s="3" t="s">
        <v>484</v>
      </c>
      <c r="K14" s="3" t="s">
        <v>484</v>
      </c>
      <c r="L14" s="3" t="s">
        <v>484</v>
      </c>
      <c r="M14" s="6">
        <f t="shared" si="7"/>
        <v>-0.11226440863152146</v>
      </c>
      <c r="N14" s="6">
        <f t="shared" si="8"/>
        <v>0.10625512155148861</v>
      </c>
      <c r="O14" s="3" t="s">
        <v>580</v>
      </c>
    </row>
    <row r="15" spans="1:15" ht="14.45" customHeight="1" x14ac:dyDescent="0.25">
      <c r="A15" s="47" t="s">
        <v>450</v>
      </c>
      <c r="B15" s="2" t="s">
        <v>529</v>
      </c>
      <c r="C15" s="2">
        <v>0.25</v>
      </c>
      <c r="D15" s="18" t="s">
        <v>538</v>
      </c>
      <c r="E15" s="2">
        <f>C15*0.85</f>
        <v>0.21249999999999999</v>
      </c>
      <c r="F15" s="2">
        <f>C15*1.2</f>
        <v>0.3</v>
      </c>
      <c r="G15" s="25">
        <f>LN(F15)-H15*_xlfn.NORM.INV(0.975,0,1)</f>
        <v>-1.3763930474718009</v>
      </c>
      <c r="H15" s="25">
        <f>(LN(F15)-LN(E15))/(_xlfn.NORM.INV(0.975,0,1) - _xlfn.NORM.INV(0.025,0,1))</f>
        <v>8.7971128299241017E-2</v>
      </c>
      <c r="I15" s="25">
        <f t="shared" si="2"/>
        <v>0.2524876234590519</v>
      </c>
      <c r="J15" t="s">
        <v>484</v>
      </c>
      <c r="K15" s="8" t="s">
        <v>495</v>
      </c>
      <c r="L15" t="s">
        <v>495</v>
      </c>
      <c r="M15" s="8">
        <f t="shared" si="7"/>
        <v>-0.15000000000000002</v>
      </c>
      <c r="N15" s="8">
        <f t="shared" si="8"/>
        <v>0.19999999999999996</v>
      </c>
    </row>
    <row r="16" spans="1:15" x14ac:dyDescent="0.25">
      <c r="A16" s="48"/>
      <c r="B16" t="s">
        <v>530</v>
      </c>
      <c r="C16">
        <v>0.71</v>
      </c>
      <c r="D16" s="18" t="s">
        <v>538</v>
      </c>
      <c r="E16">
        <f>C16*0.85</f>
        <v>0.60349999999999993</v>
      </c>
      <c r="F16" s="2">
        <f>C16*1.2</f>
        <v>0.85199999999999998</v>
      </c>
      <c r="G16" s="27">
        <f t="shared" ref="G16:G24" si="13">LN(F16)-H16*_xlfn.NORM.INV(0.975,0,1)</f>
        <v>-0.33258899529868619</v>
      </c>
      <c r="H16" s="25">
        <f t="shared" ref="H16:H24" si="14">(LN(F16)-LN(E16))/(_xlfn.NORM.INV(0.975,0,1) - _xlfn.NORM.INV(0.025,0,1))</f>
        <v>8.79711282992411E-2</v>
      </c>
      <c r="I16" s="25">
        <f t="shared" si="2"/>
        <v>0.71706485062370751</v>
      </c>
      <c r="J16" t="s">
        <v>484</v>
      </c>
      <c r="K16" s="8" t="s">
        <v>495</v>
      </c>
      <c r="L16" t="s">
        <v>495</v>
      </c>
      <c r="M16" s="8">
        <f t="shared" si="7"/>
        <v>-0.15000000000000005</v>
      </c>
      <c r="N16" s="8">
        <f t="shared" si="8"/>
        <v>0.20000000000000004</v>
      </c>
    </row>
    <row r="17" spans="1:16" x14ac:dyDescent="0.25">
      <c r="A17" s="48"/>
      <c r="B17" t="s">
        <v>531</v>
      </c>
      <c r="C17">
        <v>0.76</v>
      </c>
      <c r="D17" s="18" t="s">
        <v>538</v>
      </c>
      <c r="E17">
        <f t="shared" ref="E17:E18" si="15">C17*0.85</f>
        <v>0.64600000000000002</v>
      </c>
      <c r="F17" s="2">
        <f t="shared" ref="F17:F18" si="16">C17*1.2</f>
        <v>0.91199999999999992</v>
      </c>
      <c r="G17" s="27">
        <f t="shared" si="13"/>
        <v>-0.26453553205367047</v>
      </c>
      <c r="H17" s="25">
        <f t="shared" si="14"/>
        <v>8.797112829924103E-2</v>
      </c>
      <c r="I17" s="25">
        <f t="shared" si="2"/>
        <v>0.76756237531551785</v>
      </c>
      <c r="J17" t="s">
        <v>484</v>
      </c>
      <c r="K17" s="8" t="s">
        <v>495</v>
      </c>
      <c r="L17" t="s">
        <v>495</v>
      </c>
      <c r="M17" s="8">
        <f t="shared" si="7"/>
        <v>-0.15</v>
      </c>
      <c r="N17" s="8">
        <f t="shared" si="8"/>
        <v>0.19999999999999987</v>
      </c>
    </row>
    <row r="18" spans="1:16" x14ac:dyDescent="0.25">
      <c r="A18" s="48"/>
      <c r="B18" t="s">
        <v>532</v>
      </c>
      <c r="C18">
        <v>0.52</v>
      </c>
      <c r="D18" s="18" t="s">
        <v>538</v>
      </c>
      <c r="E18">
        <f t="shared" si="15"/>
        <v>0.442</v>
      </c>
      <c r="F18" s="2">
        <f t="shared" si="16"/>
        <v>0.624</v>
      </c>
      <c r="G18" s="27">
        <f t="shared" si="13"/>
        <v>-0.64402515375857416</v>
      </c>
      <c r="H18" s="25">
        <f t="shared" si="14"/>
        <v>8.7971128299241072E-2</v>
      </c>
      <c r="I18" s="25">
        <f t="shared" si="2"/>
        <v>0.5251742567948281</v>
      </c>
      <c r="J18" t="s">
        <v>484</v>
      </c>
      <c r="K18" s="8" t="s">
        <v>495</v>
      </c>
      <c r="L18" t="s">
        <v>495</v>
      </c>
      <c r="M18" s="8">
        <f t="shared" si="7"/>
        <v>-0.15000000000000002</v>
      </c>
      <c r="N18" s="8">
        <f t="shared" si="8"/>
        <v>0.19999999999999996</v>
      </c>
    </row>
    <row r="19" spans="1:16" s="3" customFormat="1" x14ac:dyDescent="0.25">
      <c r="A19" s="49"/>
      <c r="B19" s="3" t="s">
        <v>533</v>
      </c>
      <c r="C19" s="3">
        <v>0.5</v>
      </c>
      <c r="D19" s="17" t="s">
        <v>538</v>
      </c>
      <c r="E19" s="3">
        <f>C19*0.85</f>
        <v>0.42499999999999999</v>
      </c>
      <c r="F19" s="3">
        <f>C19*1.2</f>
        <v>0.6</v>
      </c>
      <c r="G19" s="29">
        <f t="shared" si="13"/>
        <v>-0.68324586691185552</v>
      </c>
      <c r="H19" s="29">
        <f t="shared" si="14"/>
        <v>8.7971128299241044E-2</v>
      </c>
      <c r="I19" s="29">
        <f t="shared" si="2"/>
        <v>0.50497524691810391</v>
      </c>
      <c r="J19" s="3" t="s">
        <v>484</v>
      </c>
      <c r="K19" s="6" t="s">
        <v>495</v>
      </c>
      <c r="L19" s="3" t="s">
        <v>495</v>
      </c>
      <c r="M19" s="6">
        <f t="shared" ref="M19:N64" si="17">(E19-$C19)/$C19</f>
        <v>-0.15000000000000002</v>
      </c>
      <c r="N19" s="6">
        <f t="shared" si="17"/>
        <v>0.19999999999999996</v>
      </c>
    </row>
    <row r="20" spans="1:16" x14ac:dyDescent="0.25">
      <c r="A20" s="50" t="s">
        <v>451</v>
      </c>
      <c r="B20" s="2" t="s">
        <v>524</v>
      </c>
      <c r="C20" s="18">
        <v>0.54833943885426195</v>
      </c>
      <c r="D20" s="18" t="s">
        <v>538</v>
      </c>
      <c r="E20" s="25">
        <f t="shared" ref="E20:E31" si="18">C20*0.85</f>
        <v>0.46608852302612264</v>
      </c>
      <c r="F20" s="25">
        <f t="shared" ref="F20:F31" si="19">C20*1.2</f>
        <v>0.6580073266251143</v>
      </c>
      <c r="G20" s="25">
        <f t="shared" si="13"/>
        <v>-0.59095945617605117</v>
      </c>
      <c r="H20" s="25">
        <f t="shared" si="14"/>
        <v>8.7971128299241044E-2</v>
      </c>
      <c r="I20" s="25">
        <f t="shared" si="2"/>
        <v>0.5537956870607309</v>
      </c>
      <c r="J20" t="s">
        <v>484</v>
      </c>
      <c r="K20" s="8" t="s">
        <v>495</v>
      </c>
      <c r="L20" t="s">
        <v>495</v>
      </c>
      <c r="M20" s="8">
        <f t="shared" si="17"/>
        <v>-0.15000000000000005</v>
      </c>
      <c r="N20" s="8">
        <f t="shared" si="17"/>
        <v>0.19999999999999993</v>
      </c>
      <c r="P20" s="15"/>
    </row>
    <row r="21" spans="1:16" x14ac:dyDescent="0.25">
      <c r="A21" s="51"/>
      <c r="B21" t="s">
        <v>525</v>
      </c>
      <c r="C21" s="9">
        <v>0.2678830011089926</v>
      </c>
      <c r="D21" s="18" t="s">
        <v>538</v>
      </c>
      <c r="E21" s="27">
        <f t="shared" si="18"/>
        <v>0.22770055094264371</v>
      </c>
      <c r="F21" s="25">
        <f t="shared" si="19"/>
        <v>0.3214596013307911</v>
      </c>
      <c r="G21" s="27">
        <f t="shared" si="13"/>
        <v>-1.307303643170719</v>
      </c>
      <c r="H21" s="25">
        <f t="shared" si="14"/>
        <v>8.7971128299241072E-2</v>
      </c>
      <c r="I21" s="25">
        <f t="shared" si="2"/>
        <v>0.27054856926035248</v>
      </c>
      <c r="J21" t="s">
        <v>484</v>
      </c>
      <c r="K21" s="8" t="s">
        <v>495</v>
      </c>
      <c r="L21" t="s">
        <v>495</v>
      </c>
      <c r="M21" s="8">
        <f t="shared" si="17"/>
        <v>-0.15</v>
      </c>
      <c r="N21" s="8">
        <f t="shared" si="17"/>
        <v>0.19999999999999993</v>
      </c>
      <c r="P21" s="15"/>
    </row>
    <row r="22" spans="1:16" x14ac:dyDescent="0.25">
      <c r="A22" s="51"/>
      <c r="B22" t="s">
        <v>526</v>
      </c>
      <c r="C22" s="9">
        <v>0.90623427722694716</v>
      </c>
      <c r="D22" s="18" t="s">
        <v>538</v>
      </c>
      <c r="E22" s="27">
        <f t="shared" si="18"/>
        <v>0.77029913564290509</v>
      </c>
      <c r="F22" s="25">
        <f t="shared" si="19"/>
        <v>1.0874811326723366</v>
      </c>
      <c r="G22" s="27">
        <f t="shared" si="13"/>
        <v>-8.8556108582479878E-2</v>
      </c>
      <c r="H22" s="25">
        <f t="shared" si="14"/>
        <v>8.7971128299241072E-2</v>
      </c>
      <c r="I22" s="25">
        <f t="shared" si="2"/>
        <v>0.91525175581665408</v>
      </c>
      <c r="J22" t="s">
        <v>484</v>
      </c>
      <c r="K22" s="8" t="s">
        <v>495</v>
      </c>
      <c r="L22" t="s">
        <v>495</v>
      </c>
      <c r="M22" s="8">
        <f t="shared" si="17"/>
        <v>-0.15</v>
      </c>
      <c r="N22" s="8">
        <f t="shared" si="17"/>
        <v>0.2</v>
      </c>
      <c r="P22" s="15"/>
    </row>
    <row r="23" spans="1:16" x14ac:dyDescent="0.25">
      <c r="A23" s="51"/>
      <c r="B23" t="s">
        <v>527</v>
      </c>
      <c r="C23" s="9">
        <v>1.0099306954615697</v>
      </c>
      <c r="D23" s="18" t="s">
        <v>538</v>
      </c>
      <c r="E23" s="27">
        <f t="shared" si="18"/>
        <v>0.85844109114233413</v>
      </c>
      <c r="F23" s="25">
        <f t="shared" si="19"/>
        <v>1.2119168345538835</v>
      </c>
      <c r="G23" s="27">
        <f t="shared" si="13"/>
        <v>1.9783023792029342E-2</v>
      </c>
      <c r="H23" s="25">
        <f t="shared" si="14"/>
        <v>8.7971128299241072E-2</v>
      </c>
      <c r="I23" s="25">
        <f t="shared" si="2"/>
        <v>1.0199800046217571</v>
      </c>
      <c r="J23" t="s">
        <v>484</v>
      </c>
      <c r="K23" s="8" t="s">
        <v>495</v>
      </c>
      <c r="L23" t="s">
        <v>495</v>
      </c>
      <c r="M23" s="8">
        <f t="shared" si="17"/>
        <v>-0.15000000000000008</v>
      </c>
      <c r="N23" s="8">
        <f t="shared" si="17"/>
        <v>0.19999999999999996</v>
      </c>
      <c r="P23" s="15"/>
    </row>
    <row r="24" spans="1:16" s="2" customFormat="1" x14ac:dyDescent="0.25">
      <c r="A24" s="51"/>
      <c r="B24" s="2" t="s">
        <v>528</v>
      </c>
      <c r="C24" s="18">
        <v>0.5783708145703973</v>
      </c>
      <c r="D24" s="18" t="s">
        <v>538</v>
      </c>
      <c r="E24" s="25">
        <f t="shared" si="18"/>
        <v>0.4916151923848377</v>
      </c>
      <c r="F24" s="25">
        <f t="shared" si="19"/>
        <v>0.69404497748447669</v>
      </c>
      <c r="G24" s="25">
        <f t="shared" si="13"/>
        <v>-0.53763875466577149</v>
      </c>
      <c r="H24" s="25">
        <f t="shared" si="14"/>
        <v>8.797112829924103E-2</v>
      </c>
      <c r="I24" s="25">
        <f t="shared" si="2"/>
        <v>0.58412588979582247</v>
      </c>
      <c r="J24" s="2" t="s">
        <v>484</v>
      </c>
      <c r="K24" s="4" t="s">
        <v>495</v>
      </c>
      <c r="L24" s="2" t="s">
        <v>495</v>
      </c>
      <c r="M24" s="4">
        <f t="shared" si="17"/>
        <v>-0.15000000000000002</v>
      </c>
      <c r="N24" s="4">
        <f t="shared" si="17"/>
        <v>0.19999999999999987</v>
      </c>
      <c r="P24" s="15"/>
    </row>
    <row r="25" spans="1:16" s="3" customFormat="1" x14ac:dyDescent="0.25">
      <c r="A25" s="52"/>
      <c r="B25" s="3" t="s">
        <v>552</v>
      </c>
      <c r="C25" s="17">
        <v>0.60509016529070037</v>
      </c>
      <c r="D25" s="17" t="s">
        <v>538</v>
      </c>
      <c r="E25" s="29">
        <f t="shared" ref="E25" si="20">C25*0.85</f>
        <v>0.51432664049709531</v>
      </c>
      <c r="F25" s="29">
        <f t="shared" ref="F25" si="21">C25*1.2</f>
        <v>0.72610819834884044</v>
      </c>
      <c r="G25" s="29">
        <f t="shared" ref="G25" si="22">LN(F25)-H25*_xlfn.NORM.INV(0.975,0,1)</f>
        <v>-0.49247648486925255</v>
      </c>
      <c r="H25" s="29">
        <f t="shared" ref="H25" si="23">(LN(F25)-LN(E25))/(_xlfn.NORM.INV(0.975,0,1) - _xlfn.NORM.INV(0.025,0,1))</f>
        <v>8.7971128299241072E-2</v>
      </c>
      <c r="I25" s="29">
        <f t="shared" ref="I25" si="24">IF(EXACT(D25,"exponential"),1/G25,IF(EXACT(D25,"lognormal"),EXP(G25),IF(EXACT(D25,"uniform"),AVERAGE(E25:F25))))</f>
        <v>0.61111111125077544</v>
      </c>
      <c r="J25" s="3" t="s">
        <v>484</v>
      </c>
      <c r="K25" s="6" t="s">
        <v>495</v>
      </c>
      <c r="L25" s="3" t="s">
        <v>495</v>
      </c>
      <c r="M25" s="6">
        <f t="shared" ref="M25" si="25">(E25-$C25)/$C25</f>
        <v>-0.15</v>
      </c>
      <c r="N25" s="6">
        <f t="shared" ref="N25" si="26">(F25-$C25)/$C25</f>
        <v>0.2</v>
      </c>
    </row>
    <row r="26" spans="1:16" x14ac:dyDescent="0.25">
      <c r="A26" s="48" t="s">
        <v>452</v>
      </c>
      <c r="B26" s="2" t="s">
        <v>521</v>
      </c>
      <c r="C26" s="2">
        <v>0.5</v>
      </c>
      <c r="D26" s="18" t="s">
        <v>538</v>
      </c>
      <c r="E26" s="2">
        <f t="shared" si="18"/>
        <v>0.42499999999999999</v>
      </c>
      <c r="F26" s="2">
        <f t="shared" si="19"/>
        <v>0.6</v>
      </c>
      <c r="G26" s="25">
        <f>LN(F26)-H26*_xlfn.NORM.INV(0.975,0,1)</f>
        <v>-0.68324586691185552</v>
      </c>
      <c r="H26" s="25">
        <f>(LN(F26)-LN(E26))/(_xlfn.NORM.INV(0.975,0,1) - _xlfn.NORM.INV(0.025,0,1))</f>
        <v>8.7971128299241044E-2</v>
      </c>
      <c r="I26" s="25">
        <f t="shared" si="2"/>
        <v>0.50497524691810391</v>
      </c>
      <c r="J26" t="s">
        <v>484</v>
      </c>
      <c r="K26" s="8" t="s">
        <v>495</v>
      </c>
      <c r="L26" t="s">
        <v>495</v>
      </c>
      <c r="M26" s="8">
        <f t="shared" si="17"/>
        <v>-0.15000000000000002</v>
      </c>
      <c r="N26" s="8">
        <f t="shared" si="17"/>
        <v>0.19999999999999996</v>
      </c>
    </row>
    <row r="27" spans="1:16" s="3" customFormat="1" x14ac:dyDescent="0.25">
      <c r="A27" s="49"/>
      <c r="B27" s="3" t="s">
        <v>523</v>
      </c>
      <c r="C27" s="3">
        <v>0.1</v>
      </c>
      <c r="D27" s="17" t="s">
        <v>538</v>
      </c>
      <c r="E27" s="3">
        <f t="shared" si="18"/>
        <v>8.5000000000000006E-2</v>
      </c>
      <c r="F27" s="3">
        <f t="shared" si="19"/>
        <v>0.12</v>
      </c>
      <c r="G27" s="29">
        <f>LN(F27)-H27*_xlfn.NORM.INV(0.975,0,1)</f>
        <v>-2.292683779345956</v>
      </c>
      <c r="H27" s="29">
        <f>(LN(F27)-LN(E27))/(_xlfn.NORM.INV(0.975,0,1) - _xlfn.NORM.INV(0.025,0,1))</f>
        <v>8.7971128299241072E-2</v>
      </c>
      <c r="I27" s="29">
        <f t="shared" si="2"/>
        <v>0.10099504938362076</v>
      </c>
      <c r="J27" s="3" t="s">
        <v>484</v>
      </c>
      <c r="K27" s="6" t="s">
        <v>495</v>
      </c>
      <c r="L27" s="3" t="s">
        <v>495</v>
      </c>
      <c r="M27" s="6">
        <f t="shared" si="17"/>
        <v>-0.15</v>
      </c>
      <c r="N27" s="6">
        <f t="shared" si="17"/>
        <v>0.1999999999999999</v>
      </c>
    </row>
    <row r="28" spans="1:16" ht="14.45" customHeight="1" x14ac:dyDescent="0.25">
      <c r="A28" s="48" t="s">
        <v>479</v>
      </c>
      <c r="B28" s="2" t="s">
        <v>476</v>
      </c>
      <c r="C28" s="2">
        <v>1.48</v>
      </c>
      <c r="D28" s="18" t="s">
        <v>538</v>
      </c>
      <c r="E28">
        <f t="shared" si="18"/>
        <v>1.258</v>
      </c>
      <c r="F28" s="2">
        <f t="shared" si="19"/>
        <v>1.776</v>
      </c>
      <c r="G28" s="25">
        <f>LN(F28)-H28*_xlfn.NORM.INV(0.975,0,1)</f>
        <v>0.40194340142411356</v>
      </c>
      <c r="H28" s="25">
        <f>(LN(F28)-LN(E28))/(_xlfn.NORM.INV(0.975,0,1) - _xlfn.NORM.INV(0.025,0,1))</f>
        <v>8.7971128299241072E-2</v>
      </c>
      <c r="I28" s="25">
        <f t="shared" si="2"/>
        <v>1.4947267308775876</v>
      </c>
      <c r="J28" t="s">
        <v>498</v>
      </c>
      <c r="K28" s="8" t="s">
        <v>495</v>
      </c>
      <c r="L28" t="s">
        <v>495</v>
      </c>
      <c r="M28" s="8">
        <f t="shared" ref="M28" si="27">(E28-$C28)/$C28</f>
        <v>-0.15</v>
      </c>
      <c r="N28" s="8">
        <f t="shared" si="17"/>
        <v>0.20000000000000004</v>
      </c>
    </row>
    <row r="29" spans="1:16" x14ac:dyDescent="0.25">
      <c r="A29" s="48"/>
      <c r="B29" t="s">
        <v>522</v>
      </c>
      <c r="C29" s="10">
        <v>0</v>
      </c>
      <c r="D29" s="18" t="s">
        <v>547</v>
      </c>
      <c r="E29" s="10">
        <v>0</v>
      </c>
      <c r="F29" s="19">
        <v>0.2</v>
      </c>
      <c r="G29" s="27">
        <v>18.45</v>
      </c>
      <c r="H29" s="25"/>
      <c r="I29" s="25">
        <f t="shared" si="2"/>
        <v>5.4200542005420058E-2</v>
      </c>
      <c r="J29" t="s">
        <v>498</v>
      </c>
      <c r="K29" s="8" t="s">
        <v>495</v>
      </c>
      <c r="L29" t="s">
        <v>495</v>
      </c>
      <c r="M29" s="8">
        <v>0</v>
      </c>
      <c r="N29" s="8">
        <v>0.2</v>
      </c>
    </row>
    <row r="30" spans="1:16" ht="17.25" x14ac:dyDescent="0.25">
      <c r="A30" s="48"/>
      <c r="B30" t="s">
        <v>477</v>
      </c>
      <c r="C30">
        <v>8</v>
      </c>
      <c r="D30" s="18" t="s">
        <v>538</v>
      </c>
      <c r="E30">
        <f t="shared" si="18"/>
        <v>6.8</v>
      </c>
      <c r="F30" s="2">
        <f t="shared" si="19"/>
        <v>9.6</v>
      </c>
      <c r="G30" s="27">
        <f>LN(F30)-H30*_xlfn.NORM.INV(0.975,0,1)</f>
        <v>2.0893428553279261</v>
      </c>
      <c r="H30" s="25">
        <f>(LN(F30)-LN(E30))/(_xlfn.NORM.INV(0.975,0,1) - _xlfn.NORM.INV(0.025,0,1))</f>
        <v>8.7971128299241072E-2</v>
      </c>
      <c r="I30" s="25">
        <f t="shared" si="2"/>
        <v>8.0796039506896644</v>
      </c>
      <c r="J30" t="s">
        <v>498</v>
      </c>
      <c r="K30" s="8" t="s">
        <v>495</v>
      </c>
      <c r="L30" t="s">
        <v>495</v>
      </c>
      <c r="M30" s="8">
        <f t="shared" si="17"/>
        <v>-0.15000000000000002</v>
      </c>
      <c r="N30" s="8">
        <f t="shared" si="17"/>
        <v>0.19999999999999996</v>
      </c>
    </row>
    <row r="31" spans="1:16" s="3" customFormat="1" ht="17.25" x14ac:dyDescent="0.25">
      <c r="A31" s="49"/>
      <c r="B31" s="3" t="s">
        <v>478</v>
      </c>
      <c r="C31" s="3">
        <v>87</v>
      </c>
      <c r="D31" s="17" t="s">
        <v>538</v>
      </c>
      <c r="E31" s="3">
        <f t="shared" si="18"/>
        <v>73.95</v>
      </c>
      <c r="F31" s="3">
        <f t="shared" si="19"/>
        <v>104.39999999999999</v>
      </c>
      <c r="G31" s="29">
        <f>LN(F31)-H31*_xlfn.NORM.INV(0.975,0,1)</f>
        <v>4.4758094323026736</v>
      </c>
      <c r="H31" s="29">
        <f>(LN(F31)-LN(E31))/(_xlfn.NORM.INV(0.975,0,1) - _xlfn.NORM.INV(0.025,0,1))</f>
        <v>8.7971128299241183E-2</v>
      </c>
      <c r="I31" s="29">
        <f t="shared" si="2"/>
        <v>87.865692963750078</v>
      </c>
      <c r="J31" s="3" t="s">
        <v>498</v>
      </c>
      <c r="K31" s="6" t="s">
        <v>495</v>
      </c>
      <c r="L31" s="3" t="s">
        <v>495</v>
      </c>
      <c r="M31" s="6">
        <f t="shared" si="17"/>
        <v>-0.14999999999999997</v>
      </c>
      <c r="N31" s="6">
        <f t="shared" si="17"/>
        <v>0.1999999999999999</v>
      </c>
    </row>
    <row r="32" spans="1:16" s="3" customFormat="1" x14ac:dyDescent="0.25">
      <c r="A32" s="34" t="s">
        <v>480</v>
      </c>
      <c r="B32" s="3" t="s">
        <v>520</v>
      </c>
      <c r="C32" s="21">
        <v>0.6</v>
      </c>
      <c r="D32" s="17" t="s">
        <v>538</v>
      </c>
      <c r="E32" s="21">
        <v>0.6</v>
      </c>
      <c r="F32" s="21">
        <v>0.8</v>
      </c>
      <c r="G32" s="29">
        <f>LN(F32)-H32*_xlfn.NORM.INV(0.975,0,1)</f>
        <v>-0.36698458754010022</v>
      </c>
      <c r="H32" s="29">
        <f>(LN(F32)-LN(E32))/(_xlfn.NORM.INV(0.975,0,1) - _xlfn.NORM.INV(0.025,0,1))</f>
        <v>7.3389632340435995E-2</v>
      </c>
      <c r="I32" s="29">
        <f t="shared" si="2"/>
        <v>0.69282032302755092</v>
      </c>
      <c r="J32" s="3" t="s">
        <v>499</v>
      </c>
      <c r="K32" s="6" t="s">
        <v>496</v>
      </c>
      <c r="L32" s="3" t="s">
        <v>496</v>
      </c>
      <c r="M32" s="6">
        <f t="shared" si="17"/>
        <v>0</v>
      </c>
      <c r="N32" s="6">
        <f t="shared" si="17"/>
        <v>0.33333333333333348</v>
      </c>
    </row>
    <row r="33" spans="1:14" ht="14.45" customHeight="1" x14ac:dyDescent="0.25">
      <c r="A33" s="47" t="s">
        <v>500</v>
      </c>
      <c r="B33" s="11" t="s">
        <v>501</v>
      </c>
      <c r="C33" s="2">
        <v>3.25</v>
      </c>
      <c r="D33" s="18" t="s">
        <v>538</v>
      </c>
      <c r="E33" s="2">
        <f t="shared" ref="E33:E37" si="28">C33*0.85</f>
        <v>2.7624999999999997</v>
      </c>
      <c r="F33" s="2">
        <f t="shared" ref="F33:F37" si="29">C33*1.2</f>
        <v>3.9</v>
      </c>
      <c r="G33" s="25">
        <f t="shared" ref="G33:G36" si="30">LN(F33)-H33*_xlfn.NORM.INV(0.975,0,1)</f>
        <v>1.1885563099897358</v>
      </c>
      <c r="H33" s="25">
        <f t="shared" ref="H33:H36" si="31">(LN(F33)-LN(E33))/(_xlfn.NORM.INV(0.975,0,1) - _xlfn.NORM.INV(0.025,0,1))</f>
        <v>8.7971128299241072E-2</v>
      </c>
      <c r="I33" s="25">
        <f t="shared" si="2"/>
        <v>3.2823391049676749</v>
      </c>
      <c r="J33" t="s">
        <v>484</v>
      </c>
      <c r="K33" s="8" t="s">
        <v>495</v>
      </c>
      <c r="L33" t="s">
        <v>495</v>
      </c>
      <c r="M33" s="8">
        <f t="shared" si="17"/>
        <v>-0.15000000000000008</v>
      </c>
      <c r="N33" s="8">
        <f t="shared" si="17"/>
        <v>0.19999999999999998</v>
      </c>
    </row>
    <row r="34" spans="1:14" x14ac:dyDescent="0.25">
      <c r="A34" s="48"/>
      <c r="B34" t="s">
        <v>502</v>
      </c>
      <c r="C34">
        <v>4.8600000000000003</v>
      </c>
      <c r="D34" s="18" t="s">
        <v>538</v>
      </c>
      <c r="E34">
        <f t="shared" si="28"/>
        <v>4.1310000000000002</v>
      </c>
      <c r="F34" s="2">
        <f t="shared" si="29"/>
        <v>5.8319999999999999</v>
      </c>
      <c r="G34" s="27">
        <f t="shared" si="30"/>
        <v>1.5909397515604922</v>
      </c>
      <c r="H34" s="25">
        <f t="shared" si="31"/>
        <v>8.7971128299241017E-2</v>
      </c>
      <c r="I34" s="25">
        <f t="shared" si="2"/>
        <v>4.9083594000439694</v>
      </c>
      <c r="J34" t="s">
        <v>484</v>
      </c>
      <c r="K34" s="8" t="s">
        <v>495</v>
      </c>
      <c r="L34" t="s">
        <v>495</v>
      </c>
      <c r="M34" s="8">
        <f t="shared" si="17"/>
        <v>-0.15000000000000002</v>
      </c>
      <c r="N34" s="8">
        <f t="shared" si="17"/>
        <v>0.1999999999999999</v>
      </c>
    </row>
    <row r="35" spans="1:14" x14ac:dyDescent="0.25">
      <c r="A35" s="48"/>
      <c r="B35" t="s">
        <v>503</v>
      </c>
      <c r="C35">
        <v>4.5599999999999996</v>
      </c>
      <c r="D35" s="18" t="s">
        <v>538</v>
      </c>
      <c r="E35">
        <f t="shared" si="28"/>
        <v>3.8759999999999994</v>
      </c>
      <c r="F35" s="2">
        <f t="shared" si="29"/>
        <v>5.4719999999999995</v>
      </c>
      <c r="G35" s="27">
        <f t="shared" si="30"/>
        <v>1.5272239371743845</v>
      </c>
      <c r="H35" s="25">
        <f t="shared" si="31"/>
        <v>8.7971128299241072E-2</v>
      </c>
      <c r="I35" s="25">
        <f t="shared" si="2"/>
        <v>4.6053742518931076</v>
      </c>
      <c r="J35" t="s">
        <v>484</v>
      </c>
      <c r="K35" s="8" t="s">
        <v>495</v>
      </c>
      <c r="L35" t="s">
        <v>495</v>
      </c>
      <c r="M35" s="8">
        <f t="shared" si="17"/>
        <v>-0.15000000000000005</v>
      </c>
      <c r="N35" s="8">
        <f t="shared" si="17"/>
        <v>0.2</v>
      </c>
    </row>
    <row r="36" spans="1:14" s="3" customFormat="1" x14ac:dyDescent="0.25">
      <c r="A36" s="48"/>
      <c r="B36" s="3" t="s">
        <v>504</v>
      </c>
      <c r="C36" s="3">
        <v>28.98</v>
      </c>
      <c r="D36" s="17" t="s">
        <v>538</v>
      </c>
      <c r="E36" s="3">
        <f t="shared" si="28"/>
        <v>24.632999999999999</v>
      </c>
      <c r="F36" s="3">
        <f t="shared" si="29"/>
        <v>34.775999999999996</v>
      </c>
      <c r="G36" s="29">
        <f t="shared" si="30"/>
        <v>3.3765072505406257</v>
      </c>
      <c r="H36" s="29">
        <f t="shared" si="31"/>
        <v>8.7971128299241072E-2</v>
      </c>
      <c r="I36" s="29">
        <f t="shared" si="2"/>
        <v>29.268365311373287</v>
      </c>
      <c r="J36" s="3" t="s">
        <v>484</v>
      </c>
      <c r="K36" s="6" t="s">
        <v>495</v>
      </c>
      <c r="L36" s="3" t="s">
        <v>495</v>
      </c>
      <c r="M36" s="6">
        <f t="shared" si="17"/>
        <v>-0.15000000000000005</v>
      </c>
      <c r="N36" s="6">
        <f t="shared" si="17"/>
        <v>0.19999999999999984</v>
      </c>
    </row>
    <row r="37" spans="1:14" x14ac:dyDescent="0.25">
      <c r="A37" s="47" t="s">
        <v>453</v>
      </c>
      <c r="B37" s="20" t="s">
        <v>505</v>
      </c>
      <c r="C37" s="20">
        <v>17866</v>
      </c>
      <c r="D37" s="18" t="s">
        <v>549</v>
      </c>
      <c r="E37" s="20">
        <f t="shared" si="28"/>
        <v>15186.1</v>
      </c>
      <c r="F37" s="20">
        <f t="shared" si="29"/>
        <v>21439.200000000001</v>
      </c>
      <c r="G37" s="36"/>
      <c r="H37" s="36"/>
      <c r="I37" s="25">
        <f t="shared" si="2"/>
        <v>18312.650000000001</v>
      </c>
      <c r="J37" s="12" t="s">
        <v>484</v>
      </c>
      <c r="K37" s="13" t="s">
        <v>495</v>
      </c>
      <c r="L37" s="12" t="s">
        <v>495</v>
      </c>
      <c r="M37" s="13">
        <f t="shared" si="17"/>
        <v>-0.14999999999999997</v>
      </c>
      <c r="N37" s="13">
        <f t="shared" si="17"/>
        <v>0.20000000000000004</v>
      </c>
    </row>
    <row r="38" spans="1:14" x14ac:dyDescent="0.25">
      <c r="A38" s="48"/>
      <c r="B38" s="2" t="s">
        <v>506</v>
      </c>
      <c r="C38" s="2">
        <v>1</v>
      </c>
      <c r="D38" s="18" t="s">
        <v>549</v>
      </c>
      <c r="E38" s="2">
        <v>1</v>
      </c>
      <c r="F38" s="2">
        <v>1</v>
      </c>
      <c r="G38" s="25"/>
      <c r="H38" s="25"/>
      <c r="I38" s="25">
        <f t="shared" si="2"/>
        <v>1</v>
      </c>
      <c r="J38" t="s">
        <v>494</v>
      </c>
      <c r="K38" t="s">
        <v>496</v>
      </c>
      <c r="L38" t="s">
        <v>496</v>
      </c>
      <c r="M38" s="8">
        <f t="shared" si="17"/>
        <v>0</v>
      </c>
      <c r="N38" s="8">
        <f t="shared" si="17"/>
        <v>0</v>
      </c>
    </row>
    <row r="39" spans="1:14" x14ac:dyDescent="0.25">
      <c r="A39" s="48"/>
      <c r="B39" s="2" t="s">
        <v>454</v>
      </c>
      <c r="C39" s="2">
        <v>0.8</v>
      </c>
      <c r="D39" s="18" t="s">
        <v>549</v>
      </c>
      <c r="E39" s="2">
        <v>0.58799999999999997</v>
      </c>
      <c r="F39" s="2">
        <v>0.8</v>
      </c>
      <c r="G39" s="25"/>
      <c r="H39" s="25"/>
      <c r="I39" s="25">
        <f t="shared" si="2"/>
        <v>0.69399999999999995</v>
      </c>
      <c r="J39" t="s">
        <v>483</v>
      </c>
      <c r="K39" s="8" t="s">
        <v>484</v>
      </c>
      <c r="L39" t="s">
        <v>484</v>
      </c>
      <c r="M39" s="8">
        <f t="shared" si="17"/>
        <v>-0.26500000000000007</v>
      </c>
      <c r="N39" s="8">
        <f t="shared" si="17"/>
        <v>0</v>
      </c>
    </row>
    <row r="40" spans="1:14" x14ac:dyDescent="0.25">
      <c r="A40" s="48"/>
      <c r="B40" s="2" t="s">
        <v>455</v>
      </c>
      <c r="C40" s="2">
        <v>0.8</v>
      </c>
      <c r="D40" s="18" t="s">
        <v>549</v>
      </c>
      <c r="E40" s="2">
        <v>0.55400000000000005</v>
      </c>
      <c r="F40" s="2">
        <v>0.8</v>
      </c>
      <c r="G40" s="25"/>
      <c r="H40" s="25"/>
      <c r="I40" s="25">
        <f t="shared" si="2"/>
        <v>0.67700000000000005</v>
      </c>
      <c r="J40" t="s">
        <v>483</v>
      </c>
      <c r="K40" s="8" t="s">
        <v>484</v>
      </c>
      <c r="L40" t="s">
        <v>484</v>
      </c>
      <c r="M40" s="8">
        <f t="shared" si="17"/>
        <v>-0.3075</v>
      </c>
      <c r="N40" s="8">
        <f t="shared" si="17"/>
        <v>0</v>
      </c>
    </row>
    <row r="41" spans="1:14" x14ac:dyDescent="0.25">
      <c r="A41" s="48"/>
      <c r="B41" s="2" t="s">
        <v>508</v>
      </c>
      <c r="C41" s="2">
        <v>0.85</v>
      </c>
      <c r="D41" s="18" t="s">
        <v>549</v>
      </c>
      <c r="E41" s="2">
        <v>0.65</v>
      </c>
      <c r="F41" s="2">
        <v>0.85</v>
      </c>
      <c r="G41" s="25"/>
      <c r="H41" s="25"/>
      <c r="I41" s="25">
        <f t="shared" si="2"/>
        <v>0.75</v>
      </c>
      <c r="J41" t="s">
        <v>485</v>
      </c>
      <c r="K41" t="s">
        <v>486</v>
      </c>
      <c r="L41" t="s">
        <v>485</v>
      </c>
      <c r="M41" s="8">
        <f t="shared" si="17"/>
        <v>-0.23529411764705876</v>
      </c>
      <c r="N41" s="8">
        <f t="shared" si="17"/>
        <v>0</v>
      </c>
    </row>
    <row r="42" spans="1:14" x14ac:dyDescent="0.25">
      <c r="A42" s="48"/>
      <c r="B42" s="2" t="s">
        <v>456</v>
      </c>
      <c r="C42" s="2">
        <v>34.4</v>
      </c>
      <c r="D42" s="18" t="s">
        <v>538</v>
      </c>
      <c r="E42" s="2">
        <f>C42*0.85</f>
        <v>29.24</v>
      </c>
      <c r="F42" s="2">
        <f>C42*1.2</f>
        <v>41.279999999999994</v>
      </c>
      <c r="G42" s="27">
        <f t="shared" ref="G42" si="32">LN(F42)-H42*_xlfn.NORM.INV(0.975,0,1)</f>
        <v>3.5479578780274421</v>
      </c>
      <c r="H42" s="25">
        <f t="shared" ref="H42" si="33">(LN(F42)-LN(E42))/(_xlfn.NORM.INV(0.975,0,1) - _xlfn.NORM.INV(0.025,0,1))</f>
        <v>8.7971128299241072E-2</v>
      </c>
      <c r="I42" s="25">
        <f t="shared" si="2"/>
        <v>34.742296987965531</v>
      </c>
      <c r="J42" t="s">
        <v>497</v>
      </c>
      <c r="K42" s="8" t="s">
        <v>495</v>
      </c>
      <c r="L42" t="s">
        <v>495</v>
      </c>
      <c r="M42" s="8">
        <f t="shared" si="17"/>
        <v>-0.15000000000000002</v>
      </c>
      <c r="N42" s="8">
        <f t="shared" si="17"/>
        <v>0.19999999999999987</v>
      </c>
    </row>
    <row r="43" spans="1:14" x14ac:dyDescent="0.25">
      <c r="A43" s="48"/>
      <c r="B43" s="2" t="s">
        <v>457</v>
      </c>
      <c r="C43" s="2">
        <v>2</v>
      </c>
      <c r="D43" s="18" t="s">
        <v>549</v>
      </c>
      <c r="E43" s="2">
        <v>1.8</v>
      </c>
      <c r="F43" s="2">
        <v>2.2000000000000002</v>
      </c>
      <c r="G43" s="25"/>
      <c r="H43" s="25"/>
      <c r="I43" s="25">
        <f t="shared" si="2"/>
        <v>2</v>
      </c>
      <c r="J43" t="s">
        <v>485</v>
      </c>
      <c r="K43" t="s">
        <v>486</v>
      </c>
      <c r="L43" t="s">
        <v>485</v>
      </c>
      <c r="M43" s="8">
        <f t="shared" si="17"/>
        <v>-9.9999999999999978E-2</v>
      </c>
      <c r="N43" s="8">
        <f t="shared" si="17"/>
        <v>0.10000000000000009</v>
      </c>
    </row>
    <row r="44" spans="1:14" x14ac:dyDescent="0.25">
      <c r="A44" s="48"/>
      <c r="B44" s="2" t="s">
        <v>458</v>
      </c>
      <c r="C44" s="2">
        <v>0.92</v>
      </c>
      <c r="D44" s="18" t="s">
        <v>549</v>
      </c>
      <c r="E44" s="2">
        <v>0.41</v>
      </c>
      <c r="F44" s="2">
        <v>0.92</v>
      </c>
      <c r="G44" s="25"/>
      <c r="H44" s="25"/>
      <c r="I44" s="25">
        <f t="shared" si="2"/>
        <v>0.66500000000000004</v>
      </c>
      <c r="J44" t="s">
        <v>485</v>
      </c>
      <c r="K44" s="8" t="s">
        <v>486</v>
      </c>
      <c r="L44" t="s">
        <v>485</v>
      </c>
      <c r="M44" s="8">
        <f t="shared" si="17"/>
        <v>-0.55434782608695654</v>
      </c>
      <c r="N44" s="8">
        <f t="shared" si="17"/>
        <v>0</v>
      </c>
    </row>
    <row r="45" spans="1:14" x14ac:dyDescent="0.25">
      <c r="A45" s="48"/>
      <c r="B45" s="2" t="s">
        <v>459</v>
      </c>
      <c r="C45" s="2">
        <v>39.700000000000003</v>
      </c>
      <c r="D45" s="18" t="s">
        <v>538</v>
      </c>
      <c r="E45" s="2">
        <f>C45*0.85</f>
        <v>33.745000000000005</v>
      </c>
      <c r="F45" s="2">
        <f>C45*1.2</f>
        <v>47.64</v>
      </c>
      <c r="G45" s="27">
        <f t="shared" ref="G45" si="34">LN(F45)-H45*_xlfn.NORM.INV(0.975,0,1)</f>
        <v>3.6912525013412347</v>
      </c>
      <c r="H45" s="25">
        <f t="shared" ref="H45" si="35">(LN(F45)-LN(E45))/(_xlfn.NORM.INV(0.975,0,1) - _xlfn.NORM.INV(0.025,0,1))</f>
        <v>8.7971128299240961E-2</v>
      </c>
      <c r="I45" s="25">
        <f t="shared" si="2"/>
        <v>40.095034605297457</v>
      </c>
      <c r="J45" t="s">
        <v>497</v>
      </c>
      <c r="K45" s="8" t="s">
        <v>495</v>
      </c>
      <c r="L45" t="s">
        <v>495</v>
      </c>
      <c r="M45" s="8">
        <f t="shared" si="17"/>
        <v>-0.14999999999999994</v>
      </c>
      <c r="N45" s="8">
        <f t="shared" si="17"/>
        <v>0.19999999999999993</v>
      </c>
    </row>
    <row r="46" spans="1:14" x14ac:dyDescent="0.25">
      <c r="A46" s="48"/>
      <c r="B46" s="2" t="s">
        <v>507</v>
      </c>
      <c r="C46" s="2">
        <v>1.2</v>
      </c>
      <c r="D46" s="18" t="s">
        <v>549</v>
      </c>
      <c r="E46" s="2">
        <v>0.65</v>
      </c>
      <c r="F46" s="2">
        <v>1.2</v>
      </c>
      <c r="G46" s="25"/>
      <c r="H46" s="25"/>
      <c r="I46" s="25">
        <f t="shared" si="2"/>
        <v>0.92500000000000004</v>
      </c>
      <c r="J46" t="s">
        <v>485</v>
      </c>
      <c r="K46" s="8" t="s">
        <v>486</v>
      </c>
      <c r="L46" t="s">
        <v>485</v>
      </c>
      <c r="M46" s="8">
        <f t="shared" si="17"/>
        <v>-0.45833333333333331</v>
      </c>
      <c r="N46" s="8">
        <f t="shared" si="17"/>
        <v>0</v>
      </c>
    </row>
    <row r="47" spans="1:14" x14ac:dyDescent="0.25">
      <c r="A47" s="48"/>
      <c r="B47" s="2" t="s">
        <v>460</v>
      </c>
      <c r="C47" s="2">
        <v>17</v>
      </c>
      <c r="D47" s="18" t="s">
        <v>538</v>
      </c>
      <c r="E47" s="2">
        <f>C47*0.85</f>
        <v>14.45</v>
      </c>
      <c r="F47" s="2">
        <f>C47*1.2</f>
        <v>20.399999999999999</v>
      </c>
      <c r="G47" s="27">
        <f t="shared" ref="G47:G48" si="36">LN(F47)-H47*_xlfn.NORM.INV(0.975,0,1)</f>
        <v>2.843114657704306</v>
      </c>
      <c r="H47" s="25">
        <f t="shared" ref="H47:H48" si="37">(LN(F47)-LN(E47))/(_xlfn.NORM.INV(0.975,0,1) - _xlfn.NORM.INV(0.025,0,1))</f>
        <v>8.7971128299241072E-2</v>
      </c>
      <c r="I47" s="25">
        <f t="shared" si="2"/>
        <v>17.169158395215533</v>
      </c>
      <c r="J47" t="s">
        <v>497</v>
      </c>
      <c r="K47" s="8" t="s">
        <v>495</v>
      </c>
      <c r="L47" t="s">
        <v>495</v>
      </c>
      <c r="M47" s="8">
        <f t="shared" si="17"/>
        <v>-0.15000000000000005</v>
      </c>
      <c r="N47" s="8">
        <f t="shared" si="17"/>
        <v>0.19999999999999993</v>
      </c>
    </row>
    <row r="48" spans="1:14" x14ac:dyDescent="0.25">
      <c r="A48" s="48"/>
      <c r="B48" s="2" t="s">
        <v>461</v>
      </c>
      <c r="C48" s="2">
        <v>12.98</v>
      </c>
      <c r="D48" s="18" t="s">
        <v>538</v>
      </c>
      <c r="E48" s="2">
        <f>C48*0.85</f>
        <v>11.032999999999999</v>
      </c>
      <c r="F48" s="2">
        <f>C48*1.2</f>
        <v>15.576000000000001</v>
      </c>
      <c r="G48" s="27">
        <f t="shared" si="36"/>
        <v>2.5733110249240339</v>
      </c>
      <c r="H48" s="25">
        <f t="shared" si="37"/>
        <v>8.7971128299241072E-2</v>
      </c>
      <c r="I48" s="25">
        <f t="shared" si="2"/>
        <v>13.109157409993978</v>
      </c>
      <c r="J48" t="s">
        <v>497</v>
      </c>
      <c r="K48" s="8" t="s">
        <v>495</v>
      </c>
      <c r="L48" t="s">
        <v>495</v>
      </c>
      <c r="M48" s="8">
        <f t="shared" si="17"/>
        <v>-0.15000000000000008</v>
      </c>
      <c r="N48" s="8">
        <f t="shared" si="17"/>
        <v>0.2</v>
      </c>
    </row>
    <row r="49" spans="1:14" x14ac:dyDescent="0.25">
      <c r="A49" s="48"/>
      <c r="B49" s="2" t="s">
        <v>462</v>
      </c>
      <c r="C49" s="2">
        <v>0.75</v>
      </c>
      <c r="D49" s="18" t="s">
        <v>549</v>
      </c>
      <c r="E49" s="2">
        <v>0.71</v>
      </c>
      <c r="F49" s="2">
        <v>0.79</v>
      </c>
      <c r="G49" s="25"/>
      <c r="H49" s="25"/>
      <c r="I49" s="25">
        <f t="shared" si="2"/>
        <v>0.75</v>
      </c>
      <c r="J49" t="s">
        <v>485</v>
      </c>
      <c r="K49" s="8" t="s">
        <v>495</v>
      </c>
      <c r="L49" t="s">
        <v>495</v>
      </c>
      <c r="M49" s="8">
        <f t="shared" si="17"/>
        <v>-5.3333333333333378E-2</v>
      </c>
      <c r="N49" s="8">
        <f t="shared" si="17"/>
        <v>5.3333333333333378E-2</v>
      </c>
    </row>
    <row r="50" spans="1:14" x14ac:dyDescent="0.25">
      <c r="A50" s="48"/>
      <c r="B50" s="2" t="s">
        <v>463</v>
      </c>
      <c r="C50" s="2">
        <v>0.75</v>
      </c>
      <c r="D50" s="18" t="s">
        <v>549</v>
      </c>
      <c r="E50" s="2">
        <v>0.72</v>
      </c>
      <c r="F50" s="2">
        <v>0.79</v>
      </c>
      <c r="G50" s="25"/>
      <c r="H50" s="25"/>
      <c r="I50" s="25">
        <f t="shared" si="2"/>
        <v>0.755</v>
      </c>
      <c r="J50" t="s">
        <v>485</v>
      </c>
      <c r="K50" s="8" t="s">
        <v>495</v>
      </c>
      <c r="L50" t="s">
        <v>495</v>
      </c>
      <c r="M50" s="8">
        <f t="shared" si="17"/>
        <v>-4.0000000000000036E-2</v>
      </c>
      <c r="N50" s="8">
        <f t="shared" si="17"/>
        <v>5.3333333333333378E-2</v>
      </c>
    </row>
    <row r="51" spans="1:14" x14ac:dyDescent="0.25">
      <c r="A51" s="48"/>
      <c r="B51" s="2" t="s">
        <v>464</v>
      </c>
      <c r="C51" s="2">
        <v>1.26</v>
      </c>
      <c r="D51" s="18" t="s">
        <v>549</v>
      </c>
      <c r="E51" s="2">
        <v>1.22</v>
      </c>
      <c r="F51" s="2">
        <v>1.3</v>
      </c>
      <c r="G51" s="25"/>
      <c r="H51" s="25"/>
      <c r="I51" s="25">
        <f t="shared" si="2"/>
        <v>1.26</v>
      </c>
      <c r="J51" t="s">
        <v>484</v>
      </c>
      <c r="K51" s="8" t="s">
        <v>495</v>
      </c>
      <c r="L51" t="s">
        <v>495</v>
      </c>
      <c r="M51" s="8">
        <f t="shared" si="17"/>
        <v>-3.1746031746031772E-2</v>
      </c>
      <c r="N51" s="8">
        <f t="shared" si="17"/>
        <v>3.1746031746031772E-2</v>
      </c>
    </row>
    <row r="52" spans="1:14" x14ac:dyDescent="0.25">
      <c r="A52" s="48"/>
      <c r="B52" s="2" t="s">
        <v>517</v>
      </c>
      <c r="C52" s="2">
        <v>1</v>
      </c>
      <c r="D52" s="18" t="s">
        <v>538</v>
      </c>
      <c r="E52" s="2">
        <v>1</v>
      </c>
      <c r="F52" s="2">
        <v>1</v>
      </c>
      <c r="G52" s="27">
        <f t="shared" ref="G52" si="38">LN(F52)-H52*_xlfn.NORM.INV(0.975,0,1)</f>
        <v>0</v>
      </c>
      <c r="H52" s="25">
        <f t="shared" ref="H52" si="39">(LN(F52)-LN(E52))/(_xlfn.NORM.INV(0.975,0,1) - _xlfn.NORM.INV(0.025,0,1))</f>
        <v>0</v>
      </c>
      <c r="I52" s="25">
        <f t="shared" si="2"/>
        <v>1</v>
      </c>
      <c r="J52" t="s">
        <v>484</v>
      </c>
      <c r="K52" s="8" t="s">
        <v>496</v>
      </c>
      <c r="L52" t="s">
        <v>496</v>
      </c>
      <c r="M52" s="8">
        <f t="shared" si="17"/>
        <v>0</v>
      </c>
      <c r="N52" s="8">
        <f t="shared" si="17"/>
        <v>0</v>
      </c>
    </row>
    <row r="53" spans="1:14" x14ac:dyDescent="0.25">
      <c r="A53" s="48"/>
      <c r="B53" s="2" t="s">
        <v>465</v>
      </c>
      <c r="C53" s="2">
        <v>0.6</v>
      </c>
      <c r="D53" s="18" t="s">
        <v>549</v>
      </c>
      <c r="E53" s="2">
        <v>0.41</v>
      </c>
      <c r="F53" s="2">
        <v>0.6</v>
      </c>
      <c r="G53" s="25"/>
      <c r="H53" s="25"/>
      <c r="I53" s="25">
        <f t="shared" si="2"/>
        <v>0.505</v>
      </c>
      <c r="J53" t="s">
        <v>485</v>
      </c>
      <c r="K53" s="8" t="s">
        <v>486</v>
      </c>
      <c r="L53" t="s">
        <v>485</v>
      </c>
      <c r="M53" s="8">
        <f t="shared" si="17"/>
        <v>-0.31666666666666671</v>
      </c>
      <c r="N53" s="8">
        <f t="shared" si="17"/>
        <v>0</v>
      </c>
    </row>
    <row r="54" spans="1:14" x14ac:dyDescent="0.25">
      <c r="A54" s="48"/>
      <c r="B54" s="2" t="s">
        <v>466</v>
      </c>
      <c r="C54" s="2">
        <v>0.85</v>
      </c>
      <c r="D54" s="18" t="s">
        <v>549</v>
      </c>
      <c r="E54" s="2">
        <v>0.81</v>
      </c>
      <c r="F54" s="2">
        <v>0.89</v>
      </c>
      <c r="G54" s="25"/>
      <c r="H54" s="25"/>
      <c r="I54" s="25">
        <f t="shared" si="2"/>
        <v>0.85000000000000009</v>
      </c>
      <c r="J54" t="s">
        <v>485</v>
      </c>
      <c r="K54" s="8" t="s">
        <v>495</v>
      </c>
      <c r="L54" t="s">
        <v>495</v>
      </c>
      <c r="M54" s="8">
        <f t="shared" si="17"/>
        <v>-4.7058823529411674E-2</v>
      </c>
      <c r="N54" s="8">
        <f t="shared" si="17"/>
        <v>4.7058823529411806E-2</v>
      </c>
    </row>
    <row r="55" spans="1:14" x14ac:dyDescent="0.25">
      <c r="A55" s="48"/>
      <c r="B55" s="2" t="s">
        <v>467</v>
      </c>
      <c r="C55" s="2">
        <v>1.21</v>
      </c>
      <c r="D55" s="18" t="s">
        <v>549</v>
      </c>
      <c r="E55" s="2">
        <v>1.17</v>
      </c>
      <c r="F55" s="2">
        <v>1.25</v>
      </c>
      <c r="G55" s="25"/>
      <c r="H55" s="25"/>
      <c r="I55" s="25">
        <f t="shared" si="2"/>
        <v>1.21</v>
      </c>
      <c r="J55" t="s">
        <v>487</v>
      </c>
      <c r="K55" s="8" t="s">
        <v>495</v>
      </c>
      <c r="L55" t="s">
        <v>495</v>
      </c>
      <c r="M55" s="8">
        <f t="shared" si="17"/>
        <v>-3.305785123966945E-2</v>
      </c>
      <c r="N55" s="8">
        <f t="shared" si="17"/>
        <v>3.305785123966945E-2</v>
      </c>
    </row>
    <row r="56" spans="1:14" ht="14.45" customHeight="1" x14ac:dyDescent="0.25">
      <c r="A56" s="48"/>
      <c r="B56" s="2" t="s">
        <v>470</v>
      </c>
      <c r="C56" s="2">
        <v>1.31</v>
      </c>
      <c r="D56" s="18" t="s">
        <v>549</v>
      </c>
      <c r="E56" s="2">
        <v>1.27</v>
      </c>
      <c r="F56" s="2">
        <v>1.35</v>
      </c>
      <c r="G56" s="25"/>
      <c r="H56" s="25"/>
      <c r="I56" s="25">
        <f t="shared" si="2"/>
        <v>1.31</v>
      </c>
      <c r="J56" t="s">
        <v>487</v>
      </c>
      <c r="K56" s="8" t="s">
        <v>495</v>
      </c>
      <c r="L56" t="s">
        <v>495</v>
      </c>
      <c r="M56" s="8">
        <f t="shared" si="17"/>
        <v>-3.0534351145038195E-2</v>
      </c>
      <c r="N56" s="8">
        <f t="shared" si="17"/>
        <v>3.0534351145038195E-2</v>
      </c>
    </row>
    <row r="57" spans="1:14" x14ac:dyDescent="0.25">
      <c r="A57" s="48"/>
      <c r="B57" s="2" t="s">
        <v>468</v>
      </c>
      <c r="C57" s="2">
        <v>0.6</v>
      </c>
      <c r="D57" s="18" t="s">
        <v>549</v>
      </c>
      <c r="E57" s="2">
        <v>0.56000000000000005</v>
      </c>
      <c r="F57" s="2">
        <v>0.64</v>
      </c>
      <c r="G57" s="25"/>
      <c r="H57" s="25"/>
      <c r="I57" s="25">
        <f t="shared" si="2"/>
        <v>0.60000000000000009</v>
      </c>
      <c r="J57" t="s">
        <v>485</v>
      </c>
      <c r="K57" s="8" t="s">
        <v>495</v>
      </c>
      <c r="L57" t="s">
        <v>495</v>
      </c>
      <c r="M57" s="8">
        <f t="shared" si="17"/>
        <v>-6.6666666666666541E-2</v>
      </c>
      <c r="N57" s="8">
        <f t="shared" si="17"/>
        <v>6.6666666666666735E-2</v>
      </c>
    </row>
    <row r="58" spans="1:14" x14ac:dyDescent="0.25">
      <c r="A58" s="48"/>
      <c r="B58" s="2" t="s">
        <v>469</v>
      </c>
      <c r="C58" s="2">
        <v>0.6</v>
      </c>
      <c r="D58" s="18" t="s">
        <v>549</v>
      </c>
      <c r="E58" s="2">
        <v>0.6</v>
      </c>
      <c r="F58" s="2">
        <v>0.83</v>
      </c>
      <c r="G58" s="25"/>
      <c r="H58" s="25"/>
      <c r="I58" s="25">
        <f t="shared" si="2"/>
        <v>0.71499999999999997</v>
      </c>
      <c r="J58" t="s">
        <v>485</v>
      </c>
      <c r="K58" s="8" t="s">
        <v>485</v>
      </c>
      <c r="L58" t="s">
        <v>486</v>
      </c>
      <c r="M58" s="8">
        <f t="shared" si="17"/>
        <v>0</v>
      </c>
      <c r="N58" s="8">
        <f t="shared" si="17"/>
        <v>0.3833333333333333</v>
      </c>
    </row>
    <row r="59" spans="1:14" x14ac:dyDescent="0.25">
      <c r="A59" s="48"/>
      <c r="B59" s="2" t="s">
        <v>511</v>
      </c>
      <c r="C59" s="2">
        <v>2.2599999999999998</v>
      </c>
      <c r="D59" s="18" t="s">
        <v>538</v>
      </c>
      <c r="E59" s="2">
        <f>C59*0.85</f>
        <v>1.9209999999999998</v>
      </c>
      <c r="F59" s="2">
        <f>C59*1.2</f>
        <v>2.7119999999999997</v>
      </c>
      <c r="G59" s="27">
        <f t="shared" ref="G59" si="40">LN(F59)-H59*_xlfn.NORM.INV(0.975,0,1)</f>
        <v>0.82526612693228429</v>
      </c>
      <c r="H59" s="25">
        <f t="shared" ref="H59" si="41">(LN(F59)-LN(E59))/(_xlfn.NORM.INV(0.975,0,1) - _xlfn.NORM.INV(0.025,0,1))</f>
        <v>8.7971128299241072E-2</v>
      </c>
      <c r="I59" s="25">
        <f t="shared" si="2"/>
        <v>2.2824881160698296</v>
      </c>
      <c r="J59" t="s">
        <v>484</v>
      </c>
      <c r="K59" s="8" t="s">
        <v>495</v>
      </c>
      <c r="L59" t="s">
        <v>495</v>
      </c>
      <c r="M59" s="8">
        <f t="shared" si="17"/>
        <v>-0.15</v>
      </c>
      <c r="N59" s="8">
        <f t="shared" si="17"/>
        <v>0.2</v>
      </c>
    </row>
    <row r="60" spans="1:14" x14ac:dyDescent="0.25">
      <c r="A60" s="48"/>
      <c r="B60" s="2" t="s">
        <v>471</v>
      </c>
      <c r="C60" s="2">
        <v>0.8</v>
      </c>
      <c r="D60" s="18" t="s">
        <v>549</v>
      </c>
      <c r="E60" s="2">
        <v>0.55400000000000005</v>
      </c>
      <c r="F60" s="2">
        <v>0.8</v>
      </c>
      <c r="G60" s="25"/>
      <c r="H60" s="25"/>
      <c r="I60" s="25">
        <f t="shared" si="2"/>
        <v>0.67700000000000005</v>
      </c>
      <c r="J60" t="s">
        <v>483</v>
      </c>
      <c r="K60" s="8" t="s">
        <v>484</v>
      </c>
      <c r="L60" t="s">
        <v>483</v>
      </c>
      <c r="M60" s="8">
        <f t="shared" si="17"/>
        <v>-0.3075</v>
      </c>
      <c r="N60" s="8">
        <f t="shared" si="17"/>
        <v>0</v>
      </c>
    </row>
    <row r="61" spans="1:14" ht="14.45" customHeight="1" x14ac:dyDescent="0.25">
      <c r="A61" s="48"/>
      <c r="B61" s="2" t="s">
        <v>472</v>
      </c>
      <c r="C61" s="2">
        <v>0.8</v>
      </c>
      <c r="D61" s="18" t="s">
        <v>549</v>
      </c>
      <c r="E61" s="2">
        <v>0.6</v>
      </c>
      <c r="F61" s="2">
        <v>0.83399999999999996</v>
      </c>
      <c r="G61" s="25"/>
      <c r="H61" s="25"/>
      <c r="I61" s="25">
        <f t="shared" si="2"/>
        <v>0.71699999999999997</v>
      </c>
      <c r="J61" t="s">
        <v>484</v>
      </c>
      <c r="K61" s="8" t="s">
        <v>483</v>
      </c>
      <c r="L61" t="s">
        <v>484</v>
      </c>
      <c r="M61" s="8">
        <f t="shared" si="17"/>
        <v>-0.25000000000000006</v>
      </c>
      <c r="N61" s="8">
        <f t="shared" si="17"/>
        <v>4.2499999999999899E-2</v>
      </c>
    </row>
    <row r="62" spans="1:14" x14ac:dyDescent="0.25">
      <c r="A62" s="48"/>
      <c r="B62" s="2" t="s">
        <v>473</v>
      </c>
      <c r="C62" s="2">
        <v>0.6</v>
      </c>
      <c r="D62" s="18" t="s">
        <v>549</v>
      </c>
      <c r="E62" s="2">
        <v>0.48699999999999999</v>
      </c>
      <c r="F62" s="2">
        <v>0.6</v>
      </c>
      <c r="G62" s="25"/>
      <c r="H62" s="25"/>
      <c r="I62" s="25">
        <f t="shared" si="2"/>
        <v>0.54349999999999998</v>
      </c>
      <c r="J62" t="s">
        <v>485</v>
      </c>
      <c r="K62" s="8" t="s">
        <v>484</v>
      </c>
      <c r="L62" t="s">
        <v>485</v>
      </c>
      <c r="M62" s="8">
        <f t="shared" si="17"/>
        <v>-0.18833333333333332</v>
      </c>
      <c r="N62" s="8">
        <f t="shared" si="17"/>
        <v>0</v>
      </c>
    </row>
    <row r="63" spans="1:14" x14ac:dyDescent="0.25">
      <c r="A63" s="48"/>
      <c r="B63" s="2" t="s">
        <v>474</v>
      </c>
      <c r="C63" s="2">
        <v>1</v>
      </c>
      <c r="D63" s="18" t="s">
        <v>549</v>
      </c>
      <c r="E63" s="2">
        <v>1</v>
      </c>
      <c r="F63" s="2">
        <v>1</v>
      </c>
      <c r="G63" s="25"/>
      <c r="H63" s="25"/>
      <c r="I63" s="25">
        <f t="shared" si="2"/>
        <v>1</v>
      </c>
      <c r="J63" t="s">
        <v>496</v>
      </c>
      <c r="K63" t="s">
        <v>496</v>
      </c>
      <c r="L63" t="s">
        <v>496</v>
      </c>
      <c r="M63" s="8">
        <f t="shared" si="17"/>
        <v>0</v>
      </c>
      <c r="N63" s="8">
        <f t="shared" si="17"/>
        <v>0</v>
      </c>
    </row>
    <row r="64" spans="1:14" x14ac:dyDescent="0.25">
      <c r="A64" s="48"/>
      <c r="B64" s="2" t="s">
        <v>509</v>
      </c>
      <c r="C64" s="2">
        <v>0.8</v>
      </c>
      <c r="D64" s="18" t="s">
        <v>549</v>
      </c>
      <c r="E64" s="2">
        <v>0.59499999999999997</v>
      </c>
      <c r="F64" s="2">
        <v>0.8</v>
      </c>
      <c r="G64" s="25"/>
      <c r="H64" s="25"/>
      <c r="I64" s="25">
        <f t="shared" si="2"/>
        <v>0.69750000000000001</v>
      </c>
      <c r="J64" t="s">
        <v>483</v>
      </c>
      <c r="K64" s="8" t="s">
        <v>484</v>
      </c>
      <c r="L64" t="s">
        <v>483</v>
      </c>
      <c r="M64" s="8">
        <f t="shared" si="17"/>
        <v>-0.25625000000000009</v>
      </c>
      <c r="N64" s="8">
        <f t="shared" si="17"/>
        <v>0</v>
      </c>
    </row>
    <row r="65" spans="1:14" x14ac:dyDescent="0.25">
      <c r="A65" s="48"/>
      <c r="B65" s="2" t="s">
        <v>475</v>
      </c>
      <c r="C65" s="2">
        <v>0.8</v>
      </c>
      <c r="D65" s="18" t="s">
        <v>549</v>
      </c>
      <c r="E65" s="2">
        <v>0.8</v>
      </c>
      <c r="F65" s="2">
        <v>1.0589999999999999</v>
      </c>
      <c r="G65" s="25"/>
      <c r="H65" s="25"/>
      <c r="I65" s="25">
        <f t="shared" si="2"/>
        <v>0.92949999999999999</v>
      </c>
      <c r="J65" t="s">
        <v>483</v>
      </c>
      <c r="K65" t="s">
        <v>483</v>
      </c>
      <c r="L65" t="s">
        <v>484</v>
      </c>
      <c r="M65" s="8">
        <f t="shared" ref="M65:N67" si="42">(E65-$C65)/$C65</f>
        <v>0</v>
      </c>
      <c r="N65" s="8">
        <f t="shared" si="42"/>
        <v>0.32374999999999987</v>
      </c>
    </row>
    <row r="66" spans="1:14" s="3" customFormat="1" x14ac:dyDescent="0.25">
      <c r="A66" s="49"/>
      <c r="B66" s="3" t="s">
        <v>510</v>
      </c>
      <c r="C66" s="3">
        <v>0.8</v>
      </c>
      <c r="D66" s="17" t="s">
        <v>549</v>
      </c>
      <c r="E66" s="3">
        <v>0.8</v>
      </c>
      <c r="F66" s="3">
        <v>1.0589999999999999</v>
      </c>
      <c r="G66" s="29"/>
      <c r="H66" s="29"/>
      <c r="I66" s="29">
        <f t="shared" si="2"/>
        <v>0.92949999999999999</v>
      </c>
      <c r="J66" s="3" t="s">
        <v>483</v>
      </c>
      <c r="K66" s="3" t="s">
        <v>483</v>
      </c>
      <c r="L66" s="3" t="s">
        <v>484</v>
      </c>
      <c r="M66" s="6">
        <f t="shared" si="42"/>
        <v>0</v>
      </c>
      <c r="N66" s="6">
        <f t="shared" si="42"/>
        <v>0.32374999999999987</v>
      </c>
    </row>
    <row r="67" spans="1:14" x14ac:dyDescent="0.25">
      <c r="A67" s="44" t="s">
        <v>553</v>
      </c>
      <c r="B67" s="37" t="s">
        <v>554</v>
      </c>
      <c r="C67" s="37">
        <v>1</v>
      </c>
      <c r="D67" s="38" t="s">
        <v>538</v>
      </c>
      <c r="E67" s="38">
        <v>0.85</v>
      </c>
      <c r="F67" s="38">
        <v>1.1499999999999999</v>
      </c>
      <c r="G67" s="27">
        <f t="shared" ref="G67" si="43">LN(F67)-H67*_xlfn.NORM.INV(0.975,0,1)</f>
        <v>-1.1378493561308156E-2</v>
      </c>
      <c r="H67" s="27">
        <f t="shared" ref="H67" si="44">(LN(F67)-LN(E67))/(_xlfn.NORM.INV(0.975,0,1) - _xlfn.NORM.INV(0.025,0,1))</f>
        <v>7.7113884300243934E-2</v>
      </c>
      <c r="I67" s="27">
        <f t="shared" ref="I67" si="45">IF(EXACT(D67,"exponential"),1/G67,IF(EXACT(D67,"lognormal"),EXP(G67),IF(EXACT(D67,"uniform"),AVERAGE(E67:F67))))</f>
        <v>0.98868599666425938</v>
      </c>
      <c r="M67" s="5">
        <f t="shared" si="42"/>
        <v>-0.15000000000000002</v>
      </c>
      <c r="N67" s="5">
        <f t="shared" si="42"/>
        <v>0.14999999999999991</v>
      </c>
    </row>
    <row r="68" spans="1:14" x14ac:dyDescent="0.25">
      <c r="A68" s="45"/>
      <c r="B68" s="37" t="s">
        <v>555</v>
      </c>
      <c r="C68">
        <v>1</v>
      </c>
      <c r="D68" s="2" t="s">
        <v>538</v>
      </c>
      <c r="E68">
        <v>0.85</v>
      </c>
      <c r="F68">
        <v>1.1499999999999999</v>
      </c>
      <c r="G68" s="27">
        <f t="shared" ref="G68:G72" si="46">LN(F68)-H68*_xlfn.NORM.INV(0.975,0,1)</f>
        <v>-1.1378493561308156E-2</v>
      </c>
      <c r="H68" s="27">
        <f t="shared" ref="H68:H72" si="47">(LN(F68)-LN(E68))/(_xlfn.NORM.INV(0.975,0,1) - _xlfn.NORM.INV(0.025,0,1))</f>
        <v>7.7113884300243934E-2</v>
      </c>
      <c r="I68" s="27">
        <f t="shared" ref="I68:I72" si="48">IF(EXACT(D68,"exponential"),1/G68,IF(EXACT(D68,"lognormal"),EXP(G68),IF(EXACT(D68,"uniform"),AVERAGE(E68:F68))))</f>
        <v>0.98868599666425938</v>
      </c>
    </row>
    <row r="69" spans="1:14" x14ac:dyDescent="0.25">
      <c r="A69" s="45"/>
      <c r="B69" s="37" t="s">
        <v>556</v>
      </c>
      <c r="C69">
        <v>1</v>
      </c>
      <c r="D69" s="2" t="s">
        <v>538</v>
      </c>
      <c r="E69">
        <v>0.85</v>
      </c>
      <c r="F69">
        <v>1.1499999999999999</v>
      </c>
      <c r="G69" s="27">
        <f t="shared" si="46"/>
        <v>-1.1378493561308156E-2</v>
      </c>
      <c r="H69" s="27">
        <f t="shared" si="47"/>
        <v>7.7113884300243934E-2</v>
      </c>
      <c r="I69" s="27">
        <f t="shared" si="48"/>
        <v>0.98868599666425938</v>
      </c>
    </row>
    <row r="70" spans="1:14" x14ac:dyDescent="0.25">
      <c r="A70" s="45"/>
      <c r="B70" s="37" t="s">
        <v>557</v>
      </c>
      <c r="C70">
        <v>1</v>
      </c>
      <c r="D70" s="2" t="s">
        <v>538</v>
      </c>
      <c r="E70">
        <v>0.85</v>
      </c>
      <c r="F70">
        <v>1.1499999999999999</v>
      </c>
      <c r="G70" s="27">
        <f t="shared" si="46"/>
        <v>-1.1378493561308156E-2</v>
      </c>
      <c r="H70" s="27">
        <f t="shared" si="47"/>
        <v>7.7113884300243934E-2</v>
      </c>
      <c r="I70" s="27">
        <f t="shared" si="48"/>
        <v>0.98868599666425938</v>
      </c>
    </row>
    <row r="71" spans="1:14" x14ac:dyDescent="0.25">
      <c r="A71" s="45"/>
      <c r="B71" s="37" t="s">
        <v>558</v>
      </c>
      <c r="C71">
        <v>1</v>
      </c>
      <c r="D71" s="2" t="s">
        <v>538</v>
      </c>
      <c r="E71">
        <v>0.85</v>
      </c>
      <c r="F71">
        <v>1.1499999999999999</v>
      </c>
      <c r="G71" s="27">
        <f t="shared" si="46"/>
        <v>-1.1378493561308156E-2</v>
      </c>
      <c r="H71" s="27">
        <f t="shared" si="47"/>
        <v>7.7113884300243934E-2</v>
      </c>
      <c r="I71" s="27">
        <f t="shared" si="48"/>
        <v>0.98868599666425938</v>
      </c>
    </row>
    <row r="72" spans="1:14" s="3" customFormat="1" x14ac:dyDescent="0.25">
      <c r="A72" s="46"/>
      <c r="B72" s="39" t="s">
        <v>559</v>
      </c>
      <c r="C72" s="3">
        <v>1</v>
      </c>
      <c r="D72" s="3" t="s">
        <v>538</v>
      </c>
      <c r="E72" s="3">
        <v>0.85</v>
      </c>
      <c r="F72" s="3">
        <v>1.1499999999999999</v>
      </c>
      <c r="G72" s="29">
        <f t="shared" si="46"/>
        <v>-1.1378493561308156E-2</v>
      </c>
      <c r="H72" s="29">
        <f t="shared" si="47"/>
        <v>7.7113884300243934E-2</v>
      </c>
      <c r="I72" s="29">
        <f t="shared" si="48"/>
        <v>0.98868599666425938</v>
      </c>
    </row>
  </sheetData>
  <mergeCells count="10">
    <mergeCell ref="A67:A72"/>
    <mergeCell ref="A37:A66"/>
    <mergeCell ref="A28:A31"/>
    <mergeCell ref="A33:A36"/>
    <mergeCell ref="A2:A5"/>
    <mergeCell ref="A6:A10"/>
    <mergeCell ref="A11:A14"/>
    <mergeCell ref="A15:A19"/>
    <mergeCell ref="A26:A27"/>
    <mergeCell ref="A20:A25"/>
  </mergeCells>
  <dataValidations count="1">
    <dataValidation type="list" allowBlank="1" showInputMessage="1" showErrorMessage="1" sqref="D2:D66" xr:uid="{2B3C99C5-39BC-4097-83C2-9F38996157B3}">
      <formula1>"lognormal, uniform, normal, exponential"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input_scaling</vt:lpstr>
      <vt:lpstr>param_ranges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Robb Stewart</dc:creator>
  <cp:lastModifiedBy>W. Robb Stewart</cp:lastModifiedBy>
  <dcterms:created xsi:type="dcterms:W3CDTF">2021-10-01T18:13:13Z</dcterms:created>
  <dcterms:modified xsi:type="dcterms:W3CDTF">2022-02-22T19:02:27Z</dcterms:modified>
</cp:coreProperties>
</file>