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7695" firstSheet="1" activeTab="5"/>
  </bookViews>
  <sheets>
    <sheet name="Bird Records" sheetId="1" r:id="rId1"/>
    <sheet name="Session Records" sheetId="2" r:id="rId2"/>
    <sheet name="Multi-unit Clusters" sheetId="3" r:id="rId3"/>
    <sheet name="Day Records" sheetId="4" r:id="rId4"/>
    <sheet name="Cluster Quality" sheetId="5" r:id="rId5"/>
    <sheet name="Objective Cluster Quality" sheetId="6" r:id="rId6"/>
  </sheets>
  <definedNames>
    <definedName name="BirdKey">'Bird Records'!$A$2:$A$11</definedName>
    <definedName name="ImplantAge">'Bird Records'!$B$2:$B$11</definedName>
    <definedName name="ImplantDate">'Bird Records'!$D$2:$D$11</definedName>
  </definedNames>
  <calcPr calcId="145621"/>
</workbook>
</file>

<file path=xl/calcChain.xml><?xml version="1.0" encoding="utf-8"?>
<calcChain xmlns="http://schemas.openxmlformats.org/spreadsheetml/2006/main">
  <c r="J88" i="2" l="1"/>
  <c r="I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2" i="2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" i="6"/>
  <c r="T10" i="5"/>
  <c r="T34" i="5"/>
  <c r="T21" i="5"/>
  <c r="T32" i="5"/>
  <c r="T22" i="5"/>
  <c r="T36" i="5"/>
  <c r="T37" i="5"/>
  <c r="T11" i="5"/>
  <c r="T23" i="5"/>
  <c r="T33" i="5"/>
  <c r="T38" i="5"/>
  <c r="T24" i="5"/>
  <c r="T18" i="5"/>
  <c r="T25" i="5"/>
  <c r="T13" i="5"/>
  <c r="T12" i="5"/>
  <c r="T6" i="5"/>
  <c r="T27" i="5"/>
  <c r="T26" i="5"/>
  <c r="T14" i="5"/>
  <c r="T7" i="5"/>
  <c r="T28" i="5"/>
  <c r="T8" i="5"/>
  <c r="T17" i="5"/>
  <c r="T29" i="5"/>
  <c r="T9" i="5"/>
  <c r="T30" i="5"/>
  <c r="T31" i="5"/>
  <c r="T15" i="5"/>
  <c r="T19" i="5"/>
  <c r="T16" i="5"/>
  <c r="T4" i="5"/>
  <c r="T20" i="5"/>
  <c r="T5" i="5"/>
  <c r="T3" i="5"/>
  <c r="P3" i="4" l="1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Q2" i="4"/>
  <c r="P2" i="4"/>
  <c r="N3" i="4" l="1"/>
  <c r="O3" i="4"/>
  <c r="R3" i="4"/>
  <c r="N4" i="4"/>
  <c r="O4" i="4"/>
  <c r="R4" i="4"/>
  <c r="N5" i="4"/>
  <c r="O5" i="4"/>
  <c r="R5" i="4"/>
  <c r="N6" i="4"/>
  <c r="O6" i="4"/>
  <c r="R6" i="4"/>
  <c r="N7" i="4"/>
  <c r="O7" i="4"/>
  <c r="R7" i="4"/>
  <c r="N8" i="4"/>
  <c r="O8" i="4"/>
  <c r="R8" i="4"/>
  <c r="N9" i="4"/>
  <c r="O9" i="4"/>
  <c r="R9" i="4"/>
  <c r="N10" i="4"/>
  <c r="O10" i="4"/>
  <c r="R10" i="4"/>
  <c r="N11" i="4"/>
  <c r="O11" i="4"/>
  <c r="R11" i="4"/>
  <c r="N12" i="4"/>
  <c r="O12" i="4"/>
  <c r="R12" i="4"/>
  <c r="N13" i="4"/>
  <c r="O13" i="4"/>
  <c r="R13" i="4"/>
  <c r="N14" i="4"/>
  <c r="O14" i="4"/>
  <c r="R14" i="4"/>
  <c r="N15" i="4"/>
  <c r="O15" i="4"/>
  <c r="R15" i="4"/>
  <c r="N16" i="4"/>
  <c r="O16" i="4"/>
  <c r="R16" i="4"/>
  <c r="N17" i="4"/>
  <c r="O17" i="4"/>
  <c r="R17" i="4"/>
  <c r="N18" i="4"/>
  <c r="O18" i="4"/>
  <c r="R18" i="4"/>
  <c r="N19" i="4"/>
  <c r="O19" i="4"/>
  <c r="R19" i="4"/>
  <c r="N20" i="4"/>
  <c r="O20" i="4"/>
  <c r="R20" i="4"/>
  <c r="N21" i="4"/>
  <c r="O21" i="4"/>
  <c r="R21" i="4"/>
  <c r="N22" i="4"/>
  <c r="O22" i="4"/>
  <c r="R22" i="4"/>
  <c r="N23" i="4"/>
  <c r="O23" i="4"/>
  <c r="R23" i="4"/>
  <c r="N24" i="4"/>
  <c r="O24" i="4"/>
  <c r="R24" i="4"/>
  <c r="N25" i="4"/>
  <c r="O25" i="4"/>
  <c r="R25" i="4"/>
  <c r="N26" i="4"/>
  <c r="O26" i="4"/>
  <c r="R26" i="4"/>
  <c r="N27" i="4"/>
  <c r="O27" i="4"/>
  <c r="R27" i="4"/>
  <c r="N28" i="4"/>
  <c r="O28" i="4"/>
  <c r="R28" i="4"/>
  <c r="N29" i="4"/>
  <c r="O29" i="4"/>
  <c r="R29" i="4"/>
  <c r="N30" i="4"/>
  <c r="O30" i="4"/>
  <c r="R30" i="4"/>
  <c r="N31" i="4"/>
  <c r="O31" i="4"/>
  <c r="R31" i="4"/>
  <c r="N32" i="4"/>
  <c r="O32" i="4"/>
  <c r="R32" i="4"/>
  <c r="N33" i="4"/>
  <c r="O33" i="4"/>
  <c r="R33" i="4"/>
  <c r="N34" i="4"/>
  <c r="O34" i="4"/>
  <c r="R34" i="4"/>
  <c r="N35" i="4"/>
  <c r="O35" i="4"/>
  <c r="R35" i="4"/>
  <c r="N36" i="4"/>
  <c r="O36" i="4"/>
  <c r="R36" i="4"/>
  <c r="N37" i="4"/>
  <c r="O37" i="4"/>
  <c r="R37" i="4"/>
  <c r="O2" i="4"/>
  <c r="R2" i="4"/>
  <c r="N2" i="4"/>
  <c r="S26" i="4" l="1"/>
  <c r="S22" i="4"/>
  <c r="S18" i="4"/>
  <c r="S14" i="4"/>
  <c r="S10" i="4"/>
  <c r="S6" i="4"/>
  <c r="S34" i="4"/>
  <c r="S30" i="4"/>
  <c r="S35" i="4"/>
  <c r="S31" i="4"/>
  <c r="S36" i="4"/>
  <c r="S32" i="4"/>
  <c r="S28" i="4"/>
  <c r="S24" i="4"/>
  <c r="S20" i="4"/>
  <c r="S16" i="4"/>
  <c r="S12" i="4"/>
  <c r="S8" i="4"/>
  <c r="S4" i="4"/>
  <c r="S2" i="4"/>
  <c r="S37" i="4"/>
  <c r="S33" i="4"/>
  <c r="S29" i="4"/>
  <c r="S25" i="4"/>
  <c r="S21" i="4"/>
  <c r="S17" i="4"/>
  <c r="S13" i="4"/>
  <c r="S9" i="4"/>
  <c r="S5" i="4"/>
  <c r="S27" i="4"/>
  <c r="S23" i="4"/>
  <c r="S19" i="4"/>
  <c r="S15" i="4"/>
  <c r="S11" i="4"/>
  <c r="S7" i="4"/>
  <c r="S3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2" i="2"/>
  <c r="O79" i="2" l="1"/>
  <c r="O67" i="2"/>
  <c r="O58" i="2"/>
  <c r="O50" i="2"/>
  <c r="O42" i="2"/>
  <c r="O38" i="2"/>
  <c r="O34" i="2"/>
  <c r="O30" i="2"/>
  <c r="O26" i="2"/>
  <c r="O22" i="2"/>
  <c r="O18" i="2"/>
  <c r="O14" i="2"/>
  <c r="O10" i="2"/>
  <c r="O6" i="2"/>
  <c r="O83" i="2"/>
  <c r="O71" i="2"/>
  <c r="O59" i="2"/>
  <c r="O51" i="2"/>
  <c r="O43" i="2"/>
  <c r="O39" i="2"/>
  <c r="O31" i="2"/>
  <c r="O23" i="2"/>
  <c r="O19" i="2"/>
  <c r="O11" i="2"/>
  <c r="O7" i="2"/>
  <c r="O86" i="2"/>
  <c r="O82" i="2"/>
  <c r="O78" i="2"/>
  <c r="O74" i="2"/>
  <c r="O70" i="2"/>
  <c r="O66" i="2"/>
  <c r="O62" i="2"/>
  <c r="O54" i="2"/>
  <c r="O46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O5" i="2"/>
  <c r="O87" i="2"/>
  <c r="O75" i="2"/>
  <c r="O63" i="2"/>
  <c r="O55" i="2"/>
  <c r="O47" i="2"/>
  <c r="O35" i="2"/>
  <c r="O27" i="2"/>
  <c r="O15" i="2"/>
  <c r="O2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O3" i="2"/>
</calcChain>
</file>

<file path=xl/sharedStrings.xml><?xml version="1.0" encoding="utf-8"?>
<sst xmlns="http://schemas.openxmlformats.org/spreadsheetml/2006/main" count="670" uniqueCount="204">
  <si>
    <t>Bird ID</t>
  </si>
  <si>
    <t>Age End</t>
  </si>
  <si>
    <t># bouts</t>
  </si>
  <si>
    <t>Session ID</t>
  </si>
  <si>
    <t>Age</t>
  </si>
  <si>
    <t>Db113</t>
  </si>
  <si>
    <t>Dg138</t>
  </si>
  <si>
    <t>Lb189</t>
  </si>
  <si>
    <t>Lb277</t>
  </si>
  <si>
    <t>Y231</t>
  </si>
  <si>
    <t>R204</t>
  </si>
  <si>
    <t>R247</t>
  </si>
  <si>
    <t>R288</t>
  </si>
  <si>
    <t>Date</t>
  </si>
  <si>
    <t>Bird ID (sortedkey)</t>
  </si>
  <si>
    <t>#Ns</t>
  </si>
  <si>
    <t>Recording</t>
  </si>
  <si>
    <t>Cluster #</t>
  </si>
  <si>
    <t>03_05_045_ch7_8</t>
  </si>
  <si>
    <t>03_07_040_ch3_4</t>
  </si>
  <si>
    <t>03_07_040_ch7_8</t>
  </si>
  <si>
    <t>03_21_039_ch9_10</t>
  </si>
  <si>
    <t>Age Implanted</t>
  </si>
  <si>
    <t>Date Implanted</t>
  </si>
  <si>
    <t>#core SUA</t>
  </si>
  <si>
    <t>#shell SUA</t>
  </si>
  <si>
    <t># core MUA</t>
  </si>
  <si>
    <t># shell MUA</t>
  </si>
  <si>
    <t>Gy217</t>
  </si>
  <si>
    <t>Tutor</t>
  </si>
  <si>
    <t>Bk123</t>
  </si>
  <si>
    <t>Lb285</t>
  </si>
  <si>
    <t>Y130</t>
  </si>
  <si>
    <t>Gy21</t>
  </si>
  <si>
    <t>Y908</t>
  </si>
  <si>
    <t>Db106</t>
  </si>
  <si>
    <t>Pu55</t>
  </si>
  <si>
    <t>Db89</t>
  </si>
  <si>
    <t>Bk701</t>
  </si>
  <si>
    <t>Plastic?</t>
  </si>
  <si>
    <t>Gy242</t>
  </si>
  <si>
    <t>Bk116</t>
  </si>
  <si>
    <t>Age First Plastic</t>
  </si>
  <si>
    <t># BOS motifs (s)</t>
  </si>
  <si>
    <t># sylls</t>
  </si>
  <si>
    <t>Elapsed sylls</t>
  </si>
  <si>
    <t># labeled</t>
  </si>
  <si>
    <t>Elapsed labeled</t>
  </si>
  <si>
    <t>% # labeled</t>
  </si>
  <si>
    <t>% time labeled</t>
  </si>
  <si>
    <t>09_05_037_ch_13_14</t>
  </si>
  <si>
    <t>09_04_004_ch_15_16</t>
  </si>
  <si>
    <t>03_25_002_ch5_6</t>
  </si>
  <si>
    <t>03_25_002_ch13_14</t>
  </si>
  <si>
    <t>03_24_076_ch13_14</t>
  </si>
  <si>
    <t>03_25_002_ch11_12</t>
  </si>
  <si>
    <t>5_22_006_ch3_4</t>
  </si>
  <si>
    <t>5_22_006_ch7_8</t>
  </si>
  <si>
    <t>5_25_005_ch5_6</t>
  </si>
  <si>
    <t>5_24_003_ch3_4</t>
  </si>
  <si>
    <t>4_25_5_ch11_12</t>
  </si>
  <si>
    <t>3_26_2_ch13_14_15_16</t>
  </si>
  <si>
    <t>3_26_2_ch9_10_11_12</t>
  </si>
  <si>
    <t>3_20_3_ch9_10_11_12</t>
  </si>
  <si>
    <t>12_10_041_ch9_10</t>
  </si>
  <si>
    <t>12_10_035_ch3_4</t>
  </si>
  <si>
    <t>12_10_035_ch11_12</t>
  </si>
  <si>
    <t>12_10_035_ch13_14</t>
  </si>
  <si>
    <t>12_12_031_ch15_16</t>
  </si>
  <si>
    <t>12_10_035_ch5_6</t>
  </si>
  <si>
    <t>12_11_038_ch7_8</t>
  </si>
  <si>
    <t>12_12_026_ch7_8</t>
  </si>
  <si>
    <t>12_11_030_ch11_12</t>
  </si>
  <si>
    <t>12_09_001_ch5_6</t>
  </si>
  <si>
    <t>12_11_031_ch3_4</t>
  </si>
  <si>
    <t>12_13_064_ch7_8</t>
  </si>
  <si>
    <t>12_13_067_ch3_4</t>
  </si>
  <si>
    <t>12_10_037_ch7_8</t>
  </si>
  <si>
    <t>12_12_005_ch3_4</t>
  </si>
  <si>
    <t>12_13_065_ch11_12</t>
  </si>
  <si>
    <t>5_23_008_ch7_8</t>
  </si>
  <si>
    <t>5_22_006_ch11_12</t>
  </si>
  <si>
    <t>5_23_008_ch3_4</t>
  </si>
  <si>
    <t>5_25_004_ch7_8</t>
  </si>
  <si>
    <t>5_25_008_ch11_12</t>
  </si>
  <si>
    <t>3_20_1_ch13_14_15_16</t>
  </si>
  <si>
    <t>3_27_1_ch13_14_15_16</t>
  </si>
  <si>
    <t>4_25_5_ch3_4</t>
  </si>
  <si>
    <t>4_25_5_ch5_6</t>
  </si>
  <si>
    <t>Db113_09_21_009</t>
  </si>
  <si>
    <t>Db113_10_05_006</t>
  </si>
  <si>
    <t>Db113_10_09_009</t>
  </si>
  <si>
    <t>Dg138_5_22_006</t>
  </si>
  <si>
    <t>Dg138_5_23_008</t>
  </si>
  <si>
    <t>Dg138_5_23_009</t>
  </si>
  <si>
    <t>Dg138_5_24_003</t>
  </si>
  <si>
    <t>Dg138_5_25_004</t>
  </si>
  <si>
    <t>Dg138_5_25_005</t>
  </si>
  <si>
    <t>Dg138_5_25_008</t>
  </si>
  <si>
    <t>Gy217_07_29_007</t>
  </si>
  <si>
    <t>Gy217_07_30_049</t>
  </si>
  <si>
    <t>Gy217_08_01_041</t>
  </si>
  <si>
    <t>Gy242_08_30_005</t>
  </si>
  <si>
    <t>Gy242_08_30_074</t>
  </si>
  <si>
    <t>Gy242_08_31_040</t>
  </si>
  <si>
    <t>Gy242_08_31_043</t>
  </si>
  <si>
    <t>Gy242_08_31_047</t>
  </si>
  <si>
    <t>Gy242_08_31_048</t>
  </si>
  <si>
    <t>Gy242_09_04_004</t>
  </si>
  <si>
    <t>Gy242_09_05_037</t>
  </si>
  <si>
    <t>Lb189_4_25_5</t>
  </si>
  <si>
    <t>Lb277_3_20_1</t>
  </si>
  <si>
    <t>Lb277_3_20_3</t>
  </si>
  <si>
    <t>Lb277_3_26_2</t>
  </si>
  <si>
    <t>Lb277_3_27_1</t>
  </si>
  <si>
    <t>R204_03_01_045</t>
  </si>
  <si>
    <t>R204_03_02_045</t>
  </si>
  <si>
    <t>R204_03_02_052</t>
  </si>
  <si>
    <t>R204_03_04_002</t>
  </si>
  <si>
    <t>R204_03_05_045</t>
  </si>
  <si>
    <t>R204_03_06_046</t>
  </si>
  <si>
    <t>R204_03_07_040</t>
  </si>
  <si>
    <t>R247_03_21_031</t>
  </si>
  <si>
    <t>R247_03_21_039</t>
  </si>
  <si>
    <t>R247_03_22_003</t>
  </si>
  <si>
    <t>R247_03_22_029</t>
  </si>
  <si>
    <t>R247_03_22_032</t>
  </si>
  <si>
    <t>R247_03_23_030</t>
  </si>
  <si>
    <t>R247_03_23_048</t>
  </si>
  <si>
    <t>R247_03_24_076</t>
  </si>
  <si>
    <t>R247_03_24_088</t>
  </si>
  <si>
    <t>R247_03_25_002</t>
  </si>
  <si>
    <t>R288_04_07_094</t>
  </si>
  <si>
    <t>R288_04_09_004</t>
  </si>
  <si>
    <t>Y231_12_09_001</t>
  </si>
  <si>
    <t>Y231_12_09_032</t>
  </si>
  <si>
    <t>Y231_12_10_035</t>
  </si>
  <si>
    <t>Y231_12_10_037</t>
  </si>
  <si>
    <t>Y231_12_10_041</t>
  </si>
  <si>
    <t>Y231_12_11_030</t>
  </si>
  <si>
    <t>Y231_12_11_031</t>
  </si>
  <si>
    <t>Y231_12_11_038</t>
  </si>
  <si>
    <t>Y231_12_12_005</t>
  </si>
  <si>
    <t>Y231_12_12_026</t>
  </si>
  <si>
    <t>Y231_12_12_031</t>
  </si>
  <si>
    <t>Y231_12_13_062</t>
  </si>
  <si>
    <t>Y231_12_13_064</t>
  </si>
  <si>
    <t>Y231_12_13_065</t>
  </si>
  <si>
    <t>Y231_12_13_067</t>
  </si>
  <si>
    <t>Db113_10_05_003</t>
  </si>
  <si>
    <t>Db113_10_05_004</t>
  </si>
  <si>
    <t>Db113_10_05_005</t>
  </si>
  <si>
    <t>Dg138_5_25_000</t>
  </si>
  <si>
    <t>Dg138_5_25_002</t>
  </si>
  <si>
    <t>Gy217_08_01_034</t>
  </si>
  <si>
    <t>Gy217_08_01_038</t>
  </si>
  <si>
    <t>Gy242_08_30_004</t>
  </si>
  <si>
    <t>Gy242_08_30_071</t>
  </si>
  <si>
    <t>Gy242_08_30_072</t>
  </si>
  <si>
    <t>Gy242_08_30_073</t>
  </si>
  <si>
    <t>Gy242_08_31_038</t>
  </si>
  <si>
    <t>Gy242_08_31_039</t>
  </si>
  <si>
    <t>Gy242_09_05_038</t>
  </si>
  <si>
    <t>Gy242_09_05_039</t>
  </si>
  <si>
    <t>Gy242_09_05_040</t>
  </si>
  <si>
    <t>Lb277_3_20_2</t>
  </si>
  <si>
    <t>Lb277_3_26_3</t>
  </si>
  <si>
    <t>Lb277_3_27_2</t>
  </si>
  <si>
    <t>Lb277_3_27_3</t>
  </si>
  <si>
    <t>Lb277_3_27_4</t>
  </si>
  <si>
    <t>Lb277_3_27_5</t>
  </si>
  <si>
    <t>R204_03_01_044</t>
  </si>
  <si>
    <t>R204_03_04_037</t>
  </si>
  <si>
    <t>R204_03_04_040</t>
  </si>
  <si>
    <t>R204_03_04_041</t>
  </si>
  <si>
    <t>Folder Location</t>
  </si>
  <si>
    <t>A4_Bk123_R</t>
  </si>
  <si>
    <t>A12_Bk701_R</t>
  </si>
  <si>
    <t>A9_Bk116_R</t>
  </si>
  <si>
    <t>A3_Gy21_Dg</t>
  </si>
  <si>
    <t>A11_Db106_R</t>
  </si>
  <si>
    <t>A10_Db89_Y</t>
  </si>
  <si>
    <t>A6_Lb285_Lg</t>
  </si>
  <si>
    <t>Tutors no longer in aviary\A9_Y130_Lg</t>
  </si>
  <si>
    <t>A2 Y908_Pu</t>
  </si>
  <si>
    <t>A8_Pu55_R\short song_few motifs</t>
  </si>
  <si>
    <t>Exponential distribution fit</t>
  </si>
  <si>
    <t>Gaussian peak height</t>
  </si>
  <si>
    <t>Var motif length (s)</t>
  </si>
  <si>
    <t>Ratio of late/early sylls</t>
  </si>
  <si>
    <t>Standardized</t>
  </si>
  <si>
    <t>Total normalized Score</t>
  </si>
  <si>
    <t>CV of motif length</t>
  </si>
  <si>
    <t>Plastic based on age</t>
  </si>
  <si>
    <t>Age First Sung</t>
  </si>
  <si>
    <t>1=Perfect</t>
  </si>
  <si>
    <t>5=Awful</t>
  </si>
  <si>
    <t>Rating:</t>
  </si>
  <si>
    <t>&lt;-these seem almost unclusterable</t>
  </si>
  <si>
    <t># syllables</t>
  </si>
  <si>
    <t>Average</t>
  </si>
  <si>
    <t>from Day Records</t>
  </si>
  <si>
    <t>These ages were all messed up, JMA fixed 5/22/15</t>
  </si>
  <si>
    <t>0=Perfect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</si>
</sst>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3" borderId="0" xfId="0" applyFill="1"/>
    <xf numFmtId="0" fontId="0" fillId="2" borderId="0" xfId="0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2" fontId="0" fillId="0" borderId="4" xfId="0" applyNumberFormat="1" applyBorder="1"/>
    <xf numFmtId="1" fontId="0" fillId="0" borderId="5" xfId="0" applyNumberFormat="1" applyFill="1" applyBorder="1"/>
    <xf numFmtId="1" fontId="0" fillId="0" borderId="0" xfId="0" applyNumberFormat="1" applyFill="1"/>
    <xf numFmtId="0" fontId="0" fillId="0" borderId="1" xfId="0" applyFill="1" applyBorder="1"/>
    <xf numFmtId="0" fontId="0" fillId="0" borderId="0" xfId="0" applyFill="1"/>
    <xf numFmtId="1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7" xfId="0" applyFill="1" applyBorder="1"/>
    <xf numFmtId="2" fontId="0" fillId="0" borderId="6" xfId="0" applyNumberFormat="1" applyBorder="1"/>
    <xf numFmtId="0" fontId="0" fillId="0" borderId="6" xfId="0" applyBorder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2" fontId="0" fillId="4" borderId="4" xfId="0" applyNumberFormat="1" applyFill="1" applyBorder="1"/>
    <xf numFmtId="1" fontId="0" fillId="4" borderId="5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0" borderId="0" xfId="0" applyFill="1" applyBorder="1"/>
    <xf numFmtId="0" fontId="0" fillId="7" borderId="0" xfId="0" applyFill="1" applyBorder="1"/>
    <xf numFmtId="0" fontId="0" fillId="5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</cellXfs>
  <cellStyles count="1">
    <cellStyle name="Normal" xfId="0" builtinId="0"/>
  </cellStyles>
  <dxfs count="6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gaussian peak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319116360454942E-2"/>
                  <c:y val="-5.3545494313210845E-2"/>
                </c:manualLayout>
              </c:layout>
              <c:numFmt formatCode="General" sourceLinked="0"/>
            </c:trendlineLbl>
          </c:trendline>
          <c:xVal>
            <c:numRef>
              <c:f>'Day Records'!$B$2:$B$37</c:f>
              <c:numCache>
                <c:formatCode>General</c:formatCode>
                <c:ptCount val="36"/>
                <c:pt idx="0">
                  <c:v>43</c:v>
                </c:pt>
                <c:pt idx="1">
                  <c:v>57</c:v>
                </c:pt>
                <c:pt idx="2">
                  <c:v>61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56</c:v>
                </c:pt>
                <c:pt idx="15">
                  <c:v>53</c:v>
                </c:pt>
                <c:pt idx="16">
                  <c:v>59</c:v>
                </c:pt>
                <c:pt idx="17">
                  <c:v>60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</c:numCache>
            </c:numRef>
          </c:xVal>
          <c:yVal>
            <c:numRef>
              <c:f>'Day Records'!$J$2:$J$37</c:f>
              <c:numCache>
                <c:formatCode>0.00</c:formatCode>
                <c:ptCount val="36"/>
                <c:pt idx="0">
                  <c:v>3.2951016520466263</c:v>
                </c:pt>
                <c:pt idx="1">
                  <c:v>4.520567421808261</c:v>
                </c:pt>
                <c:pt idx="2">
                  <c:v>6.7040537349199054</c:v>
                </c:pt>
                <c:pt idx="3">
                  <c:v>12.014088543772958</c:v>
                </c:pt>
                <c:pt idx="4">
                  <c:v>8.8085441618862372</c:v>
                </c:pt>
                <c:pt idx="5">
                  <c:v>12.583360630297866</c:v>
                </c:pt>
                <c:pt idx="6">
                  <c:v>14.172930228503041</c:v>
                </c:pt>
                <c:pt idx="7">
                  <c:v>11.737756265697373</c:v>
                </c:pt>
                <c:pt idx="8">
                  <c:v>16.731492373963885</c:v>
                </c:pt>
                <c:pt idx="9">
                  <c:v>17.694071833699663</c:v>
                </c:pt>
                <c:pt idx="10">
                  <c:v>1.2256560524932871</c:v>
                </c:pt>
                <c:pt idx="11">
                  <c:v>2.0316328104575216</c:v>
                </c:pt>
                <c:pt idx="12">
                  <c:v>6.2129942742177997</c:v>
                </c:pt>
                <c:pt idx="13">
                  <c:v>5.5328736177598117</c:v>
                </c:pt>
                <c:pt idx="14">
                  <c:v>2.3267821742206776</c:v>
                </c:pt>
                <c:pt idx="15">
                  <c:v>15.879664406930605</c:v>
                </c:pt>
                <c:pt idx="16">
                  <c:v>16.219062991235337</c:v>
                </c:pt>
                <c:pt idx="17">
                  <c:v>16.379031456670749</c:v>
                </c:pt>
                <c:pt idx="18">
                  <c:v>5.5671039151044388</c:v>
                </c:pt>
                <c:pt idx="19">
                  <c:v>4.2356328980656537</c:v>
                </c:pt>
                <c:pt idx="20">
                  <c:v>5.2957579214139754</c:v>
                </c:pt>
                <c:pt idx="21">
                  <c:v>5.6857167913775033</c:v>
                </c:pt>
                <c:pt idx="22">
                  <c:v>4.676524858538869</c:v>
                </c:pt>
                <c:pt idx="23">
                  <c:v>5.2090066734574902</c:v>
                </c:pt>
                <c:pt idx="24">
                  <c:v>6.7815734280148856</c:v>
                </c:pt>
                <c:pt idx="25">
                  <c:v>1.8782587276527036</c:v>
                </c:pt>
                <c:pt idx="26">
                  <c:v>5.3982528564593499</c:v>
                </c:pt>
                <c:pt idx="27">
                  <c:v>8.5401347598002513</c:v>
                </c:pt>
                <c:pt idx="28">
                  <c:v>9.7360966335856443</c:v>
                </c:pt>
                <c:pt idx="29">
                  <c:v>7.1332436260456138</c:v>
                </c:pt>
                <c:pt idx="30">
                  <c:v>6.3445536698981213</c:v>
                </c:pt>
                <c:pt idx="31">
                  <c:v>2.156226878870608</c:v>
                </c:pt>
                <c:pt idx="32">
                  <c:v>4.0657479883609771</c:v>
                </c:pt>
                <c:pt idx="33">
                  <c:v>6.4411992853037239</c:v>
                </c:pt>
                <c:pt idx="34">
                  <c:v>15.559839362040265</c:v>
                </c:pt>
                <c:pt idx="35">
                  <c:v>15.344057890689211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4512"/>
        <c:axId val="140386304"/>
      </c:scatterChart>
      <c:valAx>
        <c:axId val="140384512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40386304"/>
        <c:crosses val="autoZero"/>
        <c:crossBetween val="midCat"/>
      </c:valAx>
      <c:valAx>
        <c:axId val="1403863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038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 motif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4.9552274715660545E-2"/>
                  <c:y val="-0.12098242927967337"/>
                </c:manualLayout>
              </c:layout>
              <c:numFmt formatCode="General" sourceLinked="0"/>
            </c:trendlineLbl>
          </c:trendline>
          <c:xVal>
            <c:numRef>
              <c:f>'Day Records'!$B$2:$B$37</c:f>
              <c:numCache>
                <c:formatCode>General</c:formatCode>
                <c:ptCount val="36"/>
                <c:pt idx="0">
                  <c:v>43</c:v>
                </c:pt>
                <c:pt idx="1">
                  <c:v>57</c:v>
                </c:pt>
                <c:pt idx="2">
                  <c:v>61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56</c:v>
                </c:pt>
                <c:pt idx="15">
                  <c:v>53</c:v>
                </c:pt>
                <c:pt idx="16">
                  <c:v>59</c:v>
                </c:pt>
                <c:pt idx="17">
                  <c:v>60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</c:numCache>
            </c:numRef>
          </c:xVal>
          <c:yVal>
            <c:numRef>
              <c:f>'Day Records'!$K$2:$K$37</c:f>
              <c:numCache>
                <c:formatCode>0.00</c:formatCode>
                <c:ptCount val="36"/>
                <c:pt idx="0">
                  <c:v>1.085331207317358</c:v>
                </c:pt>
                <c:pt idx="1">
                  <c:v>1.2133238862221605</c:v>
                </c:pt>
                <c:pt idx="2">
                  <c:v>1.0748461879947591</c:v>
                </c:pt>
                <c:pt idx="3">
                  <c:v>0.81073638978107432</c:v>
                </c:pt>
                <c:pt idx="4">
                  <c:v>0.83111551072276246</c:v>
                </c:pt>
                <c:pt idx="5">
                  <c:v>0.9657125020412376</c:v>
                </c:pt>
                <c:pt idx="6">
                  <c:v>1.2692619826478835</c:v>
                </c:pt>
                <c:pt idx="7">
                  <c:v>0.78676893870372577</c:v>
                </c:pt>
                <c:pt idx="8">
                  <c:v>1.0072417501610251</c:v>
                </c:pt>
                <c:pt idx="9">
                  <c:v>1.1763850468822219</c:v>
                </c:pt>
                <c:pt idx="10">
                  <c:v>0.9344039879348145</c:v>
                </c:pt>
                <c:pt idx="11">
                  <c:v>1.1043628213234535</c:v>
                </c:pt>
                <c:pt idx="12">
                  <c:v>1.8065913795304176</c:v>
                </c:pt>
                <c:pt idx="13">
                  <c:v>1.9533967513262931</c:v>
                </c:pt>
                <c:pt idx="14">
                  <c:v>1.2825136080736015</c:v>
                </c:pt>
                <c:pt idx="15">
                  <c:v>0.64384342473005451</c:v>
                </c:pt>
                <c:pt idx="16">
                  <c:v>0.6133559466451205</c:v>
                </c:pt>
                <c:pt idx="17">
                  <c:v>0.53771883885691074</c:v>
                </c:pt>
                <c:pt idx="18">
                  <c:v>0.52816439735777032</c:v>
                </c:pt>
                <c:pt idx="19">
                  <c:v>0.56743447241469402</c:v>
                </c:pt>
                <c:pt idx="20">
                  <c:v>0.5037243578497691</c:v>
                </c:pt>
                <c:pt idx="21">
                  <c:v>0.63807271152135336</c:v>
                </c:pt>
                <c:pt idx="22">
                  <c:v>0.64874775692677911</c:v>
                </c:pt>
                <c:pt idx="23">
                  <c:v>0.97266408701318119</c:v>
                </c:pt>
                <c:pt idx="24">
                  <c:v>1.0762043565878756</c:v>
                </c:pt>
                <c:pt idx="25">
                  <c:v>1.0658821284057571</c:v>
                </c:pt>
                <c:pt idx="26">
                  <c:v>1.2488810120621452</c:v>
                </c:pt>
                <c:pt idx="27">
                  <c:v>1.2567381099971655</c:v>
                </c:pt>
                <c:pt idx="28">
                  <c:v>1.0646282753270233</c:v>
                </c:pt>
                <c:pt idx="29">
                  <c:v>1.0587078622025157</c:v>
                </c:pt>
                <c:pt idx="30">
                  <c:v>1.0763590620908594</c:v>
                </c:pt>
                <c:pt idx="31">
                  <c:v>0.8897084626599232</c:v>
                </c:pt>
                <c:pt idx="32">
                  <c:v>0.99437351225468129</c:v>
                </c:pt>
                <c:pt idx="33">
                  <c:v>0.51754984675253879</c:v>
                </c:pt>
                <c:pt idx="34">
                  <c:v>0.85872806176165306</c:v>
                </c:pt>
                <c:pt idx="35">
                  <c:v>0.78707874804143296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3552"/>
        <c:axId val="140425088"/>
      </c:scatterChart>
      <c:valAx>
        <c:axId val="140423552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40425088"/>
        <c:crosses val="autoZero"/>
        <c:crossBetween val="midCat"/>
      </c:valAx>
      <c:valAx>
        <c:axId val="1404250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042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'Day Records'!$B$2:$B$37</c:f>
              <c:numCache>
                <c:formatCode>General</c:formatCode>
                <c:ptCount val="36"/>
                <c:pt idx="0">
                  <c:v>43</c:v>
                </c:pt>
                <c:pt idx="1">
                  <c:v>57</c:v>
                </c:pt>
                <c:pt idx="2">
                  <c:v>61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56</c:v>
                </c:pt>
                <c:pt idx="15">
                  <c:v>53</c:v>
                </c:pt>
                <c:pt idx="16">
                  <c:v>59</c:v>
                </c:pt>
                <c:pt idx="17">
                  <c:v>60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</c:numCache>
            </c:numRef>
          </c:xVal>
          <c:yVal>
            <c:numRef>
              <c:f>'Day Records'!$L$2:$L$37</c:f>
              <c:numCache>
                <c:formatCode>0.00</c:formatCode>
                <c:ptCount val="36"/>
                <c:pt idx="0">
                  <c:v>0.59326466339917183</c:v>
                </c:pt>
                <c:pt idx="1">
                  <c:v>0.72885522383433976</c:v>
                </c:pt>
                <c:pt idx="2">
                  <c:v>0.61302644833888098</c:v>
                </c:pt>
                <c:pt idx="3">
                  <c:v>0.54037853620363552</c:v>
                </c:pt>
                <c:pt idx="4">
                  <c:v>0.63228772903227182</c:v>
                </c:pt>
                <c:pt idx="5">
                  <c:v>0.68957733722921588</c:v>
                </c:pt>
                <c:pt idx="6">
                  <c:v>0.56997852331314602</c:v>
                </c:pt>
                <c:pt idx="7">
                  <c:v>0.49279632358121045</c:v>
                </c:pt>
                <c:pt idx="8">
                  <c:v>0.48787584556128166</c:v>
                </c:pt>
                <c:pt idx="9">
                  <c:v>0.64901366592640375</c:v>
                </c:pt>
                <c:pt idx="10">
                  <c:v>0.52284042580410106</c:v>
                </c:pt>
                <c:pt idx="11">
                  <c:v>0.63761458795776849</c:v>
                </c:pt>
                <c:pt idx="12">
                  <c:v>0.6597642272157207</c:v>
                </c:pt>
                <c:pt idx="13">
                  <c:v>0.68248745705992941</c:v>
                </c:pt>
                <c:pt idx="14">
                  <c:v>0.61747367251528029</c:v>
                </c:pt>
                <c:pt idx="15">
                  <c:v>0.55817060279181774</c:v>
                </c:pt>
                <c:pt idx="16">
                  <c:v>0.51708783196907304</c:v>
                </c:pt>
                <c:pt idx="17">
                  <c:v>0.56708470446851211</c:v>
                </c:pt>
                <c:pt idx="18">
                  <c:v>0.45552115631121298</c:v>
                </c:pt>
                <c:pt idx="19">
                  <c:v>0.51455586217023497</c:v>
                </c:pt>
                <c:pt idx="20">
                  <c:v>0.39539491159170548</c:v>
                </c:pt>
                <c:pt idx="21">
                  <c:v>0.51879776779748576</c:v>
                </c:pt>
                <c:pt idx="22">
                  <c:v>0.54341154077416609</c:v>
                </c:pt>
                <c:pt idx="23">
                  <c:v>0.66052636815143417</c:v>
                </c:pt>
                <c:pt idx="24">
                  <c:v>0.70970270434856253</c:v>
                </c:pt>
                <c:pt idx="25">
                  <c:v>0.71968073063946036</c:v>
                </c:pt>
                <c:pt idx="26">
                  <c:v>0.66406447131333468</c:v>
                </c:pt>
                <c:pt idx="27">
                  <c:v>0.61977824794130187</c:v>
                </c:pt>
                <c:pt idx="28">
                  <c:v>0.44577704476135527</c:v>
                </c:pt>
                <c:pt idx="29">
                  <c:v>0.70446019214149758</c:v>
                </c:pt>
                <c:pt idx="30">
                  <c:v>0.67349807514217785</c:v>
                </c:pt>
                <c:pt idx="31">
                  <c:v>0.68014809871329052</c:v>
                </c:pt>
                <c:pt idx="32">
                  <c:v>0.84827219843026758</c:v>
                </c:pt>
                <c:pt idx="33">
                  <c:v>0.5785740716152421</c:v>
                </c:pt>
                <c:pt idx="34">
                  <c:v>0.61370785297720809</c:v>
                </c:pt>
                <c:pt idx="35">
                  <c:v>0.5906080919140716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256"/>
        <c:axId val="141578240"/>
      </c:scatterChart>
      <c:valAx>
        <c:axId val="141568256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41578240"/>
        <c:crosses val="autoZero"/>
        <c:crossBetween val="midCat"/>
      </c:valAx>
      <c:valAx>
        <c:axId val="1415782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156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1218941382327209E-2"/>
                  <c:y val="-0.12862532808398949"/>
                </c:manualLayout>
              </c:layout>
              <c:numFmt formatCode="General" sourceLinked="0"/>
            </c:trendlineLbl>
          </c:trendline>
          <c:xVal>
            <c:numRef>
              <c:f>'Day Records'!$B$2:$B$37</c:f>
              <c:numCache>
                <c:formatCode>General</c:formatCode>
                <c:ptCount val="36"/>
                <c:pt idx="0">
                  <c:v>43</c:v>
                </c:pt>
                <c:pt idx="1">
                  <c:v>57</c:v>
                </c:pt>
                <c:pt idx="2">
                  <c:v>61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56</c:v>
                </c:pt>
                <c:pt idx="15">
                  <c:v>53</c:v>
                </c:pt>
                <c:pt idx="16">
                  <c:v>59</c:v>
                </c:pt>
                <c:pt idx="17">
                  <c:v>60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</c:numCache>
            </c:numRef>
          </c:xVal>
          <c:yVal>
            <c:numRef>
              <c:f>'Day Records'!$M$2:$M$37</c:f>
              <c:numCache>
                <c:formatCode>0.00</c:formatCode>
                <c:ptCount val="36"/>
                <c:pt idx="0">
                  <c:v>1.672927657710771</c:v>
                </c:pt>
                <c:pt idx="1">
                  <c:v>1.4130108486056199</c:v>
                </c:pt>
                <c:pt idx="2">
                  <c:v>1.654164566349126</c:v>
                </c:pt>
                <c:pt idx="3">
                  <c:v>1.8419835701564251</c:v>
                </c:pt>
                <c:pt idx="4">
                  <c:v>2.0357676284275326</c:v>
                </c:pt>
                <c:pt idx="5">
                  <c:v>1.5793282553835033</c:v>
                </c:pt>
                <c:pt idx="6">
                  <c:v>2.2964060979584153</c:v>
                </c:pt>
                <c:pt idx="7">
                  <c:v>2.1119887274037006</c:v>
                </c:pt>
                <c:pt idx="8">
                  <c:v>2.3521429415821928</c:v>
                </c:pt>
                <c:pt idx="9">
                  <c:v>2.9085732904868906</c:v>
                </c:pt>
                <c:pt idx="10">
                  <c:v>2.1028060162756441</c:v>
                </c:pt>
                <c:pt idx="11">
                  <c:v>1.8379586960250112</c:v>
                </c:pt>
                <c:pt idx="12">
                  <c:v>2.3358818539201991</c:v>
                </c:pt>
                <c:pt idx="13">
                  <c:v>2.1014155936133267</c:v>
                </c:pt>
                <c:pt idx="14">
                  <c:v>2.3226825877794233</c:v>
                </c:pt>
                <c:pt idx="15">
                  <c:v>1.6315713619223295</c:v>
                </c:pt>
                <c:pt idx="16">
                  <c:v>2.3550881173560518</c:v>
                </c:pt>
                <c:pt idx="17">
                  <c:v>2.1911974264075802</c:v>
                </c:pt>
                <c:pt idx="18">
                  <c:v>1.5112117510830694</c:v>
                </c:pt>
                <c:pt idx="19">
                  <c:v>1.677636739246658</c:v>
                </c:pt>
                <c:pt idx="20">
                  <c:v>1.3794162712183482</c:v>
                </c:pt>
                <c:pt idx="21">
                  <c:v>1.5283894302286829</c:v>
                </c:pt>
                <c:pt idx="22">
                  <c:v>1.5004698362838416</c:v>
                </c:pt>
                <c:pt idx="23">
                  <c:v>1.5153461498180671</c:v>
                </c:pt>
                <c:pt idx="24">
                  <c:v>1.8165369440326407</c:v>
                </c:pt>
                <c:pt idx="25">
                  <c:v>2.0296004194559405</c:v>
                </c:pt>
                <c:pt idx="26">
                  <c:v>2.2758586941161938</c:v>
                </c:pt>
                <c:pt idx="27">
                  <c:v>2.3214333458490501</c:v>
                </c:pt>
                <c:pt idx="28">
                  <c:v>2.6326111191416164</c:v>
                </c:pt>
                <c:pt idx="29">
                  <c:v>1.1235537457977924</c:v>
                </c:pt>
                <c:pt idx="30">
                  <c:v>1.1142768154775471</c:v>
                </c:pt>
                <c:pt idx="31">
                  <c:v>1.9300363944842673</c:v>
                </c:pt>
                <c:pt idx="32">
                  <c:v>1.426899467634281</c:v>
                </c:pt>
                <c:pt idx="33">
                  <c:v>1.6058141192943276</c:v>
                </c:pt>
                <c:pt idx="34">
                  <c:v>2.0132737047239768</c:v>
                </c:pt>
                <c:pt idx="35">
                  <c:v>2.0216335671809103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1392"/>
        <c:axId val="141612928"/>
      </c:scatterChart>
      <c:valAx>
        <c:axId val="141611392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41612928"/>
        <c:crosses val="autoZero"/>
        <c:crossBetween val="midCat"/>
      </c:valAx>
      <c:valAx>
        <c:axId val="1416129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161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0.28734711286089237"/>
          <c:y val="4.1666666666666664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932436570428697"/>
                  <c:y val="-0.20672608632254302"/>
                </c:manualLayout>
              </c:layout>
              <c:numFmt formatCode="General" sourceLinked="0"/>
            </c:trendlineLbl>
          </c:trendline>
          <c:xVal>
            <c:numRef>
              <c:f>'Day Records'!$B$2:$B$37</c:f>
              <c:numCache>
                <c:formatCode>General</c:formatCode>
                <c:ptCount val="36"/>
                <c:pt idx="0">
                  <c:v>43</c:v>
                </c:pt>
                <c:pt idx="1">
                  <c:v>57</c:v>
                </c:pt>
                <c:pt idx="2">
                  <c:v>61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56</c:v>
                </c:pt>
                <c:pt idx="15">
                  <c:v>53</c:v>
                </c:pt>
                <c:pt idx="16">
                  <c:v>59</c:v>
                </c:pt>
                <c:pt idx="17">
                  <c:v>60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</c:numCache>
            </c:numRef>
          </c:xVal>
          <c:yVal>
            <c:numRef>
              <c:f>'Day Records'!$S$2:$S$37</c:f>
              <c:numCache>
                <c:formatCode>0.00</c:formatCode>
                <c:ptCount val="36"/>
                <c:pt idx="0">
                  <c:v>-3.3212674246290197</c:v>
                </c:pt>
                <c:pt idx="1">
                  <c:v>-2.8344443218072604</c:v>
                </c:pt>
                <c:pt idx="2">
                  <c:v>-1.2917123000202855</c:v>
                </c:pt>
                <c:pt idx="3">
                  <c:v>0.38704811256993021</c:v>
                </c:pt>
                <c:pt idx="4">
                  <c:v>-0.26156130234249408</c:v>
                </c:pt>
                <c:pt idx="5">
                  <c:v>-1.1832745299061096</c:v>
                </c:pt>
                <c:pt idx="6">
                  <c:v>1.7658966505216549</c:v>
                </c:pt>
                <c:pt idx="7">
                  <c:v>1.0822411071878197</c:v>
                </c:pt>
                <c:pt idx="8">
                  <c:v>1.8076002698184008</c:v>
                </c:pt>
                <c:pt idx="9">
                  <c:v>5.4537236079377163</c:v>
                </c:pt>
                <c:pt idx="10">
                  <c:v>-0.92579089873241704</c:v>
                </c:pt>
                <c:pt idx="11">
                  <c:v>-0.24564404817674984</c:v>
                </c:pt>
                <c:pt idx="12">
                  <c:v>-2.4039544665932651</c:v>
                </c:pt>
                <c:pt idx="13">
                  <c:v>-1.3497881132701222</c:v>
                </c:pt>
                <c:pt idx="14">
                  <c:v>-1.8894882349752906</c:v>
                </c:pt>
                <c:pt idx="15">
                  <c:v>2.3031475260981371</c:v>
                </c:pt>
                <c:pt idx="16">
                  <c:v>4.1597127461447752</c:v>
                </c:pt>
                <c:pt idx="17">
                  <c:v>5.3050244616970801</c:v>
                </c:pt>
                <c:pt idx="18">
                  <c:v>-1.108227256641479</c:v>
                </c:pt>
                <c:pt idx="19">
                  <c:v>-0.97166769713012491</c:v>
                </c:pt>
                <c:pt idx="20">
                  <c:v>-0.9327969898329298</c:v>
                </c:pt>
                <c:pt idx="21">
                  <c:v>-0.16128879705544807</c:v>
                </c:pt>
                <c:pt idx="22">
                  <c:v>-0.72009192632149088</c:v>
                </c:pt>
                <c:pt idx="23">
                  <c:v>-1.3284867637806885</c:v>
                </c:pt>
                <c:pt idx="24">
                  <c:v>-0.86188145878675237</c:v>
                </c:pt>
                <c:pt idx="25">
                  <c:v>-0.9087320248847881</c:v>
                </c:pt>
                <c:pt idx="26">
                  <c:v>-0.38419426397653011</c:v>
                </c:pt>
                <c:pt idx="27">
                  <c:v>1.1968091073847817</c:v>
                </c:pt>
                <c:pt idx="28">
                  <c:v>1.0814095354541662</c:v>
                </c:pt>
                <c:pt idx="29">
                  <c:v>-3.4581984147362679</c:v>
                </c:pt>
                <c:pt idx="30">
                  <c:v>-2.3368133597643679</c:v>
                </c:pt>
                <c:pt idx="31">
                  <c:v>-1.5539466247184539</c:v>
                </c:pt>
                <c:pt idx="32">
                  <c:v>-3.2237915005736535</c:v>
                </c:pt>
                <c:pt idx="33">
                  <c:v>0.6424704847859225</c:v>
                </c:pt>
                <c:pt idx="34">
                  <c:v>4.1336557600630286</c:v>
                </c:pt>
                <c:pt idx="35">
                  <c:v>4.3383033489925413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024"/>
        <c:axId val="142630912"/>
      </c:scatterChart>
      <c:valAx>
        <c:axId val="142625024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42630912"/>
        <c:crosses val="autoZero"/>
        <c:crossBetween val="midCat"/>
      </c:valAx>
      <c:valAx>
        <c:axId val="1426309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262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fit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25"/>
              <c:layout>
                <c:manualLayout>
                  <c:x val="-0.05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8.8208005249343829E-2"/>
                  <c:y val="-7.0078011081948097E-2"/>
                </c:manualLayout>
              </c:layout>
              <c:numFmt formatCode="General" sourceLinked="0"/>
            </c:trendlineLbl>
          </c:trendline>
          <c:xVal>
            <c:numRef>
              <c:f>'Day Records'!$B$2:$B$37</c:f>
              <c:numCache>
                <c:formatCode>General</c:formatCode>
                <c:ptCount val="36"/>
                <c:pt idx="0">
                  <c:v>43</c:v>
                </c:pt>
                <c:pt idx="1">
                  <c:v>57</c:v>
                </c:pt>
                <c:pt idx="2">
                  <c:v>61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51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56</c:v>
                </c:pt>
                <c:pt idx="15">
                  <c:v>53</c:v>
                </c:pt>
                <c:pt idx="16">
                  <c:v>59</c:v>
                </c:pt>
                <c:pt idx="17">
                  <c:v>60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</c:numCache>
            </c:numRef>
          </c:xVal>
          <c:yVal>
            <c:numRef>
              <c:f>'Day Records'!$I$2:$I$37</c:f>
              <c:numCache>
                <c:formatCode>0</c:formatCode>
                <c:ptCount val="36"/>
                <c:pt idx="0">
                  <c:v>3.2930085720131532</c:v>
                </c:pt>
                <c:pt idx="1">
                  <c:v>9.3507935895821053</c:v>
                </c:pt>
                <c:pt idx="2">
                  <c:v>9.8640892090941978</c:v>
                </c:pt>
                <c:pt idx="3">
                  <c:v>6.8080880504170613</c:v>
                </c:pt>
                <c:pt idx="4">
                  <c:v>4.8134450722376867</c:v>
                </c:pt>
                <c:pt idx="5">
                  <c:v>4.017241352409453</c:v>
                </c:pt>
                <c:pt idx="6">
                  <c:v>12.867667810129822</c:v>
                </c:pt>
                <c:pt idx="7">
                  <c:v>6.9458234631013536</c:v>
                </c:pt>
                <c:pt idx="8">
                  <c:v>6.1216301115010658</c:v>
                </c:pt>
                <c:pt idx="9">
                  <c:v>18.809622113709128</c:v>
                </c:pt>
                <c:pt idx="10">
                  <c:v>9.6195717238211671</c:v>
                </c:pt>
                <c:pt idx="11">
                  <c:v>17.683942114273808</c:v>
                </c:pt>
                <c:pt idx="12">
                  <c:v>7.8552716469845985</c:v>
                </c:pt>
                <c:pt idx="13">
                  <c:v>18.451884963964293</c:v>
                </c:pt>
                <c:pt idx="14">
                  <c:v>6.5008326443742064</c:v>
                </c:pt>
                <c:pt idx="15">
                  <c:v>12.311893940913324</c:v>
                </c:pt>
                <c:pt idx="16">
                  <c:v>12.112636481321868</c:v>
                </c:pt>
                <c:pt idx="17">
                  <c:v>18.25712817224538</c:v>
                </c:pt>
                <c:pt idx="18">
                  <c:v>5.4513188844687903</c:v>
                </c:pt>
                <c:pt idx="19">
                  <c:v>6.0369261285344615</c:v>
                </c:pt>
                <c:pt idx="20">
                  <c:v>7.720385693611016</c:v>
                </c:pt>
                <c:pt idx="21">
                  <c:v>11.314704862954857</c:v>
                </c:pt>
                <c:pt idx="22">
                  <c:v>10.07012660987235</c:v>
                </c:pt>
                <c:pt idx="23">
                  <c:v>11.221281141116464</c:v>
                </c:pt>
                <c:pt idx="24">
                  <c:v>10.002100486730576</c:v>
                </c:pt>
                <c:pt idx="25">
                  <c:v>11.856359381617786</c:v>
                </c:pt>
                <c:pt idx="26">
                  <c:v>10.854807982334707</c:v>
                </c:pt>
                <c:pt idx="27">
                  <c:v>15.047584267607125</c:v>
                </c:pt>
                <c:pt idx="28">
                  <c:v>6.9242134077810658</c:v>
                </c:pt>
                <c:pt idx="29">
                  <c:v>4.9191063500377554</c:v>
                </c:pt>
                <c:pt idx="30">
                  <c:v>11.440680089610614</c:v>
                </c:pt>
                <c:pt idx="31">
                  <c:v>7.0443474167665663</c:v>
                </c:pt>
                <c:pt idx="32">
                  <c:v>4.5317613189520589</c:v>
                </c:pt>
                <c:pt idx="33">
                  <c:v>11.794229609287827</c:v>
                </c:pt>
                <c:pt idx="34">
                  <c:v>20.178273027199324</c:v>
                </c:pt>
                <c:pt idx="35">
                  <c:v>20.220177768939866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0736"/>
        <c:axId val="142662272"/>
      </c:scatterChart>
      <c:valAx>
        <c:axId val="142660736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42662272"/>
        <c:crosses val="autoZero"/>
        <c:crossBetween val="midCat"/>
      </c:valAx>
      <c:valAx>
        <c:axId val="14266227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426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271462</xdr:colOff>
      <xdr:row>30</xdr:row>
      <xdr:rowOff>166687</xdr:rowOff>
    </xdr:from>
    <xdr:to>
      <xdr:col>34</xdr:col>
      <xdr:colOff>576262</xdr:colOff>
      <xdr:row>45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600075</xdr:colOff>
      <xdr:row>0</xdr:row>
      <xdr:rowOff>161925</xdr:rowOff>
    </xdr:from>
    <xdr:to>
      <xdr:col>34</xdr:col>
      <xdr:colOff>295275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15</xdr:row>
      <xdr:rowOff>104775</xdr:rowOff>
    </xdr:from>
    <xdr:to>
      <xdr:col>26</xdr:col>
      <xdr:colOff>476250</xdr:colOff>
      <xdr:row>29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590550</xdr:colOff>
      <xdr:row>15</xdr:row>
      <xdr:rowOff>104775</xdr:rowOff>
    </xdr:from>
    <xdr:to>
      <xdr:col>34</xdr:col>
      <xdr:colOff>285750</xdr:colOff>
      <xdr:row>29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95250</xdr:colOff>
      <xdr:row>0</xdr:row>
      <xdr:rowOff>57150</xdr:rowOff>
    </xdr:from>
    <xdr:to>
      <xdr:col>26</xdr:col>
      <xdr:colOff>400050</xdr:colOff>
      <xdr:row>14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133350</xdr:colOff>
      <xdr:row>27</xdr:row>
      <xdr:rowOff>47625</xdr:rowOff>
    </xdr:from>
    <xdr:to>
      <xdr:col>26</xdr:col>
      <xdr:colOff>438150</xdr:colOff>
      <xdr:row>41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I2"/>
    </sheetView>
  </sheetViews>
  <sheetFormatPr defaultRowHeight="15" x14ac:dyDescent="0.25"/>
  <cols>
    <col min="1" max="1" width="18" customWidth="1"/>
    <col min="2" max="2" width="15.5703125" customWidth="1"/>
    <col min="3" max="3" width="9.28515625" customWidth="1"/>
    <col min="4" max="4" width="16.140625" style="3" customWidth="1"/>
    <col min="5" max="5" width="7.5703125" customWidth="1"/>
    <col min="6" max="6" width="15" customWidth="1"/>
    <col min="7" max="7" width="35.7109375" customWidth="1"/>
    <col min="8" max="8" width="21.5703125" customWidth="1"/>
    <col min="9" max="9" width="16.5703125" customWidth="1"/>
    <col min="10" max="10" width="22.42578125" customWidth="1"/>
    <col min="11" max="11" width="23.42578125" customWidth="1"/>
  </cols>
  <sheetData>
    <row r="1" spans="1:9" x14ac:dyDescent="0.25">
      <c r="A1" t="s">
        <v>14</v>
      </c>
      <c r="B1" t="s">
        <v>22</v>
      </c>
      <c r="C1" t="s">
        <v>1</v>
      </c>
      <c r="D1" s="3" t="s">
        <v>23</v>
      </c>
      <c r="E1" t="s">
        <v>29</v>
      </c>
      <c r="F1" t="s">
        <v>42</v>
      </c>
      <c r="G1" t="s">
        <v>175</v>
      </c>
      <c r="H1" t="s">
        <v>194</v>
      </c>
      <c r="I1" t="s">
        <v>22</v>
      </c>
    </row>
    <row r="2" spans="1:9" x14ac:dyDescent="0.25">
      <c r="A2" s="5" t="s">
        <v>5</v>
      </c>
      <c r="B2" s="3">
        <v>43</v>
      </c>
      <c r="C2" s="3">
        <v>62</v>
      </c>
      <c r="D2" s="2">
        <v>41170</v>
      </c>
      <c r="E2" s="4" t="s">
        <v>30</v>
      </c>
      <c r="F2" s="4">
        <v>80</v>
      </c>
      <c r="G2" s="4" t="s">
        <v>176</v>
      </c>
      <c r="H2" s="4"/>
    </row>
    <row r="3" spans="1:9" x14ac:dyDescent="0.25">
      <c r="A3" s="5" t="s">
        <v>6</v>
      </c>
      <c r="B3" s="3">
        <v>50</v>
      </c>
      <c r="C3" s="3">
        <v>55</v>
      </c>
      <c r="D3" s="2">
        <v>41047</v>
      </c>
      <c r="E3" s="4" t="s">
        <v>38</v>
      </c>
      <c r="F3" s="4">
        <v>56</v>
      </c>
      <c r="G3" s="4" t="s">
        <v>177</v>
      </c>
      <c r="H3" s="4"/>
    </row>
    <row r="4" spans="1:9" s="3" customFormat="1" x14ac:dyDescent="0.25">
      <c r="A4" s="5" t="s">
        <v>28</v>
      </c>
      <c r="B4" s="3">
        <v>40</v>
      </c>
      <c r="C4" s="3">
        <v>57</v>
      </c>
      <c r="D4" s="2">
        <v>41474</v>
      </c>
      <c r="E4" s="4" t="s">
        <v>31</v>
      </c>
      <c r="F4" s="4">
        <v>50</v>
      </c>
      <c r="G4" s="4" t="s">
        <v>182</v>
      </c>
      <c r="H4" s="4"/>
    </row>
    <row r="5" spans="1:9" s="3" customFormat="1" x14ac:dyDescent="0.25">
      <c r="A5" s="5" t="s">
        <v>40</v>
      </c>
      <c r="B5" s="3">
        <v>43</v>
      </c>
      <c r="C5" s="3">
        <v>59</v>
      </c>
      <c r="D5" s="2">
        <v>41506</v>
      </c>
      <c r="E5" s="4" t="s">
        <v>41</v>
      </c>
      <c r="F5" s="4">
        <v>80</v>
      </c>
      <c r="G5" s="4" t="s">
        <v>178</v>
      </c>
      <c r="H5" s="4"/>
    </row>
    <row r="6" spans="1:9" x14ac:dyDescent="0.25">
      <c r="A6" s="6" t="s">
        <v>7</v>
      </c>
      <c r="B6" s="3">
        <v>56</v>
      </c>
      <c r="C6" s="3">
        <v>64</v>
      </c>
      <c r="D6" s="2">
        <v>41024</v>
      </c>
      <c r="E6" s="4" t="s">
        <v>32</v>
      </c>
      <c r="F6" s="4">
        <v>80</v>
      </c>
      <c r="G6" s="4" t="s">
        <v>183</v>
      </c>
      <c r="H6" s="4"/>
    </row>
    <row r="7" spans="1:9" x14ac:dyDescent="0.25">
      <c r="A7" s="5" t="s">
        <v>8</v>
      </c>
      <c r="B7" s="3">
        <v>53</v>
      </c>
      <c r="C7" s="3">
        <v>60</v>
      </c>
      <c r="D7" s="2">
        <v>40988</v>
      </c>
      <c r="E7" s="4" t="s">
        <v>33</v>
      </c>
      <c r="F7" s="4">
        <v>53</v>
      </c>
      <c r="G7" s="4" t="s">
        <v>179</v>
      </c>
      <c r="H7" s="4"/>
    </row>
    <row r="8" spans="1:9" x14ac:dyDescent="0.25">
      <c r="A8" s="5" t="s">
        <v>10</v>
      </c>
      <c r="B8" s="3">
        <v>45</v>
      </c>
      <c r="C8" s="3">
        <v>54</v>
      </c>
      <c r="D8" s="2">
        <v>41331</v>
      </c>
      <c r="E8" s="4" t="s">
        <v>34</v>
      </c>
      <c r="F8" s="4">
        <v>80</v>
      </c>
      <c r="G8" s="4" t="s">
        <v>184</v>
      </c>
      <c r="H8" s="4"/>
    </row>
    <row r="9" spans="1:9" x14ac:dyDescent="0.25">
      <c r="A9" s="5" t="s">
        <v>11</v>
      </c>
      <c r="B9" s="3">
        <v>51</v>
      </c>
      <c r="C9" s="3">
        <v>55</v>
      </c>
      <c r="D9" s="2">
        <v>41351</v>
      </c>
      <c r="E9" s="4" t="s">
        <v>35</v>
      </c>
      <c r="F9" s="4">
        <v>80</v>
      </c>
      <c r="G9" s="4" t="s">
        <v>180</v>
      </c>
      <c r="H9" s="4"/>
    </row>
    <row r="10" spans="1:9" x14ac:dyDescent="0.25">
      <c r="A10" s="5" t="s">
        <v>12</v>
      </c>
      <c r="B10" s="3">
        <v>47</v>
      </c>
      <c r="C10" s="3">
        <v>55</v>
      </c>
      <c r="D10" s="2">
        <v>41369</v>
      </c>
      <c r="E10" s="4" t="s">
        <v>36</v>
      </c>
      <c r="F10" s="4">
        <v>80</v>
      </c>
      <c r="G10" s="4" t="s">
        <v>185</v>
      </c>
      <c r="H10" s="4"/>
    </row>
    <row r="11" spans="1:9" x14ac:dyDescent="0.25">
      <c r="A11" s="5" t="s">
        <v>9</v>
      </c>
      <c r="B11" s="3">
        <v>47</v>
      </c>
      <c r="C11" s="3">
        <v>52</v>
      </c>
      <c r="D11" s="2">
        <v>41252</v>
      </c>
      <c r="E11" s="4" t="s">
        <v>37</v>
      </c>
      <c r="F11" s="4">
        <v>50</v>
      </c>
      <c r="G11" s="4" t="s">
        <v>181</v>
      </c>
      <c r="H11" s="4"/>
    </row>
  </sheetData>
  <sortState ref="A2:I9">
    <sortCondition ref="A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6.85546875" bestFit="1" customWidth="1"/>
    <col min="2" max="2" width="16.5703125" bestFit="1" customWidth="1"/>
    <col min="3" max="3" width="10.7109375" style="3" hidden="1" customWidth="1"/>
    <col min="4" max="4" width="9.7109375" customWidth="1"/>
    <col min="5" max="5" width="10.140625" style="9" customWidth="1"/>
    <col min="6" max="6" width="7.42578125" bestFit="1" customWidth="1"/>
    <col min="7" max="7" width="15" style="11" bestFit="1" customWidth="1"/>
    <col min="8" max="8" width="4.28515625" style="3" bestFit="1" customWidth="1"/>
    <col min="9" max="9" width="9.85546875" bestFit="1" customWidth="1"/>
    <col min="10" max="10" width="10.28515625" style="12" bestFit="1" customWidth="1"/>
    <col min="11" max="11" width="11" style="3" bestFit="1" customWidth="1"/>
    <col min="12" max="12" width="11.42578125" bestFit="1" customWidth="1"/>
    <col min="13" max="13" width="10.28515625" bestFit="1" customWidth="1"/>
    <col min="14" max="14" width="11" bestFit="1" customWidth="1"/>
    <col min="15" max="15" width="19" hidden="1" customWidth="1"/>
    <col min="18" max="18" width="16.28515625" customWidth="1"/>
    <col min="19" max="19" width="6.85546875" style="3" bestFit="1" customWidth="1"/>
    <col min="20" max="20" width="4.42578125" style="3" bestFit="1" customWidth="1"/>
    <col min="21" max="21" width="25.28515625" style="3" customWidth="1"/>
  </cols>
  <sheetData>
    <row r="1" spans="1:21" s="8" customFormat="1" ht="15.75" thickBot="1" x14ac:dyDescent="0.3">
      <c r="A1" s="8" t="s">
        <v>0</v>
      </c>
      <c r="B1" s="8" t="s">
        <v>3</v>
      </c>
      <c r="C1" s="8" t="s">
        <v>13</v>
      </c>
      <c r="D1" s="8" t="s">
        <v>4</v>
      </c>
      <c r="E1" s="10" t="s">
        <v>39</v>
      </c>
      <c r="F1" s="8" t="s">
        <v>2</v>
      </c>
      <c r="G1" s="10" t="s">
        <v>43</v>
      </c>
      <c r="H1" s="8" t="s">
        <v>15</v>
      </c>
      <c r="I1" s="8" t="s">
        <v>24</v>
      </c>
      <c r="J1" s="8" t="s">
        <v>25</v>
      </c>
      <c r="K1" s="8" t="s">
        <v>26</v>
      </c>
      <c r="L1" s="8" t="s">
        <v>27</v>
      </c>
      <c r="O1" s="8" t="s">
        <v>193</v>
      </c>
      <c r="R1" s="8" t="s">
        <v>201</v>
      </c>
      <c r="S1" s="8" t="s">
        <v>0</v>
      </c>
      <c r="T1" s="8" t="s">
        <v>4</v>
      </c>
      <c r="U1" s="8" t="s">
        <v>186</v>
      </c>
    </row>
    <row r="2" spans="1:21" x14ac:dyDescent="0.25">
      <c r="A2" t="s">
        <v>5</v>
      </c>
      <c r="B2" t="s">
        <v>89</v>
      </c>
      <c r="C2" s="2">
        <f t="shared" ref="C2:C33" si="0">DATE(YEAR(LOOKUP($A2,BirdKey,ImplantDate)),MID($B2,FIND("_",$B2)+1,FIND("_",$B2,7)-FIND("_",$B2)-1),MID($B2,FIND("_",$B2,7)+1,FIND("_",$B2,10)-FIND("_",$B2,7)-1))</f>
        <v>41173</v>
      </c>
      <c r="D2" s="7">
        <v>43</v>
      </c>
      <c r="E2" s="14" t="str">
        <f>IF(U2&gt;9.5, "Y","N")</f>
        <v>N</v>
      </c>
      <c r="F2">
        <v>281</v>
      </c>
      <c r="G2" s="14">
        <v>33.306367999999566</v>
      </c>
      <c r="H2" s="3">
        <v>21</v>
      </c>
      <c r="I2">
        <v>7</v>
      </c>
      <c r="J2" s="15">
        <v>14</v>
      </c>
      <c r="K2" s="16">
        <v>0</v>
      </c>
      <c r="L2" s="7">
        <v>0</v>
      </c>
      <c r="O2" s="11" t="str">
        <f>IF($D2&gt;=LOOKUP($A2,BirdKey,'Bird Records'!$F$2:$F$11),"Y","N")</f>
        <v>N</v>
      </c>
      <c r="S2" s="3" t="s">
        <v>5</v>
      </c>
      <c r="T2" s="3">
        <v>43</v>
      </c>
      <c r="U2" s="7">
        <v>3.2930085720131532</v>
      </c>
    </row>
    <row r="3" spans="1:21" x14ac:dyDescent="0.25">
      <c r="A3" t="s">
        <v>5</v>
      </c>
      <c r="B3" t="s">
        <v>149</v>
      </c>
      <c r="C3" s="2">
        <f t="shared" si="0"/>
        <v>41187</v>
      </c>
      <c r="D3" s="7">
        <v>57</v>
      </c>
      <c r="E3" s="14" t="str">
        <f t="shared" ref="E3:E66" si="1">IF(U3&gt;9.5, "Y","N")</f>
        <v>N</v>
      </c>
      <c r="F3" s="3">
        <v>139</v>
      </c>
      <c r="G3" s="14">
        <v>15.94179200000076</v>
      </c>
      <c r="H3" s="3">
        <v>0</v>
      </c>
      <c r="I3" s="3">
        <v>0</v>
      </c>
      <c r="J3" s="13">
        <v>0</v>
      </c>
      <c r="K3" s="16">
        <v>0</v>
      </c>
      <c r="L3" s="7">
        <v>0</v>
      </c>
      <c r="O3" s="11" t="str">
        <f>IF($D3&gt;=LOOKUP($A3,BirdKey,'Bird Records'!$F$2:$F$11),"Y","N")</f>
        <v>N</v>
      </c>
      <c r="S3" s="3" t="s">
        <v>5</v>
      </c>
      <c r="T3" s="3">
        <v>57</v>
      </c>
      <c r="U3" s="7">
        <v>9.3507935895821053</v>
      </c>
    </row>
    <row r="4" spans="1:21" x14ac:dyDescent="0.25">
      <c r="A4" t="s">
        <v>5</v>
      </c>
      <c r="B4" t="s">
        <v>150</v>
      </c>
      <c r="C4" s="2">
        <f t="shared" si="0"/>
        <v>41187</v>
      </c>
      <c r="D4" s="7">
        <v>57</v>
      </c>
      <c r="E4" s="14" t="str">
        <f t="shared" si="1"/>
        <v>N</v>
      </c>
      <c r="F4" s="3">
        <v>115</v>
      </c>
      <c r="G4" s="14">
        <v>13.960479999999976</v>
      </c>
      <c r="H4" s="3">
        <v>0</v>
      </c>
      <c r="I4" s="3">
        <v>0</v>
      </c>
      <c r="J4" s="13">
        <v>0</v>
      </c>
      <c r="K4" s="16">
        <v>0</v>
      </c>
      <c r="L4" s="7">
        <v>0</v>
      </c>
      <c r="O4" s="11" t="str">
        <f>IF($D4&gt;=LOOKUP($A4,BirdKey,'Bird Records'!$F$2:$F$11),"Y","N")</f>
        <v>N</v>
      </c>
      <c r="S4" s="3" t="s">
        <v>5</v>
      </c>
      <c r="T4" s="3">
        <v>57</v>
      </c>
      <c r="U4" s="7">
        <v>9.3507935895821053</v>
      </c>
    </row>
    <row r="5" spans="1:21" x14ac:dyDescent="0.25">
      <c r="A5" t="s">
        <v>5</v>
      </c>
      <c r="B5" t="s">
        <v>151</v>
      </c>
      <c r="C5" s="2">
        <f t="shared" si="0"/>
        <v>41187</v>
      </c>
      <c r="D5" s="7">
        <v>57</v>
      </c>
      <c r="E5" s="14" t="str">
        <f t="shared" si="1"/>
        <v>N</v>
      </c>
      <c r="F5" s="3">
        <v>647</v>
      </c>
      <c r="G5" s="14">
        <v>69.20886400000154</v>
      </c>
      <c r="H5" s="3">
        <v>0</v>
      </c>
      <c r="I5" s="3">
        <v>0</v>
      </c>
      <c r="J5" s="13">
        <v>0</v>
      </c>
      <c r="K5" s="16">
        <v>0</v>
      </c>
      <c r="L5" s="7">
        <v>0</v>
      </c>
      <c r="O5" s="11" t="str">
        <f>IF($D5&gt;=LOOKUP($A5,BirdKey,'Bird Records'!$F$2:$F$11),"Y","N")</f>
        <v>N</v>
      </c>
      <c r="S5" s="3" t="s">
        <v>5</v>
      </c>
      <c r="T5" s="3">
        <v>57</v>
      </c>
      <c r="U5" s="7">
        <v>9.3507935895821053</v>
      </c>
    </row>
    <row r="6" spans="1:21" x14ac:dyDescent="0.25">
      <c r="A6" t="s">
        <v>5</v>
      </c>
      <c r="B6" t="s">
        <v>90</v>
      </c>
      <c r="C6" s="2">
        <f t="shared" si="0"/>
        <v>41187</v>
      </c>
      <c r="D6" s="7">
        <v>57</v>
      </c>
      <c r="E6" s="14" t="str">
        <f t="shared" si="1"/>
        <v>N</v>
      </c>
      <c r="F6" s="3">
        <v>849</v>
      </c>
      <c r="G6" s="14">
        <v>101.08057599999886</v>
      </c>
      <c r="H6" s="3">
        <v>1</v>
      </c>
      <c r="I6" s="3">
        <v>1</v>
      </c>
      <c r="J6" s="13">
        <v>0</v>
      </c>
      <c r="K6" s="16">
        <v>0</v>
      </c>
      <c r="L6" s="7">
        <v>0</v>
      </c>
      <c r="O6" s="11" t="str">
        <f>IF($D6&gt;=LOOKUP($A6,BirdKey,'Bird Records'!$F$2:$F$11),"Y","N")</f>
        <v>N</v>
      </c>
      <c r="S6" s="3" t="s">
        <v>5</v>
      </c>
      <c r="T6" s="3">
        <v>57</v>
      </c>
      <c r="U6" s="7">
        <v>9.3507935895821053</v>
      </c>
    </row>
    <row r="7" spans="1:21" x14ac:dyDescent="0.25">
      <c r="A7" t="s">
        <v>5</v>
      </c>
      <c r="B7" t="s">
        <v>91</v>
      </c>
      <c r="C7" s="2">
        <f t="shared" si="0"/>
        <v>41191</v>
      </c>
      <c r="D7" s="7">
        <v>61</v>
      </c>
      <c r="E7" s="14" t="str">
        <f t="shared" si="1"/>
        <v>Y</v>
      </c>
      <c r="F7" s="3">
        <v>1586</v>
      </c>
      <c r="G7" s="14">
        <v>188.50550400000071</v>
      </c>
      <c r="H7" s="3">
        <v>1</v>
      </c>
      <c r="I7" s="3">
        <v>1</v>
      </c>
      <c r="J7" s="13">
        <v>0</v>
      </c>
      <c r="K7" s="16">
        <v>0</v>
      </c>
      <c r="L7" s="7">
        <v>0</v>
      </c>
      <c r="O7" s="11" t="str">
        <f>IF($D7&gt;=LOOKUP($A7,BirdKey,'Bird Records'!$F$2:$F$11),"Y","N")</f>
        <v>N</v>
      </c>
      <c r="S7" s="3" t="s">
        <v>5</v>
      </c>
      <c r="T7" s="3">
        <v>61</v>
      </c>
      <c r="U7" s="7">
        <v>9.8640892090941978</v>
      </c>
    </row>
    <row r="8" spans="1:21" x14ac:dyDescent="0.25">
      <c r="A8" s="25" t="s">
        <v>6</v>
      </c>
      <c r="B8" s="25" t="s">
        <v>92</v>
      </c>
      <c r="C8" s="26">
        <f t="shared" si="0"/>
        <v>41051</v>
      </c>
      <c r="D8" s="7">
        <v>50</v>
      </c>
      <c r="E8" s="14" t="str">
        <f t="shared" si="1"/>
        <v>N</v>
      </c>
      <c r="F8" s="25">
        <v>456</v>
      </c>
      <c r="G8" s="28">
        <v>45.535125000000278</v>
      </c>
      <c r="H8" s="25">
        <v>10</v>
      </c>
      <c r="I8" s="25">
        <v>5</v>
      </c>
      <c r="J8" s="29">
        <v>0</v>
      </c>
      <c r="K8" s="27">
        <v>3</v>
      </c>
      <c r="L8" s="27">
        <v>2</v>
      </c>
      <c r="M8" s="25"/>
      <c r="N8" s="25"/>
      <c r="O8" s="30" t="str">
        <f>IF($D8&gt;=LOOKUP($A8,BirdKey,'Bird Records'!$F$2:$F$11),"Y","N")</f>
        <v>N</v>
      </c>
      <c r="S8" s="3" t="s">
        <v>6</v>
      </c>
      <c r="T8" s="3">
        <v>50</v>
      </c>
      <c r="U8" s="7">
        <v>6.8080880504170613</v>
      </c>
    </row>
    <row r="9" spans="1:21" x14ac:dyDescent="0.25">
      <c r="A9" s="25" t="s">
        <v>6</v>
      </c>
      <c r="B9" s="25" t="s">
        <v>93</v>
      </c>
      <c r="C9" s="26">
        <f t="shared" si="0"/>
        <v>41052</v>
      </c>
      <c r="D9" s="7">
        <v>51</v>
      </c>
      <c r="E9" s="14" t="str">
        <f t="shared" si="1"/>
        <v>N</v>
      </c>
      <c r="F9" s="25">
        <v>273</v>
      </c>
      <c r="G9" s="28">
        <v>27.367605999997522</v>
      </c>
      <c r="H9" s="25">
        <v>10</v>
      </c>
      <c r="I9" s="25">
        <v>3</v>
      </c>
      <c r="J9" s="29">
        <v>4</v>
      </c>
      <c r="K9" s="27">
        <v>0</v>
      </c>
      <c r="L9" s="27">
        <v>3</v>
      </c>
      <c r="M9" s="25"/>
      <c r="N9" s="25"/>
      <c r="O9" s="30" t="str">
        <f>IF($D9&gt;=LOOKUP($A9,BirdKey,'Bird Records'!$F$2:$F$11),"Y","N")</f>
        <v>N</v>
      </c>
      <c r="S9" s="3" t="s">
        <v>6</v>
      </c>
      <c r="T9" s="3">
        <v>51</v>
      </c>
      <c r="U9" s="7">
        <v>4.8134450722376867</v>
      </c>
    </row>
    <row r="10" spans="1:21" x14ac:dyDescent="0.25">
      <c r="A10" s="25" t="s">
        <v>6</v>
      </c>
      <c r="B10" s="25" t="s">
        <v>94</v>
      </c>
      <c r="C10" s="26">
        <f t="shared" si="0"/>
        <v>41052</v>
      </c>
      <c r="D10" s="7">
        <v>51</v>
      </c>
      <c r="E10" s="14" t="str">
        <f t="shared" si="1"/>
        <v>N</v>
      </c>
      <c r="F10" s="25">
        <v>73</v>
      </c>
      <c r="G10" s="28">
        <v>6.7766000000000162</v>
      </c>
      <c r="H10" s="25">
        <v>4</v>
      </c>
      <c r="I10" s="25">
        <v>2</v>
      </c>
      <c r="J10" s="29">
        <v>2</v>
      </c>
      <c r="K10" s="27">
        <v>0</v>
      </c>
      <c r="L10" s="27">
        <v>0</v>
      </c>
      <c r="M10" s="25"/>
      <c r="N10" s="25"/>
      <c r="O10" s="30" t="str">
        <f>IF($D10&gt;=LOOKUP($A10,BirdKey,'Bird Records'!$F$2:$F$11),"Y","N")</f>
        <v>N</v>
      </c>
      <c r="S10" s="3" t="s">
        <v>6</v>
      </c>
      <c r="T10" s="3">
        <v>51</v>
      </c>
      <c r="U10" s="7">
        <v>4.8134450722376867</v>
      </c>
    </row>
    <row r="11" spans="1:21" x14ac:dyDescent="0.25">
      <c r="A11" s="25" t="s">
        <v>6</v>
      </c>
      <c r="B11" s="25" t="s">
        <v>95</v>
      </c>
      <c r="C11" s="26">
        <f t="shared" si="0"/>
        <v>41053</v>
      </c>
      <c r="D11" s="7">
        <v>52</v>
      </c>
      <c r="E11" s="14" t="str">
        <f t="shared" si="1"/>
        <v>N</v>
      </c>
      <c r="F11" s="25">
        <v>125</v>
      </c>
      <c r="G11" s="28">
        <v>11.604043999998794</v>
      </c>
      <c r="H11" s="25">
        <v>6</v>
      </c>
      <c r="I11" s="25">
        <v>1</v>
      </c>
      <c r="J11" s="29">
        <v>4</v>
      </c>
      <c r="K11" s="27">
        <v>0</v>
      </c>
      <c r="L11" s="27">
        <v>1</v>
      </c>
      <c r="M11" s="25"/>
      <c r="N11" s="25"/>
      <c r="O11" s="30" t="str">
        <f>IF($D11&gt;=LOOKUP($A11,BirdKey,'Bird Records'!$F$2:$F$11),"Y","N")</f>
        <v>N</v>
      </c>
      <c r="S11" s="3" t="s">
        <v>6</v>
      </c>
      <c r="T11" s="3">
        <v>52</v>
      </c>
      <c r="U11" s="7">
        <v>4.017241352409453</v>
      </c>
    </row>
    <row r="12" spans="1:21" x14ac:dyDescent="0.25">
      <c r="A12" s="25" t="s">
        <v>6</v>
      </c>
      <c r="B12" s="25" t="s">
        <v>152</v>
      </c>
      <c r="C12" s="26">
        <f t="shared" si="0"/>
        <v>41054</v>
      </c>
      <c r="D12" s="7">
        <v>53</v>
      </c>
      <c r="E12" s="14" t="str">
        <f t="shared" si="1"/>
        <v>Y</v>
      </c>
      <c r="F12" s="25">
        <v>649</v>
      </c>
      <c r="G12" s="28">
        <v>61.86753700000105</v>
      </c>
      <c r="H12" s="25">
        <v>0</v>
      </c>
      <c r="I12" s="25">
        <v>0</v>
      </c>
      <c r="J12" s="29">
        <v>0</v>
      </c>
      <c r="K12" s="27">
        <v>0</v>
      </c>
      <c r="L12" s="27">
        <v>0</v>
      </c>
      <c r="M12" s="25"/>
      <c r="N12" s="25"/>
      <c r="O12" s="30" t="str">
        <f>IF($D12&gt;=LOOKUP($A12,BirdKey,'Bird Records'!$F$2:$F$11),"Y","N")</f>
        <v>N</v>
      </c>
      <c r="S12" s="3" t="s">
        <v>6</v>
      </c>
      <c r="T12" s="3">
        <v>53</v>
      </c>
      <c r="U12" s="7">
        <v>12.867667810129822</v>
      </c>
    </row>
    <row r="13" spans="1:21" x14ac:dyDescent="0.25">
      <c r="A13" s="25" t="s">
        <v>6</v>
      </c>
      <c r="B13" s="25" t="s">
        <v>153</v>
      </c>
      <c r="C13" s="26">
        <f t="shared" si="0"/>
        <v>41054</v>
      </c>
      <c r="D13" s="7">
        <v>53</v>
      </c>
      <c r="E13" s="14" t="str">
        <f t="shared" si="1"/>
        <v>Y</v>
      </c>
      <c r="F13" s="25">
        <v>100</v>
      </c>
      <c r="G13" s="28">
        <v>9.0555340000005913</v>
      </c>
      <c r="H13" s="25">
        <v>0</v>
      </c>
      <c r="I13" s="25">
        <v>0</v>
      </c>
      <c r="J13" s="29">
        <v>0</v>
      </c>
      <c r="K13" s="27">
        <v>0</v>
      </c>
      <c r="L13" s="27">
        <v>0</v>
      </c>
      <c r="M13" s="25"/>
      <c r="N13" s="25"/>
      <c r="O13" s="30" t="str">
        <f>IF($D13&gt;=LOOKUP($A13,BirdKey,'Bird Records'!$F$2:$F$11),"Y","N")</f>
        <v>N</v>
      </c>
      <c r="S13" s="3" t="s">
        <v>6</v>
      </c>
      <c r="T13" s="3">
        <v>53</v>
      </c>
      <c r="U13" s="7">
        <v>12.867667810129822</v>
      </c>
    </row>
    <row r="14" spans="1:21" x14ac:dyDescent="0.25">
      <c r="A14" s="25" t="s">
        <v>6</v>
      </c>
      <c r="B14" s="25" t="s">
        <v>96</v>
      </c>
      <c r="C14" s="26">
        <f t="shared" si="0"/>
        <v>41054</v>
      </c>
      <c r="D14" s="7">
        <v>53</v>
      </c>
      <c r="E14" s="14" t="str">
        <f t="shared" si="1"/>
        <v>Y</v>
      </c>
      <c r="F14" s="25">
        <v>409</v>
      </c>
      <c r="G14" s="28">
        <v>39.423971000001302</v>
      </c>
      <c r="H14" s="25">
        <v>3</v>
      </c>
      <c r="I14" s="25">
        <v>0</v>
      </c>
      <c r="J14" s="29">
        <v>1</v>
      </c>
      <c r="K14" s="27">
        <v>0</v>
      </c>
      <c r="L14" s="27">
        <v>2</v>
      </c>
      <c r="M14" s="25"/>
      <c r="N14" s="25"/>
      <c r="O14" s="30" t="str">
        <f>IF($D14&gt;=LOOKUP($A14,BirdKey,'Bird Records'!$F$2:$F$11),"Y","N")</f>
        <v>N</v>
      </c>
      <c r="S14" s="3" t="s">
        <v>6</v>
      </c>
      <c r="T14" s="3">
        <v>53</v>
      </c>
      <c r="U14" s="7">
        <v>12.867667810129822</v>
      </c>
    </row>
    <row r="15" spans="1:21" x14ac:dyDescent="0.25">
      <c r="A15" s="25" t="s">
        <v>6</v>
      </c>
      <c r="B15" s="25" t="s">
        <v>97</v>
      </c>
      <c r="C15" s="26">
        <f t="shared" si="0"/>
        <v>41054</v>
      </c>
      <c r="D15" s="7">
        <v>53</v>
      </c>
      <c r="E15" s="14" t="str">
        <f t="shared" si="1"/>
        <v>Y</v>
      </c>
      <c r="F15" s="25">
        <v>170</v>
      </c>
      <c r="G15" s="28">
        <v>18.072255999999975</v>
      </c>
      <c r="H15" s="25">
        <v>2</v>
      </c>
      <c r="I15" s="25">
        <v>0</v>
      </c>
      <c r="J15" s="29">
        <v>0</v>
      </c>
      <c r="K15" s="27">
        <v>0</v>
      </c>
      <c r="L15" s="27">
        <v>2</v>
      </c>
      <c r="M15" s="25"/>
      <c r="N15" s="25"/>
      <c r="O15" s="30" t="str">
        <f>IF($D15&gt;=LOOKUP($A15,BirdKey,'Bird Records'!$F$2:$F$11),"Y","N")</f>
        <v>N</v>
      </c>
      <c r="S15" s="3" t="s">
        <v>6</v>
      </c>
      <c r="T15" s="3">
        <v>53</v>
      </c>
      <c r="U15" s="7">
        <v>12.867667810129822</v>
      </c>
    </row>
    <row r="16" spans="1:21" ht="15.75" customHeight="1" x14ac:dyDescent="0.25">
      <c r="A16" s="25" t="s">
        <v>6</v>
      </c>
      <c r="B16" s="25" t="s">
        <v>98</v>
      </c>
      <c r="C16" s="26">
        <f t="shared" si="0"/>
        <v>41054</v>
      </c>
      <c r="D16" s="7">
        <v>53</v>
      </c>
      <c r="E16" s="14" t="str">
        <f t="shared" si="1"/>
        <v>Y</v>
      </c>
      <c r="F16" s="25">
        <v>412</v>
      </c>
      <c r="G16" s="28">
        <v>45.181570000000875</v>
      </c>
      <c r="H16" s="25">
        <v>4</v>
      </c>
      <c r="I16" s="25">
        <v>3</v>
      </c>
      <c r="J16" s="29">
        <v>0</v>
      </c>
      <c r="K16" s="27">
        <v>1</v>
      </c>
      <c r="L16" s="27">
        <v>0</v>
      </c>
      <c r="M16" s="25"/>
      <c r="N16" s="25"/>
      <c r="O16" s="30" t="str">
        <f>IF($D16&gt;=LOOKUP($A16,BirdKey,'Bird Records'!$F$2:$F$11),"Y","N")</f>
        <v>N</v>
      </c>
      <c r="S16" s="3" t="s">
        <v>6</v>
      </c>
      <c r="T16" s="3">
        <v>53</v>
      </c>
      <c r="U16" s="7">
        <v>12.867667810129822</v>
      </c>
    </row>
    <row r="17" spans="1:21" x14ac:dyDescent="0.25">
      <c r="A17" t="s">
        <v>28</v>
      </c>
      <c r="B17" t="s">
        <v>99</v>
      </c>
      <c r="C17" s="2">
        <f t="shared" si="0"/>
        <v>41484</v>
      </c>
      <c r="D17" s="7">
        <f t="shared" ref="D17:D33" si="2">C17-LOOKUP(A17,BirdKey,ImplantDate) + LOOKUP(A17,BirdKey,ImplantAge)</f>
        <v>50</v>
      </c>
      <c r="E17" s="14" t="str">
        <f t="shared" si="1"/>
        <v>N</v>
      </c>
      <c r="F17" s="3">
        <v>587</v>
      </c>
      <c r="G17" s="14">
        <v>87.731776000000536</v>
      </c>
      <c r="H17" s="3">
        <v>9</v>
      </c>
      <c r="I17" s="3">
        <v>9</v>
      </c>
      <c r="J17" s="13">
        <v>0</v>
      </c>
      <c r="K17" s="16">
        <v>0</v>
      </c>
      <c r="L17" s="7">
        <v>0</v>
      </c>
      <c r="O17" s="11" t="str">
        <f>IF($D17&gt;=LOOKUP($A17,BirdKey,'Bird Records'!$F$2:$F$11),"Y","N")</f>
        <v>Y</v>
      </c>
      <c r="S17" s="3" t="s">
        <v>28</v>
      </c>
      <c r="T17" s="3">
        <v>50</v>
      </c>
      <c r="U17" s="7">
        <v>6.9458234631013536</v>
      </c>
    </row>
    <row r="18" spans="1:21" x14ac:dyDescent="0.25">
      <c r="A18" t="s">
        <v>28</v>
      </c>
      <c r="B18" t="s">
        <v>100</v>
      </c>
      <c r="C18" s="2">
        <f t="shared" si="0"/>
        <v>41485</v>
      </c>
      <c r="D18" s="7">
        <f t="shared" si="2"/>
        <v>51</v>
      </c>
      <c r="E18" s="14" t="str">
        <f t="shared" si="1"/>
        <v>N</v>
      </c>
      <c r="F18" s="3">
        <v>392</v>
      </c>
      <c r="G18" s="14">
        <v>54.434655999998085</v>
      </c>
      <c r="H18" s="3">
        <v>9</v>
      </c>
      <c r="I18" s="3">
        <v>9</v>
      </c>
      <c r="J18" s="13">
        <v>0</v>
      </c>
      <c r="K18" s="16">
        <v>0</v>
      </c>
      <c r="L18" s="7">
        <v>0</v>
      </c>
      <c r="O18" s="11" t="str">
        <f>IF($D18&gt;=LOOKUP($A18,BirdKey,'Bird Records'!$F$2:$F$11),"Y","N")</f>
        <v>Y</v>
      </c>
      <c r="S18" s="3" t="s">
        <v>28</v>
      </c>
      <c r="T18" s="3">
        <v>51</v>
      </c>
      <c r="U18" s="7">
        <v>6.1216301115010658</v>
      </c>
    </row>
    <row r="19" spans="1:21" x14ac:dyDescent="0.25">
      <c r="A19" t="s">
        <v>28</v>
      </c>
      <c r="B19" t="s">
        <v>154</v>
      </c>
      <c r="C19" s="2">
        <f t="shared" si="0"/>
        <v>41487</v>
      </c>
      <c r="D19" s="7">
        <f t="shared" si="2"/>
        <v>53</v>
      </c>
      <c r="E19" s="14" t="str">
        <f t="shared" si="1"/>
        <v>Y</v>
      </c>
      <c r="F19" s="3">
        <v>550</v>
      </c>
      <c r="G19" s="14">
        <v>68.854528000000869</v>
      </c>
      <c r="H19" s="3">
        <v>0</v>
      </c>
      <c r="I19" s="3">
        <v>0</v>
      </c>
      <c r="J19" s="13">
        <v>0</v>
      </c>
      <c r="K19" s="16">
        <v>0</v>
      </c>
      <c r="L19" s="7">
        <v>0</v>
      </c>
      <c r="O19" s="11" t="str">
        <f>IF($D19&gt;=LOOKUP($A19,BirdKey,'Bird Records'!$F$2:$F$11),"Y","N")</f>
        <v>Y</v>
      </c>
      <c r="S19" s="3" t="s">
        <v>28</v>
      </c>
      <c r="T19" s="3">
        <v>53</v>
      </c>
      <c r="U19" s="7">
        <v>18.809622113709128</v>
      </c>
    </row>
    <row r="20" spans="1:21" x14ac:dyDescent="0.25">
      <c r="A20" t="s">
        <v>28</v>
      </c>
      <c r="B20" t="s">
        <v>155</v>
      </c>
      <c r="C20" s="2">
        <f t="shared" si="0"/>
        <v>41487</v>
      </c>
      <c r="D20" s="7">
        <f t="shared" si="2"/>
        <v>53</v>
      </c>
      <c r="E20" s="14" t="str">
        <f t="shared" si="1"/>
        <v>Y</v>
      </c>
      <c r="F20" s="3">
        <v>1703</v>
      </c>
      <c r="G20" s="14">
        <v>218.49123199999644</v>
      </c>
      <c r="H20" s="3">
        <v>0</v>
      </c>
      <c r="I20" s="3">
        <v>0</v>
      </c>
      <c r="J20" s="13">
        <v>0</v>
      </c>
      <c r="K20" s="16">
        <v>0</v>
      </c>
      <c r="L20" s="7">
        <v>0</v>
      </c>
      <c r="O20" s="11" t="str">
        <f>IF($D20&gt;=LOOKUP($A20,BirdKey,'Bird Records'!$F$2:$F$11),"Y","N")</f>
        <v>Y</v>
      </c>
      <c r="S20" s="3" t="s">
        <v>28</v>
      </c>
      <c r="T20" s="3">
        <v>53</v>
      </c>
      <c r="U20" s="7">
        <v>18.809622113709128</v>
      </c>
    </row>
    <row r="21" spans="1:21" x14ac:dyDescent="0.25">
      <c r="A21" t="s">
        <v>28</v>
      </c>
      <c r="B21" t="s">
        <v>101</v>
      </c>
      <c r="C21" s="2">
        <f t="shared" si="0"/>
        <v>41487</v>
      </c>
      <c r="D21" s="7">
        <f t="shared" si="2"/>
        <v>53</v>
      </c>
      <c r="E21" s="14" t="str">
        <f t="shared" si="1"/>
        <v>Y</v>
      </c>
      <c r="F21" s="3">
        <v>1667</v>
      </c>
      <c r="G21" s="14">
        <v>205.80198399999853</v>
      </c>
      <c r="H21" s="3">
        <v>8</v>
      </c>
      <c r="I21" s="3">
        <v>8</v>
      </c>
      <c r="J21" s="13">
        <v>0</v>
      </c>
      <c r="K21" s="16">
        <v>0</v>
      </c>
      <c r="L21" s="7">
        <v>0</v>
      </c>
      <c r="O21" s="11" t="str">
        <f>IF($D21&gt;=LOOKUP($A21,BirdKey,'Bird Records'!$F$2:$F$11),"Y","N")</f>
        <v>Y</v>
      </c>
      <c r="S21" s="3" t="s">
        <v>28</v>
      </c>
      <c r="T21" s="3">
        <v>53</v>
      </c>
      <c r="U21" s="7">
        <v>18.809622113709128</v>
      </c>
    </row>
    <row r="22" spans="1:21" x14ac:dyDescent="0.25">
      <c r="A22" s="25" t="s">
        <v>40</v>
      </c>
      <c r="B22" s="25" t="s">
        <v>156</v>
      </c>
      <c r="C22" s="26">
        <f t="shared" si="0"/>
        <v>41516</v>
      </c>
      <c r="D22" s="27">
        <f t="shared" si="2"/>
        <v>53</v>
      </c>
      <c r="E22" s="14" t="str">
        <f t="shared" si="1"/>
        <v>Y</v>
      </c>
      <c r="F22" s="25">
        <v>135</v>
      </c>
      <c r="G22" s="28">
        <v>15.815071999999645</v>
      </c>
      <c r="H22" s="25">
        <v>0</v>
      </c>
      <c r="I22" s="25">
        <v>0</v>
      </c>
      <c r="J22" s="29">
        <v>0</v>
      </c>
      <c r="K22" s="27">
        <v>0</v>
      </c>
      <c r="L22" s="27">
        <v>0</v>
      </c>
      <c r="M22" s="25"/>
      <c r="N22" s="25"/>
      <c r="O22" s="30" t="str">
        <f>IF($D22&gt;=LOOKUP($A22,BirdKey,'Bird Records'!$F$2:$F$11),"Y","N")</f>
        <v>N</v>
      </c>
      <c r="S22" s="3" t="s">
        <v>40</v>
      </c>
      <c r="T22" s="3">
        <v>53</v>
      </c>
      <c r="U22" s="7">
        <v>9.6195717238211671</v>
      </c>
    </row>
    <row r="23" spans="1:21" x14ac:dyDescent="0.25">
      <c r="A23" s="25" t="s">
        <v>40</v>
      </c>
      <c r="B23" s="25" t="s">
        <v>102</v>
      </c>
      <c r="C23" s="26">
        <f t="shared" si="0"/>
        <v>41516</v>
      </c>
      <c r="D23" s="27">
        <f t="shared" si="2"/>
        <v>53</v>
      </c>
      <c r="E23" s="14" t="str">
        <f t="shared" si="1"/>
        <v>Y</v>
      </c>
      <c r="F23" s="25">
        <v>1971</v>
      </c>
      <c r="G23" s="28">
        <v>278.25187200000596</v>
      </c>
      <c r="H23" s="25">
        <v>8</v>
      </c>
      <c r="I23" s="25">
        <v>1</v>
      </c>
      <c r="J23" s="29">
        <v>7</v>
      </c>
      <c r="K23" s="27">
        <v>0</v>
      </c>
      <c r="L23" s="27">
        <v>0</v>
      </c>
      <c r="M23" s="25"/>
      <c r="N23" s="25"/>
      <c r="O23" s="30" t="str">
        <f>IF($D23&gt;=LOOKUP($A23,BirdKey,'Bird Records'!$F$2:$F$11),"Y","N")</f>
        <v>N</v>
      </c>
      <c r="S23" s="3" t="s">
        <v>40</v>
      </c>
      <c r="T23" s="3">
        <v>53</v>
      </c>
      <c r="U23" s="7">
        <v>9.6195717238211671</v>
      </c>
    </row>
    <row r="24" spans="1:21" x14ac:dyDescent="0.25">
      <c r="A24" s="25" t="s">
        <v>40</v>
      </c>
      <c r="B24" s="25" t="s">
        <v>157</v>
      </c>
      <c r="C24" s="26">
        <f t="shared" si="0"/>
        <v>41516</v>
      </c>
      <c r="D24" s="27">
        <f t="shared" si="2"/>
        <v>53</v>
      </c>
      <c r="E24" s="14" t="str">
        <f t="shared" si="1"/>
        <v>Y</v>
      </c>
      <c r="F24" s="25">
        <v>99</v>
      </c>
      <c r="G24" s="28">
        <v>12.575392000000079</v>
      </c>
      <c r="H24" s="25">
        <v>0</v>
      </c>
      <c r="I24" s="25">
        <v>0</v>
      </c>
      <c r="J24" s="29">
        <v>0</v>
      </c>
      <c r="K24" s="27">
        <v>0</v>
      </c>
      <c r="L24" s="27">
        <v>0</v>
      </c>
      <c r="M24" s="25"/>
      <c r="N24" s="25"/>
      <c r="O24" s="30" t="str">
        <f>IF($D24&gt;=LOOKUP($A24,BirdKey,'Bird Records'!$F$2:$F$11),"Y","N")</f>
        <v>N</v>
      </c>
      <c r="S24" s="3" t="s">
        <v>40</v>
      </c>
      <c r="T24" s="3">
        <v>53</v>
      </c>
      <c r="U24" s="7">
        <v>9.6195717238211671</v>
      </c>
    </row>
    <row r="25" spans="1:21" x14ac:dyDescent="0.25">
      <c r="A25" s="25" t="s">
        <v>40</v>
      </c>
      <c r="B25" s="25" t="s">
        <v>158</v>
      </c>
      <c r="C25" s="26">
        <f t="shared" si="0"/>
        <v>41516</v>
      </c>
      <c r="D25" s="27">
        <f t="shared" si="2"/>
        <v>53</v>
      </c>
      <c r="E25" s="14" t="str">
        <f t="shared" si="1"/>
        <v>Y</v>
      </c>
      <c r="F25" s="25">
        <v>275</v>
      </c>
      <c r="G25" s="28">
        <v>38.159647999999905</v>
      </c>
      <c r="H25" s="25">
        <v>0</v>
      </c>
      <c r="I25" s="25">
        <v>0</v>
      </c>
      <c r="J25" s="29">
        <v>0</v>
      </c>
      <c r="K25" s="27">
        <v>0</v>
      </c>
      <c r="L25" s="27">
        <v>0</v>
      </c>
      <c r="M25" s="25"/>
      <c r="N25" s="25"/>
      <c r="O25" s="30" t="str">
        <f>IF($D25&gt;=LOOKUP($A25,BirdKey,'Bird Records'!$F$2:$F$11),"Y","N")</f>
        <v>N</v>
      </c>
      <c r="S25" s="3" t="s">
        <v>40</v>
      </c>
      <c r="T25" s="3">
        <v>53</v>
      </c>
      <c r="U25" s="7">
        <v>9.6195717238211671</v>
      </c>
    </row>
    <row r="26" spans="1:21" x14ac:dyDescent="0.25">
      <c r="A26" s="25" t="s">
        <v>40</v>
      </c>
      <c r="B26" s="25" t="s">
        <v>159</v>
      </c>
      <c r="C26" s="26">
        <f t="shared" si="0"/>
        <v>41516</v>
      </c>
      <c r="D26" s="27">
        <f t="shared" si="2"/>
        <v>53</v>
      </c>
      <c r="E26" s="14" t="str">
        <f t="shared" si="1"/>
        <v>Y</v>
      </c>
      <c r="F26" s="25">
        <v>63</v>
      </c>
      <c r="G26" s="28">
        <v>8.041247999999996</v>
      </c>
      <c r="H26" s="25">
        <v>0</v>
      </c>
      <c r="I26" s="25">
        <v>0</v>
      </c>
      <c r="J26" s="29">
        <v>0</v>
      </c>
      <c r="K26" s="27">
        <v>0</v>
      </c>
      <c r="L26" s="27">
        <v>0</v>
      </c>
      <c r="M26" s="25"/>
      <c r="N26" s="25"/>
      <c r="O26" s="30" t="str">
        <f>IF($D26&gt;=LOOKUP($A26,BirdKey,'Bird Records'!$F$2:$F$11),"Y","N")</f>
        <v>N</v>
      </c>
      <c r="S26" s="3" t="s">
        <v>40</v>
      </c>
      <c r="T26" s="3">
        <v>53</v>
      </c>
      <c r="U26" s="7">
        <v>9.6195717238211671</v>
      </c>
    </row>
    <row r="27" spans="1:21" x14ac:dyDescent="0.25">
      <c r="A27" s="25" t="s">
        <v>40</v>
      </c>
      <c r="B27" s="25" t="s">
        <v>103</v>
      </c>
      <c r="C27" s="26">
        <f t="shared" si="0"/>
        <v>41516</v>
      </c>
      <c r="D27" s="27">
        <f t="shared" si="2"/>
        <v>53</v>
      </c>
      <c r="E27" s="14" t="str">
        <f t="shared" si="1"/>
        <v>Y</v>
      </c>
      <c r="F27" s="25">
        <v>308</v>
      </c>
      <c r="G27" s="28">
        <v>47.540960000000339</v>
      </c>
      <c r="H27" s="25">
        <v>8</v>
      </c>
      <c r="I27" s="25">
        <v>4</v>
      </c>
      <c r="J27" s="29">
        <v>4</v>
      </c>
      <c r="K27" s="27">
        <v>0</v>
      </c>
      <c r="L27" s="27">
        <v>0</v>
      </c>
      <c r="M27" s="25"/>
      <c r="N27" s="25"/>
      <c r="O27" s="30" t="str">
        <f>IF($D27&gt;=LOOKUP($A27,BirdKey,'Bird Records'!$F$2:$F$11),"Y","N")</f>
        <v>N</v>
      </c>
      <c r="S27" s="3" t="s">
        <v>40</v>
      </c>
      <c r="T27" s="3">
        <v>53</v>
      </c>
      <c r="U27" s="7">
        <v>9.6195717238211671</v>
      </c>
    </row>
    <row r="28" spans="1:21" x14ac:dyDescent="0.25">
      <c r="A28" s="25" t="s">
        <v>40</v>
      </c>
      <c r="B28" s="25" t="s">
        <v>160</v>
      </c>
      <c r="C28" s="26">
        <f t="shared" si="0"/>
        <v>41517</v>
      </c>
      <c r="D28" s="27">
        <f t="shared" si="2"/>
        <v>54</v>
      </c>
      <c r="E28" s="14" t="str">
        <f t="shared" si="1"/>
        <v>Y</v>
      </c>
      <c r="F28" s="25">
        <v>79</v>
      </c>
      <c r="G28" s="28">
        <v>11.403072000000748</v>
      </c>
      <c r="H28" s="25">
        <v>0</v>
      </c>
      <c r="I28" s="25">
        <v>0</v>
      </c>
      <c r="J28" s="29">
        <v>0</v>
      </c>
      <c r="K28" s="27">
        <v>0</v>
      </c>
      <c r="L28" s="27">
        <v>0</v>
      </c>
      <c r="M28" s="25"/>
      <c r="N28" s="25"/>
      <c r="O28" s="30" t="str">
        <f>IF($D28&gt;=LOOKUP($A28,BirdKey,'Bird Records'!$F$2:$F$11),"Y","N")</f>
        <v>N</v>
      </c>
      <c r="S28" s="3" t="s">
        <v>40</v>
      </c>
      <c r="T28" s="3">
        <v>54</v>
      </c>
      <c r="U28" s="7">
        <v>17.683942114273808</v>
      </c>
    </row>
    <row r="29" spans="1:21" x14ac:dyDescent="0.25">
      <c r="A29" s="25" t="s">
        <v>40</v>
      </c>
      <c r="B29" s="25" t="s">
        <v>161</v>
      </c>
      <c r="C29" s="26">
        <f t="shared" si="0"/>
        <v>41517</v>
      </c>
      <c r="D29" s="27">
        <f t="shared" si="2"/>
        <v>54</v>
      </c>
      <c r="E29" s="14" t="str">
        <f t="shared" si="1"/>
        <v>Y</v>
      </c>
      <c r="F29" s="25">
        <v>2453</v>
      </c>
      <c r="G29" s="28">
        <v>337.98976000000511</v>
      </c>
      <c r="H29" s="25">
        <v>0</v>
      </c>
      <c r="I29" s="25">
        <v>0</v>
      </c>
      <c r="J29" s="29">
        <v>0</v>
      </c>
      <c r="K29" s="27">
        <v>0</v>
      </c>
      <c r="L29" s="27">
        <v>0</v>
      </c>
      <c r="M29" s="25"/>
      <c r="N29" s="25"/>
      <c r="O29" s="30" t="str">
        <f>IF($D29&gt;=LOOKUP($A29,BirdKey,'Bird Records'!$F$2:$F$11),"Y","N")</f>
        <v>N</v>
      </c>
      <c r="S29" s="3" t="s">
        <v>40</v>
      </c>
      <c r="T29" s="3">
        <v>54</v>
      </c>
      <c r="U29" s="7">
        <v>17.683942114273808</v>
      </c>
    </row>
    <row r="30" spans="1:21" x14ac:dyDescent="0.25">
      <c r="A30" s="25" t="s">
        <v>40</v>
      </c>
      <c r="B30" s="25" t="s">
        <v>104</v>
      </c>
      <c r="C30" s="26">
        <f t="shared" si="0"/>
        <v>41517</v>
      </c>
      <c r="D30" s="27">
        <f t="shared" si="2"/>
        <v>54</v>
      </c>
      <c r="E30" s="14" t="str">
        <f t="shared" si="1"/>
        <v>Y</v>
      </c>
      <c r="F30" s="25">
        <v>681</v>
      </c>
      <c r="G30" s="28">
        <v>109.12208000000052</v>
      </c>
      <c r="H30" s="25">
        <v>5</v>
      </c>
      <c r="I30" s="25">
        <v>3</v>
      </c>
      <c r="J30" s="29">
        <v>2</v>
      </c>
      <c r="K30" s="27">
        <v>0</v>
      </c>
      <c r="L30" s="27">
        <v>0</v>
      </c>
      <c r="M30" s="25"/>
      <c r="N30" s="25"/>
      <c r="O30" s="30" t="str">
        <f>IF($D30&gt;=LOOKUP($A30,BirdKey,'Bird Records'!$F$2:$F$11),"Y","N")</f>
        <v>N</v>
      </c>
      <c r="S30" s="3" t="s">
        <v>40</v>
      </c>
      <c r="T30" s="3">
        <v>54</v>
      </c>
      <c r="U30" s="7">
        <v>17.683942114273808</v>
      </c>
    </row>
    <row r="31" spans="1:21" x14ac:dyDescent="0.25">
      <c r="A31" s="25" t="s">
        <v>40</v>
      </c>
      <c r="B31" s="25" t="s">
        <v>105</v>
      </c>
      <c r="C31" s="26">
        <f t="shared" si="0"/>
        <v>41517</v>
      </c>
      <c r="D31" s="27">
        <f t="shared" si="2"/>
        <v>54</v>
      </c>
      <c r="E31" s="14" t="str">
        <f t="shared" si="1"/>
        <v>Y</v>
      </c>
      <c r="F31" s="25">
        <v>1621</v>
      </c>
      <c r="G31" s="28">
        <v>250.56252799999527</v>
      </c>
      <c r="H31" s="25">
        <v>3</v>
      </c>
      <c r="I31" s="25">
        <v>3</v>
      </c>
      <c r="J31" s="29">
        <v>0</v>
      </c>
      <c r="K31" s="27">
        <v>0</v>
      </c>
      <c r="L31" s="27">
        <v>0</v>
      </c>
      <c r="M31" s="25"/>
      <c r="N31" s="25"/>
      <c r="O31" s="30" t="str">
        <f>IF($D31&gt;=LOOKUP($A31,BirdKey,'Bird Records'!$F$2:$F$11),"Y","N")</f>
        <v>N</v>
      </c>
      <c r="S31" s="3" t="s">
        <v>40</v>
      </c>
      <c r="T31" s="3">
        <v>54</v>
      </c>
      <c r="U31" s="7">
        <v>17.683942114273808</v>
      </c>
    </row>
    <row r="32" spans="1:21" x14ac:dyDescent="0.25">
      <c r="A32" s="25" t="s">
        <v>40</v>
      </c>
      <c r="B32" s="25" t="s">
        <v>106</v>
      </c>
      <c r="C32" s="26">
        <f t="shared" si="0"/>
        <v>41517</v>
      </c>
      <c r="D32" s="27">
        <f t="shared" si="2"/>
        <v>54</v>
      </c>
      <c r="E32" s="14" t="str">
        <f t="shared" si="1"/>
        <v>Y</v>
      </c>
      <c r="F32" s="25">
        <v>1388</v>
      </c>
      <c r="G32" s="28">
        <v>223.42188799999886</v>
      </c>
      <c r="H32" s="25">
        <v>4</v>
      </c>
      <c r="I32" s="25">
        <v>0</v>
      </c>
      <c r="J32" s="29">
        <v>4</v>
      </c>
      <c r="K32" s="27">
        <v>0</v>
      </c>
      <c r="L32" s="27">
        <v>0</v>
      </c>
      <c r="M32" s="25"/>
      <c r="N32" s="25"/>
      <c r="O32" s="30" t="str">
        <f>IF($D32&gt;=LOOKUP($A32,BirdKey,'Bird Records'!$F$2:$F$11),"Y","N")</f>
        <v>N</v>
      </c>
      <c r="S32" s="3" t="s">
        <v>40</v>
      </c>
      <c r="T32" s="3">
        <v>54</v>
      </c>
      <c r="U32" s="7">
        <v>17.683942114273808</v>
      </c>
    </row>
    <row r="33" spans="1:21" x14ac:dyDescent="0.25">
      <c r="A33" s="25" t="s">
        <v>40</v>
      </c>
      <c r="B33" s="25" t="s">
        <v>107</v>
      </c>
      <c r="C33" s="26">
        <f t="shared" si="0"/>
        <v>41517</v>
      </c>
      <c r="D33" s="27">
        <f t="shared" si="2"/>
        <v>54</v>
      </c>
      <c r="E33" s="14" t="str">
        <f t="shared" si="1"/>
        <v>Y</v>
      </c>
      <c r="F33" s="25">
        <v>1938</v>
      </c>
      <c r="G33" s="28">
        <v>256.84591999999941</v>
      </c>
      <c r="H33" s="25">
        <v>4</v>
      </c>
      <c r="I33" s="25">
        <v>0</v>
      </c>
      <c r="J33" s="29">
        <v>4</v>
      </c>
      <c r="K33" s="27">
        <v>0</v>
      </c>
      <c r="L33" s="27">
        <v>0</v>
      </c>
      <c r="M33" s="25"/>
      <c r="N33" s="25"/>
      <c r="O33" s="30" t="str">
        <f>IF($D33&gt;=LOOKUP($A33,BirdKey,'Bird Records'!$F$2:$F$11),"Y","N")</f>
        <v>N</v>
      </c>
      <c r="S33" s="3" t="s">
        <v>40</v>
      </c>
      <c r="T33" s="3">
        <v>54</v>
      </c>
      <c r="U33" s="7">
        <v>17.683942114273808</v>
      </c>
    </row>
    <row r="34" spans="1:21" x14ac:dyDescent="0.25">
      <c r="A34" s="25" t="s">
        <v>40</v>
      </c>
      <c r="B34" s="25" t="s">
        <v>108</v>
      </c>
      <c r="C34" s="26">
        <f t="shared" ref="C34:C65" si="3">DATE(YEAR(LOOKUP($A34,BirdKey,ImplantDate)),MID($B34,FIND("_",$B34)+1,FIND("_",$B34,7)-FIND("_",$B34)-1),MID($B34,FIND("_",$B34,7)+1,FIND("_",$B34,10)-FIND("_",$B34,7)-1))</f>
        <v>41521</v>
      </c>
      <c r="D34" s="27">
        <f t="shared" ref="D34:D60" si="4">C34-LOOKUP(A34,BirdKey,ImplantDate) + LOOKUP(A34,BirdKey,ImplantAge)</f>
        <v>58</v>
      </c>
      <c r="E34" s="14" t="str">
        <f t="shared" si="1"/>
        <v>N</v>
      </c>
      <c r="F34" s="25">
        <v>1159</v>
      </c>
      <c r="G34" s="28">
        <v>130.38012799999899</v>
      </c>
      <c r="H34" s="25">
        <v>9</v>
      </c>
      <c r="I34" s="25">
        <v>1</v>
      </c>
      <c r="J34" s="29">
        <v>8</v>
      </c>
      <c r="K34" s="27">
        <v>0</v>
      </c>
      <c r="L34" s="27">
        <v>0</v>
      </c>
      <c r="M34" s="25"/>
      <c r="N34" s="25"/>
      <c r="O34" s="30" t="str">
        <f>IF($D34&gt;=LOOKUP($A34,BirdKey,'Bird Records'!$F$2:$F$11),"Y","N")</f>
        <v>N</v>
      </c>
      <c r="S34" s="3" t="s">
        <v>40</v>
      </c>
      <c r="T34" s="3">
        <v>58</v>
      </c>
      <c r="U34" s="7">
        <v>7.8552716469845985</v>
      </c>
    </row>
    <row r="35" spans="1:21" x14ac:dyDescent="0.25">
      <c r="A35" s="25" t="s">
        <v>40</v>
      </c>
      <c r="B35" s="25" t="s">
        <v>109</v>
      </c>
      <c r="C35" s="26">
        <f t="shared" si="3"/>
        <v>41522</v>
      </c>
      <c r="D35" s="27">
        <f t="shared" si="4"/>
        <v>59</v>
      </c>
      <c r="E35" s="14" t="str">
        <f t="shared" si="1"/>
        <v>Y</v>
      </c>
      <c r="F35" s="25">
        <v>1780</v>
      </c>
      <c r="G35" s="28">
        <v>240.70467199999712</v>
      </c>
      <c r="H35" s="25">
        <v>5</v>
      </c>
      <c r="I35" s="25">
        <v>1</v>
      </c>
      <c r="J35" s="29">
        <v>4</v>
      </c>
      <c r="K35" s="27">
        <v>0</v>
      </c>
      <c r="L35" s="27">
        <v>0</v>
      </c>
      <c r="M35" s="25"/>
      <c r="N35" s="25"/>
      <c r="O35" s="30" t="str">
        <f>IF($D35&gt;=LOOKUP($A35,BirdKey,'Bird Records'!$F$2:$F$11),"Y","N")</f>
        <v>N</v>
      </c>
      <c r="S35" s="3" t="s">
        <v>40</v>
      </c>
      <c r="T35" s="3">
        <v>59</v>
      </c>
      <c r="U35" s="7">
        <v>18.451884963964293</v>
      </c>
    </row>
    <row r="36" spans="1:21" x14ac:dyDescent="0.25">
      <c r="A36" s="25" t="s">
        <v>40</v>
      </c>
      <c r="B36" s="25" t="s">
        <v>162</v>
      </c>
      <c r="C36" s="26">
        <f t="shared" si="3"/>
        <v>41522</v>
      </c>
      <c r="D36" s="27">
        <f t="shared" si="4"/>
        <v>59</v>
      </c>
      <c r="E36" s="14" t="str">
        <f t="shared" si="1"/>
        <v>Y</v>
      </c>
      <c r="F36" s="25">
        <v>1509</v>
      </c>
      <c r="G36" s="28">
        <v>161.80467200000408</v>
      </c>
      <c r="H36" s="25">
        <v>0</v>
      </c>
      <c r="I36" s="25">
        <v>0</v>
      </c>
      <c r="J36" s="29">
        <v>0</v>
      </c>
      <c r="K36" s="27">
        <v>0</v>
      </c>
      <c r="L36" s="27">
        <v>0</v>
      </c>
      <c r="M36" s="25"/>
      <c r="N36" s="25"/>
      <c r="O36" s="30" t="str">
        <f>IF($D36&gt;=LOOKUP($A36,BirdKey,'Bird Records'!$F$2:$F$11),"Y","N")</f>
        <v>N</v>
      </c>
      <c r="S36" s="3" t="s">
        <v>40</v>
      </c>
      <c r="T36" s="3">
        <v>59</v>
      </c>
      <c r="U36" s="7">
        <v>18.451884963964293</v>
      </c>
    </row>
    <row r="37" spans="1:21" x14ac:dyDescent="0.25">
      <c r="A37" s="25" t="s">
        <v>40</v>
      </c>
      <c r="B37" s="25" t="s">
        <v>163</v>
      </c>
      <c r="C37" s="26">
        <f t="shared" si="3"/>
        <v>41522</v>
      </c>
      <c r="D37" s="27">
        <f t="shared" si="4"/>
        <v>59</v>
      </c>
      <c r="E37" s="14" t="str">
        <f t="shared" si="1"/>
        <v>Y</v>
      </c>
      <c r="F37" s="25">
        <v>479</v>
      </c>
      <c r="G37" s="28">
        <v>49.28112000000101</v>
      </c>
      <c r="H37" s="25">
        <v>0</v>
      </c>
      <c r="I37" s="25">
        <v>0</v>
      </c>
      <c r="J37" s="29">
        <v>0</v>
      </c>
      <c r="K37" s="27">
        <v>0</v>
      </c>
      <c r="L37" s="27">
        <v>0</v>
      </c>
      <c r="M37" s="25"/>
      <c r="N37" s="25"/>
      <c r="O37" s="30" t="str">
        <f>IF($D37&gt;=LOOKUP($A37,BirdKey,'Bird Records'!$F$2:$F$11),"Y","N")</f>
        <v>N</v>
      </c>
      <c r="S37" s="3" t="s">
        <v>40</v>
      </c>
      <c r="T37" s="3">
        <v>59</v>
      </c>
      <c r="U37" s="7">
        <v>18.451884963964293</v>
      </c>
    </row>
    <row r="38" spans="1:21" x14ac:dyDescent="0.25">
      <c r="A38" s="25" t="s">
        <v>40</v>
      </c>
      <c r="B38" s="25" t="s">
        <v>164</v>
      </c>
      <c r="C38" s="26">
        <f t="shared" si="3"/>
        <v>41522</v>
      </c>
      <c r="D38" s="27">
        <f t="shared" si="4"/>
        <v>59</v>
      </c>
      <c r="E38" s="14" t="str">
        <f t="shared" si="1"/>
        <v>Y</v>
      </c>
      <c r="F38" s="25">
        <v>2923</v>
      </c>
      <c r="G38" s="28">
        <v>325.29753599999896</v>
      </c>
      <c r="H38" s="25">
        <v>0</v>
      </c>
      <c r="I38" s="25">
        <v>0</v>
      </c>
      <c r="J38" s="29">
        <v>0</v>
      </c>
      <c r="K38" s="27">
        <v>0</v>
      </c>
      <c r="L38" s="27">
        <v>0</v>
      </c>
      <c r="M38" s="25"/>
      <c r="N38" s="25"/>
      <c r="O38" s="30" t="str">
        <f>IF($D38&gt;=LOOKUP($A38,BirdKey,'Bird Records'!$F$2:$F$11),"Y","N")</f>
        <v>N</v>
      </c>
      <c r="S38" s="3" t="s">
        <v>40</v>
      </c>
      <c r="T38" s="3">
        <v>59</v>
      </c>
      <c r="U38" s="7">
        <v>18.451884963964293</v>
      </c>
    </row>
    <row r="39" spans="1:21" x14ac:dyDescent="0.25">
      <c r="A39" t="s">
        <v>7</v>
      </c>
      <c r="B39" t="s">
        <v>110</v>
      </c>
      <c r="C39" s="2">
        <f t="shared" si="3"/>
        <v>41024</v>
      </c>
      <c r="D39" s="7">
        <f t="shared" si="4"/>
        <v>56</v>
      </c>
      <c r="E39" s="14" t="str">
        <f t="shared" si="1"/>
        <v>N</v>
      </c>
      <c r="F39" s="3">
        <v>977</v>
      </c>
      <c r="G39" s="14">
        <v>103.51935399999934</v>
      </c>
      <c r="H39" s="3">
        <v>14</v>
      </c>
      <c r="I39" s="3">
        <v>1</v>
      </c>
      <c r="J39" s="13">
        <v>7</v>
      </c>
      <c r="K39" s="7">
        <v>1</v>
      </c>
      <c r="L39" s="7">
        <v>5</v>
      </c>
      <c r="M39" s="3"/>
      <c r="O39" s="11" t="str">
        <f>IF($D39&gt;=LOOKUP($A39,BirdKey,'Bird Records'!$F$2:$F$11),"Y","N")</f>
        <v>N</v>
      </c>
      <c r="S39" s="3" t="s">
        <v>7</v>
      </c>
      <c r="T39" s="3">
        <v>56</v>
      </c>
      <c r="U39" s="7">
        <v>6.5008326443742064</v>
      </c>
    </row>
    <row r="40" spans="1:21" x14ac:dyDescent="0.25">
      <c r="A40" s="25" t="s">
        <v>8</v>
      </c>
      <c r="B40" s="25" t="s">
        <v>111</v>
      </c>
      <c r="C40" s="26">
        <f t="shared" si="3"/>
        <v>40988</v>
      </c>
      <c r="D40" s="27">
        <f t="shared" si="4"/>
        <v>53</v>
      </c>
      <c r="E40" s="14" t="str">
        <f t="shared" si="1"/>
        <v>Y</v>
      </c>
      <c r="F40" s="25">
        <v>137</v>
      </c>
      <c r="G40" s="28">
        <v>10.842780000000175</v>
      </c>
      <c r="H40" s="25">
        <v>4</v>
      </c>
      <c r="I40" s="25">
        <v>0</v>
      </c>
      <c r="J40" s="29">
        <v>2</v>
      </c>
      <c r="K40" s="27">
        <v>0</v>
      </c>
      <c r="L40" s="27">
        <v>2</v>
      </c>
      <c r="M40" s="25"/>
      <c r="N40" s="25"/>
      <c r="O40" s="30" t="str">
        <f>IF($D40&gt;=LOOKUP($A40,BirdKey,'Bird Records'!$F$2:$F$11),"Y","N")</f>
        <v>Y</v>
      </c>
      <c r="S40" s="3" t="s">
        <v>8</v>
      </c>
      <c r="T40" s="3">
        <v>53</v>
      </c>
      <c r="U40" s="7">
        <v>12.311893940913324</v>
      </c>
    </row>
    <row r="41" spans="1:21" x14ac:dyDescent="0.25">
      <c r="A41" s="25" t="s">
        <v>8</v>
      </c>
      <c r="B41" s="25" t="s">
        <v>165</v>
      </c>
      <c r="C41" s="26">
        <f t="shared" si="3"/>
        <v>40988</v>
      </c>
      <c r="D41" s="27">
        <f t="shared" si="4"/>
        <v>53</v>
      </c>
      <c r="E41" s="14" t="str">
        <f t="shared" si="1"/>
        <v>Y</v>
      </c>
      <c r="F41" s="25">
        <v>746</v>
      </c>
      <c r="G41" s="28">
        <v>55.689316800000086</v>
      </c>
      <c r="H41" s="25">
        <v>0</v>
      </c>
      <c r="I41" s="25">
        <v>0</v>
      </c>
      <c r="J41" s="29">
        <v>0</v>
      </c>
      <c r="K41" s="27">
        <v>0</v>
      </c>
      <c r="L41" s="27">
        <v>0</v>
      </c>
      <c r="M41" s="25"/>
      <c r="N41" s="25"/>
      <c r="O41" s="30" t="str">
        <f>IF($D41&gt;=LOOKUP($A41,BirdKey,'Bird Records'!$F$2:$F$11),"Y","N")</f>
        <v>Y</v>
      </c>
      <c r="S41" s="3" t="s">
        <v>8</v>
      </c>
      <c r="T41" s="3">
        <v>53</v>
      </c>
      <c r="U41" s="7">
        <v>12.311893940913324</v>
      </c>
    </row>
    <row r="42" spans="1:21" x14ac:dyDescent="0.25">
      <c r="A42" s="25" t="s">
        <v>8</v>
      </c>
      <c r="B42" s="25" t="s">
        <v>112</v>
      </c>
      <c r="C42" s="26">
        <f t="shared" si="3"/>
        <v>40988</v>
      </c>
      <c r="D42" s="27">
        <f t="shared" si="4"/>
        <v>53</v>
      </c>
      <c r="E42" s="14" t="str">
        <f t="shared" si="1"/>
        <v>Y</v>
      </c>
      <c r="F42" s="25">
        <v>515</v>
      </c>
      <c r="G42" s="28">
        <v>36.483064800004172</v>
      </c>
      <c r="H42" s="25">
        <v>5</v>
      </c>
      <c r="I42" s="25">
        <v>1</v>
      </c>
      <c r="J42" s="29">
        <v>0</v>
      </c>
      <c r="K42" s="27">
        <v>4</v>
      </c>
      <c r="L42" s="27">
        <v>0</v>
      </c>
      <c r="M42" s="25"/>
      <c r="N42" s="25"/>
      <c r="O42" s="30" t="str">
        <f>IF($D42&gt;=LOOKUP($A42,BirdKey,'Bird Records'!$F$2:$F$11),"Y","N")</f>
        <v>Y</v>
      </c>
      <c r="S42" s="3" t="s">
        <v>8</v>
      </c>
      <c r="T42" s="3">
        <v>53</v>
      </c>
      <c r="U42" s="7">
        <v>12.311893940913324</v>
      </c>
    </row>
    <row r="43" spans="1:21" x14ac:dyDescent="0.25">
      <c r="A43" s="25" t="s">
        <v>8</v>
      </c>
      <c r="B43" s="25" t="s">
        <v>113</v>
      </c>
      <c r="C43" s="26">
        <f t="shared" si="3"/>
        <v>40994</v>
      </c>
      <c r="D43" s="27">
        <f t="shared" si="4"/>
        <v>59</v>
      </c>
      <c r="E43" s="14" t="str">
        <f t="shared" si="1"/>
        <v>Y</v>
      </c>
      <c r="F43" s="25">
        <v>512</v>
      </c>
      <c r="G43" s="28">
        <v>50.915529600002174</v>
      </c>
      <c r="H43" s="25">
        <v>9</v>
      </c>
      <c r="I43" s="25">
        <v>0</v>
      </c>
      <c r="J43" s="29">
        <v>1</v>
      </c>
      <c r="K43" s="27">
        <v>3</v>
      </c>
      <c r="L43" s="27">
        <v>5</v>
      </c>
      <c r="M43" s="25"/>
      <c r="N43" s="25"/>
      <c r="O43" s="30" t="str">
        <f>IF($D43&gt;=LOOKUP($A43,BirdKey,'Bird Records'!$F$2:$F$11),"Y","N")</f>
        <v>Y</v>
      </c>
      <c r="S43" s="3" t="s">
        <v>8</v>
      </c>
      <c r="T43" s="3">
        <v>59</v>
      </c>
      <c r="U43" s="7">
        <v>12.112636481321868</v>
      </c>
    </row>
    <row r="44" spans="1:21" x14ac:dyDescent="0.25">
      <c r="A44" s="25" t="s">
        <v>8</v>
      </c>
      <c r="B44" s="25" t="s">
        <v>166</v>
      </c>
      <c r="C44" s="26">
        <f t="shared" si="3"/>
        <v>40994</v>
      </c>
      <c r="D44" s="27">
        <f t="shared" si="4"/>
        <v>59</v>
      </c>
      <c r="E44" s="14" t="str">
        <f t="shared" si="1"/>
        <v>Y</v>
      </c>
      <c r="F44" s="25">
        <v>1227</v>
      </c>
      <c r="G44" s="28">
        <v>119.32661520000249</v>
      </c>
      <c r="H44" s="25">
        <v>0</v>
      </c>
      <c r="I44" s="25">
        <v>0</v>
      </c>
      <c r="J44" s="29">
        <v>0</v>
      </c>
      <c r="K44" s="27">
        <v>0</v>
      </c>
      <c r="L44" s="27">
        <v>0</v>
      </c>
      <c r="M44" s="25"/>
      <c r="N44" s="25"/>
      <c r="O44" s="30" t="str">
        <f>IF($D44&gt;=LOOKUP($A44,BirdKey,'Bird Records'!$F$2:$F$11),"Y","N")</f>
        <v>Y</v>
      </c>
      <c r="S44" s="3" t="s">
        <v>8</v>
      </c>
      <c r="T44" s="3">
        <v>59</v>
      </c>
      <c r="U44" s="7">
        <v>12.112636481321868</v>
      </c>
    </row>
    <row r="45" spans="1:21" x14ac:dyDescent="0.25">
      <c r="A45" s="25" t="s">
        <v>8</v>
      </c>
      <c r="B45" s="25" t="s">
        <v>114</v>
      </c>
      <c r="C45" s="26">
        <f t="shared" si="3"/>
        <v>40995</v>
      </c>
      <c r="D45" s="27">
        <f t="shared" si="4"/>
        <v>60</v>
      </c>
      <c r="E45" s="14" t="str">
        <f t="shared" si="1"/>
        <v>Y</v>
      </c>
      <c r="F45" s="25">
        <v>1133</v>
      </c>
      <c r="G45" s="28">
        <v>111.41080080000074</v>
      </c>
      <c r="H45" s="25">
        <v>3</v>
      </c>
      <c r="I45" s="25">
        <v>0</v>
      </c>
      <c r="J45" s="29">
        <v>1</v>
      </c>
      <c r="K45" s="27">
        <v>0</v>
      </c>
      <c r="L45" s="27">
        <v>2</v>
      </c>
      <c r="M45" s="25"/>
      <c r="N45" s="25"/>
      <c r="O45" s="30" t="str">
        <f>IF($D45&gt;=LOOKUP($A45,BirdKey,'Bird Records'!$F$2:$F$11),"Y","N")</f>
        <v>Y</v>
      </c>
      <c r="S45" s="3" t="s">
        <v>8</v>
      </c>
      <c r="T45" s="3">
        <v>60</v>
      </c>
      <c r="U45" s="7">
        <v>18.25712817224538</v>
      </c>
    </row>
    <row r="46" spans="1:21" x14ac:dyDescent="0.25">
      <c r="A46" s="25" t="s">
        <v>8</v>
      </c>
      <c r="B46" s="25" t="s">
        <v>167</v>
      </c>
      <c r="C46" s="26">
        <f t="shared" si="3"/>
        <v>40995</v>
      </c>
      <c r="D46" s="27">
        <f t="shared" si="4"/>
        <v>60</v>
      </c>
      <c r="E46" s="14" t="str">
        <f t="shared" si="1"/>
        <v>Y</v>
      </c>
      <c r="F46" s="25">
        <v>1317</v>
      </c>
      <c r="G46" s="28">
        <v>133.30415279999534</v>
      </c>
      <c r="H46" s="25">
        <v>0</v>
      </c>
      <c r="I46" s="25">
        <v>0</v>
      </c>
      <c r="J46" s="29">
        <v>0</v>
      </c>
      <c r="K46" s="27">
        <v>0</v>
      </c>
      <c r="L46" s="27">
        <v>0</v>
      </c>
      <c r="M46" s="25"/>
      <c r="N46" s="25"/>
      <c r="O46" s="30" t="str">
        <f>IF($D46&gt;=LOOKUP($A46,BirdKey,'Bird Records'!$F$2:$F$11),"Y","N")</f>
        <v>Y</v>
      </c>
      <c r="S46" s="3" t="s">
        <v>8</v>
      </c>
      <c r="T46" s="3">
        <v>60</v>
      </c>
      <c r="U46" s="7">
        <v>18.25712817224538</v>
      </c>
    </row>
    <row r="47" spans="1:21" x14ac:dyDescent="0.25">
      <c r="A47" s="25" t="s">
        <v>8</v>
      </c>
      <c r="B47" s="25" t="s">
        <v>168</v>
      </c>
      <c r="C47" s="26">
        <f t="shared" si="3"/>
        <v>40995</v>
      </c>
      <c r="D47" s="27">
        <f t="shared" si="4"/>
        <v>60</v>
      </c>
      <c r="E47" s="14" t="str">
        <f t="shared" si="1"/>
        <v>Y</v>
      </c>
      <c r="F47" s="25">
        <v>863</v>
      </c>
      <c r="G47" s="28">
        <v>88.259340000003249</v>
      </c>
      <c r="H47" s="25">
        <v>0</v>
      </c>
      <c r="I47" s="25">
        <v>0</v>
      </c>
      <c r="J47" s="29">
        <v>0</v>
      </c>
      <c r="K47" s="27">
        <v>0</v>
      </c>
      <c r="L47" s="27">
        <v>0</v>
      </c>
      <c r="M47" s="25"/>
      <c r="N47" s="25"/>
      <c r="O47" s="30" t="str">
        <f>IF($D47&gt;=LOOKUP($A47,BirdKey,'Bird Records'!$F$2:$F$11),"Y","N")</f>
        <v>Y</v>
      </c>
      <c r="S47" s="3" t="s">
        <v>8</v>
      </c>
      <c r="T47" s="3">
        <v>60</v>
      </c>
      <c r="U47" s="7">
        <v>18.25712817224538</v>
      </c>
    </row>
    <row r="48" spans="1:21" x14ac:dyDescent="0.25">
      <c r="A48" s="25" t="s">
        <v>8</v>
      </c>
      <c r="B48" s="25" t="s">
        <v>169</v>
      </c>
      <c r="C48" s="26">
        <f t="shared" si="3"/>
        <v>40995</v>
      </c>
      <c r="D48" s="27">
        <f t="shared" si="4"/>
        <v>60</v>
      </c>
      <c r="E48" s="14" t="str">
        <f t="shared" si="1"/>
        <v>Y</v>
      </c>
      <c r="F48" s="25">
        <v>388</v>
      </c>
      <c r="G48" s="28">
        <v>36.343632000000412</v>
      </c>
      <c r="H48" s="25">
        <v>0</v>
      </c>
      <c r="I48" s="25">
        <v>0</v>
      </c>
      <c r="J48" s="29">
        <v>0</v>
      </c>
      <c r="K48" s="27">
        <v>0</v>
      </c>
      <c r="L48" s="27">
        <v>0</v>
      </c>
      <c r="M48" s="25"/>
      <c r="N48" s="25"/>
      <c r="O48" s="30" t="str">
        <f>IF($D48&gt;=LOOKUP($A48,BirdKey,'Bird Records'!$F$2:$F$11),"Y","N")</f>
        <v>Y</v>
      </c>
      <c r="S48" s="3" t="s">
        <v>8</v>
      </c>
      <c r="T48" s="3">
        <v>60</v>
      </c>
      <c r="U48" s="7">
        <v>18.25712817224538</v>
      </c>
    </row>
    <row r="49" spans="1:21" x14ac:dyDescent="0.25">
      <c r="A49" s="25" t="s">
        <v>8</v>
      </c>
      <c r="B49" s="25" t="s">
        <v>170</v>
      </c>
      <c r="C49" s="26">
        <f t="shared" si="3"/>
        <v>40995</v>
      </c>
      <c r="D49" s="27">
        <f t="shared" si="4"/>
        <v>60</v>
      </c>
      <c r="E49" s="14" t="str">
        <f t="shared" si="1"/>
        <v>Y</v>
      </c>
      <c r="F49" s="25">
        <v>421</v>
      </c>
      <c r="G49" s="28">
        <v>38.676705599999906</v>
      </c>
      <c r="H49" s="25">
        <v>0</v>
      </c>
      <c r="I49" s="25">
        <v>0</v>
      </c>
      <c r="J49" s="29">
        <v>0</v>
      </c>
      <c r="K49" s="27">
        <v>0</v>
      </c>
      <c r="L49" s="27">
        <v>0</v>
      </c>
      <c r="M49" s="25"/>
      <c r="N49" s="25"/>
      <c r="O49" s="30" t="str">
        <f>IF($D49&gt;=LOOKUP($A49,BirdKey,'Bird Records'!$F$2:$F$11),"Y","N")</f>
        <v>Y</v>
      </c>
      <c r="S49" s="3" t="s">
        <v>8</v>
      </c>
      <c r="T49" s="3">
        <v>60</v>
      </c>
      <c r="U49" s="7">
        <v>18.25712817224538</v>
      </c>
    </row>
    <row r="50" spans="1:21" x14ac:dyDescent="0.25">
      <c r="A50" t="s">
        <v>10</v>
      </c>
      <c r="B50" t="s">
        <v>171</v>
      </c>
      <c r="C50" s="2">
        <f t="shared" si="3"/>
        <v>41334</v>
      </c>
      <c r="D50" s="7">
        <f t="shared" si="4"/>
        <v>48</v>
      </c>
      <c r="E50" s="14" t="str">
        <f t="shared" si="1"/>
        <v>N</v>
      </c>
      <c r="F50" s="3">
        <v>116</v>
      </c>
      <c r="G50" s="14">
        <v>18.101599999998598</v>
      </c>
      <c r="H50" s="3">
        <v>0</v>
      </c>
      <c r="I50" s="3">
        <v>0</v>
      </c>
      <c r="J50" s="13">
        <v>0</v>
      </c>
      <c r="K50" s="7">
        <v>0</v>
      </c>
      <c r="L50" s="7">
        <v>0</v>
      </c>
      <c r="O50" s="11" t="str">
        <f>IF($D50&gt;=LOOKUP($A50,BirdKey,'Bird Records'!$F$2:$F$11),"Y","N")</f>
        <v>N</v>
      </c>
      <c r="S50" s="3" t="s">
        <v>10</v>
      </c>
      <c r="T50" s="3">
        <v>48</v>
      </c>
      <c r="U50" s="7">
        <v>5.4513188844687903</v>
      </c>
    </row>
    <row r="51" spans="1:21" x14ac:dyDescent="0.25">
      <c r="A51" t="s">
        <v>10</v>
      </c>
      <c r="B51" t="s">
        <v>115</v>
      </c>
      <c r="C51" s="2">
        <f t="shared" si="3"/>
        <v>41334</v>
      </c>
      <c r="D51" s="7">
        <f t="shared" si="4"/>
        <v>48</v>
      </c>
      <c r="E51" s="14" t="str">
        <f t="shared" si="1"/>
        <v>N</v>
      </c>
      <c r="F51" s="3">
        <v>339</v>
      </c>
      <c r="G51" s="14">
        <v>37.262432000000118</v>
      </c>
      <c r="H51" s="3">
        <v>11</v>
      </c>
      <c r="I51" s="3">
        <v>11</v>
      </c>
      <c r="J51" s="13">
        <v>0</v>
      </c>
      <c r="K51" s="7">
        <v>0</v>
      </c>
      <c r="L51" s="7">
        <v>0</v>
      </c>
      <c r="O51" s="11" t="str">
        <f>IF($D51&gt;=LOOKUP($A51,BirdKey,'Bird Records'!$F$2:$F$11),"Y","N")</f>
        <v>N</v>
      </c>
      <c r="S51" s="3" t="s">
        <v>10</v>
      </c>
      <c r="T51" s="3">
        <v>48</v>
      </c>
      <c r="U51" s="7">
        <v>5.4513188844687903</v>
      </c>
    </row>
    <row r="52" spans="1:21" x14ac:dyDescent="0.25">
      <c r="A52" t="s">
        <v>10</v>
      </c>
      <c r="B52" t="s">
        <v>116</v>
      </c>
      <c r="C52" s="2">
        <f t="shared" si="3"/>
        <v>41335</v>
      </c>
      <c r="D52" s="7">
        <f t="shared" si="4"/>
        <v>49</v>
      </c>
      <c r="E52" s="14" t="str">
        <f t="shared" si="1"/>
        <v>N</v>
      </c>
      <c r="F52" s="3">
        <v>294</v>
      </c>
      <c r="G52" s="14">
        <v>34.388960000000964</v>
      </c>
      <c r="H52" s="3">
        <v>4</v>
      </c>
      <c r="I52" s="3">
        <v>4</v>
      </c>
      <c r="J52" s="13">
        <v>0</v>
      </c>
      <c r="K52" s="7">
        <v>0</v>
      </c>
      <c r="L52" s="7">
        <v>0</v>
      </c>
      <c r="O52" s="11" t="str">
        <f>IF($D52&gt;=LOOKUP($A52,BirdKey,'Bird Records'!$F$2:$F$11),"Y","N")</f>
        <v>N</v>
      </c>
      <c r="S52" s="3" t="s">
        <v>10</v>
      </c>
      <c r="T52" s="3">
        <v>49</v>
      </c>
      <c r="U52" s="7">
        <v>6.0369261285344615</v>
      </c>
    </row>
    <row r="53" spans="1:21" x14ac:dyDescent="0.25">
      <c r="A53" t="s">
        <v>10</v>
      </c>
      <c r="B53" t="s">
        <v>117</v>
      </c>
      <c r="C53" s="2">
        <f t="shared" si="3"/>
        <v>41335</v>
      </c>
      <c r="D53" s="7">
        <f t="shared" si="4"/>
        <v>49</v>
      </c>
      <c r="E53" s="14" t="str">
        <f t="shared" si="1"/>
        <v>N</v>
      </c>
      <c r="F53" s="3">
        <v>326</v>
      </c>
      <c r="G53" s="14">
        <v>36.823807999999524</v>
      </c>
      <c r="H53" s="3">
        <v>4</v>
      </c>
      <c r="I53" s="3">
        <v>4</v>
      </c>
      <c r="J53" s="13">
        <v>0</v>
      </c>
      <c r="K53" s="7">
        <v>0</v>
      </c>
      <c r="L53" s="7">
        <v>0</v>
      </c>
      <c r="O53" s="11" t="str">
        <f>IF($D53&gt;=LOOKUP($A53,BirdKey,'Bird Records'!$F$2:$F$11),"Y","N")</f>
        <v>N</v>
      </c>
      <c r="S53" s="3" t="s">
        <v>10</v>
      </c>
      <c r="T53" s="3">
        <v>49</v>
      </c>
      <c r="U53" s="7">
        <v>6.0369261285344615</v>
      </c>
    </row>
    <row r="54" spans="1:21" x14ac:dyDescent="0.25">
      <c r="A54" t="s">
        <v>10</v>
      </c>
      <c r="B54" t="s">
        <v>118</v>
      </c>
      <c r="C54" s="2">
        <f t="shared" si="3"/>
        <v>41337</v>
      </c>
      <c r="D54" s="7">
        <f t="shared" si="4"/>
        <v>51</v>
      </c>
      <c r="E54" s="14" t="str">
        <f t="shared" si="1"/>
        <v>N</v>
      </c>
      <c r="F54" s="3">
        <v>617</v>
      </c>
      <c r="G54" s="14">
        <v>74.836511999998265</v>
      </c>
      <c r="H54" s="3">
        <v>5</v>
      </c>
      <c r="I54" s="3">
        <v>5</v>
      </c>
      <c r="J54" s="13">
        <v>0</v>
      </c>
      <c r="K54" s="7">
        <v>0</v>
      </c>
      <c r="L54" s="7">
        <v>0</v>
      </c>
      <c r="O54" s="11" t="str">
        <f>IF($D54&gt;=LOOKUP($A54,BirdKey,'Bird Records'!$F$2:$F$11),"Y","N")</f>
        <v>N</v>
      </c>
      <c r="S54" s="3" t="s">
        <v>10</v>
      </c>
      <c r="T54" s="3">
        <v>51</v>
      </c>
      <c r="U54" s="7">
        <v>7.720385693611016</v>
      </c>
    </row>
    <row r="55" spans="1:21" x14ac:dyDescent="0.25">
      <c r="A55" t="s">
        <v>10</v>
      </c>
      <c r="B55" t="s">
        <v>172</v>
      </c>
      <c r="C55" s="2">
        <f t="shared" si="3"/>
        <v>41337</v>
      </c>
      <c r="D55" s="7">
        <f t="shared" si="4"/>
        <v>51</v>
      </c>
      <c r="E55" s="14" t="str">
        <f t="shared" si="1"/>
        <v>N</v>
      </c>
      <c r="F55" s="3">
        <v>215</v>
      </c>
      <c r="G55" s="14">
        <v>24.905279999999038</v>
      </c>
      <c r="H55" s="3">
        <v>0</v>
      </c>
      <c r="I55" s="3">
        <v>0</v>
      </c>
      <c r="J55" s="13">
        <v>0</v>
      </c>
      <c r="K55" s="7">
        <v>0</v>
      </c>
      <c r="L55" s="7">
        <v>0</v>
      </c>
      <c r="O55" s="11" t="str">
        <f>IF($D55&gt;=LOOKUP($A55,BirdKey,'Bird Records'!$F$2:$F$11),"Y","N")</f>
        <v>N</v>
      </c>
      <c r="S55" s="3" t="s">
        <v>10</v>
      </c>
      <c r="T55" s="3">
        <v>51</v>
      </c>
      <c r="U55" s="7">
        <v>7.720385693611016</v>
      </c>
    </row>
    <row r="56" spans="1:21" x14ac:dyDescent="0.25">
      <c r="A56" t="s">
        <v>10</v>
      </c>
      <c r="B56" t="s">
        <v>173</v>
      </c>
      <c r="C56" s="2">
        <f t="shared" si="3"/>
        <v>41337</v>
      </c>
      <c r="D56" s="7">
        <f t="shared" si="4"/>
        <v>51</v>
      </c>
      <c r="E56" s="14" t="str">
        <f t="shared" si="1"/>
        <v>N</v>
      </c>
      <c r="F56" s="3">
        <v>40</v>
      </c>
      <c r="G56" s="14">
        <v>4.615744000000177</v>
      </c>
      <c r="H56" s="3">
        <v>0</v>
      </c>
      <c r="I56" s="3">
        <v>0</v>
      </c>
      <c r="J56" s="13">
        <v>0</v>
      </c>
      <c r="K56" s="7">
        <v>0</v>
      </c>
      <c r="L56" s="7">
        <v>0</v>
      </c>
      <c r="O56" s="11" t="str">
        <f>IF($D56&gt;=LOOKUP($A56,BirdKey,'Bird Records'!$F$2:$F$11),"Y","N")</f>
        <v>N</v>
      </c>
      <c r="S56" s="3" t="s">
        <v>10</v>
      </c>
      <c r="T56" s="3">
        <v>51</v>
      </c>
      <c r="U56" s="7">
        <v>7.720385693611016</v>
      </c>
    </row>
    <row r="57" spans="1:21" x14ac:dyDescent="0.25">
      <c r="A57" t="s">
        <v>10</v>
      </c>
      <c r="B57" t="s">
        <v>174</v>
      </c>
      <c r="C57" s="2">
        <f t="shared" si="3"/>
        <v>41337</v>
      </c>
      <c r="D57" s="7">
        <f t="shared" si="4"/>
        <v>51</v>
      </c>
      <c r="E57" s="14" t="str">
        <f t="shared" si="1"/>
        <v>N</v>
      </c>
      <c r="F57" s="3">
        <v>14</v>
      </c>
      <c r="G57" s="14">
        <v>1.5327680000000008</v>
      </c>
      <c r="H57" s="3">
        <v>0</v>
      </c>
      <c r="I57" s="3">
        <v>0</v>
      </c>
      <c r="J57" s="13">
        <v>0</v>
      </c>
      <c r="K57" s="7">
        <v>0</v>
      </c>
      <c r="L57" s="7">
        <v>0</v>
      </c>
      <c r="O57" s="11" t="str">
        <f>IF($D57&gt;=LOOKUP($A57,BirdKey,'Bird Records'!$F$2:$F$11),"Y","N")</f>
        <v>N</v>
      </c>
      <c r="S57" s="3" t="s">
        <v>10</v>
      </c>
      <c r="T57" s="3">
        <v>51</v>
      </c>
      <c r="U57" s="7">
        <v>7.720385693611016</v>
      </c>
    </row>
    <row r="58" spans="1:21" x14ac:dyDescent="0.25">
      <c r="A58" t="s">
        <v>10</v>
      </c>
      <c r="B58" t="s">
        <v>119</v>
      </c>
      <c r="C58" s="2">
        <f t="shared" si="3"/>
        <v>41338</v>
      </c>
      <c r="D58" s="7">
        <f t="shared" si="4"/>
        <v>52</v>
      </c>
      <c r="E58" s="14" t="str">
        <f t="shared" si="1"/>
        <v>Y</v>
      </c>
      <c r="F58" s="3">
        <v>1838</v>
      </c>
      <c r="G58" s="14">
        <v>216.36735999999544</v>
      </c>
      <c r="H58" s="3">
        <v>6</v>
      </c>
      <c r="I58" s="3">
        <v>6</v>
      </c>
      <c r="J58" s="13">
        <v>0</v>
      </c>
      <c r="K58" s="7">
        <v>0</v>
      </c>
      <c r="L58" s="7">
        <v>0</v>
      </c>
      <c r="O58" s="11" t="str">
        <f>IF($D58&gt;=LOOKUP($A58,BirdKey,'Bird Records'!$F$2:$F$11),"Y","N")</f>
        <v>N</v>
      </c>
      <c r="S58" s="3" t="s">
        <v>10</v>
      </c>
      <c r="T58" s="3">
        <v>52</v>
      </c>
      <c r="U58" s="7">
        <v>11.314704862954857</v>
      </c>
    </row>
    <row r="59" spans="1:21" x14ac:dyDescent="0.25">
      <c r="A59" t="s">
        <v>10</v>
      </c>
      <c r="B59" t="s">
        <v>120</v>
      </c>
      <c r="C59" s="2">
        <f t="shared" si="3"/>
        <v>41339</v>
      </c>
      <c r="D59" s="7">
        <f t="shared" si="4"/>
        <v>53</v>
      </c>
      <c r="E59" s="14" t="str">
        <f t="shared" si="1"/>
        <v>Y</v>
      </c>
      <c r="F59" s="3">
        <v>2178</v>
      </c>
      <c r="G59" s="14">
        <v>241.8047360000001</v>
      </c>
      <c r="H59" s="3">
        <v>7</v>
      </c>
      <c r="I59" s="3">
        <v>7</v>
      </c>
      <c r="J59" s="13">
        <v>0</v>
      </c>
      <c r="K59" s="7">
        <v>0</v>
      </c>
      <c r="L59" s="7">
        <v>0</v>
      </c>
      <c r="O59" s="11" t="str">
        <f>IF($D59&gt;=LOOKUP($A59,BirdKey,'Bird Records'!$F$2:$F$11),"Y","N")</f>
        <v>N</v>
      </c>
      <c r="S59" s="3" t="s">
        <v>10</v>
      </c>
      <c r="T59" s="3">
        <v>53</v>
      </c>
      <c r="U59" s="7">
        <v>10.07012660987235</v>
      </c>
    </row>
    <row r="60" spans="1:21" x14ac:dyDescent="0.25">
      <c r="A60" t="s">
        <v>10</v>
      </c>
      <c r="B60" t="s">
        <v>121</v>
      </c>
      <c r="C60" s="2">
        <f t="shared" si="3"/>
        <v>41340</v>
      </c>
      <c r="D60" s="7">
        <f t="shared" si="4"/>
        <v>54</v>
      </c>
      <c r="E60" s="14" t="str">
        <f t="shared" si="1"/>
        <v>Y</v>
      </c>
      <c r="F60" s="3">
        <v>2406</v>
      </c>
      <c r="G60" s="14">
        <v>292.89110400000129</v>
      </c>
      <c r="H60" s="3">
        <v>5</v>
      </c>
      <c r="I60" s="3">
        <v>3</v>
      </c>
      <c r="J60" s="13">
        <v>0</v>
      </c>
      <c r="K60" s="7">
        <v>2</v>
      </c>
      <c r="L60" s="7">
        <v>0</v>
      </c>
      <c r="O60" s="11" t="str">
        <f>IF($D60&gt;=LOOKUP($A60,BirdKey,'Bird Records'!$F$2:$F$11),"Y","N")</f>
        <v>N</v>
      </c>
      <c r="S60" s="3" t="s">
        <v>10</v>
      </c>
      <c r="T60" s="3">
        <v>54</v>
      </c>
      <c r="U60" s="7">
        <v>11.221281141116464</v>
      </c>
    </row>
    <row r="61" spans="1:21" x14ac:dyDescent="0.25">
      <c r="A61" s="25" t="s">
        <v>11</v>
      </c>
      <c r="B61" s="25" t="s">
        <v>122</v>
      </c>
      <c r="C61" s="26">
        <f t="shared" si="3"/>
        <v>41354</v>
      </c>
      <c r="D61" s="27">
        <v>51</v>
      </c>
      <c r="E61" s="14" t="str">
        <f t="shared" si="1"/>
        <v>Y</v>
      </c>
      <c r="F61" s="25">
        <v>1028</v>
      </c>
      <c r="G61" s="28">
        <v>106.12211199999913</v>
      </c>
      <c r="H61" s="25">
        <v>2</v>
      </c>
      <c r="I61" s="25">
        <v>2</v>
      </c>
      <c r="J61" s="29">
        <v>0</v>
      </c>
      <c r="K61" s="27">
        <v>0</v>
      </c>
      <c r="L61" s="27">
        <v>0</v>
      </c>
      <c r="M61" s="25"/>
      <c r="N61" s="25"/>
      <c r="O61" s="30" t="str">
        <f>IF($D61&gt;=LOOKUP($A61,BirdKey,'Bird Records'!$F$2:$F$11),"Y","N")</f>
        <v>N</v>
      </c>
      <c r="S61" s="3" t="s">
        <v>11</v>
      </c>
      <c r="T61" s="3">
        <v>51</v>
      </c>
      <c r="U61" s="7">
        <v>10.002100486730576</v>
      </c>
    </row>
    <row r="62" spans="1:21" x14ac:dyDescent="0.25">
      <c r="A62" s="25" t="s">
        <v>11</v>
      </c>
      <c r="B62" s="25" t="s">
        <v>123</v>
      </c>
      <c r="C62" s="26">
        <f t="shared" si="3"/>
        <v>41354</v>
      </c>
      <c r="D62" s="27">
        <v>51</v>
      </c>
      <c r="E62" s="14" t="str">
        <f t="shared" si="1"/>
        <v>Y</v>
      </c>
      <c r="F62" s="25">
        <v>1162</v>
      </c>
      <c r="G62" s="28">
        <v>138.75190400000128</v>
      </c>
      <c r="H62" s="25">
        <v>4</v>
      </c>
      <c r="I62" s="25">
        <v>0</v>
      </c>
      <c r="J62" s="25">
        <v>3</v>
      </c>
      <c r="K62" s="25">
        <v>0</v>
      </c>
      <c r="L62" s="25">
        <v>1</v>
      </c>
      <c r="M62" s="25"/>
      <c r="N62" s="25"/>
      <c r="O62" s="30" t="str">
        <f>IF($D62&gt;=LOOKUP($A62,BirdKey,'Bird Records'!$F$2:$F$11),"Y","N")</f>
        <v>N</v>
      </c>
      <c r="S62" s="3" t="s">
        <v>11</v>
      </c>
      <c r="T62" s="3">
        <v>51</v>
      </c>
      <c r="U62" s="7">
        <v>10.002100486730576</v>
      </c>
    </row>
    <row r="63" spans="1:21" x14ac:dyDescent="0.25">
      <c r="A63" s="25" t="s">
        <v>11</v>
      </c>
      <c r="B63" s="25" t="s">
        <v>124</v>
      </c>
      <c r="C63" s="26">
        <f t="shared" si="3"/>
        <v>41355</v>
      </c>
      <c r="D63" s="27">
        <v>52</v>
      </c>
      <c r="E63" s="14" t="str">
        <f t="shared" si="1"/>
        <v>Y</v>
      </c>
      <c r="F63" s="25">
        <v>794</v>
      </c>
      <c r="G63" s="28">
        <v>105.11750399999892</v>
      </c>
      <c r="H63" s="25">
        <v>6</v>
      </c>
      <c r="I63" s="25">
        <v>6</v>
      </c>
      <c r="J63" s="31">
        <v>0</v>
      </c>
      <c r="K63" s="25">
        <v>0</v>
      </c>
      <c r="L63" s="25">
        <v>0</v>
      </c>
      <c r="M63" s="25"/>
      <c r="N63" s="25"/>
      <c r="O63" s="30" t="str">
        <f>IF($D63&gt;=LOOKUP($A63,BirdKey,'Bird Records'!$F$2:$F$11),"Y","N")</f>
        <v>N</v>
      </c>
      <c r="S63" s="3" t="s">
        <v>11</v>
      </c>
      <c r="T63" s="3">
        <v>52</v>
      </c>
      <c r="U63" s="7">
        <v>11.856359381617786</v>
      </c>
    </row>
    <row r="64" spans="1:21" x14ac:dyDescent="0.25">
      <c r="A64" s="25" t="s">
        <v>11</v>
      </c>
      <c r="B64" s="25" t="s">
        <v>125</v>
      </c>
      <c r="C64" s="26">
        <f t="shared" si="3"/>
        <v>41355</v>
      </c>
      <c r="D64" s="27">
        <v>52</v>
      </c>
      <c r="E64" s="14" t="str">
        <f t="shared" si="1"/>
        <v>Y</v>
      </c>
      <c r="F64" s="25">
        <v>1662</v>
      </c>
      <c r="G64" s="28">
        <v>201.47398400000705</v>
      </c>
      <c r="H64" s="25">
        <v>7</v>
      </c>
      <c r="I64" s="25">
        <v>0</v>
      </c>
      <c r="J64" s="31">
        <v>7</v>
      </c>
      <c r="K64" s="25">
        <v>0</v>
      </c>
      <c r="L64" s="25">
        <v>0</v>
      </c>
      <c r="M64" s="25"/>
      <c r="N64" s="25"/>
      <c r="O64" s="30" t="str">
        <f>IF($D64&gt;=LOOKUP($A64,BirdKey,'Bird Records'!$F$2:$F$11),"Y","N")</f>
        <v>N</v>
      </c>
      <c r="S64" s="3" t="s">
        <v>11</v>
      </c>
      <c r="T64" s="3">
        <v>52</v>
      </c>
      <c r="U64" s="7">
        <v>11.856359381617786</v>
      </c>
    </row>
    <row r="65" spans="1:21" x14ac:dyDescent="0.25">
      <c r="A65" s="25" t="s">
        <v>11</v>
      </c>
      <c r="B65" s="25" t="s">
        <v>126</v>
      </c>
      <c r="C65" s="26">
        <f t="shared" si="3"/>
        <v>41355</v>
      </c>
      <c r="D65" s="27">
        <v>52</v>
      </c>
      <c r="E65" s="14" t="str">
        <f t="shared" si="1"/>
        <v>Y</v>
      </c>
      <c r="F65" s="25">
        <v>1194</v>
      </c>
      <c r="G65" s="28">
        <v>141.90022399999714</v>
      </c>
      <c r="H65" s="25">
        <v>2</v>
      </c>
      <c r="I65" s="25">
        <v>2</v>
      </c>
      <c r="J65" s="31">
        <v>0</v>
      </c>
      <c r="K65" s="25">
        <v>0</v>
      </c>
      <c r="L65" s="25">
        <v>0</v>
      </c>
      <c r="M65" s="25"/>
      <c r="N65" s="25"/>
      <c r="O65" s="30" t="str">
        <f>IF($D65&gt;=LOOKUP($A65,BirdKey,'Bird Records'!$F$2:$F$11),"Y","N")</f>
        <v>N</v>
      </c>
      <c r="S65" s="3" t="s">
        <v>11</v>
      </c>
      <c r="T65" s="3">
        <v>52</v>
      </c>
      <c r="U65" s="7">
        <v>11.856359381617786</v>
      </c>
    </row>
    <row r="66" spans="1:21" x14ac:dyDescent="0.25">
      <c r="A66" s="25" t="s">
        <v>11</v>
      </c>
      <c r="B66" s="25" t="s">
        <v>127</v>
      </c>
      <c r="C66" s="26">
        <f t="shared" ref="C66:C87" si="5">DATE(YEAR(LOOKUP($A66,BirdKey,ImplantDate)),MID($B66,FIND("_",$B66)+1,FIND("_",$B66,7)-FIND("_",$B66)-1),MID($B66,FIND("_",$B66,7)+1,FIND("_",$B66,10)-FIND("_",$B66,7)-1))</f>
        <v>41356</v>
      </c>
      <c r="D66" s="27">
        <v>53</v>
      </c>
      <c r="E66" s="14" t="str">
        <f t="shared" si="1"/>
        <v>Y</v>
      </c>
      <c r="F66" s="25">
        <v>2124</v>
      </c>
      <c r="G66" s="28">
        <v>267.84979199999952</v>
      </c>
      <c r="H66" s="25">
        <v>9</v>
      </c>
      <c r="I66" s="25">
        <v>4</v>
      </c>
      <c r="J66" s="31">
        <v>5</v>
      </c>
      <c r="K66" s="25">
        <v>0</v>
      </c>
      <c r="L66" s="25">
        <v>0</v>
      </c>
      <c r="M66" s="25"/>
      <c r="N66" s="25"/>
      <c r="O66" s="30" t="str">
        <f>IF($D66&gt;=LOOKUP($A66,BirdKey,'Bird Records'!$F$2:$F$11),"Y","N")</f>
        <v>N</v>
      </c>
      <c r="S66" s="3" t="s">
        <v>11</v>
      </c>
      <c r="T66" s="3">
        <v>53</v>
      </c>
      <c r="U66" s="7">
        <v>10.854807982334707</v>
      </c>
    </row>
    <row r="67" spans="1:21" x14ac:dyDescent="0.25">
      <c r="A67" s="25" t="s">
        <v>11</v>
      </c>
      <c r="B67" s="25" t="s">
        <v>128</v>
      </c>
      <c r="C67" s="26">
        <f t="shared" si="5"/>
        <v>41356</v>
      </c>
      <c r="D67" s="27">
        <v>53</v>
      </c>
      <c r="E67" s="14" t="str">
        <f t="shared" ref="E67:E87" si="6">IF(U67&gt;9.5, "Y","N")</f>
        <v>Y</v>
      </c>
      <c r="F67" s="25">
        <v>788</v>
      </c>
      <c r="G67" s="28">
        <v>80.199680000001081</v>
      </c>
      <c r="H67" s="25">
        <v>3</v>
      </c>
      <c r="I67" s="25">
        <v>3</v>
      </c>
      <c r="J67" s="31">
        <v>0</v>
      </c>
      <c r="K67" s="25">
        <v>0</v>
      </c>
      <c r="L67" s="25">
        <v>0</v>
      </c>
      <c r="M67" s="25"/>
      <c r="N67" s="25"/>
      <c r="O67" s="30" t="str">
        <f>IF($D67&gt;=LOOKUP($A67,BirdKey,'Bird Records'!$F$2:$F$11),"Y","N")</f>
        <v>N</v>
      </c>
      <c r="S67" s="3" t="s">
        <v>11</v>
      </c>
      <c r="T67" s="3">
        <v>53</v>
      </c>
      <c r="U67" s="7">
        <v>10.854807982334707</v>
      </c>
    </row>
    <row r="68" spans="1:21" x14ac:dyDescent="0.25">
      <c r="A68" s="25" t="s">
        <v>11</v>
      </c>
      <c r="B68" s="25" t="s">
        <v>129</v>
      </c>
      <c r="C68" s="26">
        <f t="shared" si="5"/>
        <v>41357</v>
      </c>
      <c r="D68" s="27">
        <v>54</v>
      </c>
      <c r="E68" s="14" t="str">
        <f t="shared" si="6"/>
        <v>Y</v>
      </c>
      <c r="F68" s="25">
        <v>2611</v>
      </c>
      <c r="G68" s="28">
        <v>349.46928000000111</v>
      </c>
      <c r="H68" s="25">
        <v>8</v>
      </c>
      <c r="I68" s="25">
        <v>2</v>
      </c>
      <c r="J68" s="31">
        <v>5</v>
      </c>
      <c r="K68" s="25">
        <v>1</v>
      </c>
      <c r="L68" s="25">
        <v>0</v>
      </c>
      <c r="M68" s="25"/>
      <c r="N68" s="25"/>
      <c r="O68" s="30" t="str">
        <f>IF($D68&gt;=LOOKUP($A68,BirdKey,'Bird Records'!$F$2:$F$11),"Y","N")</f>
        <v>N</v>
      </c>
      <c r="S68" s="3" t="s">
        <v>11</v>
      </c>
      <c r="T68" s="3">
        <v>54</v>
      </c>
      <c r="U68" s="7">
        <v>15.047584267607125</v>
      </c>
    </row>
    <row r="69" spans="1:21" x14ac:dyDescent="0.25">
      <c r="A69" s="25" t="s">
        <v>11</v>
      </c>
      <c r="B69" s="25" t="s">
        <v>130</v>
      </c>
      <c r="C69" s="26">
        <f t="shared" si="5"/>
        <v>41357</v>
      </c>
      <c r="D69" s="27">
        <v>54</v>
      </c>
      <c r="E69" s="14" t="str">
        <f t="shared" si="6"/>
        <v>Y</v>
      </c>
      <c r="F69" s="25">
        <v>1979</v>
      </c>
      <c r="G69" s="28">
        <v>213.70015999999762</v>
      </c>
      <c r="H69" s="25">
        <v>3</v>
      </c>
      <c r="I69" s="25">
        <v>3</v>
      </c>
      <c r="J69" s="31">
        <v>0</v>
      </c>
      <c r="K69" s="25">
        <v>0</v>
      </c>
      <c r="L69" s="25">
        <v>0</v>
      </c>
      <c r="M69" s="25"/>
      <c r="N69" s="25"/>
      <c r="O69" s="30" t="str">
        <f>IF($D69&gt;=LOOKUP($A69,BirdKey,'Bird Records'!$F$2:$F$11),"Y","N")</f>
        <v>N</v>
      </c>
      <c r="S69" s="3" t="s">
        <v>11</v>
      </c>
      <c r="T69" s="3">
        <v>54</v>
      </c>
      <c r="U69" s="7">
        <v>15.047584267607125</v>
      </c>
    </row>
    <row r="70" spans="1:21" x14ac:dyDescent="0.25">
      <c r="A70" s="25" t="s">
        <v>11</v>
      </c>
      <c r="B70" s="25" t="s">
        <v>131</v>
      </c>
      <c r="C70" s="26">
        <f t="shared" si="5"/>
        <v>41358</v>
      </c>
      <c r="D70" s="27">
        <v>55</v>
      </c>
      <c r="E70" s="14" t="str">
        <f t="shared" si="6"/>
        <v>N</v>
      </c>
      <c r="F70" s="25">
        <v>842</v>
      </c>
      <c r="G70" s="28">
        <v>96.65574400000088</v>
      </c>
      <c r="H70" s="25">
        <v>6</v>
      </c>
      <c r="I70" s="25">
        <v>1</v>
      </c>
      <c r="J70" s="31">
        <v>2</v>
      </c>
      <c r="K70" s="25">
        <v>2</v>
      </c>
      <c r="L70" s="25">
        <v>1</v>
      </c>
      <c r="M70" s="25"/>
      <c r="N70" s="25"/>
      <c r="O70" s="30" t="str">
        <f>IF($D70&gt;=LOOKUP($A70,BirdKey,'Bird Records'!$F$2:$F$11),"Y","N")</f>
        <v>N</v>
      </c>
      <c r="S70" s="3" t="s">
        <v>11</v>
      </c>
      <c r="T70" s="3">
        <v>55</v>
      </c>
      <c r="U70" s="7">
        <v>6.9242134077810658</v>
      </c>
    </row>
    <row r="71" spans="1:21" x14ac:dyDescent="0.25">
      <c r="A71" t="s">
        <v>12</v>
      </c>
      <c r="B71" t="s">
        <v>132</v>
      </c>
      <c r="C71" s="2">
        <f t="shared" si="5"/>
        <v>41371</v>
      </c>
      <c r="D71" s="7">
        <v>47</v>
      </c>
      <c r="E71" s="14" t="str">
        <f t="shared" si="6"/>
        <v>N</v>
      </c>
      <c r="F71">
        <v>167</v>
      </c>
      <c r="G71" s="14">
        <v>26.081280000000106</v>
      </c>
      <c r="H71" s="3">
        <v>5</v>
      </c>
      <c r="I71">
        <v>0</v>
      </c>
      <c r="J71" s="12">
        <v>5</v>
      </c>
      <c r="K71" s="3">
        <v>0</v>
      </c>
      <c r="L71">
        <v>0</v>
      </c>
      <c r="O71" s="11" t="str">
        <f>IF($D71&gt;=LOOKUP($A71,BirdKey,'Bird Records'!$F$2:$F$11),"Y","N")</f>
        <v>N</v>
      </c>
      <c r="S71" s="3" t="s">
        <v>12</v>
      </c>
      <c r="T71" s="3">
        <v>47</v>
      </c>
      <c r="U71" s="7">
        <v>4.9191063500377554</v>
      </c>
    </row>
    <row r="72" spans="1:21" x14ac:dyDescent="0.25">
      <c r="A72" t="s">
        <v>12</v>
      </c>
      <c r="B72" t="s">
        <v>133</v>
      </c>
      <c r="C72" s="2">
        <f t="shared" si="5"/>
        <v>41373</v>
      </c>
      <c r="D72" s="7">
        <v>49</v>
      </c>
      <c r="E72" s="14" t="str">
        <f t="shared" si="6"/>
        <v>Y</v>
      </c>
      <c r="F72">
        <v>1280</v>
      </c>
      <c r="G72" s="14">
        <v>193.82124800000139</v>
      </c>
      <c r="H72" s="3">
        <v>1</v>
      </c>
      <c r="I72">
        <v>0</v>
      </c>
      <c r="J72" s="12">
        <v>1</v>
      </c>
      <c r="K72" s="3">
        <v>0</v>
      </c>
      <c r="L72">
        <v>0</v>
      </c>
      <c r="O72" s="11" t="str">
        <f>IF($D72&gt;=LOOKUP($A72,BirdKey,'Bird Records'!$F$2:$F$11),"Y","N")</f>
        <v>N</v>
      </c>
      <c r="S72" s="3" t="s">
        <v>12</v>
      </c>
      <c r="T72" s="3">
        <v>49</v>
      </c>
      <c r="U72" s="7">
        <v>11.440680089610614</v>
      </c>
    </row>
    <row r="73" spans="1:21" x14ac:dyDescent="0.25">
      <c r="A73" s="25" t="s">
        <v>9</v>
      </c>
      <c r="B73" s="25" t="s">
        <v>134</v>
      </c>
      <c r="C73" s="26">
        <f t="shared" si="5"/>
        <v>41252</v>
      </c>
      <c r="D73" s="27">
        <f t="shared" ref="D73:D87" si="7">C73-LOOKUP(A73,BirdKey,ImplantDate) + LOOKUP(A73,BirdKey,ImplantAge)</f>
        <v>47</v>
      </c>
      <c r="E73" s="14" t="str">
        <f t="shared" si="6"/>
        <v>N</v>
      </c>
      <c r="F73" s="25">
        <v>701</v>
      </c>
      <c r="G73" s="28">
        <v>87.266528000001813</v>
      </c>
      <c r="H73" s="25">
        <v>1</v>
      </c>
      <c r="I73" s="25">
        <v>0</v>
      </c>
      <c r="J73" s="31">
        <v>0</v>
      </c>
      <c r="K73" s="25">
        <v>0</v>
      </c>
      <c r="L73" s="25">
        <v>1</v>
      </c>
      <c r="M73" s="25"/>
      <c r="N73" s="25"/>
      <c r="O73" s="30" t="str">
        <f>IF($D73&gt;=LOOKUP($A73,BirdKey,'Bird Records'!$F$2:$F$11),"Y","N")</f>
        <v>N</v>
      </c>
      <c r="S73" s="3" t="s">
        <v>9</v>
      </c>
      <c r="T73" s="3">
        <v>47</v>
      </c>
      <c r="U73" s="7">
        <v>7.0443474167665663</v>
      </c>
    </row>
    <row r="74" spans="1:21" x14ac:dyDescent="0.25">
      <c r="A74" s="25" t="s">
        <v>9</v>
      </c>
      <c r="B74" s="25" t="s">
        <v>135</v>
      </c>
      <c r="C74" s="26">
        <f t="shared" si="5"/>
        <v>41252</v>
      </c>
      <c r="D74" s="27">
        <f t="shared" si="7"/>
        <v>47</v>
      </c>
      <c r="E74" s="14" t="str">
        <f t="shared" si="6"/>
        <v>N</v>
      </c>
      <c r="F74" s="25">
        <v>449</v>
      </c>
      <c r="G74" s="28">
        <v>56.577152000000012</v>
      </c>
      <c r="H74" s="25">
        <v>15</v>
      </c>
      <c r="I74" s="25">
        <v>0</v>
      </c>
      <c r="J74" s="31">
        <v>15</v>
      </c>
      <c r="K74" s="25">
        <v>0</v>
      </c>
      <c r="L74" s="25">
        <v>0</v>
      </c>
      <c r="M74" s="25"/>
      <c r="N74" s="25"/>
      <c r="O74" s="30" t="str">
        <f>IF($D74&gt;=LOOKUP($A74,BirdKey,'Bird Records'!$F$2:$F$11),"Y","N")</f>
        <v>N</v>
      </c>
      <c r="S74" s="3" t="s">
        <v>9</v>
      </c>
      <c r="T74" s="3">
        <v>47</v>
      </c>
      <c r="U74" s="7">
        <v>7.0443474167665663</v>
      </c>
    </row>
    <row r="75" spans="1:21" x14ac:dyDescent="0.25">
      <c r="A75" s="25" t="s">
        <v>9</v>
      </c>
      <c r="B75" s="25" t="s">
        <v>136</v>
      </c>
      <c r="C75" s="26">
        <f t="shared" si="5"/>
        <v>41253</v>
      </c>
      <c r="D75" s="27">
        <f t="shared" si="7"/>
        <v>48</v>
      </c>
      <c r="E75" s="14" t="str">
        <f t="shared" si="6"/>
        <v>N</v>
      </c>
      <c r="F75" s="25">
        <v>26</v>
      </c>
      <c r="G75" s="28">
        <v>2.8039039999991928</v>
      </c>
      <c r="H75" s="25">
        <v>38</v>
      </c>
      <c r="I75" s="25">
        <v>0</v>
      </c>
      <c r="J75" s="31">
        <v>14</v>
      </c>
      <c r="K75" s="25">
        <v>0</v>
      </c>
      <c r="L75" s="25">
        <v>24</v>
      </c>
      <c r="M75" s="25"/>
      <c r="N75" s="25"/>
      <c r="O75" s="30" t="str">
        <f>IF($D75&gt;=LOOKUP($A75,BirdKey,'Bird Records'!$F$2:$F$11),"Y","N")</f>
        <v>N</v>
      </c>
      <c r="S75" s="3" t="s">
        <v>9</v>
      </c>
      <c r="T75" s="3">
        <v>48</v>
      </c>
      <c r="U75" s="7">
        <v>4.5317613189520589</v>
      </c>
    </row>
    <row r="76" spans="1:21" x14ac:dyDescent="0.25">
      <c r="A76" s="25" t="s">
        <v>9</v>
      </c>
      <c r="B76" s="25" t="s">
        <v>137</v>
      </c>
      <c r="C76" s="26">
        <f t="shared" si="5"/>
        <v>41253</v>
      </c>
      <c r="D76" s="27">
        <f t="shared" si="7"/>
        <v>48</v>
      </c>
      <c r="E76" s="14" t="str">
        <f t="shared" si="6"/>
        <v>N</v>
      </c>
      <c r="F76" s="25">
        <v>12</v>
      </c>
      <c r="G76" s="28">
        <v>1.4861759999999984</v>
      </c>
      <c r="H76" s="25">
        <v>6</v>
      </c>
      <c r="I76" s="25">
        <v>0</v>
      </c>
      <c r="J76" s="31">
        <v>2</v>
      </c>
      <c r="K76" s="25">
        <v>0</v>
      </c>
      <c r="L76" s="25">
        <v>4</v>
      </c>
      <c r="M76" s="25"/>
      <c r="N76" s="25"/>
      <c r="O76" s="30" t="str">
        <f>IF($D76&gt;=LOOKUP($A76,BirdKey,'Bird Records'!$F$2:$F$11),"Y","N")</f>
        <v>N</v>
      </c>
      <c r="S76" s="3" t="s">
        <v>9</v>
      </c>
      <c r="T76" s="3">
        <v>48</v>
      </c>
      <c r="U76" s="7">
        <v>4.5317613189520589</v>
      </c>
    </row>
    <row r="77" spans="1:21" x14ac:dyDescent="0.25">
      <c r="A77" s="25" t="s">
        <v>9</v>
      </c>
      <c r="B77" s="25" t="s">
        <v>138</v>
      </c>
      <c r="C77" s="26">
        <f t="shared" si="5"/>
        <v>41253</v>
      </c>
      <c r="D77" s="27">
        <f t="shared" si="7"/>
        <v>48</v>
      </c>
      <c r="E77" s="14" t="str">
        <f t="shared" si="6"/>
        <v>N</v>
      </c>
      <c r="F77" s="25">
        <v>289</v>
      </c>
      <c r="G77" s="28">
        <v>39.937696000000642</v>
      </c>
      <c r="H77" s="25">
        <v>10</v>
      </c>
      <c r="I77" s="25">
        <v>0</v>
      </c>
      <c r="J77" s="31">
        <v>5</v>
      </c>
      <c r="K77" s="25">
        <v>0</v>
      </c>
      <c r="L77" s="25">
        <v>5</v>
      </c>
      <c r="M77" s="25"/>
      <c r="N77" s="25"/>
      <c r="O77" s="30" t="str">
        <f>IF($D77&gt;=LOOKUP($A77,BirdKey,'Bird Records'!$F$2:$F$11),"Y","N")</f>
        <v>N</v>
      </c>
      <c r="S77" s="3" t="s">
        <v>9</v>
      </c>
      <c r="T77" s="3">
        <v>48</v>
      </c>
      <c r="U77" s="7">
        <v>4.5317613189520589</v>
      </c>
    </row>
    <row r="78" spans="1:21" x14ac:dyDescent="0.25">
      <c r="A78" s="25" t="s">
        <v>9</v>
      </c>
      <c r="B78" s="25" t="s">
        <v>139</v>
      </c>
      <c r="C78" s="26">
        <f t="shared" si="5"/>
        <v>41254</v>
      </c>
      <c r="D78" s="27">
        <f t="shared" si="7"/>
        <v>49</v>
      </c>
      <c r="E78" s="14" t="str">
        <f t="shared" si="6"/>
        <v>Y</v>
      </c>
      <c r="F78" s="25">
        <v>854</v>
      </c>
      <c r="G78" s="28">
        <v>95.933856000000361</v>
      </c>
      <c r="H78" s="25">
        <v>2</v>
      </c>
      <c r="I78" s="25">
        <v>0</v>
      </c>
      <c r="J78" s="31">
        <v>0</v>
      </c>
      <c r="K78" s="25">
        <v>0</v>
      </c>
      <c r="L78" s="25">
        <v>2</v>
      </c>
      <c r="M78" s="25"/>
      <c r="N78" s="25"/>
      <c r="O78" s="30" t="str">
        <f>IF($D78&gt;=LOOKUP($A78,BirdKey,'Bird Records'!$F$2:$F$11),"Y","N")</f>
        <v>N</v>
      </c>
      <c r="S78" s="3" t="s">
        <v>9</v>
      </c>
      <c r="T78" s="3">
        <v>49</v>
      </c>
      <c r="U78" s="7">
        <v>11.794229609287827</v>
      </c>
    </row>
    <row r="79" spans="1:21" x14ac:dyDescent="0.25">
      <c r="A79" s="25" t="s">
        <v>9</v>
      </c>
      <c r="B79" s="25" t="s">
        <v>140</v>
      </c>
      <c r="C79" s="26">
        <f t="shared" si="5"/>
        <v>41254</v>
      </c>
      <c r="D79" s="27">
        <f t="shared" si="7"/>
        <v>49</v>
      </c>
      <c r="E79" s="14" t="str">
        <f t="shared" si="6"/>
        <v>Y</v>
      </c>
      <c r="F79" s="25">
        <v>909</v>
      </c>
      <c r="G79" s="28">
        <v>108.89462399999479</v>
      </c>
      <c r="H79" s="25">
        <v>6</v>
      </c>
      <c r="I79" s="25">
        <v>0</v>
      </c>
      <c r="J79" s="31">
        <v>1</v>
      </c>
      <c r="K79" s="25">
        <v>0</v>
      </c>
      <c r="L79" s="25">
        <v>5</v>
      </c>
      <c r="M79" s="25"/>
      <c r="N79" s="25"/>
      <c r="O79" s="30" t="str">
        <f>IF($D79&gt;=LOOKUP($A79,BirdKey,'Bird Records'!$F$2:$F$11),"Y","N")</f>
        <v>N</v>
      </c>
      <c r="S79" s="3" t="s">
        <v>9</v>
      </c>
      <c r="T79" s="3">
        <v>49</v>
      </c>
      <c r="U79" s="7">
        <v>11.794229609287827</v>
      </c>
    </row>
    <row r="80" spans="1:21" x14ac:dyDescent="0.25">
      <c r="A80" s="25" t="s">
        <v>9</v>
      </c>
      <c r="B80" s="25" t="s">
        <v>141</v>
      </c>
      <c r="C80" s="26">
        <f t="shared" si="5"/>
        <v>41254</v>
      </c>
      <c r="D80" s="27">
        <f t="shared" si="7"/>
        <v>49</v>
      </c>
      <c r="E80" s="14" t="str">
        <f t="shared" si="6"/>
        <v>Y</v>
      </c>
      <c r="F80" s="25">
        <v>830</v>
      </c>
      <c r="G80" s="28">
        <v>93.399295999999396</v>
      </c>
      <c r="H80" s="25">
        <v>5</v>
      </c>
      <c r="I80" s="25">
        <v>0</v>
      </c>
      <c r="J80" s="31">
        <v>1</v>
      </c>
      <c r="K80" s="25">
        <v>0</v>
      </c>
      <c r="L80" s="25">
        <v>4</v>
      </c>
      <c r="M80" s="25"/>
      <c r="N80" s="25"/>
      <c r="O80" s="30" t="str">
        <f>IF($D80&gt;=LOOKUP($A80,BirdKey,'Bird Records'!$F$2:$F$11),"Y","N")</f>
        <v>N</v>
      </c>
      <c r="S80" s="3" t="s">
        <v>9</v>
      </c>
      <c r="T80" s="3">
        <v>49</v>
      </c>
      <c r="U80" s="7">
        <v>11.794229609287827</v>
      </c>
    </row>
    <row r="81" spans="1:21" x14ac:dyDescent="0.25">
      <c r="A81" s="25" t="s">
        <v>9</v>
      </c>
      <c r="B81" s="25" t="s">
        <v>142</v>
      </c>
      <c r="C81" s="26">
        <f t="shared" si="5"/>
        <v>41255</v>
      </c>
      <c r="D81" s="27">
        <f t="shared" si="7"/>
        <v>50</v>
      </c>
      <c r="E81" s="14" t="str">
        <f t="shared" si="6"/>
        <v>Y</v>
      </c>
      <c r="F81" s="25">
        <v>1975</v>
      </c>
      <c r="G81" s="28">
        <v>192.74022400000004</v>
      </c>
      <c r="H81" s="25">
        <v>7</v>
      </c>
      <c r="I81" s="25">
        <v>0</v>
      </c>
      <c r="J81" s="31">
        <v>5</v>
      </c>
      <c r="K81" s="25">
        <v>0</v>
      </c>
      <c r="L81" s="25">
        <v>2</v>
      </c>
      <c r="M81" s="25"/>
      <c r="N81" s="25"/>
      <c r="O81" s="30" t="str">
        <f>IF($D81&gt;=LOOKUP($A81,BirdKey,'Bird Records'!$F$2:$F$11),"Y","N")</f>
        <v>Y</v>
      </c>
      <c r="S81" s="3" t="s">
        <v>9</v>
      </c>
      <c r="T81" s="3">
        <v>50</v>
      </c>
      <c r="U81" s="7">
        <v>20.178273027199324</v>
      </c>
    </row>
    <row r="82" spans="1:21" x14ac:dyDescent="0.25">
      <c r="A82" s="25" t="s">
        <v>9</v>
      </c>
      <c r="B82" s="25" t="s">
        <v>143</v>
      </c>
      <c r="C82" s="26">
        <f t="shared" si="5"/>
        <v>41255</v>
      </c>
      <c r="D82" s="27">
        <f t="shared" si="7"/>
        <v>50</v>
      </c>
      <c r="E82" s="14" t="str">
        <f t="shared" si="6"/>
        <v>Y</v>
      </c>
      <c r="F82" s="25">
        <v>1072</v>
      </c>
      <c r="G82" s="28">
        <v>129.35068799999863</v>
      </c>
      <c r="H82" s="25">
        <v>7</v>
      </c>
      <c r="I82" s="25">
        <v>0</v>
      </c>
      <c r="J82" s="31">
        <v>2</v>
      </c>
      <c r="K82" s="25">
        <v>0</v>
      </c>
      <c r="L82" s="25">
        <v>5</v>
      </c>
      <c r="M82" s="25"/>
      <c r="N82" s="25"/>
      <c r="O82" s="30" t="str">
        <f>IF($D82&gt;=LOOKUP($A82,BirdKey,'Bird Records'!$F$2:$F$11),"Y","N")</f>
        <v>Y</v>
      </c>
      <c r="S82" s="3" t="s">
        <v>9</v>
      </c>
      <c r="T82" s="3">
        <v>50</v>
      </c>
      <c r="U82" s="7">
        <v>20.178273027199324</v>
      </c>
    </row>
    <row r="83" spans="1:21" x14ac:dyDescent="0.25">
      <c r="A83" s="25" t="s">
        <v>9</v>
      </c>
      <c r="B83" s="25" t="s">
        <v>144</v>
      </c>
      <c r="C83" s="26">
        <f t="shared" si="5"/>
        <v>41255</v>
      </c>
      <c r="D83" s="27">
        <f t="shared" si="7"/>
        <v>50</v>
      </c>
      <c r="E83" s="14" t="str">
        <f t="shared" si="6"/>
        <v>Y</v>
      </c>
      <c r="F83" s="25">
        <v>1439</v>
      </c>
      <c r="G83" s="28">
        <v>151.96134400000142</v>
      </c>
      <c r="H83" s="25">
        <v>7</v>
      </c>
      <c r="I83" s="25">
        <v>0</v>
      </c>
      <c r="J83" s="31">
        <v>5</v>
      </c>
      <c r="K83" s="25">
        <v>0</v>
      </c>
      <c r="L83" s="25">
        <v>2</v>
      </c>
      <c r="M83" s="25"/>
      <c r="N83" s="25"/>
      <c r="O83" s="30" t="str">
        <f>IF($D83&gt;=LOOKUP($A83,BirdKey,'Bird Records'!$F$2:$F$11),"Y","N")</f>
        <v>Y</v>
      </c>
      <c r="S83" s="3" t="s">
        <v>9</v>
      </c>
      <c r="T83" s="3">
        <v>50</v>
      </c>
      <c r="U83" s="7">
        <v>20.178273027199324</v>
      </c>
    </row>
    <row r="84" spans="1:21" x14ac:dyDescent="0.25">
      <c r="A84" s="25" t="s">
        <v>9</v>
      </c>
      <c r="B84" s="25" t="s">
        <v>145</v>
      </c>
      <c r="C84" s="26">
        <f t="shared" si="5"/>
        <v>41256</v>
      </c>
      <c r="D84" s="27">
        <f t="shared" si="7"/>
        <v>51</v>
      </c>
      <c r="E84" s="14" t="str">
        <f t="shared" si="6"/>
        <v>Y</v>
      </c>
      <c r="F84" s="25">
        <v>2740</v>
      </c>
      <c r="G84" s="28">
        <v>317.09583999999973</v>
      </c>
      <c r="H84" s="25">
        <v>7</v>
      </c>
      <c r="I84" s="25">
        <v>0</v>
      </c>
      <c r="J84" s="31">
        <v>7</v>
      </c>
      <c r="K84" s="25">
        <v>0</v>
      </c>
      <c r="L84" s="25">
        <v>0</v>
      </c>
      <c r="M84" s="25"/>
      <c r="N84" s="25"/>
      <c r="O84" s="30" t="str">
        <f>IF($D84&gt;=LOOKUP($A84,BirdKey,'Bird Records'!$F$2:$F$11),"Y","N")</f>
        <v>Y</v>
      </c>
      <c r="S84" s="3" t="s">
        <v>9</v>
      </c>
      <c r="T84" s="3">
        <v>51</v>
      </c>
      <c r="U84" s="7">
        <v>20.220177768939866</v>
      </c>
    </row>
    <row r="85" spans="1:21" x14ac:dyDescent="0.25">
      <c r="A85" s="25" t="s">
        <v>9</v>
      </c>
      <c r="B85" s="25" t="s">
        <v>146</v>
      </c>
      <c r="C85" s="26">
        <f t="shared" si="5"/>
        <v>41256</v>
      </c>
      <c r="D85" s="27">
        <f t="shared" si="7"/>
        <v>51</v>
      </c>
      <c r="E85" s="14" t="str">
        <f t="shared" si="6"/>
        <v>Y</v>
      </c>
      <c r="F85" s="25">
        <v>262</v>
      </c>
      <c r="G85" s="28">
        <v>32.372863999997435</v>
      </c>
      <c r="H85" s="25">
        <v>8</v>
      </c>
      <c r="I85" s="25">
        <v>0</v>
      </c>
      <c r="J85" s="31">
        <v>6</v>
      </c>
      <c r="K85" s="25">
        <v>0</v>
      </c>
      <c r="L85" s="25">
        <v>2</v>
      </c>
      <c r="M85" s="25"/>
      <c r="N85" s="25"/>
      <c r="O85" s="30" t="str">
        <f>IF($D85&gt;=LOOKUP($A85,BirdKey,'Bird Records'!$F$2:$F$11),"Y","N")</f>
        <v>Y</v>
      </c>
      <c r="S85" s="3" t="s">
        <v>9</v>
      </c>
      <c r="T85" s="3">
        <v>51</v>
      </c>
      <c r="U85" s="7">
        <v>20.220177768939866</v>
      </c>
    </row>
    <row r="86" spans="1:21" x14ac:dyDescent="0.25">
      <c r="A86" s="25" t="s">
        <v>9</v>
      </c>
      <c r="B86" s="25" t="s">
        <v>147</v>
      </c>
      <c r="C86" s="26">
        <f t="shared" si="5"/>
        <v>41256</v>
      </c>
      <c r="D86" s="27">
        <f t="shared" si="7"/>
        <v>51</v>
      </c>
      <c r="E86" s="14" t="str">
        <f t="shared" si="6"/>
        <v>Y</v>
      </c>
      <c r="F86" s="25">
        <v>1572</v>
      </c>
      <c r="G86" s="28">
        <v>188.66012799999908</v>
      </c>
      <c r="H86" s="25">
        <v>6</v>
      </c>
      <c r="I86" s="25">
        <v>0</v>
      </c>
      <c r="J86" s="31">
        <v>5</v>
      </c>
      <c r="K86" s="25">
        <v>0</v>
      </c>
      <c r="L86" s="25">
        <v>1</v>
      </c>
      <c r="M86" s="25"/>
      <c r="N86" s="25"/>
      <c r="O86" s="30" t="str">
        <f>IF($D86&gt;=LOOKUP($A86,BirdKey,'Bird Records'!$F$2:$F$11),"Y","N")</f>
        <v>Y</v>
      </c>
      <c r="S86" s="3" t="s">
        <v>9</v>
      </c>
      <c r="T86" s="3">
        <v>51</v>
      </c>
      <c r="U86" s="7">
        <v>20.220177768939866</v>
      </c>
    </row>
    <row r="87" spans="1:21" x14ac:dyDescent="0.25">
      <c r="A87" s="25" t="s">
        <v>9</v>
      </c>
      <c r="B87" s="25" t="s">
        <v>148</v>
      </c>
      <c r="C87" s="26">
        <f t="shared" si="5"/>
        <v>41256</v>
      </c>
      <c r="D87" s="27">
        <f t="shared" si="7"/>
        <v>51</v>
      </c>
      <c r="E87" s="14" t="str">
        <f t="shared" si="6"/>
        <v>Y</v>
      </c>
      <c r="F87" s="25">
        <v>241</v>
      </c>
      <c r="G87" s="28">
        <v>28.358207999999649</v>
      </c>
      <c r="H87" s="25">
        <v>7</v>
      </c>
      <c r="I87" s="25">
        <v>0</v>
      </c>
      <c r="J87" s="31">
        <v>5</v>
      </c>
      <c r="K87" s="25">
        <v>0</v>
      </c>
      <c r="L87" s="25">
        <v>2</v>
      </c>
      <c r="M87" s="25"/>
      <c r="N87" s="25"/>
      <c r="O87" s="30" t="str">
        <f>IF($D87&gt;=LOOKUP($A87,BirdKey,'Bird Records'!$F$2:$F$11),"Y","N")</f>
        <v>Y</v>
      </c>
      <c r="S87" s="3" t="s">
        <v>9</v>
      </c>
      <c r="T87" s="3">
        <v>51</v>
      </c>
      <c r="U87" s="7">
        <v>20.220177768939866</v>
      </c>
    </row>
    <row r="88" spans="1:21" x14ac:dyDescent="0.25">
      <c r="I88">
        <f>SUM(I2:I87)</f>
        <v>127</v>
      </c>
      <c r="J88" s="3">
        <f>SUM(J2:J87)</f>
        <v>170</v>
      </c>
    </row>
  </sheetData>
  <dataConsolidate/>
  <conditionalFormatting sqref="U2:U3 U7:U9 U11:U12 U17:U19 U22 U28 U34 U36 U39:U40 U44:U45 U51:U52 U54 U58:U61 U63 U66 U68 U70:U73 U75 U78 U81 U84">
    <cfRule type="cellIs" dxfId="61" priority="51" operator="greaterThan">
      <formula>10</formula>
    </cfRule>
  </conditionalFormatting>
  <conditionalFormatting sqref="U4">
    <cfRule type="cellIs" dxfId="60" priority="50" operator="greaterThan">
      <formula>10</formula>
    </cfRule>
  </conditionalFormatting>
  <conditionalFormatting sqref="U5">
    <cfRule type="cellIs" dxfId="59" priority="49" operator="greaterThan">
      <formula>10</formula>
    </cfRule>
  </conditionalFormatting>
  <conditionalFormatting sqref="U6">
    <cfRule type="cellIs" dxfId="58" priority="48" operator="greaterThan">
      <formula>10</formula>
    </cfRule>
  </conditionalFormatting>
  <conditionalFormatting sqref="U10">
    <cfRule type="cellIs" dxfId="57" priority="47" operator="greaterThan">
      <formula>10</formula>
    </cfRule>
  </conditionalFormatting>
  <conditionalFormatting sqref="U13">
    <cfRule type="cellIs" dxfId="56" priority="46" operator="greaterThan">
      <formula>10</formula>
    </cfRule>
  </conditionalFormatting>
  <conditionalFormatting sqref="U14">
    <cfRule type="cellIs" dxfId="55" priority="45" operator="greaterThan">
      <formula>10</formula>
    </cfRule>
  </conditionalFormatting>
  <conditionalFormatting sqref="U15">
    <cfRule type="cellIs" dxfId="54" priority="44" operator="greaterThan">
      <formula>10</formula>
    </cfRule>
  </conditionalFormatting>
  <conditionalFormatting sqref="U16">
    <cfRule type="cellIs" dxfId="53" priority="43" operator="greaterThan">
      <formula>10</formula>
    </cfRule>
  </conditionalFormatting>
  <conditionalFormatting sqref="U20">
    <cfRule type="cellIs" dxfId="52" priority="42" operator="greaterThan">
      <formula>10</formula>
    </cfRule>
  </conditionalFormatting>
  <conditionalFormatting sqref="U21">
    <cfRule type="cellIs" dxfId="51" priority="41" operator="greaterThan">
      <formula>10</formula>
    </cfRule>
  </conditionalFormatting>
  <conditionalFormatting sqref="U23">
    <cfRule type="cellIs" dxfId="50" priority="40" operator="greaterThan">
      <formula>10</formula>
    </cfRule>
  </conditionalFormatting>
  <conditionalFormatting sqref="U24">
    <cfRule type="cellIs" dxfId="49" priority="39" operator="greaterThan">
      <formula>10</formula>
    </cfRule>
  </conditionalFormatting>
  <conditionalFormatting sqref="U25">
    <cfRule type="cellIs" dxfId="48" priority="38" operator="greaterThan">
      <formula>10</formula>
    </cfRule>
  </conditionalFormatting>
  <conditionalFormatting sqref="U26">
    <cfRule type="cellIs" dxfId="47" priority="37" operator="greaterThan">
      <formula>10</formula>
    </cfRule>
  </conditionalFormatting>
  <conditionalFormatting sqref="U27">
    <cfRule type="cellIs" dxfId="46" priority="36" operator="greaterThan">
      <formula>10</formula>
    </cfRule>
  </conditionalFormatting>
  <conditionalFormatting sqref="U29">
    <cfRule type="cellIs" dxfId="45" priority="35" operator="greaterThan">
      <formula>10</formula>
    </cfRule>
  </conditionalFormatting>
  <conditionalFormatting sqref="U30">
    <cfRule type="cellIs" dxfId="44" priority="34" operator="greaterThan">
      <formula>10</formula>
    </cfRule>
  </conditionalFormatting>
  <conditionalFormatting sqref="U31">
    <cfRule type="cellIs" dxfId="43" priority="33" operator="greaterThan">
      <formula>10</formula>
    </cfRule>
  </conditionalFormatting>
  <conditionalFormatting sqref="U32">
    <cfRule type="cellIs" dxfId="42" priority="32" operator="greaterThan">
      <formula>10</formula>
    </cfRule>
  </conditionalFormatting>
  <conditionalFormatting sqref="U33">
    <cfRule type="cellIs" dxfId="41" priority="31" operator="greaterThan">
      <formula>10</formula>
    </cfRule>
  </conditionalFormatting>
  <conditionalFormatting sqref="U35">
    <cfRule type="cellIs" dxfId="40" priority="30" operator="greaterThan">
      <formula>10</formula>
    </cfRule>
  </conditionalFormatting>
  <conditionalFormatting sqref="U37">
    <cfRule type="cellIs" dxfId="39" priority="29" operator="greaterThan">
      <formula>10</formula>
    </cfRule>
  </conditionalFormatting>
  <conditionalFormatting sqref="U38">
    <cfRule type="cellIs" dxfId="38" priority="28" operator="greaterThan">
      <formula>10</formula>
    </cfRule>
  </conditionalFormatting>
  <conditionalFormatting sqref="U41">
    <cfRule type="cellIs" dxfId="37" priority="27" operator="greaterThan">
      <formula>10</formula>
    </cfRule>
  </conditionalFormatting>
  <conditionalFormatting sqref="U42">
    <cfRule type="cellIs" dxfId="36" priority="26" operator="greaterThan">
      <formula>10</formula>
    </cfRule>
  </conditionalFormatting>
  <conditionalFormatting sqref="U43">
    <cfRule type="cellIs" dxfId="35" priority="25" operator="greaterThan">
      <formula>10</formula>
    </cfRule>
  </conditionalFormatting>
  <conditionalFormatting sqref="U46">
    <cfRule type="cellIs" dxfId="34" priority="24" operator="greaterThan">
      <formula>10</formula>
    </cfRule>
  </conditionalFormatting>
  <conditionalFormatting sqref="U47">
    <cfRule type="cellIs" dxfId="33" priority="23" operator="greaterThan">
      <formula>10</formula>
    </cfRule>
  </conditionalFormatting>
  <conditionalFormatting sqref="U48">
    <cfRule type="cellIs" dxfId="32" priority="22" operator="greaterThan">
      <formula>10</formula>
    </cfRule>
  </conditionalFormatting>
  <conditionalFormatting sqref="U49">
    <cfRule type="cellIs" dxfId="31" priority="21" operator="greaterThan">
      <formula>10</formula>
    </cfRule>
  </conditionalFormatting>
  <conditionalFormatting sqref="U50">
    <cfRule type="cellIs" dxfId="30" priority="20" operator="greaterThan">
      <formula>10</formula>
    </cfRule>
  </conditionalFormatting>
  <conditionalFormatting sqref="U53">
    <cfRule type="cellIs" dxfId="29" priority="19" operator="greaterThan">
      <formula>10</formula>
    </cfRule>
  </conditionalFormatting>
  <conditionalFormatting sqref="U55">
    <cfRule type="cellIs" dxfId="28" priority="18" operator="greaterThan">
      <formula>10</formula>
    </cfRule>
  </conditionalFormatting>
  <conditionalFormatting sqref="U56">
    <cfRule type="cellIs" dxfId="27" priority="17" operator="greaterThan">
      <formula>10</formula>
    </cfRule>
  </conditionalFormatting>
  <conditionalFormatting sqref="U57">
    <cfRule type="cellIs" dxfId="26" priority="16" operator="greaterThan">
      <formula>10</formula>
    </cfRule>
  </conditionalFormatting>
  <conditionalFormatting sqref="U62">
    <cfRule type="cellIs" dxfId="25" priority="15" operator="greaterThan">
      <formula>10</formula>
    </cfRule>
  </conditionalFormatting>
  <conditionalFormatting sqref="U64">
    <cfRule type="cellIs" dxfId="24" priority="14" operator="greaterThan">
      <formula>10</formula>
    </cfRule>
  </conditionalFormatting>
  <conditionalFormatting sqref="U65">
    <cfRule type="cellIs" dxfId="23" priority="13" operator="greaterThan">
      <formula>10</formula>
    </cfRule>
  </conditionalFormatting>
  <conditionalFormatting sqref="U67">
    <cfRule type="cellIs" dxfId="22" priority="12" operator="greaterThan">
      <formula>10</formula>
    </cfRule>
  </conditionalFormatting>
  <conditionalFormatting sqref="U69">
    <cfRule type="cellIs" dxfId="21" priority="11" operator="greaterThan">
      <formula>10</formula>
    </cfRule>
  </conditionalFormatting>
  <conditionalFormatting sqref="U74">
    <cfRule type="cellIs" dxfId="20" priority="10" operator="greaterThan">
      <formula>10</formula>
    </cfRule>
  </conditionalFormatting>
  <conditionalFormatting sqref="U76">
    <cfRule type="cellIs" dxfId="19" priority="9" operator="greaterThan">
      <formula>10</formula>
    </cfRule>
  </conditionalFormatting>
  <conditionalFormatting sqref="U77">
    <cfRule type="cellIs" dxfId="18" priority="8" operator="greaterThan">
      <formula>10</formula>
    </cfRule>
  </conditionalFormatting>
  <conditionalFormatting sqref="U79">
    <cfRule type="cellIs" dxfId="17" priority="7" operator="greaterThan">
      <formula>10</formula>
    </cfRule>
  </conditionalFormatting>
  <conditionalFormatting sqref="U80">
    <cfRule type="cellIs" dxfId="16" priority="6" operator="greaterThan">
      <formula>10</formula>
    </cfRule>
  </conditionalFormatting>
  <conditionalFormatting sqref="U82">
    <cfRule type="cellIs" dxfId="15" priority="5" operator="greaterThan">
      <formula>10</formula>
    </cfRule>
  </conditionalFormatting>
  <conditionalFormatting sqref="U83">
    <cfRule type="cellIs" dxfId="14" priority="4" operator="greaterThan">
      <formula>10</formula>
    </cfRule>
  </conditionalFormatting>
  <conditionalFormatting sqref="U85">
    <cfRule type="cellIs" dxfId="13" priority="3" operator="greaterThan">
      <formula>10</formula>
    </cfRule>
  </conditionalFormatting>
  <conditionalFormatting sqref="U86">
    <cfRule type="cellIs" dxfId="12" priority="2" operator="greaterThan">
      <formula>10</formula>
    </cfRule>
  </conditionalFormatting>
  <conditionalFormatting sqref="U87">
    <cfRule type="cellIs" dxfId="11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D108" sqref="D108"/>
    </sheetView>
  </sheetViews>
  <sheetFormatPr defaultRowHeight="15" x14ac:dyDescent="0.25"/>
  <cols>
    <col min="2" max="2" width="19.7109375" customWidth="1"/>
  </cols>
  <sheetData>
    <row r="1" spans="1:4" x14ac:dyDescent="0.25">
      <c r="A1" s="21" t="s">
        <v>0</v>
      </c>
      <c r="B1" s="21" t="s">
        <v>16</v>
      </c>
      <c r="C1" s="21" t="s">
        <v>17</v>
      </c>
    </row>
    <row r="2" spans="1:4" x14ac:dyDescent="0.25">
      <c r="A2" s="3" t="s">
        <v>6</v>
      </c>
      <c r="B2" s="3" t="s">
        <v>81</v>
      </c>
      <c r="C2" s="3">
        <v>1</v>
      </c>
      <c r="D2" s="3"/>
    </row>
    <row r="3" spans="1:4" x14ac:dyDescent="0.25">
      <c r="A3" s="3" t="s">
        <v>6</v>
      </c>
      <c r="B3" s="3" t="s">
        <v>81</v>
      </c>
      <c r="C3" s="3">
        <v>2</v>
      </c>
      <c r="D3" s="3"/>
    </row>
    <row r="4" spans="1:4" x14ac:dyDescent="0.25">
      <c r="A4" s="3" t="s">
        <v>6</v>
      </c>
      <c r="B4" s="3" t="s">
        <v>81</v>
      </c>
      <c r="C4" s="3">
        <v>3</v>
      </c>
      <c r="D4" s="3"/>
    </row>
    <row r="5" spans="1:4" x14ac:dyDescent="0.25">
      <c r="A5" s="3" t="s">
        <v>6</v>
      </c>
      <c r="B5" s="3" t="s">
        <v>56</v>
      </c>
      <c r="C5" s="3">
        <v>1</v>
      </c>
      <c r="D5" s="3"/>
    </row>
    <row r="6" spans="1:4" x14ac:dyDescent="0.25">
      <c r="A6" s="3" t="s">
        <v>6</v>
      </c>
      <c r="B6" s="3" t="s">
        <v>57</v>
      </c>
      <c r="C6" s="3">
        <v>1</v>
      </c>
      <c r="D6" s="3"/>
    </row>
    <row r="7" spans="1:4" x14ac:dyDescent="0.25">
      <c r="A7" s="3" t="s">
        <v>6</v>
      </c>
      <c r="B7" s="3" t="s">
        <v>82</v>
      </c>
      <c r="C7" s="3">
        <v>1</v>
      </c>
      <c r="D7" s="3"/>
    </row>
    <row r="8" spans="1:4" x14ac:dyDescent="0.25">
      <c r="A8" s="3" t="s">
        <v>6</v>
      </c>
      <c r="B8" s="3" t="s">
        <v>80</v>
      </c>
      <c r="C8" s="3">
        <v>3</v>
      </c>
      <c r="D8" s="3"/>
    </row>
    <row r="9" spans="1:4" x14ac:dyDescent="0.25">
      <c r="A9" s="3" t="s">
        <v>6</v>
      </c>
      <c r="B9" s="3" t="s">
        <v>80</v>
      </c>
      <c r="C9" s="3">
        <v>4</v>
      </c>
      <c r="D9" s="3"/>
    </row>
    <row r="10" spans="1:4" x14ac:dyDescent="0.25">
      <c r="A10" s="3" t="s">
        <v>6</v>
      </c>
      <c r="B10" s="3" t="s">
        <v>59</v>
      </c>
      <c r="C10" s="3">
        <v>1</v>
      </c>
      <c r="D10" s="3"/>
    </row>
    <row r="11" spans="1:4" x14ac:dyDescent="0.25">
      <c r="A11" s="3" t="s">
        <v>6</v>
      </c>
      <c r="B11" s="3" t="s">
        <v>83</v>
      </c>
      <c r="C11" s="3">
        <v>1</v>
      </c>
      <c r="D11" s="3"/>
    </row>
    <row r="12" spans="1:4" x14ac:dyDescent="0.25">
      <c r="A12" s="3" t="s">
        <v>6</v>
      </c>
      <c r="B12" s="3" t="s">
        <v>83</v>
      </c>
      <c r="C12" s="3">
        <v>2</v>
      </c>
      <c r="D12" s="3"/>
    </row>
    <row r="13" spans="1:4" x14ac:dyDescent="0.25">
      <c r="A13" s="3" t="s">
        <v>6</v>
      </c>
      <c r="B13" s="3" t="s">
        <v>58</v>
      </c>
      <c r="C13" s="3">
        <v>1</v>
      </c>
      <c r="D13" s="3"/>
    </row>
    <row r="14" spans="1:4" x14ac:dyDescent="0.25">
      <c r="A14" s="3" t="s">
        <v>6</v>
      </c>
      <c r="B14" s="3" t="s">
        <v>58</v>
      </c>
      <c r="C14" s="3">
        <v>2</v>
      </c>
      <c r="D14" s="3"/>
    </row>
    <row r="15" spans="1:4" x14ac:dyDescent="0.25">
      <c r="A15" s="3" t="s">
        <v>6</v>
      </c>
      <c r="B15" s="3" t="s">
        <v>84</v>
      </c>
      <c r="C15" s="3">
        <v>3</v>
      </c>
      <c r="D15" s="3"/>
    </row>
    <row r="16" spans="1:4" x14ac:dyDescent="0.25">
      <c r="A16" s="3" t="s">
        <v>40</v>
      </c>
      <c r="B16" s="19" t="s">
        <v>51</v>
      </c>
      <c r="C16" s="3">
        <v>2</v>
      </c>
      <c r="D16" s="20"/>
    </row>
    <row r="17" spans="1:4" x14ac:dyDescent="0.25">
      <c r="A17" s="3" t="s">
        <v>40</v>
      </c>
      <c r="B17" s="19" t="s">
        <v>50</v>
      </c>
      <c r="C17" s="3">
        <v>1</v>
      </c>
      <c r="D17" s="20"/>
    </row>
    <row r="18" spans="1:4" x14ac:dyDescent="0.25">
      <c r="A18" s="3" t="s">
        <v>7</v>
      </c>
      <c r="B18" s="3" t="s">
        <v>60</v>
      </c>
      <c r="C18" s="3">
        <v>1</v>
      </c>
      <c r="D18" s="3"/>
    </row>
    <row r="19" spans="1:4" s="3" customFormat="1" x14ac:dyDescent="0.25">
      <c r="A19" s="3" t="s">
        <v>7</v>
      </c>
      <c r="B19" s="3" t="s">
        <v>87</v>
      </c>
      <c r="C19" s="3">
        <v>2</v>
      </c>
    </row>
    <row r="20" spans="1:4" s="3" customFormat="1" x14ac:dyDescent="0.25">
      <c r="A20" s="3" t="s">
        <v>7</v>
      </c>
      <c r="B20" s="3" t="s">
        <v>87</v>
      </c>
      <c r="C20" s="3">
        <v>4</v>
      </c>
    </row>
    <row r="21" spans="1:4" s="3" customFormat="1" x14ac:dyDescent="0.25">
      <c r="A21" s="3" t="s">
        <v>7</v>
      </c>
      <c r="B21" s="3" t="s">
        <v>88</v>
      </c>
      <c r="C21" s="3">
        <v>1</v>
      </c>
    </row>
    <row r="22" spans="1:4" s="3" customFormat="1" x14ac:dyDescent="0.25">
      <c r="A22" s="3" t="s">
        <v>7</v>
      </c>
      <c r="B22" s="3" t="s">
        <v>88</v>
      </c>
      <c r="C22" s="3">
        <v>3</v>
      </c>
    </row>
    <row r="23" spans="1:4" s="3" customFormat="1" x14ac:dyDescent="0.25">
      <c r="A23" s="3" t="s">
        <v>7</v>
      </c>
      <c r="B23" s="3" t="s">
        <v>88</v>
      </c>
      <c r="C23" s="3">
        <v>4</v>
      </c>
    </row>
    <row r="24" spans="1:4" x14ac:dyDescent="0.25">
      <c r="A24" s="3" t="s">
        <v>8</v>
      </c>
      <c r="B24" s="18" t="s">
        <v>85</v>
      </c>
      <c r="C24" s="3">
        <v>3</v>
      </c>
      <c r="D24" s="3"/>
    </row>
    <row r="25" spans="1:4" x14ac:dyDescent="0.25">
      <c r="A25" s="3" t="s">
        <v>8</v>
      </c>
      <c r="B25" s="18" t="s">
        <v>85</v>
      </c>
      <c r="C25" s="3">
        <v>4</v>
      </c>
      <c r="D25" s="3"/>
    </row>
    <row r="26" spans="1:4" x14ac:dyDescent="0.25">
      <c r="A26" s="3" t="s">
        <v>8</v>
      </c>
      <c r="B26" s="18" t="s">
        <v>63</v>
      </c>
      <c r="C26" s="3">
        <v>2</v>
      </c>
      <c r="D26" s="3"/>
    </row>
    <row r="27" spans="1:4" x14ac:dyDescent="0.25">
      <c r="A27" s="3" t="s">
        <v>8</v>
      </c>
      <c r="B27" s="18" t="s">
        <v>63</v>
      </c>
      <c r="C27" s="3">
        <v>3</v>
      </c>
      <c r="D27" s="3"/>
    </row>
    <row r="28" spans="1:4" x14ac:dyDescent="0.25">
      <c r="A28" s="3" t="s">
        <v>8</v>
      </c>
      <c r="B28" s="18" t="s">
        <v>63</v>
      </c>
      <c r="C28" s="3">
        <v>4</v>
      </c>
      <c r="D28" s="3"/>
    </row>
    <row r="29" spans="1:4" x14ac:dyDescent="0.25">
      <c r="A29" s="3" t="s">
        <v>8</v>
      </c>
      <c r="B29" s="18" t="s">
        <v>63</v>
      </c>
      <c r="C29" s="3">
        <v>5</v>
      </c>
      <c r="D29" s="3"/>
    </row>
    <row r="30" spans="1:4" x14ac:dyDescent="0.25">
      <c r="A30" s="3" t="s">
        <v>8</v>
      </c>
      <c r="B30" s="3" t="s">
        <v>61</v>
      </c>
      <c r="C30" s="3">
        <v>1</v>
      </c>
      <c r="D30" s="3"/>
    </row>
    <row r="31" spans="1:4" x14ac:dyDescent="0.25">
      <c r="A31" s="3" t="s">
        <v>8</v>
      </c>
      <c r="B31" s="3" t="s">
        <v>61</v>
      </c>
      <c r="C31" s="3">
        <v>2</v>
      </c>
      <c r="D31" s="3"/>
    </row>
    <row r="32" spans="1:4" x14ac:dyDescent="0.25">
      <c r="A32" s="3" t="s">
        <v>8</v>
      </c>
      <c r="B32" s="3" t="s">
        <v>61</v>
      </c>
      <c r="C32" s="3">
        <v>4</v>
      </c>
      <c r="D32" s="3"/>
    </row>
    <row r="33" spans="1:4" x14ac:dyDescent="0.25">
      <c r="A33" s="3" t="s">
        <v>8</v>
      </c>
      <c r="B33" s="3" t="s">
        <v>61</v>
      </c>
      <c r="C33" s="3">
        <v>5</v>
      </c>
      <c r="D33" s="3"/>
    </row>
    <row r="34" spans="1:4" x14ac:dyDescent="0.25">
      <c r="A34" s="3" t="s">
        <v>8</v>
      </c>
      <c r="B34" s="3" t="s">
        <v>61</v>
      </c>
      <c r="C34" s="3">
        <v>6</v>
      </c>
      <c r="D34" s="3"/>
    </row>
    <row r="35" spans="1:4" x14ac:dyDescent="0.25">
      <c r="A35" s="3" t="s">
        <v>8</v>
      </c>
      <c r="B35" s="3" t="s">
        <v>62</v>
      </c>
      <c r="C35" s="3">
        <v>1</v>
      </c>
      <c r="D35" s="3"/>
    </row>
    <row r="36" spans="1:4" x14ac:dyDescent="0.25">
      <c r="A36" s="3" t="s">
        <v>8</v>
      </c>
      <c r="B36" s="3" t="s">
        <v>62</v>
      </c>
      <c r="C36" s="3">
        <v>2</v>
      </c>
      <c r="D36" s="3"/>
    </row>
    <row r="37" spans="1:4" x14ac:dyDescent="0.25">
      <c r="A37" s="3" t="s">
        <v>8</v>
      </c>
      <c r="B37" s="3" t="s">
        <v>62</v>
      </c>
      <c r="C37" s="3">
        <v>3</v>
      </c>
      <c r="D37" s="3"/>
    </row>
    <row r="38" spans="1:4" x14ac:dyDescent="0.25">
      <c r="A38" s="3" t="s">
        <v>8</v>
      </c>
      <c r="B38" s="3" t="s">
        <v>86</v>
      </c>
      <c r="C38" s="3">
        <v>1</v>
      </c>
      <c r="D38" s="3"/>
    </row>
    <row r="39" spans="1:4" x14ac:dyDescent="0.25">
      <c r="A39" s="3" t="s">
        <v>8</v>
      </c>
      <c r="B39" s="3" t="s">
        <v>86</v>
      </c>
      <c r="C39" s="3">
        <v>3</v>
      </c>
      <c r="D39" s="3"/>
    </row>
    <row r="40" spans="1:4" x14ac:dyDescent="0.25">
      <c r="A40" s="3" t="s">
        <v>10</v>
      </c>
      <c r="B40" s="18" t="s">
        <v>18</v>
      </c>
      <c r="C40" s="3">
        <v>3</v>
      </c>
      <c r="D40" s="20"/>
    </row>
    <row r="41" spans="1:4" x14ac:dyDescent="0.25">
      <c r="A41" s="3" t="s">
        <v>10</v>
      </c>
      <c r="B41" s="18" t="s">
        <v>19</v>
      </c>
      <c r="C41" s="3">
        <v>1</v>
      </c>
      <c r="D41" s="20"/>
    </row>
    <row r="42" spans="1:4" x14ac:dyDescent="0.25">
      <c r="A42" s="3" t="s">
        <v>10</v>
      </c>
      <c r="B42" s="18" t="s">
        <v>20</v>
      </c>
      <c r="C42" s="3">
        <v>1</v>
      </c>
      <c r="D42" s="20"/>
    </row>
    <row r="43" spans="1:4" x14ac:dyDescent="0.25">
      <c r="A43" s="3" t="s">
        <v>11</v>
      </c>
      <c r="B43" s="18" t="s">
        <v>21</v>
      </c>
      <c r="C43" s="3">
        <v>1</v>
      </c>
      <c r="D43" s="20"/>
    </row>
    <row r="44" spans="1:4" x14ac:dyDescent="0.25">
      <c r="A44" s="3" t="s">
        <v>11</v>
      </c>
      <c r="B44" s="18" t="s">
        <v>54</v>
      </c>
      <c r="C44" s="3">
        <v>1</v>
      </c>
      <c r="D44" s="20"/>
    </row>
    <row r="45" spans="1:4" x14ac:dyDescent="0.25">
      <c r="A45" s="3" t="s">
        <v>11</v>
      </c>
      <c r="B45" s="3" t="s">
        <v>55</v>
      </c>
      <c r="C45" s="3">
        <v>2</v>
      </c>
      <c r="D45" s="20"/>
    </row>
    <row r="46" spans="1:4" x14ac:dyDescent="0.25">
      <c r="A46" s="3" t="s">
        <v>11</v>
      </c>
      <c r="B46" s="3" t="s">
        <v>53</v>
      </c>
      <c r="C46" s="3">
        <v>2</v>
      </c>
      <c r="D46" s="20"/>
    </row>
    <row r="47" spans="1:4" x14ac:dyDescent="0.25">
      <c r="A47" s="3" t="s">
        <v>11</v>
      </c>
      <c r="B47" s="3" t="s">
        <v>52</v>
      </c>
      <c r="C47" s="3">
        <v>1</v>
      </c>
      <c r="D47" s="20"/>
    </row>
    <row r="48" spans="1:4" x14ac:dyDescent="0.25">
      <c r="A48" s="3" t="s">
        <v>9</v>
      </c>
      <c r="B48" s="3" t="s">
        <v>73</v>
      </c>
      <c r="C48" s="3">
        <v>1</v>
      </c>
      <c r="D48" s="3"/>
    </row>
    <row r="49" spans="1:4" x14ac:dyDescent="0.25">
      <c r="A49" s="3" t="s">
        <v>9</v>
      </c>
      <c r="B49" s="3" t="s">
        <v>66</v>
      </c>
      <c r="C49" s="3">
        <v>2</v>
      </c>
      <c r="D49" s="3"/>
    </row>
    <row r="50" spans="1:4" x14ac:dyDescent="0.25">
      <c r="A50" s="3" t="s">
        <v>9</v>
      </c>
      <c r="B50" s="3" t="s">
        <v>66</v>
      </c>
      <c r="C50" s="3">
        <v>3</v>
      </c>
      <c r="D50" s="3"/>
    </row>
    <row r="51" spans="1:4" x14ac:dyDescent="0.25">
      <c r="A51" s="3" t="s">
        <v>9</v>
      </c>
      <c r="B51" s="3" t="s">
        <v>66</v>
      </c>
      <c r="C51" s="3">
        <v>4</v>
      </c>
      <c r="D51" s="3"/>
    </row>
    <row r="52" spans="1:4" x14ac:dyDescent="0.25">
      <c r="A52" s="3" t="s">
        <v>9</v>
      </c>
      <c r="B52" s="3" t="s">
        <v>66</v>
      </c>
      <c r="C52" s="3">
        <v>5</v>
      </c>
      <c r="D52" s="3"/>
    </row>
    <row r="53" spans="1:4" x14ac:dyDescent="0.25">
      <c r="A53" s="3" t="s">
        <v>9</v>
      </c>
      <c r="B53" s="3" t="s">
        <v>66</v>
      </c>
      <c r="C53" s="3">
        <v>7</v>
      </c>
      <c r="D53" s="3"/>
    </row>
    <row r="54" spans="1:4" x14ac:dyDescent="0.25">
      <c r="A54" s="3" t="s">
        <v>9</v>
      </c>
      <c r="B54" s="3" t="s">
        <v>66</v>
      </c>
      <c r="C54" s="3">
        <v>10</v>
      </c>
      <c r="D54" s="3"/>
    </row>
    <row r="55" spans="1:4" x14ac:dyDescent="0.25">
      <c r="A55" s="3" t="s">
        <v>9</v>
      </c>
      <c r="B55" s="3" t="s">
        <v>66</v>
      </c>
      <c r="C55" s="3">
        <v>11</v>
      </c>
      <c r="D55" s="3"/>
    </row>
    <row r="56" spans="1:4" x14ac:dyDescent="0.25">
      <c r="A56" s="3" t="s">
        <v>9</v>
      </c>
      <c r="B56" s="3" t="s">
        <v>67</v>
      </c>
      <c r="C56" s="3">
        <v>1</v>
      </c>
      <c r="D56" s="3"/>
    </row>
    <row r="57" spans="1:4" x14ac:dyDescent="0.25">
      <c r="A57" s="3" t="s">
        <v>9</v>
      </c>
      <c r="B57" s="3" t="s">
        <v>67</v>
      </c>
      <c r="C57" s="3">
        <v>2</v>
      </c>
      <c r="D57" s="3"/>
    </row>
    <row r="58" spans="1:4" x14ac:dyDescent="0.25">
      <c r="A58" s="3" t="s">
        <v>9</v>
      </c>
      <c r="B58" s="3" t="s">
        <v>67</v>
      </c>
      <c r="C58" s="3">
        <v>3</v>
      </c>
      <c r="D58" s="3"/>
    </row>
    <row r="59" spans="1:4" x14ac:dyDescent="0.25">
      <c r="A59" s="3" t="s">
        <v>9</v>
      </c>
      <c r="B59" s="3" t="s">
        <v>67</v>
      </c>
      <c r="C59" s="3">
        <v>4</v>
      </c>
      <c r="D59" s="3"/>
    </row>
    <row r="60" spans="1:4" x14ac:dyDescent="0.25">
      <c r="A60" s="3" t="s">
        <v>9</v>
      </c>
      <c r="B60" s="3" t="s">
        <v>67</v>
      </c>
      <c r="C60" s="3">
        <v>5</v>
      </c>
      <c r="D60" s="20"/>
    </row>
    <row r="61" spans="1:4" x14ac:dyDescent="0.25">
      <c r="A61" s="3" t="s">
        <v>9</v>
      </c>
      <c r="B61" s="3" t="s">
        <v>67</v>
      </c>
      <c r="C61" s="3">
        <v>7</v>
      </c>
      <c r="D61" s="3"/>
    </row>
    <row r="62" spans="1:4" x14ac:dyDescent="0.25">
      <c r="A62" s="3" t="s">
        <v>9</v>
      </c>
      <c r="B62" s="3" t="s">
        <v>67</v>
      </c>
      <c r="C62" s="3">
        <v>8</v>
      </c>
      <c r="D62" s="3"/>
    </row>
    <row r="63" spans="1:4" x14ac:dyDescent="0.25">
      <c r="A63" s="3" t="s">
        <v>9</v>
      </c>
      <c r="B63" s="3" t="s">
        <v>65</v>
      </c>
      <c r="C63" s="3">
        <v>2</v>
      </c>
      <c r="D63" s="3"/>
    </row>
    <row r="64" spans="1:4" x14ac:dyDescent="0.25">
      <c r="A64" s="3" t="s">
        <v>9</v>
      </c>
      <c r="B64" s="3" t="s">
        <v>65</v>
      </c>
      <c r="C64" s="3">
        <v>3</v>
      </c>
      <c r="D64" s="3"/>
    </row>
    <row r="65" spans="1:4" x14ac:dyDescent="0.25">
      <c r="A65" s="3" t="s">
        <v>9</v>
      </c>
      <c r="B65" s="3" t="s">
        <v>65</v>
      </c>
      <c r="C65" s="3">
        <v>4</v>
      </c>
      <c r="D65" s="3"/>
    </row>
    <row r="66" spans="1:4" x14ac:dyDescent="0.25">
      <c r="A66" s="3" t="s">
        <v>9</v>
      </c>
      <c r="B66" s="3" t="s">
        <v>65</v>
      </c>
      <c r="C66" s="3">
        <v>5</v>
      </c>
      <c r="D66" s="3"/>
    </row>
    <row r="67" spans="1:4" x14ac:dyDescent="0.25">
      <c r="A67" s="3" t="s">
        <v>9</v>
      </c>
      <c r="B67" s="3" t="s">
        <v>65</v>
      </c>
      <c r="C67" s="3">
        <v>7</v>
      </c>
      <c r="D67" s="3"/>
    </row>
    <row r="68" spans="1:4" x14ac:dyDescent="0.25">
      <c r="A68" s="3" t="s">
        <v>9</v>
      </c>
      <c r="B68" s="3" t="s">
        <v>65</v>
      </c>
      <c r="C68" s="3">
        <v>9</v>
      </c>
      <c r="D68" s="3"/>
    </row>
    <row r="69" spans="1:4" x14ac:dyDescent="0.25">
      <c r="A69" s="3" t="s">
        <v>9</v>
      </c>
      <c r="B69" s="3" t="s">
        <v>69</v>
      </c>
      <c r="C69" s="3">
        <v>6</v>
      </c>
      <c r="D69" s="3"/>
    </row>
    <row r="70" spans="1:4" x14ac:dyDescent="0.25">
      <c r="A70" s="3" t="s">
        <v>9</v>
      </c>
      <c r="B70" s="3" t="s">
        <v>69</v>
      </c>
      <c r="C70" s="3">
        <v>7</v>
      </c>
      <c r="D70" s="3"/>
    </row>
    <row r="71" spans="1:4" x14ac:dyDescent="0.25">
      <c r="A71" s="3" t="s">
        <v>9</v>
      </c>
      <c r="B71" s="3" t="s">
        <v>69</v>
      </c>
      <c r="C71" s="3">
        <v>8</v>
      </c>
      <c r="D71" s="3"/>
    </row>
    <row r="72" spans="1:4" x14ac:dyDescent="0.25">
      <c r="A72" s="3" t="s">
        <v>9</v>
      </c>
      <c r="B72" s="3" t="s">
        <v>69</v>
      </c>
      <c r="C72" s="3">
        <v>10</v>
      </c>
      <c r="D72" s="3"/>
    </row>
    <row r="73" spans="1:4" x14ac:dyDescent="0.25">
      <c r="A73" s="3" t="s">
        <v>9</v>
      </c>
      <c r="B73" s="3" t="s">
        <v>77</v>
      </c>
      <c r="C73" s="3">
        <v>1</v>
      </c>
      <c r="D73" s="3"/>
    </row>
    <row r="74" spans="1:4" x14ac:dyDescent="0.25">
      <c r="A74" s="3" t="s">
        <v>9</v>
      </c>
      <c r="B74" s="3" t="s">
        <v>77</v>
      </c>
      <c r="C74" s="3">
        <v>3</v>
      </c>
      <c r="D74" s="3"/>
    </row>
    <row r="75" spans="1:4" x14ac:dyDescent="0.25">
      <c r="A75" s="3" t="s">
        <v>9</v>
      </c>
      <c r="B75" s="3" t="s">
        <v>77</v>
      </c>
      <c r="C75" s="3">
        <v>4</v>
      </c>
      <c r="D75" s="3"/>
    </row>
    <row r="76" spans="1:4" x14ac:dyDescent="0.25">
      <c r="A76" s="3" t="s">
        <v>9</v>
      </c>
      <c r="B76" s="3" t="s">
        <v>77</v>
      </c>
      <c r="C76" s="3">
        <v>6</v>
      </c>
      <c r="D76" s="3"/>
    </row>
    <row r="77" spans="1:4" x14ac:dyDescent="0.25">
      <c r="A77" s="3" t="s">
        <v>9</v>
      </c>
      <c r="B77" s="3" t="s">
        <v>64</v>
      </c>
      <c r="C77" s="3">
        <v>2</v>
      </c>
      <c r="D77" s="3"/>
    </row>
    <row r="78" spans="1:4" x14ac:dyDescent="0.25">
      <c r="A78" s="3" t="s">
        <v>9</v>
      </c>
      <c r="B78" s="3" t="s">
        <v>64</v>
      </c>
      <c r="C78" s="3">
        <v>7</v>
      </c>
      <c r="D78" s="3"/>
    </row>
    <row r="79" spans="1:4" x14ac:dyDescent="0.25">
      <c r="A79" s="3" t="s">
        <v>9</v>
      </c>
      <c r="B79" s="3" t="s">
        <v>64</v>
      </c>
      <c r="C79" s="3">
        <v>8</v>
      </c>
      <c r="D79" s="3"/>
    </row>
    <row r="80" spans="1:4" x14ac:dyDescent="0.25">
      <c r="A80" s="3" t="s">
        <v>9</v>
      </c>
      <c r="B80" s="3" t="s">
        <v>64</v>
      </c>
      <c r="C80" s="3">
        <v>9</v>
      </c>
      <c r="D80" s="3"/>
    </row>
    <row r="81" spans="1:4" x14ac:dyDescent="0.25">
      <c r="A81" s="3" t="s">
        <v>9</v>
      </c>
      <c r="B81" s="3" t="s">
        <v>64</v>
      </c>
      <c r="C81" s="3">
        <v>10</v>
      </c>
      <c r="D81" s="3"/>
    </row>
    <row r="82" spans="1:4" x14ac:dyDescent="0.25">
      <c r="A82" s="3" t="s">
        <v>9</v>
      </c>
      <c r="B82" s="18" t="s">
        <v>72</v>
      </c>
      <c r="C82" s="3">
        <v>1</v>
      </c>
      <c r="D82" s="3"/>
    </row>
    <row r="83" spans="1:4" x14ac:dyDescent="0.25">
      <c r="A83" s="3" t="s">
        <v>9</v>
      </c>
      <c r="B83" s="18" t="s">
        <v>72</v>
      </c>
      <c r="C83" s="3">
        <v>2</v>
      </c>
      <c r="D83" s="3"/>
    </row>
    <row r="84" spans="1:4" x14ac:dyDescent="0.25">
      <c r="A84" s="3" t="s">
        <v>9</v>
      </c>
      <c r="B84" s="3" t="s">
        <v>74</v>
      </c>
      <c r="C84" s="3">
        <v>1</v>
      </c>
      <c r="D84" s="3"/>
    </row>
    <row r="85" spans="1:4" x14ac:dyDescent="0.25">
      <c r="A85" s="3" t="s">
        <v>9</v>
      </c>
      <c r="B85" s="3" t="s">
        <v>74</v>
      </c>
      <c r="C85" s="3">
        <v>2</v>
      </c>
      <c r="D85" s="3"/>
    </row>
    <row r="86" spans="1:4" x14ac:dyDescent="0.25">
      <c r="A86" s="3" t="s">
        <v>9</v>
      </c>
      <c r="B86" s="3" t="s">
        <v>74</v>
      </c>
      <c r="C86" s="3">
        <v>3</v>
      </c>
      <c r="D86" s="3"/>
    </row>
    <row r="87" spans="1:4" x14ac:dyDescent="0.25">
      <c r="A87" s="3" t="s">
        <v>9</v>
      </c>
      <c r="B87" s="3" t="s">
        <v>74</v>
      </c>
      <c r="C87" s="3">
        <v>4</v>
      </c>
      <c r="D87" s="3"/>
    </row>
    <row r="88" spans="1:4" x14ac:dyDescent="0.25">
      <c r="A88" s="3" t="s">
        <v>9</v>
      </c>
      <c r="B88" s="3" t="s">
        <v>74</v>
      </c>
      <c r="C88" s="3">
        <v>6</v>
      </c>
      <c r="D88" s="3"/>
    </row>
    <row r="89" spans="1:4" x14ac:dyDescent="0.25">
      <c r="A89" s="3" t="s">
        <v>9</v>
      </c>
      <c r="B89" s="3" t="s">
        <v>70</v>
      </c>
      <c r="C89" s="3">
        <v>1</v>
      </c>
      <c r="D89" s="3"/>
    </row>
    <row r="90" spans="1:4" x14ac:dyDescent="0.25">
      <c r="A90" s="3" t="s">
        <v>9</v>
      </c>
      <c r="B90" s="3" t="s">
        <v>70</v>
      </c>
      <c r="C90" s="3">
        <v>2</v>
      </c>
      <c r="D90" s="3"/>
    </row>
    <row r="91" spans="1:4" x14ac:dyDescent="0.25">
      <c r="A91" s="3" t="s">
        <v>9</v>
      </c>
      <c r="B91" s="3" t="s">
        <v>70</v>
      </c>
      <c r="C91" s="3">
        <v>3</v>
      </c>
      <c r="D91" s="3"/>
    </row>
    <row r="92" spans="1:4" x14ac:dyDescent="0.25">
      <c r="A92" s="3" t="s">
        <v>9</v>
      </c>
      <c r="B92" s="3" t="s">
        <v>70</v>
      </c>
      <c r="C92" s="3">
        <v>4</v>
      </c>
      <c r="D92" s="3"/>
    </row>
    <row r="93" spans="1:4" x14ac:dyDescent="0.25">
      <c r="A93" s="3" t="s">
        <v>9</v>
      </c>
      <c r="B93" s="3" t="s">
        <v>78</v>
      </c>
      <c r="C93" s="3">
        <v>4</v>
      </c>
      <c r="D93" s="3"/>
    </row>
    <row r="94" spans="1:4" x14ac:dyDescent="0.25">
      <c r="A94" s="3" t="s">
        <v>9</v>
      </c>
      <c r="B94" s="3" t="s">
        <v>78</v>
      </c>
      <c r="C94" s="3">
        <v>5</v>
      </c>
      <c r="D94" s="3"/>
    </row>
    <row r="95" spans="1:4" x14ac:dyDescent="0.25">
      <c r="A95" s="3" t="s">
        <v>9</v>
      </c>
      <c r="B95" s="3" t="s">
        <v>71</v>
      </c>
      <c r="C95" s="3">
        <v>1</v>
      </c>
      <c r="D95" s="3"/>
    </row>
    <row r="96" spans="1:4" x14ac:dyDescent="0.25">
      <c r="A96" s="3" t="s">
        <v>9</v>
      </c>
      <c r="B96" s="3" t="s">
        <v>71</v>
      </c>
      <c r="C96" s="3">
        <v>3</v>
      </c>
      <c r="D96" s="3"/>
    </row>
    <row r="97" spans="1:4" x14ac:dyDescent="0.25">
      <c r="A97" s="3" t="s">
        <v>9</v>
      </c>
      <c r="B97" s="3" t="s">
        <v>71</v>
      </c>
      <c r="C97" s="3">
        <v>4</v>
      </c>
      <c r="D97" s="3"/>
    </row>
    <row r="98" spans="1:4" x14ac:dyDescent="0.25">
      <c r="A98" s="3" t="s">
        <v>9</v>
      </c>
      <c r="B98" s="3" t="s">
        <v>71</v>
      </c>
      <c r="C98" s="3">
        <v>5</v>
      </c>
      <c r="D98" s="3"/>
    </row>
    <row r="99" spans="1:4" x14ac:dyDescent="0.25">
      <c r="A99" s="3" t="s">
        <v>9</v>
      </c>
      <c r="B99" s="3" t="s">
        <v>71</v>
      </c>
      <c r="C99" s="3">
        <v>7</v>
      </c>
      <c r="D99" s="3"/>
    </row>
    <row r="100" spans="1:4" x14ac:dyDescent="0.25">
      <c r="A100" s="3" t="s">
        <v>9</v>
      </c>
      <c r="B100" s="3" t="s">
        <v>68</v>
      </c>
      <c r="C100" s="3">
        <v>4</v>
      </c>
      <c r="D100" s="20"/>
    </row>
    <row r="101" spans="1:4" x14ac:dyDescent="0.25">
      <c r="A101" s="3" t="s">
        <v>9</v>
      </c>
      <c r="B101" s="3" t="s">
        <v>68</v>
      </c>
      <c r="C101" s="3">
        <v>5</v>
      </c>
      <c r="D101" s="3"/>
    </row>
    <row r="102" spans="1:4" x14ac:dyDescent="0.25">
      <c r="A102" s="3" t="s">
        <v>9</v>
      </c>
      <c r="B102" s="3" t="s">
        <v>75</v>
      </c>
      <c r="C102" s="3">
        <v>3</v>
      </c>
      <c r="D102" s="3"/>
    </row>
    <row r="103" spans="1:4" x14ac:dyDescent="0.25">
      <c r="A103" s="3" t="s">
        <v>9</v>
      </c>
      <c r="B103" s="3" t="s">
        <v>75</v>
      </c>
      <c r="C103" s="3">
        <v>6</v>
      </c>
      <c r="D103" s="3"/>
    </row>
    <row r="104" spans="1:4" x14ac:dyDescent="0.25">
      <c r="A104" s="3" t="s">
        <v>9</v>
      </c>
      <c r="B104" s="3" t="s">
        <v>79</v>
      </c>
      <c r="C104" s="3">
        <v>4</v>
      </c>
      <c r="D104" s="3"/>
    </row>
    <row r="105" spans="1:4" x14ac:dyDescent="0.25">
      <c r="A105" s="3" t="s">
        <v>9</v>
      </c>
      <c r="B105" s="3" t="s">
        <v>76</v>
      </c>
      <c r="C105" s="3">
        <v>1</v>
      </c>
      <c r="D105" s="20"/>
    </row>
    <row r="106" spans="1:4" x14ac:dyDescent="0.25">
      <c r="A106" s="3" t="s">
        <v>9</v>
      </c>
      <c r="B106" s="3" t="s">
        <v>76</v>
      </c>
      <c r="C106" s="3">
        <v>5</v>
      </c>
      <c r="D106" s="3"/>
    </row>
    <row r="165" spans="1:3" x14ac:dyDescent="0.25">
      <c r="A165" s="3"/>
      <c r="B165" s="3"/>
      <c r="C165" s="3"/>
    </row>
  </sheetData>
  <sortState ref="A2:C181">
    <sortCondition ref="A2:A181"/>
    <sortCondition ref="B2:B181"/>
    <sortCondition ref="C2:C18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pane xSplit="2" topLeftCell="C1" activePane="topRight" state="frozen"/>
      <selection pane="topRight" activeCell="B31" sqref="B31:B32"/>
    </sheetView>
  </sheetViews>
  <sheetFormatPr defaultRowHeight="15" x14ac:dyDescent="0.25"/>
  <cols>
    <col min="1" max="1" width="6.85546875" bestFit="1" customWidth="1"/>
    <col min="2" max="2" width="4.42578125" bestFit="1" customWidth="1"/>
    <col min="3" max="3" width="6.28515625" bestFit="1" customWidth="1"/>
    <col min="4" max="4" width="12.140625" bestFit="1" customWidth="1"/>
    <col min="5" max="5" width="9.140625" bestFit="1" customWidth="1"/>
    <col min="6" max="6" width="15.140625" bestFit="1" customWidth="1"/>
    <col min="7" max="7" width="11.140625" customWidth="1"/>
    <col min="8" max="8" width="14.42578125" customWidth="1"/>
    <col min="9" max="9" width="25.28515625" customWidth="1"/>
    <col min="10" max="10" width="20" bestFit="1" customWidth="1"/>
    <col min="11" max="11" width="18.42578125" bestFit="1" customWidth="1"/>
    <col min="12" max="13" width="21.7109375" bestFit="1" customWidth="1"/>
    <col min="14" max="15" width="12.5703125" hidden="1" customWidth="1"/>
    <col min="16" max="17" width="12.5703125" style="3" hidden="1" customWidth="1"/>
    <col min="18" max="18" width="12.5703125" hidden="1" customWidth="1"/>
    <col min="19" max="19" width="21.5703125" style="24" bestFit="1" customWidth="1"/>
  </cols>
  <sheetData>
    <row r="1" spans="1:19" ht="15.75" thickBot="1" x14ac:dyDescent="0.3">
      <c r="A1" s="8" t="s">
        <v>0</v>
      </c>
      <c r="B1" s="8" t="s">
        <v>4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8" t="s">
        <v>186</v>
      </c>
      <c r="J1" s="8" t="s">
        <v>187</v>
      </c>
      <c r="K1" s="8" t="s">
        <v>188</v>
      </c>
      <c r="L1" s="8" t="s">
        <v>192</v>
      </c>
      <c r="M1" s="17" t="s">
        <v>189</v>
      </c>
      <c r="N1" s="17" t="s">
        <v>190</v>
      </c>
      <c r="O1" s="17" t="s">
        <v>190</v>
      </c>
      <c r="P1" s="17" t="s">
        <v>190</v>
      </c>
      <c r="Q1" s="17" t="s">
        <v>190</v>
      </c>
      <c r="R1" s="17" t="s">
        <v>190</v>
      </c>
      <c r="S1" s="22" t="s">
        <v>191</v>
      </c>
    </row>
    <row r="2" spans="1:19" x14ac:dyDescent="0.25">
      <c r="A2" t="s">
        <v>5</v>
      </c>
      <c r="B2">
        <v>43</v>
      </c>
      <c r="C2">
        <v>281</v>
      </c>
      <c r="D2" s="1">
        <v>33.306367999999566</v>
      </c>
      <c r="E2">
        <v>0</v>
      </c>
      <c r="F2" s="1">
        <v>0</v>
      </c>
      <c r="G2" s="1">
        <v>0</v>
      </c>
      <c r="H2" s="1">
        <v>0</v>
      </c>
      <c r="I2" s="7">
        <v>3.2930085720131532</v>
      </c>
      <c r="J2" s="1">
        <v>3.2951016520466263</v>
      </c>
      <c r="K2" s="1">
        <v>1.085331207317358</v>
      </c>
      <c r="L2" s="1">
        <v>0.59326466339917183</v>
      </c>
      <c r="M2" s="1">
        <v>1.672927657710771</v>
      </c>
      <c r="N2" s="1">
        <f>STANDARDIZE(I2,AVERAGE(I$2:I$37),STDEV(I$2:I$37))</f>
        <v>-1.4639398661129788</v>
      </c>
      <c r="O2" s="1">
        <f t="shared" ref="O2:R2" si="0">STANDARDIZE(J2,AVERAGE(J$2:J$37),STDEV(J$2:J$37))</f>
        <v>-0.96942637503602347</v>
      </c>
      <c r="P2" s="1">
        <f>-STANDARDIZE(K2,AVERAGE(K$2:K$37),STDEV(K$2:K$37))</f>
        <v>-0.35805419941363115</v>
      </c>
      <c r="Q2" s="1">
        <f>-STANDARDIZE(L2,AVERAGE(L$2:L$37),STDEV(L$2:L$37))</f>
        <v>0.10031481704012332</v>
      </c>
      <c r="R2" s="1">
        <f t="shared" si="0"/>
        <v>-0.52984698406638642</v>
      </c>
      <c r="S2" s="23">
        <f>SUM(N2:P2,R2)</f>
        <v>-3.3212674246290197</v>
      </c>
    </row>
    <row r="3" spans="1:19" x14ac:dyDescent="0.25">
      <c r="A3" t="s">
        <v>5</v>
      </c>
      <c r="B3">
        <v>57</v>
      </c>
      <c r="C3">
        <v>849</v>
      </c>
      <c r="D3" s="1">
        <v>101.08057599999886</v>
      </c>
      <c r="E3">
        <v>0</v>
      </c>
      <c r="F3" s="1">
        <v>0</v>
      </c>
      <c r="G3" s="1">
        <v>0</v>
      </c>
      <c r="H3" s="1">
        <v>0</v>
      </c>
      <c r="I3" s="7">
        <v>9.3507935895821053</v>
      </c>
      <c r="J3" s="1">
        <v>4.520567421808261</v>
      </c>
      <c r="K3" s="1">
        <v>1.2133238862221605</v>
      </c>
      <c r="L3" s="1">
        <v>0.72885522383433976</v>
      </c>
      <c r="M3" s="1">
        <v>1.4130108486056199</v>
      </c>
      <c r="N3" s="1">
        <f t="shared" ref="N3:N37" si="1">STANDARDIZE(I3,AVERAGE(I$2:I$37),STDEV(I$2:I$37))</f>
        <v>-0.20585923315755503</v>
      </c>
      <c r="O3" s="1">
        <f t="shared" ref="O3:O37" si="2">STANDARDIZE(J3,AVERAGE(J$2:J$37),STDEV(J$2:J$37))</f>
        <v>-0.72572726993184522</v>
      </c>
      <c r="P3" s="1">
        <f t="shared" ref="P3:P37" si="3">-STANDARDIZE(K3,AVERAGE(K$2:K$37),STDEV(K$2:K$37))</f>
        <v>-0.74888014309230222</v>
      </c>
      <c r="Q3" s="1">
        <f t="shared" ref="Q3:Q37" si="4">-STANDARDIZE(L3,AVERAGE(L$2:L$37),STDEV(L$2:L$37))</f>
        <v>-1.3461263216284858</v>
      </c>
      <c r="R3" s="1">
        <f t="shared" ref="R3:R37" si="5">STANDARDIZE(M3,AVERAGE(M$2:M$37),STDEV(M$2:M$37))</f>
        <v>-1.153977675625558</v>
      </c>
      <c r="S3" s="23">
        <f t="shared" ref="S3:S37" si="6">SUM(N3:P3,R3)</f>
        <v>-2.8344443218072604</v>
      </c>
    </row>
    <row r="4" spans="1:19" x14ac:dyDescent="0.25">
      <c r="A4" t="s">
        <v>5</v>
      </c>
      <c r="B4">
        <v>61</v>
      </c>
      <c r="C4">
        <v>1586</v>
      </c>
      <c r="D4" s="1">
        <v>188.50550400000071</v>
      </c>
      <c r="E4">
        <v>811</v>
      </c>
      <c r="F4" s="1">
        <v>89.656255999999871</v>
      </c>
      <c r="G4" s="1">
        <v>0.51134930643127363</v>
      </c>
      <c r="H4" s="1">
        <v>0.47561611781902946</v>
      </c>
      <c r="I4" s="7">
        <v>9.8640892090941978</v>
      </c>
      <c r="J4" s="1">
        <v>6.7040537349199054</v>
      </c>
      <c r="K4" s="1">
        <v>1.0748461879947591</v>
      </c>
      <c r="L4" s="1">
        <v>0.61302644833888098</v>
      </c>
      <c r="M4" s="1">
        <v>1.654164566349126</v>
      </c>
      <c r="N4" s="1">
        <f t="shared" si="1"/>
        <v>-9.925801241166389E-2</v>
      </c>
      <c r="O4" s="1">
        <f t="shared" si="2"/>
        <v>-0.29151386826659054</v>
      </c>
      <c r="P4" s="1">
        <f t="shared" si="3"/>
        <v>-0.32603816844758132</v>
      </c>
      <c r="Q4" s="1">
        <f t="shared" si="4"/>
        <v>-0.11049822642380214</v>
      </c>
      <c r="R4" s="1">
        <f t="shared" si="5"/>
        <v>-0.5749022508944498</v>
      </c>
      <c r="S4" s="23">
        <f t="shared" si="6"/>
        <v>-1.2917123000202855</v>
      </c>
    </row>
    <row r="5" spans="1:19" x14ac:dyDescent="0.25">
      <c r="A5" t="s">
        <v>6</v>
      </c>
      <c r="B5">
        <v>50</v>
      </c>
      <c r="C5">
        <v>456</v>
      </c>
      <c r="D5" s="1">
        <v>45.535125000000278</v>
      </c>
      <c r="E5">
        <v>0</v>
      </c>
      <c r="F5" s="1">
        <v>0</v>
      </c>
      <c r="G5" s="1">
        <v>0</v>
      </c>
      <c r="H5" s="1">
        <v>0</v>
      </c>
      <c r="I5" s="7">
        <v>6.8080880504170613</v>
      </c>
      <c r="J5" s="1">
        <v>12.014088543772958</v>
      </c>
      <c r="K5" s="1">
        <v>0.81073638978107432</v>
      </c>
      <c r="L5" s="1">
        <v>0.54037853620363552</v>
      </c>
      <c r="M5" s="1">
        <v>1.8419835701564251</v>
      </c>
      <c r="N5" s="1">
        <f t="shared" si="1"/>
        <v>-0.73392825258534944</v>
      </c>
      <c r="O5" s="1">
        <f t="shared" si="2"/>
        <v>0.76445257561150393</v>
      </c>
      <c r="P5" s="1">
        <f t="shared" si="3"/>
        <v>0.48042171664021893</v>
      </c>
      <c r="Q5" s="1">
        <f t="shared" si="4"/>
        <v>0.66448882587210989</v>
      </c>
      <c r="R5" s="1">
        <f t="shared" si="5"/>
        <v>-0.12389792709644323</v>
      </c>
      <c r="S5" s="23">
        <f t="shared" si="6"/>
        <v>0.38704811256993021</v>
      </c>
    </row>
    <row r="6" spans="1:19" x14ac:dyDescent="0.25">
      <c r="A6" t="s">
        <v>6</v>
      </c>
      <c r="B6">
        <v>51</v>
      </c>
      <c r="C6">
        <v>345</v>
      </c>
      <c r="D6" s="1">
        <v>34.143275999997385</v>
      </c>
      <c r="E6">
        <v>0</v>
      </c>
      <c r="F6" s="1">
        <v>0</v>
      </c>
      <c r="G6" s="1">
        <v>0</v>
      </c>
      <c r="H6" s="1">
        <v>0</v>
      </c>
      <c r="I6" s="7">
        <v>4.8134450722376867</v>
      </c>
      <c r="J6" s="1">
        <v>8.8085441618862372</v>
      </c>
      <c r="K6" s="1">
        <v>0.83111551072276246</v>
      </c>
      <c r="L6" s="1">
        <v>0.63228772903227182</v>
      </c>
      <c r="M6" s="1">
        <v>2.0357676284275326</v>
      </c>
      <c r="N6" s="1">
        <f t="shared" si="1"/>
        <v>-1.1481756537773868</v>
      </c>
      <c r="O6" s="1">
        <f t="shared" si="2"/>
        <v>0.1269902192459981</v>
      </c>
      <c r="P6" s="1">
        <f t="shared" si="3"/>
        <v>0.41819402329456312</v>
      </c>
      <c r="Q6" s="1">
        <f t="shared" si="4"/>
        <v>-0.31597203440090854</v>
      </c>
      <c r="R6" s="1">
        <f t="shared" si="5"/>
        <v>0.34143010889433145</v>
      </c>
      <c r="S6" s="23">
        <f t="shared" si="6"/>
        <v>-0.26156130234249408</v>
      </c>
    </row>
    <row r="7" spans="1:19" x14ac:dyDescent="0.25">
      <c r="A7" t="s">
        <v>6</v>
      </c>
      <c r="B7">
        <v>52</v>
      </c>
      <c r="C7">
        <v>125</v>
      </c>
      <c r="D7" s="1">
        <v>11.604043999998794</v>
      </c>
      <c r="E7">
        <v>0</v>
      </c>
      <c r="F7" s="1">
        <v>0</v>
      </c>
      <c r="G7" s="1">
        <v>0</v>
      </c>
      <c r="H7" s="1">
        <v>0</v>
      </c>
      <c r="I7" s="7">
        <v>4.017241352409453</v>
      </c>
      <c r="J7" s="1">
        <v>12.583360630297866</v>
      </c>
      <c r="K7" s="1">
        <v>0.9657125020412376</v>
      </c>
      <c r="L7" s="1">
        <v>0.68957733722921588</v>
      </c>
      <c r="M7" s="1">
        <v>1.5793282553835033</v>
      </c>
      <c r="N7" s="1">
        <f t="shared" si="1"/>
        <v>-1.3135312213483461</v>
      </c>
      <c r="O7" s="1">
        <f t="shared" si="2"/>
        <v>0.87765940804215836</v>
      </c>
      <c r="P7" s="1">
        <f t="shared" si="3"/>
        <v>7.2017962510274713E-3</v>
      </c>
      <c r="Q7" s="1">
        <f t="shared" si="4"/>
        <v>-0.92712111327715019</v>
      </c>
      <c r="R7" s="1">
        <f t="shared" si="5"/>
        <v>-0.75460451285094921</v>
      </c>
      <c r="S7" s="23">
        <f t="shared" si="6"/>
        <v>-1.1832745299061096</v>
      </c>
    </row>
    <row r="8" spans="1:19" x14ac:dyDescent="0.25">
      <c r="A8" t="s">
        <v>6</v>
      </c>
      <c r="B8">
        <v>53</v>
      </c>
      <c r="C8">
        <v>1740</v>
      </c>
      <c r="D8" s="1">
        <v>173.6008680000038</v>
      </c>
      <c r="E8">
        <v>1432</v>
      </c>
      <c r="F8" s="1">
        <v>123.7648030000022</v>
      </c>
      <c r="G8" s="1">
        <v>0.82298850574712645</v>
      </c>
      <c r="H8" s="1">
        <v>0.71292732822049887</v>
      </c>
      <c r="I8" s="7">
        <v>12.867667810129822</v>
      </c>
      <c r="J8" s="1">
        <v>14.172930228503041</v>
      </c>
      <c r="K8" s="1">
        <v>1.2692619826478835</v>
      </c>
      <c r="L8" s="1">
        <v>0.56997852331314602</v>
      </c>
      <c r="M8" s="1">
        <v>2.2964060979584153</v>
      </c>
      <c r="N8" s="1">
        <f t="shared" si="1"/>
        <v>0.52452511237124744</v>
      </c>
      <c r="O8" s="1">
        <f t="shared" si="2"/>
        <v>1.1937650865049341</v>
      </c>
      <c r="P8" s="1">
        <f t="shared" si="3"/>
        <v>-0.91968725104753224</v>
      </c>
      <c r="Q8" s="1">
        <f t="shared" si="4"/>
        <v>0.34872466853072792</v>
      </c>
      <c r="R8" s="1">
        <f t="shared" si="5"/>
        <v>0.96729370269300585</v>
      </c>
      <c r="S8" s="23">
        <f t="shared" si="6"/>
        <v>1.7658966505216549</v>
      </c>
    </row>
    <row r="9" spans="1:19" x14ac:dyDescent="0.25">
      <c r="A9" t="s">
        <v>28</v>
      </c>
      <c r="B9">
        <v>50</v>
      </c>
      <c r="C9">
        <v>587</v>
      </c>
      <c r="D9" s="1">
        <v>87.731776000000536</v>
      </c>
      <c r="E9">
        <v>0</v>
      </c>
      <c r="F9" s="1">
        <v>0</v>
      </c>
      <c r="G9" s="1">
        <v>0</v>
      </c>
      <c r="H9" s="1">
        <v>0</v>
      </c>
      <c r="I9" s="7">
        <v>6.9458234631013536</v>
      </c>
      <c r="J9" s="1">
        <v>11.737756265697373</v>
      </c>
      <c r="K9" s="1">
        <v>0.78676893870372577</v>
      </c>
      <c r="L9" s="1">
        <v>0.49279632358121045</v>
      </c>
      <c r="M9" s="1">
        <v>2.1119887274037006</v>
      </c>
      <c r="N9" s="1">
        <f t="shared" si="1"/>
        <v>-0.70532336570546295</v>
      </c>
      <c r="O9" s="1">
        <f t="shared" si="2"/>
        <v>0.70950046634816821</v>
      </c>
      <c r="P9" s="1">
        <f t="shared" si="3"/>
        <v>0.5536063844276955</v>
      </c>
      <c r="Q9" s="1">
        <f t="shared" si="4"/>
        <v>1.1720821980439191</v>
      </c>
      <c r="R9" s="1">
        <f t="shared" si="5"/>
        <v>0.52445762211741909</v>
      </c>
      <c r="S9" s="23">
        <f t="shared" si="6"/>
        <v>1.0822411071878197</v>
      </c>
    </row>
    <row r="10" spans="1:19" x14ac:dyDescent="0.25">
      <c r="A10" t="s">
        <v>28</v>
      </c>
      <c r="B10">
        <v>51</v>
      </c>
      <c r="C10">
        <v>392</v>
      </c>
      <c r="D10" s="1">
        <v>54.434655999998085</v>
      </c>
      <c r="E10">
        <v>0</v>
      </c>
      <c r="F10" s="1">
        <v>0</v>
      </c>
      <c r="G10" s="1">
        <v>0</v>
      </c>
      <c r="H10" s="1">
        <v>0</v>
      </c>
      <c r="I10" s="7">
        <v>6.1216301115010658</v>
      </c>
      <c r="J10" s="1">
        <v>16.731492373963885</v>
      </c>
      <c r="K10" s="1">
        <v>1.0072417501610251</v>
      </c>
      <c r="L10" s="1">
        <v>0.48787584556128166</v>
      </c>
      <c r="M10" s="1">
        <v>2.3521429415821928</v>
      </c>
      <c r="N10" s="1">
        <f t="shared" si="1"/>
        <v>-0.87649181926591313</v>
      </c>
      <c r="O10" s="1">
        <f t="shared" si="2"/>
        <v>1.7025669809254651</v>
      </c>
      <c r="P10" s="1">
        <f t="shared" si="3"/>
        <v>-0.11960785978213988</v>
      </c>
      <c r="Q10" s="1">
        <f t="shared" si="4"/>
        <v>1.2245724437298842</v>
      </c>
      <c r="R10" s="1">
        <f t="shared" si="5"/>
        <v>1.1011329679409887</v>
      </c>
      <c r="S10" s="23">
        <f t="shared" si="6"/>
        <v>1.8076002698184008</v>
      </c>
    </row>
    <row r="11" spans="1:19" x14ac:dyDescent="0.25">
      <c r="A11" t="s">
        <v>28</v>
      </c>
      <c r="B11">
        <v>53</v>
      </c>
      <c r="C11">
        <v>3920</v>
      </c>
      <c r="D11" s="1">
        <v>493.14774399999595</v>
      </c>
      <c r="E11">
        <v>1330</v>
      </c>
      <c r="F11" s="1">
        <v>138.79097599999494</v>
      </c>
      <c r="G11" s="1">
        <v>0.3392857142857143</v>
      </c>
      <c r="H11" s="1">
        <v>0.28143893526560687</v>
      </c>
      <c r="I11" s="7">
        <v>18.809622113709128</v>
      </c>
      <c r="J11" s="1">
        <v>17.694071833699663</v>
      </c>
      <c r="K11" s="1">
        <v>1.1763850468822219</v>
      </c>
      <c r="L11" s="1">
        <v>0.64901366592640375</v>
      </c>
      <c r="M11" s="1">
        <v>2.9085732904868906</v>
      </c>
      <c r="N11" s="1">
        <f t="shared" si="1"/>
        <v>1.758550025694968</v>
      </c>
      <c r="O11" s="1">
        <f t="shared" si="2"/>
        <v>1.8939878746929837</v>
      </c>
      <c r="P11" s="1">
        <f t="shared" si="3"/>
        <v>-0.63608731097911619</v>
      </c>
      <c r="Q11" s="1">
        <f t="shared" si="4"/>
        <v>-0.49439952322315084</v>
      </c>
      <c r="R11" s="1">
        <f t="shared" si="5"/>
        <v>2.4372730185288809</v>
      </c>
      <c r="S11" s="23">
        <f t="shared" si="6"/>
        <v>5.4537236079377163</v>
      </c>
    </row>
    <row r="12" spans="1:19" x14ac:dyDescent="0.25">
      <c r="A12" t="s">
        <v>40</v>
      </c>
      <c r="B12">
        <v>53</v>
      </c>
      <c r="C12">
        <v>2279</v>
      </c>
      <c r="D12" s="1">
        <v>325.79283200000674</v>
      </c>
      <c r="E12">
        <v>891</v>
      </c>
      <c r="F12" s="1">
        <v>109.8616960000024</v>
      </c>
      <c r="G12" s="1">
        <v>0.39096094778411583</v>
      </c>
      <c r="H12" s="1">
        <v>0.33721336140385105</v>
      </c>
      <c r="I12" s="7">
        <v>9.6195717238211671</v>
      </c>
      <c r="J12" s="1">
        <v>1.2256560524932871</v>
      </c>
      <c r="K12" s="1">
        <v>0.9344039879348145</v>
      </c>
      <c r="L12" s="1">
        <v>0.52284042580410106</v>
      </c>
      <c r="M12" s="1">
        <v>2.1028060162756441</v>
      </c>
      <c r="N12" s="1">
        <f t="shared" si="1"/>
        <v>-0.15003939731535185</v>
      </c>
      <c r="O12" s="1">
        <f t="shared" si="2"/>
        <v>-1.3809613628888657</v>
      </c>
      <c r="P12" s="1">
        <f t="shared" si="3"/>
        <v>0.10280241712654438</v>
      </c>
      <c r="Q12" s="1">
        <f t="shared" si="4"/>
        <v>0.851580348283273</v>
      </c>
      <c r="R12" s="1">
        <f t="shared" si="5"/>
        <v>0.50240744434525597</v>
      </c>
      <c r="S12" s="23">
        <f t="shared" si="6"/>
        <v>-0.92579089873241704</v>
      </c>
    </row>
    <row r="13" spans="1:19" x14ac:dyDescent="0.25">
      <c r="A13" t="s">
        <v>40</v>
      </c>
      <c r="B13">
        <v>54</v>
      </c>
      <c r="C13">
        <v>5628</v>
      </c>
      <c r="D13" s="1">
        <v>839.95241599999326</v>
      </c>
      <c r="E13">
        <v>2545</v>
      </c>
      <c r="F13" s="1">
        <v>293.80431999999689</v>
      </c>
      <c r="G13" s="1">
        <v>0.45220326936744848</v>
      </c>
      <c r="H13" s="1">
        <v>0.34978686221196514</v>
      </c>
      <c r="I13" s="7">
        <v>17.683942114273808</v>
      </c>
      <c r="J13" s="1">
        <v>2.0316328104575216</v>
      </c>
      <c r="K13" s="1">
        <v>1.1043628213234535</v>
      </c>
      <c r="L13" s="1">
        <v>0.63761458795776849</v>
      </c>
      <c r="M13" s="1">
        <v>1.8379586960250112</v>
      </c>
      <c r="N13" s="1">
        <f t="shared" si="1"/>
        <v>1.5247688330498743</v>
      </c>
      <c r="O13" s="1">
        <f t="shared" si="2"/>
        <v>-1.2206828634829985</v>
      </c>
      <c r="P13" s="1">
        <f t="shared" si="3"/>
        <v>-0.41616727718734292</v>
      </c>
      <c r="Q13" s="1">
        <f t="shared" si="4"/>
        <v>-0.37279743481959443</v>
      </c>
      <c r="R13" s="1">
        <f t="shared" si="5"/>
        <v>-0.13356274055628276</v>
      </c>
      <c r="S13" s="23">
        <f t="shared" si="6"/>
        <v>-0.24564404817674984</v>
      </c>
    </row>
    <row r="14" spans="1:19" x14ac:dyDescent="0.25">
      <c r="A14" t="s">
        <v>40</v>
      </c>
      <c r="B14">
        <v>58</v>
      </c>
      <c r="C14">
        <v>1159</v>
      </c>
      <c r="D14" s="1">
        <v>130.38012799999899</v>
      </c>
      <c r="E14">
        <v>533</v>
      </c>
      <c r="F14" s="1">
        <v>70.528959999998563</v>
      </c>
      <c r="G14" s="1">
        <v>0.45987920621225192</v>
      </c>
      <c r="H14" s="1">
        <v>0.54094869426726677</v>
      </c>
      <c r="I14" s="7">
        <v>7.8552716469845985</v>
      </c>
      <c r="J14" s="1">
        <v>6.2129942742177997</v>
      </c>
      <c r="K14" s="1">
        <v>1.8065913795304176</v>
      </c>
      <c r="L14" s="1">
        <v>0.6597642272157207</v>
      </c>
      <c r="M14" s="1">
        <v>2.3358818539201991</v>
      </c>
      <c r="N14" s="1">
        <f t="shared" si="1"/>
        <v>-0.51644919082113272</v>
      </c>
      <c r="O14" s="1">
        <f t="shared" si="2"/>
        <v>-0.38916714759835086</v>
      </c>
      <c r="P14" s="1">
        <f t="shared" si="3"/>
        <v>-2.5604238181687</v>
      </c>
      <c r="Q14" s="1">
        <f t="shared" si="4"/>
        <v>-0.6090834220339495</v>
      </c>
      <c r="R14" s="1">
        <f t="shared" si="5"/>
        <v>1.0620856899949187</v>
      </c>
      <c r="S14" s="23">
        <f t="shared" si="6"/>
        <v>-2.4039544665932651</v>
      </c>
    </row>
    <row r="15" spans="1:19" x14ac:dyDescent="0.25">
      <c r="A15" t="s">
        <v>40</v>
      </c>
      <c r="B15">
        <v>59</v>
      </c>
      <c r="C15">
        <v>1780</v>
      </c>
      <c r="D15" s="1">
        <v>240.70467199999712</v>
      </c>
      <c r="E15">
        <v>1061</v>
      </c>
      <c r="F15" s="1">
        <v>115.77871999999726</v>
      </c>
      <c r="G15" s="1">
        <v>0.59606741573033706</v>
      </c>
      <c r="H15" s="1">
        <v>0.4809990559717871</v>
      </c>
      <c r="I15" s="7">
        <v>18.451884963964293</v>
      </c>
      <c r="J15" s="1">
        <v>5.5328736177598117</v>
      </c>
      <c r="K15" s="1">
        <v>1.9533967513262931</v>
      </c>
      <c r="L15" s="1">
        <v>0.68248745705992941</v>
      </c>
      <c r="M15" s="1">
        <v>2.1014155936133267</v>
      </c>
      <c r="N15" s="1">
        <f t="shared" si="1"/>
        <v>1.6842551838546964</v>
      </c>
      <c r="O15" s="1">
        <f t="shared" si="2"/>
        <v>-0.52441759639213226</v>
      </c>
      <c r="P15" s="1">
        <f t="shared" si="3"/>
        <v>-3.0086943634855574</v>
      </c>
      <c r="Q15" s="1">
        <f t="shared" si="4"/>
        <v>-0.8514883088092452</v>
      </c>
      <c r="R15" s="1">
        <f t="shared" si="5"/>
        <v>0.4990686627528711</v>
      </c>
      <c r="S15" s="23">
        <f t="shared" si="6"/>
        <v>-1.3497881132701222</v>
      </c>
    </row>
    <row r="16" spans="1:19" x14ac:dyDescent="0.25">
      <c r="A16" t="s">
        <v>7</v>
      </c>
      <c r="B16">
        <v>56</v>
      </c>
      <c r="C16">
        <v>977</v>
      </c>
      <c r="D16" s="1">
        <v>103.51935399999934</v>
      </c>
      <c r="E16">
        <v>598</v>
      </c>
      <c r="F16" s="1">
        <v>81.925466999998775</v>
      </c>
      <c r="G16" s="1">
        <v>0.61207778915046063</v>
      </c>
      <c r="H16" s="1">
        <v>0.7914024173682469</v>
      </c>
      <c r="I16" s="7">
        <v>6.5008326443742064</v>
      </c>
      <c r="J16" s="1">
        <v>2.3267821742206776</v>
      </c>
      <c r="K16" s="1">
        <v>1.2825136080736015</v>
      </c>
      <c r="L16" s="1">
        <v>0.61747367251528029</v>
      </c>
      <c r="M16" s="1">
        <v>2.3226825877794233</v>
      </c>
      <c r="N16" s="1">
        <f t="shared" si="1"/>
        <v>-0.79773904722270972</v>
      </c>
      <c r="O16" s="1">
        <f t="shared" si="2"/>
        <v>-1.1619887427690929</v>
      </c>
      <c r="P16" s="1">
        <f t="shared" si="3"/>
        <v>-0.96015112020472493</v>
      </c>
      <c r="Q16" s="1">
        <f t="shared" si="4"/>
        <v>-0.1579399360898768</v>
      </c>
      <c r="R16" s="1">
        <f t="shared" si="5"/>
        <v>1.0303906752212371</v>
      </c>
      <c r="S16" s="23">
        <f t="shared" si="6"/>
        <v>-1.8894882349752906</v>
      </c>
    </row>
    <row r="17" spans="1:19" x14ac:dyDescent="0.25">
      <c r="A17" t="s">
        <v>8</v>
      </c>
      <c r="B17">
        <v>53</v>
      </c>
      <c r="C17">
        <v>1398</v>
      </c>
      <c r="D17" s="1">
        <v>103.01516160000443</v>
      </c>
      <c r="E17">
        <v>1094</v>
      </c>
      <c r="F17" s="1">
        <v>79.896429600003728</v>
      </c>
      <c r="G17" s="1">
        <v>0.7825464949928469</v>
      </c>
      <c r="H17" s="1">
        <v>0.77557932598535373</v>
      </c>
      <c r="I17" s="7">
        <v>12.311893940913324</v>
      </c>
      <c r="J17" s="1">
        <v>15.879664406930605</v>
      </c>
      <c r="K17" s="1">
        <v>0.64384342473005451</v>
      </c>
      <c r="L17" s="1">
        <v>0.55817060279181774</v>
      </c>
      <c r="M17" s="1">
        <v>1.6315713619223295</v>
      </c>
      <c r="N17" s="1">
        <f t="shared" si="1"/>
        <v>0.40910200984514028</v>
      </c>
      <c r="O17" s="1">
        <f t="shared" si="2"/>
        <v>1.5331703985067655</v>
      </c>
      <c r="P17" s="1">
        <f t="shared" si="3"/>
        <v>0.99002977483165422</v>
      </c>
      <c r="Q17" s="1">
        <f t="shared" si="4"/>
        <v>0.4746881718112162</v>
      </c>
      <c r="R17" s="1">
        <f t="shared" si="5"/>
        <v>-0.62915465708542262</v>
      </c>
      <c r="S17" s="23">
        <f t="shared" si="6"/>
        <v>2.3031475260981371</v>
      </c>
    </row>
    <row r="18" spans="1:19" x14ac:dyDescent="0.25">
      <c r="A18" t="s">
        <v>8</v>
      </c>
      <c r="B18">
        <v>59</v>
      </c>
      <c r="C18">
        <v>1735</v>
      </c>
      <c r="D18" s="1">
        <v>170.20947840000463</v>
      </c>
      <c r="E18">
        <v>1194</v>
      </c>
      <c r="F18" s="1">
        <v>140.22774480000203</v>
      </c>
      <c r="G18" s="1">
        <v>0.68818443804034579</v>
      </c>
      <c r="H18" s="1">
        <v>0.82385391294400567</v>
      </c>
      <c r="I18" s="7">
        <v>12.112636481321868</v>
      </c>
      <c r="J18" s="1">
        <v>16.219062991235337</v>
      </c>
      <c r="K18" s="1">
        <v>0.6133559466451205</v>
      </c>
      <c r="L18" s="1">
        <v>0.51708783196907304</v>
      </c>
      <c r="M18" s="1">
        <v>2.3550881173560518</v>
      </c>
      <c r="N18" s="1">
        <f t="shared" si="1"/>
        <v>0.3677202258833665</v>
      </c>
      <c r="O18" s="1">
        <f t="shared" si="2"/>
        <v>1.600664026896546</v>
      </c>
      <c r="P18" s="1">
        <f t="shared" si="3"/>
        <v>1.0831233602998467</v>
      </c>
      <c r="Q18" s="1">
        <f t="shared" si="4"/>
        <v>0.91294736638785934</v>
      </c>
      <c r="R18" s="1">
        <f t="shared" si="5"/>
        <v>1.108205133065016</v>
      </c>
      <c r="S18" s="23">
        <f t="shared" si="6"/>
        <v>4.1597127461447752</v>
      </c>
    </row>
    <row r="19" spans="1:19" x14ac:dyDescent="0.25">
      <c r="A19" t="s">
        <v>8</v>
      </c>
      <c r="B19">
        <v>60</v>
      </c>
      <c r="C19">
        <v>4086</v>
      </c>
      <c r="D19" s="1">
        <v>407.70696719999967</v>
      </c>
      <c r="E19">
        <v>2530</v>
      </c>
      <c r="F19" s="1">
        <v>276.26692080000464</v>
      </c>
      <c r="G19" s="1">
        <v>0.61918746940773373</v>
      </c>
      <c r="H19" s="1">
        <v>0.67761147840400426</v>
      </c>
      <c r="I19" s="7">
        <v>18.25712817224538</v>
      </c>
      <c r="J19" s="1">
        <v>16.379031456670749</v>
      </c>
      <c r="K19" s="1">
        <v>0.53771883885691074</v>
      </c>
      <c r="L19" s="1">
        <v>0.56708470446851211</v>
      </c>
      <c r="M19" s="1">
        <v>2.1911974264075802</v>
      </c>
      <c r="N19" s="1">
        <f t="shared" si="1"/>
        <v>1.643808098478196</v>
      </c>
      <c r="O19" s="1">
        <f t="shared" si="2"/>
        <v>1.632475745210866</v>
      </c>
      <c r="P19" s="1">
        <f t="shared" si="3"/>
        <v>1.3140814454137544</v>
      </c>
      <c r="Q19" s="1">
        <f t="shared" si="4"/>
        <v>0.37959509646685513</v>
      </c>
      <c r="R19" s="1">
        <f t="shared" si="5"/>
        <v>0.71465917259426315</v>
      </c>
      <c r="S19" s="23">
        <f t="shared" si="6"/>
        <v>5.3050244616970801</v>
      </c>
    </row>
    <row r="20" spans="1:19" x14ac:dyDescent="0.25">
      <c r="A20" t="s">
        <v>10</v>
      </c>
      <c r="B20">
        <v>48</v>
      </c>
      <c r="C20">
        <v>453</v>
      </c>
      <c r="D20" s="1">
        <v>55.355263999998712</v>
      </c>
      <c r="E20">
        <v>301</v>
      </c>
      <c r="F20" s="1">
        <v>30.626271999999304</v>
      </c>
      <c r="G20" s="1">
        <v>0.66445916114790282</v>
      </c>
      <c r="H20" s="1">
        <v>0.55326756277415667</v>
      </c>
      <c r="I20" s="7">
        <v>5.4513188844687903</v>
      </c>
      <c r="J20" s="1">
        <v>5.5671039151044388</v>
      </c>
      <c r="K20" s="1">
        <v>0.52816439735777032</v>
      </c>
      <c r="L20" s="1">
        <v>0.45552115631121298</v>
      </c>
      <c r="M20" s="1">
        <v>1.5112117510830694</v>
      </c>
      <c r="N20" s="1">
        <f t="shared" si="1"/>
        <v>-1.0157020372475871</v>
      </c>
      <c r="O20" s="1">
        <f t="shared" si="2"/>
        <v>-0.51761047616391231</v>
      </c>
      <c r="P20" s="1">
        <f t="shared" si="3"/>
        <v>1.3432559548245744</v>
      </c>
      <c r="Q20" s="1">
        <f t="shared" si="4"/>
        <v>1.5697229719815553</v>
      </c>
      <c r="R20" s="1">
        <f t="shared" si="5"/>
        <v>-0.91817069805455387</v>
      </c>
      <c r="S20" s="23">
        <f t="shared" si="6"/>
        <v>-1.108227256641479</v>
      </c>
    </row>
    <row r="21" spans="1:19" x14ac:dyDescent="0.25">
      <c r="A21" t="s">
        <v>10</v>
      </c>
      <c r="B21">
        <v>49</v>
      </c>
      <c r="C21">
        <v>619</v>
      </c>
      <c r="D21" s="1">
        <v>71.205888000000527</v>
      </c>
      <c r="E21">
        <v>322</v>
      </c>
      <c r="F21" s="1">
        <v>30.330752000000793</v>
      </c>
      <c r="G21" s="1">
        <v>0.52019386106623589</v>
      </c>
      <c r="H21" s="1">
        <v>0.42595848253448604</v>
      </c>
      <c r="I21" s="7">
        <v>6.0369261285344615</v>
      </c>
      <c r="J21" s="1">
        <v>4.2356328980656537</v>
      </c>
      <c r="K21" s="1">
        <v>0.56743447241469402</v>
      </c>
      <c r="L21" s="1">
        <v>0.51455586217023497</v>
      </c>
      <c r="M21" s="1">
        <v>1.677636739246658</v>
      </c>
      <c r="N21" s="1">
        <f t="shared" si="1"/>
        <v>-0.89408314021827606</v>
      </c>
      <c r="O21" s="1">
        <f t="shared" si="2"/>
        <v>-0.78239004270179791</v>
      </c>
      <c r="P21" s="1">
        <f t="shared" si="3"/>
        <v>1.2233446890101467</v>
      </c>
      <c r="Q21" s="1">
        <f t="shared" si="4"/>
        <v>0.93995769267570595</v>
      </c>
      <c r="R21" s="1">
        <f t="shared" si="5"/>
        <v>-0.51853920322019775</v>
      </c>
      <c r="S21" s="23">
        <f t="shared" si="6"/>
        <v>-0.97166769713012491</v>
      </c>
    </row>
    <row r="22" spans="1:19" x14ac:dyDescent="0.25">
      <c r="A22" t="s">
        <v>10</v>
      </c>
      <c r="B22">
        <v>51</v>
      </c>
      <c r="C22">
        <v>886</v>
      </c>
      <c r="D22" s="1">
        <v>105.89030399999749</v>
      </c>
      <c r="E22">
        <v>886</v>
      </c>
      <c r="F22" s="1">
        <v>105.89030399999749</v>
      </c>
      <c r="G22" s="1">
        <v>1</v>
      </c>
      <c r="H22" s="1">
        <v>1</v>
      </c>
      <c r="I22" s="7">
        <v>7.720385693611016</v>
      </c>
      <c r="J22" s="1">
        <v>5.2957579214139754</v>
      </c>
      <c r="K22" s="1">
        <v>0.5037243578497691</v>
      </c>
      <c r="L22" s="1">
        <v>0.39539491159170548</v>
      </c>
      <c r="M22" s="1">
        <v>1.3794162712183482</v>
      </c>
      <c r="N22" s="1">
        <f t="shared" si="1"/>
        <v>-0.54446230206639346</v>
      </c>
      <c r="O22" s="1">
        <f t="shared" si="2"/>
        <v>-0.57157100078046874</v>
      </c>
      <c r="P22" s="1">
        <f t="shared" si="3"/>
        <v>1.4178836724877304</v>
      </c>
      <c r="Q22" s="1">
        <f t="shared" si="4"/>
        <v>2.2111324742126177</v>
      </c>
      <c r="R22" s="1">
        <f t="shared" si="5"/>
        <v>-1.2346473594737981</v>
      </c>
      <c r="S22" s="23">
        <f t="shared" si="6"/>
        <v>-0.9327969898329298</v>
      </c>
    </row>
    <row r="23" spans="1:19" x14ac:dyDescent="0.25">
      <c r="A23" t="s">
        <v>10</v>
      </c>
      <c r="B23">
        <v>52</v>
      </c>
      <c r="C23">
        <v>1838</v>
      </c>
      <c r="D23" s="1">
        <v>216.36735999999544</v>
      </c>
      <c r="E23">
        <v>826</v>
      </c>
      <c r="F23" s="1">
        <v>82.290015999998602</v>
      </c>
      <c r="G23" s="1">
        <v>0.44940152339499456</v>
      </c>
      <c r="H23" s="1">
        <v>0.3803254612895417</v>
      </c>
      <c r="I23" s="7">
        <v>11.314704862954857</v>
      </c>
      <c r="J23" s="1">
        <v>5.6857167913775033</v>
      </c>
      <c r="K23" s="1">
        <v>0.63807271152135336</v>
      </c>
      <c r="L23" s="1">
        <v>0.51879776779748576</v>
      </c>
      <c r="M23" s="1">
        <v>1.5283894302286829</v>
      </c>
      <c r="N23" s="1">
        <f t="shared" si="1"/>
        <v>0.20200580838936721</v>
      </c>
      <c r="O23" s="1">
        <f t="shared" si="2"/>
        <v>-0.49402283094783994</v>
      </c>
      <c r="P23" s="1">
        <f t="shared" si="3"/>
        <v>1.0076506610791174</v>
      </c>
      <c r="Q23" s="1">
        <f t="shared" si="4"/>
        <v>0.89470626229653016</v>
      </c>
      <c r="R23" s="1">
        <f t="shared" si="5"/>
        <v>-0.87692243557609273</v>
      </c>
      <c r="S23" s="23">
        <f t="shared" si="6"/>
        <v>-0.16128879705544807</v>
      </c>
    </row>
    <row r="24" spans="1:19" x14ac:dyDescent="0.25">
      <c r="A24" t="s">
        <v>10</v>
      </c>
      <c r="B24">
        <v>53</v>
      </c>
      <c r="C24">
        <v>2177</v>
      </c>
      <c r="D24" s="1">
        <v>241.79587200000009</v>
      </c>
      <c r="E24">
        <v>1750</v>
      </c>
      <c r="F24" s="1">
        <v>199.86227199999968</v>
      </c>
      <c r="G24" s="1">
        <v>0.8038585209003215</v>
      </c>
      <c r="H24" s="1">
        <v>0.82657437592648231</v>
      </c>
      <c r="I24" s="7">
        <v>10.07012660987235</v>
      </c>
      <c r="J24" s="1">
        <v>4.676524858538869</v>
      </c>
      <c r="K24" s="1">
        <v>0.64874775692677911</v>
      </c>
      <c r="L24" s="1">
        <v>0.54341154077416609</v>
      </c>
      <c r="M24" s="1">
        <v>1.5004698362838416</v>
      </c>
      <c r="N24" s="1">
        <f t="shared" si="1"/>
        <v>-5.6468170442743659E-2</v>
      </c>
      <c r="O24" s="1">
        <f t="shared" si="2"/>
        <v>-0.69471319454646474</v>
      </c>
      <c r="P24" s="1">
        <f t="shared" si="3"/>
        <v>0.97505438502577169</v>
      </c>
      <c r="Q24" s="1">
        <f t="shared" si="4"/>
        <v>0.63213360460519141</v>
      </c>
      <c r="R24" s="1">
        <f t="shared" si="5"/>
        <v>-0.94396494635805417</v>
      </c>
      <c r="S24" s="23">
        <f t="shared" si="6"/>
        <v>-0.72009192632149088</v>
      </c>
    </row>
    <row r="25" spans="1:19" x14ac:dyDescent="0.25">
      <c r="A25" t="s">
        <v>10</v>
      </c>
      <c r="B25">
        <v>54</v>
      </c>
      <c r="C25">
        <v>2406</v>
      </c>
      <c r="D25" s="1">
        <v>292.89110400000129</v>
      </c>
      <c r="E25">
        <v>2406</v>
      </c>
      <c r="F25" s="1">
        <v>292.89110400000129</v>
      </c>
      <c r="G25" s="1">
        <v>1</v>
      </c>
      <c r="H25" s="1">
        <v>1</v>
      </c>
      <c r="I25" s="7">
        <v>11.221281141116464</v>
      </c>
      <c r="J25" s="1">
        <v>5.2090066734574902</v>
      </c>
      <c r="K25" s="1">
        <v>0.97266408701318119</v>
      </c>
      <c r="L25" s="1">
        <v>0.66052636815143417</v>
      </c>
      <c r="M25" s="1">
        <v>1.5153461498180671</v>
      </c>
      <c r="N25" s="1">
        <f t="shared" si="1"/>
        <v>0.18260357229769011</v>
      </c>
      <c r="O25" s="1">
        <f t="shared" si="2"/>
        <v>-0.58882256505531438</v>
      </c>
      <c r="P25" s="1">
        <f t="shared" si="3"/>
        <v>-1.4024884680801836E-2</v>
      </c>
      <c r="Q25" s="1">
        <f t="shared" si="4"/>
        <v>-0.61721372254558771</v>
      </c>
      <c r="R25" s="1">
        <f t="shared" si="5"/>
        <v>-0.90824288634226247</v>
      </c>
      <c r="S25" s="23">
        <f t="shared" si="6"/>
        <v>-1.3284867637806885</v>
      </c>
    </row>
    <row r="26" spans="1:19" x14ac:dyDescent="0.25">
      <c r="A26" t="s">
        <v>11</v>
      </c>
      <c r="B26">
        <v>51</v>
      </c>
      <c r="C26">
        <v>2186</v>
      </c>
      <c r="D26" s="1">
        <v>244.84512000000041</v>
      </c>
      <c r="E26">
        <v>589</v>
      </c>
      <c r="F26" s="1">
        <v>52.962111999999593</v>
      </c>
      <c r="G26" s="1">
        <v>0.26944190301921317</v>
      </c>
      <c r="H26" s="1">
        <v>0.21630862808292647</v>
      </c>
      <c r="I26" s="7">
        <v>10.002100486730576</v>
      </c>
      <c r="J26" s="1">
        <v>6.7815734280148856</v>
      </c>
      <c r="K26" s="1">
        <v>1.0762043565878756</v>
      </c>
      <c r="L26" s="1">
        <v>0.70970270434856253</v>
      </c>
      <c r="M26" s="1">
        <v>1.8165369440326407</v>
      </c>
      <c r="N26" s="1">
        <f t="shared" si="1"/>
        <v>-7.0595833905791314E-2</v>
      </c>
      <c r="O26" s="1">
        <f t="shared" si="2"/>
        <v>-0.27609811345617935</v>
      </c>
      <c r="P26" s="1">
        <f t="shared" si="3"/>
        <v>-0.33018533941565137</v>
      </c>
      <c r="Q26" s="1">
        <f t="shared" si="4"/>
        <v>-1.1418127469631874</v>
      </c>
      <c r="R26" s="1">
        <f t="shared" si="5"/>
        <v>-0.18500217200913024</v>
      </c>
      <c r="S26" s="23">
        <f t="shared" si="6"/>
        <v>-0.86188145878675237</v>
      </c>
    </row>
    <row r="27" spans="1:19" x14ac:dyDescent="0.25">
      <c r="A27" t="s">
        <v>11</v>
      </c>
      <c r="B27">
        <v>52</v>
      </c>
      <c r="C27">
        <v>3650</v>
      </c>
      <c r="D27" s="1">
        <v>448.49171200000262</v>
      </c>
      <c r="E27">
        <v>1024</v>
      </c>
      <c r="F27" s="1">
        <v>124.03516799999655</v>
      </c>
      <c r="G27" s="1">
        <v>0.28054794520547943</v>
      </c>
      <c r="H27" s="1">
        <v>0.27656066919692779</v>
      </c>
      <c r="I27" s="7">
        <v>11.856359381617786</v>
      </c>
      <c r="J27" s="1">
        <v>1.8782587276527036</v>
      </c>
      <c r="K27" s="1">
        <v>1.0658821284057571</v>
      </c>
      <c r="L27" s="1">
        <v>0.71968073063946036</v>
      </c>
      <c r="M27" s="1">
        <v>2.0296004194559405</v>
      </c>
      <c r="N27" s="1">
        <f t="shared" si="1"/>
        <v>0.31449660456425255</v>
      </c>
      <c r="O27" s="1">
        <f t="shared" si="2"/>
        <v>-1.2511832068201922</v>
      </c>
      <c r="P27" s="1">
        <f t="shared" si="3"/>
        <v>-0.29866639157689606</v>
      </c>
      <c r="Q27" s="1">
        <f t="shared" si="4"/>
        <v>-1.2482554643879926</v>
      </c>
      <c r="R27" s="1">
        <f t="shared" si="5"/>
        <v>0.32662096894804776</v>
      </c>
      <c r="S27" s="23">
        <f t="shared" si="6"/>
        <v>-0.9087320248847881</v>
      </c>
    </row>
    <row r="28" spans="1:19" x14ac:dyDescent="0.25">
      <c r="A28" t="s">
        <v>11</v>
      </c>
      <c r="B28">
        <v>53</v>
      </c>
      <c r="C28">
        <v>2910</v>
      </c>
      <c r="D28" s="1">
        <v>348.03433600000062</v>
      </c>
      <c r="E28">
        <v>1239</v>
      </c>
      <c r="F28" s="1">
        <v>108.19436800000025</v>
      </c>
      <c r="G28" s="1">
        <v>0.42577319587628865</v>
      </c>
      <c r="H28" s="1">
        <v>0.3108726835503956</v>
      </c>
      <c r="I28" s="7">
        <v>10.854807982334707</v>
      </c>
      <c r="J28" s="1">
        <v>5.3982528564593499</v>
      </c>
      <c r="K28" s="1">
        <v>1.2488810120621452</v>
      </c>
      <c r="L28" s="1">
        <v>0.66406447131333468</v>
      </c>
      <c r="M28" s="1">
        <v>2.2758586941161938</v>
      </c>
      <c r="N28" s="1">
        <f t="shared" si="1"/>
        <v>0.1064944363306381</v>
      </c>
      <c r="O28" s="1">
        <f t="shared" si="2"/>
        <v>-0.551188608579398</v>
      </c>
      <c r="P28" s="1">
        <f t="shared" si="3"/>
        <v>-0.85745390980945357</v>
      </c>
      <c r="Q28" s="1">
        <f t="shared" si="4"/>
        <v>-0.65495719045221501</v>
      </c>
      <c r="R28" s="1">
        <f t="shared" si="5"/>
        <v>0.9179538180816833</v>
      </c>
      <c r="S28" s="23">
        <f t="shared" si="6"/>
        <v>-0.38419426397653011</v>
      </c>
    </row>
    <row r="29" spans="1:19" x14ac:dyDescent="0.25">
      <c r="A29" t="s">
        <v>11</v>
      </c>
      <c r="B29">
        <v>54</v>
      </c>
      <c r="C29">
        <v>4590</v>
      </c>
      <c r="D29" s="1">
        <v>563.16943999999876</v>
      </c>
      <c r="E29">
        <v>3462</v>
      </c>
      <c r="F29" s="1">
        <v>426.79449599999799</v>
      </c>
      <c r="G29" s="1">
        <v>0.75424836601307188</v>
      </c>
      <c r="H29" s="1">
        <v>0.75784384891339085</v>
      </c>
      <c r="I29" s="7">
        <v>15.047584267607125</v>
      </c>
      <c r="J29" s="1">
        <v>8.5401347598002513</v>
      </c>
      <c r="K29" s="1">
        <v>1.2567381099971655</v>
      </c>
      <c r="L29" s="1">
        <v>0.61977824794130187</v>
      </c>
      <c r="M29" s="1">
        <v>2.3214333458490501</v>
      </c>
      <c r="N29" s="1">
        <f t="shared" si="1"/>
        <v>0.97725010486587816</v>
      </c>
      <c r="O29" s="1">
        <f t="shared" si="2"/>
        <v>7.3613672382004142E-2</v>
      </c>
      <c r="P29" s="1">
        <f t="shared" si="3"/>
        <v>-0.88144557668685364</v>
      </c>
      <c r="Q29" s="1">
        <f t="shared" si="4"/>
        <v>-0.18252448454711412</v>
      </c>
      <c r="R29" s="1">
        <f t="shared" si="5"/>
        <v>1.027390906823753</v>
      </c>
      <c r="S29" s="23">
        <f t="shared" si="6"/>
        <v>1.1968091073847817</v>
      </c>
    </row>
    <row r="30" spans="1:19" x14ac:dyDescent="0.25">
      <c r="A30" t="s">
        <v>11</v>
      </c>
      <c r="B30">
        <v>55</v>
      </c>
      <c r="C30">
        <v>842</v>
      </c>
      <c r="D30" s="1">
        <v>96.65574400000088</v>
      </c>
      <c r="E30">
        <v>189</v>
      </c>
      <c r="F30" s="1">
        <v>25.536576000000288</v>
      </c>
      <c r="G30" s="1">
        <v>0.22446555819477435</v>
      </c>
      <c r="H30" s="1">
        <v>0.26420132879014468</v>
      </c>
      <c r="I30" s="7">
        <v>6.9242134077810658</v>
      </c>
      <c r="J30" s="1">
        <v>9.7360966335856443</v>
      </c>
      <c r="K30" s="1">
        <v>1.0646282753270233</v>
      </c>
      <c r="L30" s="1">
        <v>0.44577704476135527</v>
      </c>
      <c r="M30" s="1">
        <v>2.6326111191416164</v>
      </c>
      <c r="N30" s="1">
        <f t="shared" si="1"/>
        <v>-0.7098113414254168</v>
      </c>
      <c r="O30" s="1">
        <f t="shared" si="2"/>
        <v>0.31144556093561693</v>
      </c>
      <c r="P30" s="1">
        <f t="shared" si="3"/>
        <v>-0.29483774827539105</v>
      </c>
      <c r="Q30" s="1">
        <f t="shared" si="4"/>
        <v>1.6736703541610785</v>
      </c>
      <c r="R30" s="1">
        <f t="shared" si="5"/>
        <v>1.7746130642193572</v>
      </c>
      <c r="S30" s="23">
        <f t="shared" si="6"/>
        <v>1.0814095354541662</v>
      </c>
    </row>
    <row r="31" spans="1:19" x14ac:dyDescent="0.25">
      <c r="A31" t="s">
        <v>12</v>
      </c>
      <c r="B31">
        <v>47</v>
      </c>
      <c r="C31">
        <v>167</v>
      </c>
      <c r="D31" s="1">
        <v>26.081280000000106</v>
      </c>
      <c r="E31">
        <v>0</v>
      </c>
      <c r="F31" s="1">
        <v>0</v>
      </c>
      <c r="G31" s="1">
        <v>0</v>
      </c>
      <c r="H31" s="1">
        <v>0</v>
      </c>
      <c r="I31" s="7">
        <v>4.9191063500377554</v>
      </c>
      <c r="J31" s="1">
        <v>7.1332436260456138</v>
      </c>
      <c r="K31" s="1">
        <v>1.0587078622025157</v>
      </c>
      <c r="L31" s="1">
        <v>0.70446019214149758</v>
      </c>
      <c r="M31" s="1">
        <v>1.1235537457977924</v>
      </c>
      <c r="N31" s="1">
        <f t="shared" si="1"/>
        <v>-1.1262319223857873</v>
      </c>
      <c r="O31" s="1">
        <f t="shared" si="2"/>
        <v>-0.20616412209829144</v>
      </c>
      <c r="P31" s="1">
        <f t="shared" si="3"/>
        <v>-0.27675975298572086</v>
      </c>
      <c r="Q31" s="1">
        <f t="shared" si="4"/>
        <v>-1.0858871331008795</v>
      </c>
      <c r="R31" s="1">
        <f t="shared" si="5"/>
        <v>-1.8490426172664682</v>
      </c>
      <c r="S31" s="23">
        <f t="shared" si="6"/>
        <v>-3.4581984147362679</v>
      </c>
    </row>
    <row r="32" spans="1:19" x14ac:dyDescent="0.25">
      <c r="A32" t="s">
        <v>12</v>
      </c>
      <c r="B32">
        <v>49</v>
      </c>
      <c r="C32">
        <v>1280</v>
      </c>
      <c r="D32" s="1">
        <v>193.82124800000139</v>
      </c>
      <c r="E32">
        <v>876</v>
      </c>
      <c r="F32" s="1">
        <v>108.83046400000069</v>
      </c>
      <c r="G32" s="1">
        <v>0.68437499999999996</v>
      </c>
      <c r="H32" s="1">
        <v>0.56149913966088949</v>
      </c>
      <c r="I32" s="7">
        <v>11.440680089610614</v>
      </c>
      <c r="J32" s="1">
        <v>6.3445536698981213</v>
      </c>
      <c r="K32" s="1">
        <v>1.0763590620908594</v>
      </c>
      <c r="L32" s="1">
        <v>0.67349807514217785</v>
      </c>
      <c r="M32" s="1">
        <v>1.1142768154775471</v>
      </c>
      <c r="N32" s="1">
        <f t="shared" si="1"/>
        <v>0.22816834014447743</v>
      </c>
      <c r="O32" s="1">
        <f t="shared" si="2"/>
        <v>-0.36300492602803552</v>
      </c>
      <c r="P32" s="1">
        <f t="shared" si="3"/>
        <v>-0.3306577330299838</v>
      </c>
      <c r="Q32" s="1">
        <f t="shared" si="4"/>
        <v>-0.75559216548401187</v>
      </c>
      <c r="R32" s="1">
        <f t="shared" si="5"/>
        <v>-1.871319040850826</v>
      </c>
      <c r="S32" s="23">
        <f t="shared" si="6"/>
        <v>-2.3368133597643679</v>
      </c>
    </row>
    <row r="33" spans="1:19" x14ac:dyDescent="0.25">
      <c r="A33" t="s">
        <v>9</v>
      </c>
      <c r="B33">
        <v>47</v>
      </c>
      <c r="C33">
        <v>1150</v>
      </c>
      <c r="D33" s="1">
        <v>143.84368000000183</v>
      </c>
      <c r="E33">
        <v>0</v>
      </c>
      <c r="F33" s="1">
        <v>0</v>
      </c>
      <c r="G33" s="1">
        <v>0</v>
      </c>
      <c r="H33" s="1">
        <v>0</v>
      </c>
      <c r="I33" s="7">
        <v>7.0443474167665663</v>
      </c>
      <c r="J33" s="1">
        <v>2.156226878870608</v>
      </c>
      <c r="K33" s="1">
        <v>0.8897084626599232</v>
      </c>
      <c r="L33" s="1">
        <v>0.68014809871329052</v>
      </c>
      <c r="M33" s="1">
        <v>1.9300363944842673</v>
      </c>
      <c r="N33" s="1">
        <f t="shared" si="1"/>
        <v>-0.68486191360227422</v>
      </c>
      <c r="O33" s="1">
        <f t="shared" si="2"/>
        <v>-1.1959057838429332</v>
      </c>
      <c r="P33" s="1">
        <f t="shared" si="3"/>
        <v>0.23928030784063467</v>
      </c>
      <c r="Q33" s="1">
        <f t="shared" si="4"/>
        <v>-0.82653270614924879</v>
      </c>
      <c r="R33" s="1">
        <f t="shared" si="5"/>
        <v>8.7540764886118741E-2</v>
      </c>
      <c r="S33" s="23">
        <f t="shared" si="6"/>
        <v>-1.5539466247184539</v>
      </c>
    </row>
    <row r="34" spans="1:19" x14ac:dyDescent="0.25">
      <c r="A34" t="s">
        <v>9</v>
      </c>
      <c r="B34">
        <v>48</v>
      </c>
      <c r="C34">
        <v>327</v>
      </c>
      <c r="D34" s="1">
        <v>44.227775999999835</v>
      </c>
      <c r="E34">
        <v>0</v>
      </c>
      <c r="F34" s="1">
        <v>0</v>
      </c>
      <c r="G34" s="1">
        <v>0</v>
      </c>
      <c r="H34" s="1">
        <v>0</v>
      </c>
      <c r="I34" s="7">
        <v>4.5317613189520589</v>
      </c>
      <c r="J34" s="1">
        <v>4.0657479883609771</v>
      </c>
      <c r="K34" s="1">
        <v>0.99437351225468129</v>
      </c>
      <c r="L34" s="1">
        <v>0.84827219843026758</v>
      </c>
      <c r="M34" s="1">
        <v>1.426899467634281</v>
      </c>
      <c r="N34" s="1">
        <f t="shared" si="1"/>
        <v>-1.2066757282433933</v>
      </c>
      <c r="O34" s="1">
        <f t="shared" si="2"/>
        <v>-0.81617376925483476</v>
      </c>
      <c r="P34" s="1">
        <f t="shared" si="3"/>
        <v>-8.0314665309906885E-2</v>
      </c>
      <c r="Q34" s="1">
        <f t="shared" si="4"/>
        <v>-2.6200322938180776</v>
      </c>
      <c r="R34" s="1">
        <f t="shared" si="5"/>
        <v>-1.1206273377655185</v>
      </c>
      <c r="S34" s="23">
        <f t="shared" si="6"/>
        <v>-3.2237915005736535</v>
      </c>
    </row>
    <row r="35" spans="1:19" x14ac:dyDescent="0.25">
      <c r="A35" t="s">
        <v>9</v>
      </c>
      <c r="B35">
        <v>49</v>
      </c>
      <c r="C35">
        <v>2593</v>
      </c>
      <c r="D35" s="1">
        <v>298.22777599999455</v>
      </c>
      <c r="E35">
        <v>1352</v>
      </c>
      <c r="F35" s="1">
        <v>152.19891199999932</v>
      </c>
      <c r="G35" s="1">
        <v>0.52140377940609328</v>
      </c>
      <c r="H35" s="1">
        <v>0.51034452270469299</v>
      </c>
      <c r="I35" s="7">
        <v>11.794229609287827</v>
      </c>
      <c r="J35" s="1">
        <v>6.4411992853037239</v>
      </c>
      <c r="K35" s="1">
        <v>0.51754984675253879</v>
      </c>
      <c r="L35" s="1">
        <v>0.5785740716152421</v>
      </c>
      <c r="M35" s="1">
        <v>1.6058141192943276</v>
      </c>
      <c r="N35" s="1">
        <f t="shared" si="1"/>
        <v>0.30159349508255967</v>
      </c>
      <c r="O35" s="1">
        <f t="shared" si="2"/>
        <v>-0.34378574376465082</v>
      </c>
      <c r="P35" s="1">
        <f t="shared" si="3"/>
        <v>1.3756675098643756</v>
      </c>
      <c r="Q35" s="1">
        <f t="shared" si="4"/>
        <v>0.25702982905471849</v>
      </c>
      <c r="R35" s="1">
        <f t="shared" si="5"/>
        <v>-0.69100477639636193</v>
      </c>
      <c r="S35" s="23">
        <f t="shared" si="6"/>
        <v>0.6424704847859225</v>
      </c>
    </row>
    <row r="36" spans="1:19" x14ac:dyDescent="0.25">
      <c r="A36" t="s">
        <v>9</v>
      </c>
      <c r="B36">
        <v>50</v>
      </c>
      <c r="C36">
        <v>4484</v>
      </c>
      <c r="D36" s="1">
        <v>474.04208000000006</v>
      </c>
      <c r="E36">
        <v>2947</v>
      </c>
      <c r="F36" s="1">
        <v>328.09359999999901</v>
      </c>
      <c r="G36" s="1">
        <v>0.65722569134701159</v>
      </c>
      <c r="H36" s="1">
        <v>0.69211914689092369</v>
      </c>
      <c r="I36" s="7">
        <v>20.178273027199324</v>
      </c>
      <c r="J36" s="1">
        <v>15.559839362040265</v>
      </c>
      <c r="K36" s="1">
        <v>0.85872806176165306</v>
      </c>
      <c r="L36" s="1">
        <v>0.61370785297720809</v>
      </c>
      <c r="M36" s="1">
        <v>2.0132737047239768</v>
      </c>
      <c r="N36" s="1">
        <f t="shared" si="1"/>
        <v>2.0427914113738823</v>
      </c>
      <c r="O36" s="1">
        <f t="shared" si="2"/>
        <v>1.4695692117964751</v>
      </c>
      <c r="P36" s="1">
        <f t="shared" si="3"/>
        <v>0.33387903426947629</v>
      </c>
      <c r="Q36" s="1">
        <f t="shared" si="4"/>
        <v>-0.11776725531337003</v>
      </c>
      <c r="R36" s="1">
        <f t="shared" si="5"/>
        <v>0.28741610262319472</v>
      </c>
      <c r="S36" s="23">
        <f t="shared" si="6"/>
        <v>4.1336557600630286</v>
      </c>
    </row>
    <row r="37" spans="1:19" x14ac:dyDescent="0.25">
      <c r="A37" t="s">
        <v>9</v>
      </c>
      <c r="B37">
        <v>51</v>
      </c>
      <c r="C37">
        <v>4815</v>
      </c>
      <c r="D37" s="1">
        <v>566.48703999999589</v>
      </c>
      <c r="E37">
        <v>4186</v>
      </c>
      <c r="F37" s="1">
        <v>475.838335999999</v>
      </c>
      <c r="G37" s="1">
        <v>0.86936656282450675</v>
      </c>
      <c r="H37" s="1">
        <v>0.83998097467508248</v>
      </c>
      <c r="I37" s="7">
        <v>20.220177768939866</v>
      </c>
      <c r="J37" s="1">
        <v>15.344057890689211</v>
      </c>
      <c r="K37" s="1">
        <v>0.78707874804143296</v>
      </c>
      <c r="L37" s="1">
        <v>0.5906080919140716</v>
      </c>
      <c r="M37" s="1">
        <v>2.0216335671809103</v>
      </c>
      <c r="N37" s="1">
        <f t="shared" si="1"/>
        <v>2.0514941870352628</v>
      </c>
      <c r="O37" s="1">
        <f t="shared" si="2"/>
        <v>1.4266583833067139</v>
      </c>
      <c r="P37" s="1">
        <f t="shared" si="3"/>
        <v>0.55266038089213443</v>
      </c>
      <c r="Q37" s="1">
        <f t="shared" si="4"/>
        <v>0.12865435831446043</v>
      </c>
      <c r="R37" s="1">
        <f t="shared" si="5"/>
        <v>0.30749039775843001</v>
      </c>
      <c r="S37" s="23">
        <f t="shared" si="6"/>
        <v>4.3383033489925413</v>
      </c>
    </row>
  </sheetData>
  <conditionalFormatting sqref="I2:I37">
    <cfRule type="cellIs" dxfId="10" priority="1" operator="greaterThan">
      <formula>10</formula>
    </cfRule>
  </conditionalFormatting>
  <conditionalFormatting sqref="J2:J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90" zoomScaleNormal="9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H31" sqref="D31:H31"/>
    </sheetView>
  </sheetViews>
  <sheetFormatPr defaultRowHeight="15" x14ac:dyDescent="0.25"/>
  <cols>
    <col min="2" max="2" width="9.140625" style="32"/>
    <col min="3" max="3" width="10.140625" style="33" customWidth="1"/>
  </cols>
  <sheetData>
    <row r="1" spans="1:20" x14ac:dyDescent="0.25">
      <c r="A1" s="32"/>
      <c r="D1" s="32" t="s">
        <v>197</v>
      </c>
      <c r="E1" s="38" t="s">
        <v>195</v>
      </c>
      <c r="F1" s="5"/>
      <c r="G1" s="6"/>
      <c r="H1" s="35"/>
      <c r="I1" s="37" t="s">
        <v>196</v>
      </c>
      <c r="K1" s="32"/>
      <c r="L1" s="32" t="s">
        <v>202</v>
      </c>
      <c r="M1" s="32"/>
      <c r="N1" s="32"/>
    </row>
    <row r="2" spans="1:20" ht="15.75" thickBot="1" x14ac:dyDescent="0.3">
      <c r="A2" s="8" t="s">
        <v>0</v>
      </c>
      <c r="B2" s="8" t="s">
        <v>4</v>
      </c>
      <c r="C2" s="34" t="s">
        <v>199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17">
        <v>12</v>
      </c>
      <c r="P2" s="17">
        <v>13</v>
      </c>
      <c r="Q2" s="17">
        <v>14</v>
      </c>
      <c r="R2" s="17">
        <v>15</v>
      </c>
      <c r="S2" s="17">
        <v>16</v>
      </c>
      <c r="T2" s="8" t="s">
        <v>200</v>
      </c>
    </row>
    <row r="3" spans="1:20" x14ac:dyDescent="0.25">
      <c r="A3" s="3" t="s">
        <v>5</v>
      </c>
      <c r="B3" s="32">
        <v>43</v>
      </c>
      <c r="C3" s="33">
        <f>SUMPRODUCT((A3='Day Records'!$A$2:$A$37)*(B3='Day Records'!$B$2:$B$37)*('Day Records'!$C$2:$C$37))</f>
        <v>281</v>
      </c>
      <c r="D3">
        <v>2</v>
      </c>
      <c r="E3">
        <v>3</v>
      </c>
      <c r="F3" s="36">
        <v>2</v>
      </c>
      <c r="G3" s="36">
        <v>3</v>
      </c>
      <c r="H3" s="36">
        <v>2</v>
      </c>
      <c r="I3" s="36">
        <v>4</v>
      </c>
      <c r="J3" s="36">
        <v>2</v>
      </c>
      <c r="K3" s="36">
        <v>2</v>
      </c>
      <c r="L3" s="36">
        <v>3</v>
      </c>
      <c r="M3" s="36">
        <v>3</v>
      </c>
      <c r="N3" s="36">
        <v>3</v>
      </c>
      <c r="T3">
        <f t="shared" ref="T3:T34" si="0">AVERAGE(D3:S3)</f>
        <v>2.6363636363636362</v>
      </c>
    </row>
    <row r="4" spans="1:20" x14ac:dyDescent="0.25">
      <c r="A4" s="3" t="s">
        <v>5</v>
      </c>
      <c r="B4" s="32">
        <v>57</v>
      </c>
      <c r="C4" s="33">
        <f>SUMPRODUCT((A4='Day Records'!$A$2:$A$37)*(B4='Day Records'!$B$2:$B$37)*('Day Records'!$C$2:$C$37))</f>
        <v>849</v>
      </c>
      <c r="D4">
        <v>3</v>
      </c>
      <c r="E4">
        <v>3</v>
      </c>
      <c r="F4" s="36">
        <v>3</v>
      </c>
      <c r="G4" s="36">
        <v>3</v>
      </c>
      <c r="H4" s="36">
        <v>2</v>
      </c>
      <c r="I4" s="36">
        <v>2</v>
      </c>
      <c r="J4" s="36">
        <v>2</v>
      </c>
      <c r="K4" s="36">
        <v>2</v>
      </c>
      <c r="L4" s="36">
        <v>3</v>
      </c>
      <c r="M4" s="36">
        <v>3</v>
      </c>
      <c r="N4" s="36">
        <v>3</v>
      </c>
      <c r="T4" s="3">
        <f t="shared" si="0"/>
        <v>2.6363636363636362</v>
      </c>
    </row>
    <row r="5" spans="1:20" x14ac:dyDescent="0.25">
      <c r="A5" s="3" t="s">
        <v>5</v>
      </c>
      <c r="B5" s="32">
        <v>61</v>
      </c>
      <c r="C5" s="33">
        <f>SUMPRODUCT((A5='Day Records'!$A$2:$A$37)*(B5='Day Records'!$B$2:$B$37)*('Day Records'!$C$2:$C$37))</f>
        <v>1586</v>
      </c>
      <c r="D5">
        <v>2</v>
      </c>
      <c r="E5">
        <v>1</v>
      </c>
      <c r="F5" s="3">
        <v>2</v>
      </c>
      <c r="G5" s="3">
        <v>3</v>
      </c>
      <c r="H5" s="3">
        <v>3</v>
      </c>
      <c r="I5" s="3">
        <v>1</v>
      </c>
      <c r="J5" s="3">
        <v>2</v>
      </c>
      <c r="K5" s="3">
        <v>3</v>
      </c>
      <c r="L5" s="3"/>
      <c r="M5" s="3"/>
      <c r="N5" s="3"/>
      <c r="T5" s="3">
        <f t="shared" si="0"/>
        <v>2.125</v>
      </c>
    </row>
    <row r="6" spans="1:20" x14ac:dyDescent="0.25">
      <c r="A6" s="3" t="s">
        <v>6</v>
      </c>
      <c r="B6" s="32">
        <v>50</v>
      </c>
      <c r="C6" s="33">
        <f>SUMPRODUCT((A6='Day Records'!$A$2:$A$37)*(B6='Day Records'!$B$2:$B$37)*('Day Records'!$C$2:$C$37))</f>
        <v>456</v>
      </c>
      <c r="D6">
        <v>2</v>
      </c>
      <c r="E6">
        <v>3</v>
      </c>
      <c r="F6" s="36">
        <v>3</v>
      </c>
      <c r="G6" s="36">
        <v>4</v>
      </c>
      <c r="H6" s="36">
        <v>3</v>
      </c>
      <c r="I6" s="36">
        <v>3</v>
      </c>
      <c r="J6" s="36">
        <v>2</v>
      </c>
      <c r="K6" s="36">
        <v>5</v>
      </c>
      <c r="T6" s="3">
        <f t="shared" si="0"/>
        <v>3.125</v>
      </c>
    </row>
    <row r="7" spans="1:20" x14ac:dyDescent="0.25">
      <c r="A7" s="3" t="s">
        <v>6</v>
      </c>
      <c r="B7" s="32">
        <v>51</v>
      </c>
      <c r="C7" s="33">
        <f>SUMPRODUCT((A7='Day Records'!$A$2:$A$37)*(B7='Day Records'!$B$2:$B$37)*('Day Records'!$C$2:$C$37))</f>
        <v>345</v>
      </c>
      <c r="D7">
        <v>3</v>
      </c>
      <c r="E7">
        <v>3</v>
      </c>
      <c r="F7" s="36">
        <v>3</v>
      </c>
      <c r="G7" s="36">
        <v>1</v>
      </c>
      <c r="H7" s="36">
        <v>3</v>
      </c>
      <c r="I7" s="36">
        <v>3</v>
      </c>
      <c r="J7" s="36">
        <v>3</v>
      </c>
      <c r="K7" s="36">
        <v>3</v>
      </c>
      <c r="T7" s="3">
        <f t="shared" si="0"/>
        <v>2.75</v>
      </c>
    </row>
    <row r="8" spans="1:20" x14ac:dyDescent="0.25">
      <c r="A8" s="3" t="s">
        <v>6</v>
      </c>
      <c r="B8" s="32">
        <v>52</v>
      </c>
      <c r="C8" s="33">
        <f>SUMPRODUCT((A8='Day Records'!$A$2:$A$37)*(B8='Day Records'!$B$2:$B$37)*('Day Records'!$C$2:$C$37))</f>
        <v>125</v>
      </c>
      <c r="D8">
        <v>4</v>
      </c>
      <c r="E8">
        <v>4</v>
      </c>
      <c r="F8" s="36">
        <v>4</v>
      </c>
      <c r="G8" s="36">
        <v>3</v>
      </c>
      <c r="H8" s="36">
        <v>3</v>
      </c>
      <c r="I8" s="3"/>
      <c r="T8" s="3">
        <f t="shared" si="0"/>
        <v>3.6</v>
      </c>
    </row>
    <row r="9" spans="1:20" x14ac:dyDescent="0.25">
      <c r="A9" s="3" t="s">
        <v>6</v>
      </c>
      <c r="B9" s="32">
        <v>53</v>
      </c>
      <c r="C9" s="33">
        <f>SUMPRODUCT((A9='Day Records'!$A$2:$A$37)*(B9='Day Records'!$B$2:$B$37)*('Day Records'!$C$2:$C$37))</f>
        <v>1740</v>
      </c>
      <c r="D9">
        <v>1</v>
      </c>
      <c r="E9">
        <v>2</v>
      </c>
      <c r="F9" s="3">
        <v>1</v>
      </c>
      <c r="G9" s="3">
        <v>2</v>
      </c>
      <c r="H9" s="3">
        <v>3</v>
      </c>
      <c r="I9" s="3">
        <v>1</v>
      </c>
      <c r="J9" s="3">
        <v>4</v>
      </c>
      <c r="K9" s="3"/>
      <c r="L9" s="3"/>
      <c r="T9" s="3">
        <f t="shared" si="0"/>
        <v>2</v>
      </c>
    </row>
    <row r="10" spans="1:20" s="3" customFormat="1" x14ac:dyDescent="0.25">
      <c r="A10" s="3" t="s">
        <v>28</v>
      </c>
      <c r="B10" s="36">
        <v>50</v>
      </c>
      <c r="C10" s="33">
        <f>SUMPRODUCT((A10='Day Records'!$A$2:$A$37)*(B10='Day Records'!$B$2:$B$37)*('Day Records'!$C$2:$C$37))</f>
        <v>587</v>
      </c>
      <c r="D10" s="3">
        <v>3</v>
      </c>
      <c r="E10" s="36">
        <v>2</v>
      </c>
      <c r="F10" s="36">
        <v>2</v>
      </c>
      <c r="G10" s="36">
        <v>3</v>
      </c>
      <c r="H10" s="36">
        <v>4</v>
      </c>
      <c r="I10" s="36">
        <v>2</v>
      </c>
      <c r="J10" s="36">
        <v>3</v>
      </c>
      <c r="K10" s="36">
        <v>3</v>
      </c>
      <c r="L10" s="36">
        <v>3</v>
      </c>
      <c r="T10" s="3">
        <f t="shared" si="0"/>
        <v>2.7777777777777777</v>
      </c>
    </row>
    <row r="11" spans="1:20" x14ac:dyDescent="0.25">
      <c r="A11" s="3" t="s">
        <v>28</v>
      </c>
      <c r="B11" s="32">
        <v>51</v>
      </c>
      <c r="C11" s="33">
        <f>SUMPRODUCT((A11='Day Records'!$A$2:$A$37)*(B11='Day Records'!$B$2:$B$37)*('Day Records'!$C$2:$C$37))</f>
        <v>392</v>
      </c>
      <c r="D11">
        <v>2</v>
      </c>
      <c r="E11">
        <v>3</v>
      </c>
      <c r="F11" s="3">
        <v>2</v>
      </c>
      <c r="G11" s="36">
        <v>2</v>
      </c>
      <c r="H11" s="36">
        <v>3</v>
      </c>
      <c r="I11" s="36">
        <v>4</v>
      </c>
      <c r="J11" s="3"/>
      <c r="T11" s="3">
        <f t="shared" si="0"/>
        <v>2.6666666666666665</v>
      </c>
    </row>
    <row r="12" spans="1:20" x14ac:dyDescent="0.25">
      <c r="A12" s="3" t="s">
        <v>28</v>
      </c>
      <c r="B12" s="32">
        <v>53</v>
      </c>
      <c r="C12" s="33">
        <f>SUMPRODUCT((A12='Day Records'!$A$2:$A$37)*(B12='Day Records'!$B$2:$B$37)*('Day Records'!$C$2:$C$37))</f>
        <v>3920</v>
      </c>
      <c r="D12">
        <v>1</v>
      </c>
      <c r="E12">
        <v>2</v>
      </c>
      <c r="F12" s="36">
        <v>4</v>
      </c>
      <c r="G12" s="36">
        <v>2</v>
      </c>
      <c r="H12" s="36">
        <v>3</v>
      </c>
      <c r="I12" s="36">
        <v>3</v>
      </c>
      <c r="T12" s="3">
        <f t="shared" si="0"/>
        <v>2.5</v>
      </c>
    </row>
    <row r="13" spans="1:20" x14ac:dyDescent="0.25">
      <c r="A13" s="3" t="s">
        <v>40</v>
      </c>
      <c r="B13" s="32">
        <v>53</v>
      </c>
      <c r="C13" s="33">
        <f>SUMPRODUCT((A13='Day Records'!$A$2:$A$37)*(B13='Day Records'!$B$2:$B$37)*('Day Records'!$C$2:$C$37))</f>
        <v>2279</v>
      </c>
      <c r="D13">
        <v>3</v>
      </c>
      <c r="E13">
        <v>2</v>
      </c>
      <c r="F13" s="36">
        <v>2</v>
      </c>
      <c r="G13" s="36">
        <v>4</v>
      </c>
      <c r="H13" s="36">
        <v>4</v>
      </c>
      <c r="I13" s="3"/>
      <c r="J13" s="3"/>
      <c r="T13" s="3">
        <f t="shared" si="0"/>
        <v>3</v>
      </c>
    </row>
    <row r="14" spans="1:20" x14ac:dyDescent="0.25">
      <c r="A14" s="3" t="s">
        <v>40</v>
      </c>
      <c r="B14" s="32">
        <v>54</v>
      </c>
      <c r="C14" s="33">
        <f>SUMPRODUCT((A14='Day Records'!$A$2:$A$37)*(B14='Day Records'!$B$2:$B$37)*('Day Records'!$C$2:$C$37))</f>
        <v>5628</v>
      </c>
      <c r="D14">
        <v>3</v>
      </c>
      <c r="E14">
        <v>2</v>
      </c>
      <c r="F14" s="36">
        <v>3</v>
      </c>
      <c r="G14" s="36">
        <v>4</v>
      </c>
      <c r="H14" s="36">
        <v>4</v>
      </c>
      <c r="I14" s="36">
        <v>4</v>
      </c>
      <c r="J14" s="36">
        <v>4</v>
      </c>
      <c r="K14" s="3"/>
      <c r="L14" s="3"/>
      <c r="M14" s="3"/>
      <c r="N14" s="3"/>
      <c r="T14" s="3">
        <f t="shared" si="0"/>
        <v>3.4285714285714284</v>
      </c>
    </row>
    <row r="15" spans="1:20" x14ac:dyDescent="0.25">
      <c r="A15" s="3" t="s">
        <v>40</v>
      </c>
      <c r="B15" s="32">
        <v>58</v>
      </c>
      <c r="C15" s="33">
        <f>SUMPRODUCT((A15='Day Records'!$A$2:$A$37)*(B15='Day Records'!$B$2:$B$37)*('Day Records'!$C$2:$C$37))</f>
        <v>1159</v>
      </c>
      <c r="D15">
        <v>2</v>
      </c>
      <c r="E15">
        <v>1</v>
      </c>
      <c r="F15" s="36">
        <v>3</v>
      </c>
      <c r="G15" s="36">
        <v>2</v>
      </c>
      <c r="H15" s="36">
        <v>3</v>
      </c>
      <c r="I15" s="36">
        <v>2</v>
      </c>
      <c r="J15" s="36">
        <v>2</v>
      </c>
      <c r="K15" s="3"/>
      <c r="L15" s="3"/>
      <c r="T15" s="3">
        <f t="shared" si="0"/>
        <v>2.1428571428571428</v>
      </c>
    </row>
    <row r="16" spans="1:20" x14ac:dyDescent="0.25">
      <c r="A16" s="3" t="s">
        <v>40</v>
      </c>
      <c r="B16" s="32">
        <v>59</v>
      </c>
      <c r="C16" s="33">
        <f>SUMPRODUCT((A16='Day Records'!$A$2:$A$37)*(B16='Day Records'!$B$2:$B$37)*('Day Records'!$C$2:$C$37))</f>
        <v>1780</v>
      </c>
      <c r="D16">
        <v>2</v>
      </c>
      <c r="E16">
        <v>2</v>
      </c>
      <c r="F16" s="36">
        <v>1</v>
      </c>
      <c r="G16" s="36">
        <v>2</v>
      </c>
      <c r="H16" s="36">
        <v>3</v>
      </c>
      <c r="I16" s="36">
        <v>2</v>
      </c>
      <c r="J16" s="36">
        <v>4</v>
      </c>
      <c r="K16" s="36">
        <v>2</v>
      </c>
      <c r="L16" s="3"/>
      <c r="T16" s="3">
        <f t="shared" si="0"/>
        <v>2.25</v>
      </c>
    </row>
    <row r="17" spans="1:21" x14ac:dyDescent="0.25">
      <c r="A17" s="3" t="s">
        <v>7</v>
      </c>
      <c r="B17" s="32">
        <v>56</v>
      </c>
      <c r="C17" s="33">
        <f>SUMPRODUCT((A17='Day Records'!$A$2:$A$37)*(B17='Day Records'!$B$2:$B$37)*('Day Records'!$C$2:$C$37))</f>
        <v>977</v>
      </c>
      <c r="D17">
        <v>1</v>
      </c>
      <c r="E17">
        <v>2</v>
      </c>
      <c r="F17" s="36">
        <v>1</v>
      </c>
      <c r="G17" s="36">
        <v>1</v>
      </c>
      <c r="H17" s="36">
        <v>2</v>
      </c>
      <c r="I17" s="36">
        <v>2</v>
      </c>
      <c r="J17" s="36">
        <v>2</v>
      </c>
      <c r="K17" s="3"/>
      <c r="T17" s="3">
        <f t="shared" si="0"/>
        <v>1.5714285714285714</v>
      </c>
    </row>
    <row r="18" spans="1:21" x14ac:dyDescent="0.25">
      <c r="A18" s="3" t="s">
        <v>8</v>
      </c>
      <c r="B18" s="32">
        <v>53</v>
      </c>
      <c r="C18" s="33">
        <f>SUMPRODUCT((A18='Day Records'!$A$2:$A$37)*(B18='Day Records'!$B$2:$B$37)*('Day Records'!$C$2:$C$37))</f>
        <v>1398</v>
      </c>
      <c r="D18">
        <v>1</v>
      </c>
      <c r="E18">
        <v>1</v>
      </c>
      <c r="F18" s="36">
        <v>2</v>
      </c>
      <c r="G18" s="36">
        <v>2</v>
      </c>
      <c r="H18" s="36">
        <v>1</v>
      </c>
      <c r="I18" s="36">
        <v>1</v>
      </c>
      <c r="J18" s="36">
        <v>4</v>
      </c>
      <c r="T18" s="3">
        <f t="shared" si="0"/>
        <v>1.7142857142857142</v>
      </c>
    </row>
    <row r="19" spans="1:21" x14ac:dyDescent="0.25">
      <c r="A19" s="3" t="s">
        <v>8</v>
      </c>
      <c r="B19" s="32">
        <v>59</v>
      </c>
      <c r="C19" s="33">
        <f>SUMPRODUCT((A19='Day Records'!$A$2:$A$37)*(B19='Day Records'!$B$2:$B$37)*('Day Records'!$C$2:$C$37))</f>
        <v>1735</v>
      </c>
      <c r="D19">
        <v>1</v>
      </c>
      <c r="E19">
        <v>1</v>
      </c>
      <c r="F19" s="36">
        <v>1</v>
      </c>
      <c r="G19" s="36">
        <v>1</v>
      </c>
      <c r="H19" s="36">
        <v>1</v>
      </c>
      <c r="I19" s="36">
        <v>1</v>
      </c>
      <c r="J19" s="36">
        <v>1</v>
      </c>
      <c r="K19" s="3"/>
      <c r="T19" s="3">
        <f t="shared" si="0"/>
        <v>1</v>
      </c>
    </row>
    <row r="20" spans="1:21" x14ac:dyDescent="0.25">
      <c r="A20" s="3" t="s">
        <v>8</v>
      </c>
      <c r="B20" s="32">
        <v>60</v>
      </c>
      <c r="C20" s="33">
        <f>SUMPRODUCT((A20='Day Records'!$A$2:$A$37)*(B20='Day Records'!$B$2:$B$37)*('Day Records'!$C$2:$C$37))</f>
        <v>4086</v>
      </c>
      <c r="D20">
        <v>1</v>
      </c>
      <c r="E20">
        <v>1</v>
      </c>
      <c r="F20" s="36">
        <v>1</v>
      </c>
      <c r="G20" s="36">
        <v>1</v>
      </c>
      <c r="H20" s="36">
        <v>1</v>
      </c>
      <c r="I20" s="36">
        <v>1</v>
      </c>
      <c r="J20" s="3"/>
      <c r="R20" s="32"/>
      <c r="S20" s="32"/>
      <c r="T20" s="3">
        <f t="shared" si="0"/>
        <v>1</v>
      </c>
    </row>
    <row r="21" spans="1:21" x14ac:dyDescent="0.25">
      <c r="A21" s="3" t="s">
        <v>10</v>
      </c>
      <c r="B21" s="32">
        <v>48</v>
      </c>
      <c r="C21" s="33">
        <f>SUMPRODUCT((A21='Day Records'!$A$2:$A$37)*(B21='Day Records'!$B$2:$B$37)*('Day Records'!$C$2:$C$37))</f>
        <v>453</v>
      </c>
      <c r="D21">
        <v>1</v>
      </c>
      <c r="E21">
        <v>4</v>
      </c>
      <c r="F21" s="36">
        <v>1</v>
      </c>
      <c r="G21" s="36">
        <v>2</v>
      </c>
      <c r="H21" s="36">
        <v>2</v>
      </c>
      <c r="I21" s="36">
        <v>3</v>
      </c>
      <c r="J21" s="3">
        <v>4</v>
      </c>
      <c r="K21" s="3"/>
      <c r="T21" s="3">
        <f t="shared" si="0"/>
        <v>2.4285714285714284</v>
      </c>
    </row>
    <row r="22" spans="1:21" x14ac:dyDescent="0.25">
      <c r="A22" s="3" t="s">
        <v>10</v>
      </c>
      <c r="B22" s="32">
        <v>49</v>
      </c>
      <c r="C22" s="33">
        <f>SUMPRODUCT((A22='Day Records'!$A$2:$A$37)*(B22='Day Records'!$B$2:$B$37)*('Day Records'!$C$2:$C$37))</f>
        <v>619</v>
      </c>
      <c r="D22">
        <v>2</v>
      </c>
      <c r="E22">
        <v>2</v>
      </c>
      <c r="F22" s="36">
        <v>3</v>
      </c>
      <c r="G22" s="36">
        <v>3</v>
      </c>
      <c r="H22" s="36">
        <v>3</v>
      </c>
      <c r="I22" s="36">
        <v>3</v>
      </c>
      <c r="J22" s="3"/>
      <c r="T22" s="3">
        <f t="shared" si="0"/>
        <v>2.6666666666666665</v>
      </c>
    </row>
    <row r="23" spans="1:21" x14ac:dyDescent="0.25">
      <c r="A23" s="3" t="s">
        <v>10</v>
      </c>
      <c r="B23" s="32">
        <v>51</v>
      </c>
      <c r="C23" s="33">
        <f>SUMPRODUCT((A23='Day Records'!$A$2:$A$37)*(B23='Day Records'!$B$2:$B$37)*('Day Records'!$C$2:$C$37))</f>
        <v>886</v>
      </c>
      <c r="D23">
        <v>5</v>
      </c>
      <c r="E23">
        <v>5</v>
      </c>
      <c r="F23" s="36">
        <v>5</v>
      </c>
      <c r="G23" s="36">
        <v>5</v>
      </c>
      <c r="H23" s="36">
        <v>5</v>
      </c>
      <c r="I23" s="36">
        <v>5</v>
      </c>
      <c r="J23" s="36">
        <v>5</v>
      </c>
      <c r="T23" s="3">
        <f t="shared" si="0"/>
        <v>5</v>
      </c>
      <c r="U23" t="s">
        <v>198</v>
      </c>
    </row>
    <row r="24" spans="1:21" x14ac:dyDescent="0.25">
      <c r="A24" s="3" t="s">
        <v>10</v>
      </c>
      <c r="B24" s="32">
        <v>52</v>
      </c>
      <c r="C24" s="33">
        <f>SUMPRODUCT((A24='Day Records'!$A$2:$A$37)*(B24='Day Records'!$B$2:$B$37)*('Day Records'!$C$2:$C$37))</f>
        <v>1838</v>
      </c>
      <c r="D24">
        <v>2</v>
      </c>
      <c r="E24">
        <v>2</v>
      </c>
      <c r="F24" s="36">
        <v>3</v>
      </c>
      <c r="G24" s="36">
        <v>1</v>
      </c>
      <c r="H24" s="36">
        <v>3</v>
      </c>
      <c r="I24" s="36">
        <v>2</v>
      </c>
      <c r="J24" s="36">
        <v>1</v>
      </c>
      <c r="K24" s="36">
        <v>2</v>
      </c>
      <c r="L24" s="36">
        <v>2</v>
      </c>
      <c r="T24" s="3">
        <f t="shared" si="0"/>
        <v>2</v>
      </c>
    </row>
    <row r="25" spans="1:21" x14ac:dyDescent="0.25">
      <c r="A25" s="3" t="s">
        <v>10</v>
      </c>
      <c r="B25" s="32">
        <v>53</v>
      </c>
      <c r="C25" s="33">
        <f>SUMPRODUCT((A25='Day Records'!$A$2:$A$37)*(B25='Day Records'!$B$2:$B$37)*('Day Records'!$C$2:$C$37))</f>
        <v>2177</v>
      </c>
      <c r="D25">
        <v>4</v>
      </c>
      <c r="E25">
        <v>4</v>
      </c>
      <c r="F25" s="36">
        <v>3</v>
      </c>
      <c r="G25" s="36">
        <v>3</v>
      </c>
      <c r="H25" s="36">
        <v>2</v>
      </c>
      <c r="I25" s="36">
        <v>2</v>
      </c>
      <c r="J25" s="36">
        <v>2</v>
      </c>
      <c r="K25" s="3">
        <v>5</v>
      </c>
      <c r="L25" s="3"/>
      <c r="T25" s="3">
        <f t="shared" si="0"/>
        <v>3.125</v>
      </c>
    </row>
    <row r="26" spans="1:21" x14ac:dyDescent="0.25">
      <c r="A26" s="3" t="s">
        <v>10</v>
      </c>
      <c r="B26" s="32">
        <v>54</v>
      </c>
      <c r="C26" s="33">
        <f>SUMPRODUCT((A26='Day Records'!$A$2:$A$37)*(B26='Day Records'!$B$2:$B$37)*('Day Records'!$C$2:$C$37))</f>
        <v>2406</v>
      </c>
      <c r="D26">
        <v>3</v>
      </c>
      <c r="E26" s="3">
        <v>4</v>
      </c>
      <c r="F26" s="3">
        <v>2</v>
      </c>
      <c r="G26" s="3">
        <v>4</v>
      </c>
      <c r="H26" s="3">
        <v>3</v>
      </c>
      <c r="I26" s="3">
        <v>2</v>
      </c>
      <c r="J26" s="3">
        <v>3</v>
      </c>
      <c r="K26" s="3">
        <v>2</v>
      </c>
      <c r="L26" s="3">
        <v>3</v>
      </c>
      <c r="M26" s="3">
        <v>2</v>
      </c>
      <c r="N26">
        <v>3</v>
      </c>
      <c r="O26" s="3">
        <v>2</v>
      </c>
      <c r="P26">
        <v>2</v>
      </c>
      <c r="Q26">
        <v>3</v>
      </c>
      <c r="R26">
        <v>2</v>
      </c>
      <c r="S26">
        <v>2</v>
      </c>
      <c r="T26" s="3">
        <f t="shared" si="0"/>
        <v>2.625</v>
      </c>
    </row>
    <row r="27" spans="1:21" x14ac:dyDescent="0.25">
      <c r="A27" s="3" t="s">
        <v>11</v>
      </c>
      <c r="B27" s="32">
        <v>51</v>
      </c>
      <c r="C27" s="33">
        <f>SUMPRODUCT((A27='Day Records'!$A$2:$A$37)*(B27='Day Records'!$B$2:$B$37)*('Day Records'!$C$2:$C$37))</f>
        <v>2186</v>
      </c>
      <c r="D27">
        <v>2</v>
      </c>
      <c r="E27">
        <v>3</v>
      </c>
      <c r="F27" s="36">
        <v>4</v>
      </c>
      <c r="G27" s="36">
        <v>2</v>
      </c>
      <c r="H27" s="36">
        <v>3</v>
      </c>
      <c r="T27" s="3">
        <f t="shared" si="0"/>
        <v>2.8</v>
      </c>
    </row>
    <row r="28" spans="1:21" x14ac:dyDescent="0.25">
      <c r="A28" s="3" t="s">
        <v>11</v>
      </c>
      <c r="B28" s="32">
        <v>52</v>
      </c>
      <c r="C28" s="33">
        <f>SUMPRODUCT((A28='Day Records'!$A$2:$A$37)*(B28='Day Records'!$B$2:$B$37)*('Day Records'!$C$2:$C$37))</f>
        <v>3650</v>
      </c>
      <c r="D28">
        <v>1</v>
      </c>
      <c r="E28">
        <v>3</v>
      </c>
      <c r="F28" s="36">
        <v>3</v>
      </c>
      <c r="G28" s="36">
        <v>2</v>
      </c>
      <c r="H28" s="36">
        <v>3</v>
      </c>
      <c r="I28" s="36">
        <v>2</v>
      </c>
      <c r="J28" s="36">
        <v>3</v>
      </c>
      <c r="K28">
        <v>1</v>
      </c>
      <c r="L28">
        <v>2</v>
      </c>
      <c r="T28" s="3">
        <f t="shared" si="0"/>
        <v>2.2222222222222223</v>
      </c>
    </row>
    <row r="29" spans="1:21" x14ac:dyDescent="0.25">
      <c r="A29" s="3" t="s">
        <v>11</v>
      </c>
      <c r="B29" s="32">
        <v>53</v>
      </c>
      <c r="C29" s="33">
        <f>SUMPRODUCT((A29='Day Records'!$A$2:$A$37)*(B29='Day Records'!$B$2:$B$37)*('Day Records'!$C$2:$C$37))</f>
        <v>2910</v>
      </c>
      <c r="D29">
        <v>5</v>
      </c>
      <c r="E29">
        <v>3</v>
      </c>
      <c r="F29" s="36">
        <v>3</v>
      </c>
      <c r="G29" s="36">
        <v>3</v>
      </c>
      <c r="H29" s="36">
        <v>2</v>
      </c>
      <c r="I29" s="36">
        <v>2</v>
      </c>
      <c r="J29" s="36">
        <v>5</v>
      </c>
      <c r="K29" s="36">
        <v>5</v>
      </c>
      <c r="L29" s="36">
        <v>3</v>
      </c>
      <c r="T29" s="3">
        <f t="shared" si="0"/>
        <v>3.4444444444444446</v>
      </c>
    </row>
    <row r="30" spans="1:21" x14ac:dyDescent="0.25">
      <c r="A30" s="3" t="s">
        <v>11</v>
      </c>
      <c r="B30" s="32">
        <v>54</v>
      </c>
      <c r="C30" s="33">
        <f>SUMPRODUCT((A30='Day Records'!$A$2:$A$37)*(B30='Day Records'!$B$2:$B$37)*('Day Records'!$C$2:$C$37))</f>
        <v>4590</v>
      </c>
      <c r="D30">
        <v>5</v>
      </c>
      <c r="E30">
        <v>3</v>
      </c>
      <c r="F30" s="36">
        <v>2</v>
      </c>
      <c r="G30" s="36">
        <v>1</v>
      </c>
      <c r="H30" s="36">
        <v>1</v>
      </c>
      <c r="I30" s="36">
        <v>2</v>
      </c>
      <c r="J30" s="36">
        <v>2</v>
      </c>
      <c r="K30" s="3"/>
      <c r="L30" s="3"/>
      <c r="T30" s="3">
        <f t="shared" si="0"/>
        <v>2.2857142857142856</v>
      </c>
    </row>
    <row r="31" spans="1:21" x14ac:dyDescent="0.25">
      <c r="A31" s="3" t="s">
        <v>11</v>
      </c>
      <c r="B31" s="32">
        <v>55</v>
      </c>
      <c r="C31" s="33">
        <f>SUMPRODUCT((A31='Day Records'!$A$2:$A$37)*(B31='Day Records'!$B$2:$B$37)*('Day Records'!$C$2:$C$37))</f>
        <v>842</v>
      </c>
      <c r="D31">
        <v>2</v>
      </c>
      <c r="E31">
        <v>2</v>
      </c>
      <c r="F31" s="36">
        <v>1</v>
      </c>
      <c r="G31" s="36">
        <v>2</v>
      </c>
      <c r="H31" s="36">
        <v>5</v>
      </c>
      <c r="I31" s="3"/>
      <c r="J31" s="3"/>
      <c r="K31" s="3"/>
      <c r="L31" s="3"/>
      <c r="T31" s="3">
        <f t="shared" si="0"/>
        <v>2.4</v>
      </c>
    </row>
    <row r="32" spans="1:21" x14ac:dyDescent="0.25">
      <c r="A32" s="3" t="s">
        <v>12</v>
      </c>
      <c r="B32" s="32">
        <v>47</v>
      </c>
      <c r="C32" s="33">
        <f>SUMPRODUCT((A32='Day Records'!$A$2:$A$37)*(B32='Day Records'!$B$2:$B$37)*('Day Records'!$C$2:$C$37))</f>
        <v>167</v>
      </c>
      <c r="D32">
        <v>2</v>
      </c>
      <c r="E32">
        <v>3</v>
      </c>
      <c r="F32" s="36">
        <v>3</v>
      </c>
      <c r="G32" s="36">
        <v>2</v>
      </c>
      <c r="H32" s="36">
        <v>3</v>
      </c>
      <c r="I32" s="3"/>
      <c r="J32" s="3"/>
      <c r="T32" s="3">
        <f t="shared" si="0"/>
        <v>2.6</v>
      </c>
    </row>
    <row r="33" spans="1:20" x14ac:dyDescent="0.25">
      <c r="A33" s="3" t="s">
        <v>12</v>
      </c>
      <c r="B33" s="32">
        <v>49</v>
      </c>
      <c r="C33" s="33">
        <f>SUMPRODUCT((A33='Day Records'!$A$2:$A$37)*(B33='Day Records'!$B$2:$B$37)*('Day Records'!$C$2:$C$37))</f>
        <v>1280</v>
      </c>
      <c r="D33">
        <v>2</v>
      </c>
      <c r="E33">
        <v>2</v>
      </c>
      <c r="F33" s="36">
        <v>2</v>
      </c>
      <c r="G33" s="36">
        <v>1</v>
      </c>
      <c r="H33" s="36">
        <v>2</v>
      </c>
      <c r="I33" s="36">
        <v>3</v>
      </c>
      <c r="J33" s="36">
        <v>2</v>
      </c>
      <c r="K33" s="36">
        <v>1</v>
      </c>
      <c r="T33" s="3">
        <f t="shared" si="0"/>
        <v>1.875</v>
      </c>
    </row>
    <row r="34" spans="1:20" x14ac:dyDescent="0.25">
      <c r="A34" s="3" t="s">
        <v>9</v>
      </c>
      <c r="B34" s="32">
        <v>47</v>
      </c>
      <c r="C34" s="33">
        <f>SUMPRODUCT((A34='Day Records'!$A$2:$A$37)*(B34='Day Records'!$B$2:$B$37)*('Day Records'!$C$2:$C$37))</f>
        <v>1150</v>
      </c>
      <c r="D34">
        <v>3</v>
      </c>
      <c r="E34">
        <v>4</v>
      </c>
      <c r="F34" s="36">
        <v>3</v>
      </c>
      <c r="G34" s="36">
        <v>3</v>
      </c>
      <c r="H34" s="36">
        <v>2</v>
      </c>
      <c r="I34" s="36">
        <v>3</v>
      </c>
      <c r="J34" s="36">
        <v>2</v>
      </c>
      <c r="K34" s="36">
        <v>2</v>
      </c>
      <c r="R34" s="3"/>
      <c r="S34" s="3"/>
      <c r="T34" s="3">
        <f t="shared" si="0"/>
        <v>2.75</v>
      </c>
    </row>
    <row r="35" spans="1:20" s="3" customFormat="1" x14ac:dyDescent="0.25">
      <c r="A35" s="3" t="s">
        <v>9</v>
      </c>
      <c r="B35" s="32">
        <v>48</v>
      </c>
      <c r="C35" s="33">
        <f>SUMPRODUCT((A35='Day Records'!$A$2:$A$37)*(B35='Day Records'!$B$2:$B$37)*('Day Records'!$C$2:$C$37))</f>
        <v>327</v>
      </c>
      <c r="D35" s="3">
        <v>4</v>
      </c>
      <c r="E35" s="36">
        <v>3</v>
      </c>
      <c r="F35" s="36">
        <v>3</v>
      </c>
      <c r="G35" s="36">
        <v>2</v>
      </c>
      <c r="H35" s="36">
        <v>3</v>
      </c>
      <c r="I35" s="36">
        <v>3</v>
      </c>
      <c r="J35" s="36"/>
      <c r="K35" s="36"/>
    </row>
    <row r="36" spans="1:20" x14ac:dyDescent="0.25">
      <c r="A36" s="3" t="s">
        <v>9</v>
      </c>
      <c r="B36" s="32">
        <v>49</v>
      </c>
      <c r="C36" s="33">
        <f>SUMPRODUCT((A36='Day Records'!$A$2:$A$37)*(B36='Day Records'!$B$2:$B$37)*('Day Records'!$C$2:$C$37))</f>
        <v>2593</v>
      </c>
      <c r="D36">
        <v>2</v>
      </c>
      <c r="E36">
        <v>3</v>
      </c>
      <c r="F36" s="36">
        <v>2</v>
      </c>
      <c r="G36" s="36">
        <v>3</v>
      </c>
      <c r="H36" s="36">
        <v>2</v>
      </c>
      <c r="I36" s="36">
        <v>5</v>
      </c>
      <c r="J36" s="36">
        <v>1</v>
      </c>
      <c r="K36" s="36">
        <v>2</v>
      </c>
      <c r="L36" s="36">
        <v>3</v>
      </c>
      <c r="M36" s="3"/>
      <c r="N36" s="3"/>
      <c r="T36" s="3">
        <f>AVERAGE(D36:S36)</f>
        <v>2.5555555555555554</v>
      </c>
    </row>
    <row r="37" spans="1:20" x14ac:dyDescent="0.25">
      <c r="A37" s="3" t="s">
        <v>9</v>
      </c>
      <c r="B37" s="32">
        <v>50</v>
      </c>
      <c r="C37" s="33">
        <f>SUMPRODUCT((A37='Day Records'!$A$2:$A$37)*(B37='Day Records'!$B$2:$B$37)*('Day Records'!$C$2:$C$37))</f>
        <v>4484</v>
      </c>
      <c r="D37">
        <v>5</v>
      </c>
      <c r="E37">
        <v>3</v>
      </c>
      <c r="F37" s="36">
        <v>3</v>
      </c>
      <c r="G37" s="36">
        <v>2</v>
      </c>
      <c r="H37" s="36">
        <v>4</v>
      </c>
      <c r="I37" s="36">
        <v>2</v>
      </c>
      <c r="J37" s="36">
        <v>1</v>
      </c>
      <c r="K37" s="3"/>
      <c r="L37" s="3"/>
      <c r="R37" s="3"/>
      <c r="S37" s="3"/>
      <c r="T37" s="3">
        <f>AVERAGE(D37:S37)</f>
        <v>2.8571428571428572</v>
      </c>
    </row>
    <row r="38" spans="1:20" x14ac:dyDescent="0.25">
      <c r="A38" s="3" t="s">
        <v>9</v>
      </c>
      <c r="B38" s="32">
        <v>51</v>
      </c>
      <c r="C38" s="33">
        <f>SUMPRODUCT((A38='Day Records'!$A$2:$A$37)*(B38='Day Records'!$B$2:$B$37)*('Day Records'!$C$2:$C$37))</f>
        <v>4815</v>
      </c>
      <c r="D38">
        <v>2</v>
      </c>
      <c r="E38">
        <v>3</v>
      </c>
      <c r="F38" s="36">
        <v>2</v>
      </c>
      <c r="G38" s="36">
        <v>2</v>
      </c>
      <c r="H38" s="36">
        <v>2</v>
      </c>
      <c r="I38" s="36">
        <v>2</v>
      </c>
      <c r="J38" s="36">
        <v>3</v>
      </c>
      <c r="K38" s="36">
        <v>2</v>
      </c>
      <c r="L38" s="36">
        <v>2</v>
      </c>
      <c r="T38" s="3">
        <f>AVERAGE(D38:S38)</f>
        <v>2.2222222222222223</v>
      </c>
    </row>
  </sheetData>
  <sortState ref="A3:U38">
    <sortCondition ref="A1"/>
  </sortState>
  <conditionalFormatting sqref="D3:S11 D24:S38 D23:L23 N23:S23 D18:S22 D12:P17 R13:S17">
    <cfRule type="expression" dxfId="9" priority="3">
      <formula>D3=5</formula>
    </cfRule>
    <cfRule type="expression" dxfId="8" priority="4">
      <formula>D3=4</formula>
    </cfRule>
    <cfRule type="expression" dxfId="7" priority="5">
      <formula>D3=3</formula>
    </cfRule>
    <cfRule type="expression" dxfId="6" priority="6">
      <formula>D3=2</formula>
    </cfRule>
    <cfRule type="expression" dxfId="5" priority="7">
      <formula>D3=1</formula>
    </cfRule>
  </conditionalFormatting>
  <conditionalFormatting sqref="T3:T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10" zoomScale="90" zoomScaleNormal="90" workbookViewId="0">
      <selection activeCell="D19" sqref="D19:J19"/>
    </sheetView>
  </sheetViews>
  <sheetFormatPr defaultRowHeight="15" x14ac:dyDescent="0.25"/>
  <sheetData>
    <row r="1" spans="1:20" x14ac:dyDescent="0.25">
      <c r="A1" s="32"/>
      <c r="B1" s="32"/>
      <c r="C1" s="33"/>
      <c r="D1" s="3"/>
      <c r="E1" s="32" t="s">
        <v>197</v>
      </c>
      <c r="F1" s="38" t="s">
        <v>203</v>
      </c>
      <c r="G1" s="5"/>
      <c r="H1" s="6"/>
      <c r="I1" s="35"/>
      <c r="J1" s="37" t="s">
        <v>196</v>
      </c>
      <c r="K1" s="32"/>
      <c r="L1" s="32" t="s">
        <v>202</v>
      </c>
      <c r="M1" s="32"/>
      <c r="N1" s="32"/>
      <c r="O1" s="3"/>
      <c r="P1" s="3"/>
      <c r="Q1" s="3"/>
      <c r="R1" s="3"/>
      <c r="S1" s="3"/>
      <c r="T1" s="3"/>
    </row>
    <row r="2" spans="1:20" ht="15.75" thickBot="1" x14ac:dyDescent="0.3">
      <c r="A2" s="8" t="s">
        <v>0</v>
      </c>
      <c r="B2" s="8" t="s">
        <v>4</v>
      </c>
      <c r="C2" s="34" t="s">
        <v>199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17">
        <v>12</v>
      </c>
      <c r="P2" s="17">
        <v>13</v>
      </c>
      <c r="Q2" s="17">
        <v>14</v>
      </c>
      <c r="R2" s="17">
        <v>15</v>
      </c>
      <c r="S2" s="17">
        <v>16</v>
      </c>
      <c r="T2" s="3"/>
    </row>
    <row r="3" spans="1:20" x14ac:dyDescent="0.25">
      <c r="A3" s="3" t="s">
        <v>5</v>
      </c>
      <c r="B3" s="32">
        <v>43</v>
      </c>
      <c r="C3" s="33">
        <f>SUMPRODUCT((A3='Day Records'!$A$2:$A$37)*(B3='Day Records'!$B$2:$B$37)*('Day Records'!$C$2:$C$37))</f>
        <v>281</v>
      </c>
      <c r="D3" s="1">
        <v>1.1980681818293835</v>
      </c>
      <c r="E3" s="1">
        <v>0.56884738626304832</v>
      </c>
      <c r="F3" s="39">
        <v>0.50610622538441774</v>
      </c>
      <c r="G3" s="39">
        <v>0.56798704687548551</v>
      </c>
      <c r="H3" s="39">
        <v>0.50193639629887576</v>
      </c>
      <c r="I3" s="39">
        <v>0.54280444450576582</v>
      </c>
      <c r="J3" s="39">
        <v>1.0545819343631586</v>
      </c>
      <c r="K3" s="39">
        <v>0.59294130517532428</v>
      </c>
      <c r="L3" s="39">
        <v>0.20175956199111109</v>
      </c>
      <c r="M3" s="39">
        <v>0.48446651005738489</v>
      </c>
      <c r="N3" s="39">
        <v>0.23040584328356081</v>
      </c>
      <c r="O3" s="1"/>
      <c r="P3" s="1"/>
      <c r="Q3" s="1"/>
      <c r="R3" s="1"/>
      <c r="S3" s="1"/>
      <c r="T3" s="3"/>
    </row>
    <row r="4" spans="1:20" x14ac:dyDescent="0.25">
      <c r="A4" s="3" t="s">
        <v>5</v>
      </c>
      <c r="B4" s="32">
        <v>57</v>
      </c>
      <c r="C4" s="33">
        <f>SUMPRODUCT((A4='Day Records'!$A$2:$A$37)*(B4='Day Records'!$B$2:$B$37)*('Day Records'!$C$2:$C$37))</f>
        <v>849</v>
      </c>
      <c r="D4" s="1">
        <v>0.87103060045970637</v>
      </c>
      <c r="E4" s="1">
        <v>0.8425884584046569</v>
      </c>
      <c r="F4" s="39">
        <v>1.0174494680937836</v>
      </c>
      <c r="G4" s="39">
        <v>1.2428585721219045</v>
      </c>
      <c r="H4" s="39">
        <v>1.0827348813309785</v>
      </c>
      <c r="I4" s="39">
        <v>0.54191479968230816</v>
      </c>
      <c r="J4" s="39">
        <v>0.85590552986452395</v>
      </c>
      <c r="K4" s="39">
        <v>0.89679151050811701</v>
      </c>
      <c r="L4" s="39">
        <v>0.80181879307719794</v>
      </c>
      <c r="M4" s="39">
        <v>0.46916543584887094</v>
      </c>
      <c r="N4" s="39">
        <v>0.28267651173353558</v>
      </c>
      <c r="O4" s="1"/>
      <c r="P4" s="1"/>
      <c r="Q4" s="1"/>
      <c r="R4" s="1"/>
      <c r="S4" s="1"/>
      <c r="T4" s="3"/>
    </row>
    <row r="5" spans="1:20" x14ac:dyDescent="0.25">
      <c r="A5" s="3" t="s">
        <v>5</v>
      </c>
      <c r="B5" s="32">
        <v>61</v>
      </c>
      <c r="C5" s="33">
        <f>SUMPRODUCT((A5='Day Records'!$A$2:$A$37)*(B5='Day Records'!$B$2:$B$37)*('Day Records'!$C$2:$C$37))</f>
        <v>1586</v>
      </c>
      <c r="D5" s="1">
        <v>0.73432076769102661</v>
      </c>
      <c r="E5" s="1">
        <v>1.6192402655088269</v>
      </c>
      <c r="F5" s="1">
        <v>0.99173666236555125</v>
      </c>
      <c r="G5" s="1">
        <v>1.0528439212354559</v>
      </c>
      <c r="H5" s="1">
        <v>0.68431491390412946</v>
      </c>
      <c r="I5" s="1">
        <v>0.7725088587717438</v>
      </c>
      <c r="J5" s="1">
        <v>1.3842633191051994</v>
      </c>
      <c r="K5" s="1">
        <v>1.7630180359495742</v>
      </c>
      <c r="L5" s="1"/>
      <c r="M5" s="1"/>
      <c r="N5" s="1"/>
      <c r="O5" s="1"/>
      <c r="P5" s="1"/>
      <c r="Q5" s="1"/>
      <c r="R5" s="1"/>
      <c r="S5" s="1"/>
      <c r="T5" s="3"/>
    </row>
    <row r="6" spans="1:20" x14ac:dyDescent="0.25">
      <c r="A6" s="3" t="s">
        <v>6</v>
      </c>
      <c r="B6" s="32">
        <v>50</v>
      </c>
      <c r="C6" s="33">
        <f>SUMPRODUCT((A6='Day Records'!$A$2:$A$37)*(B6='Day Records'!$B$2:$B$37)*('Day Records'!$C$2:$C$37))</f>
        <v>456</v>
      </c>
      <c r="D6" s="1">
        <v>0.59370317262519412</v>
      </c>
      <c r="E6" s="1">
        <v>0.45309047923561308</v>
      </c>
      <c r="F6" s="39">
        <v>0.85140540903078932</v>
      </c>
      <c r="G6" s="39">
        <v>1.2613828465286505</v>
      </c>
      <c r="H6" s="39">
        <v>0.51632699362134704</v>
      </c>
      <c r="I6" s="39">
        <v>1.0456937061477689</v>
      </c>
      <c r="J6" s="39">
        <v>0.4102618600209787</v>
      </c>
      <c r="K6" s="39">
        <v>1.0102408919111578</v>
      </c>
      <c r="L6" s="1"/>
      <c r="M6" s="1"/>
      <c r="N6" s="1"/>
      <c r="O6" s="1"/>
      <c r="P6" s="1"/>
      <c r="Q6" s="1"/>
      <c r="R6" s="1"/>
      <c r="S6" s="1"/>
      <c r="T6" s="3"/>
    </row>
    <row r="7" spans="1:20" x14ac:dyDescent="0.25">
      <c r="A7" s="3" t="s">
        <v>6</v>
      </c>
      <c r="B7" s="32">
        <v>51</v>
      </c>
      <c r="C7" s="33">
        <f>SUMPRODUCT((A7='Day Records'!$A$2:$A$37)*(B7='Day Records'!$B$2:$B$37)*('Day Records'!$C$2:$C$37))</f>
        <v>345</v>
      </c>
      <c r="D7" s="1">
        <v>0.66054556324511482</v>
      </c>
      <c r="E7" s="1">
        <v>1.0139669018364807</v>
      </c>
      <c r="F7" s="39">
        <v>0.75053015643106202</v>
      </c>
      <c r="G7" s="39">
        <v>0.4117045603699333</v>
      </c>
      <c r="H7" s="39">
        <v>0.97528597201778011</v>
      </c>
      <c r="I7" s="39">
        <v>0.80981602613850523</v>
      </c>
      <c r="J7" s="39">
        <v>0.58479458104633064</v>
      </c>
      <c r="K7" s="39">
        <v>0.69795643397152729</v>
      </c>
      <c r="L7" s="1"/>
      <c r="M7" s="1"/>
      <c r="N7" s="1"/>
      <c r="O7" s="1"/>
      <c r="P7" s="1"/>
      <c r="Q7" s="1"/>
      <c r="R7" s="1"/>
      <c r="S7" s="1"/>
      <c r="T7" s="3"/>
    </row>
    <row r="8" spans="1:20" x14ac:dyDescent="0.25">
      <c r="A8" s="3" t="s">
        <v>6</v>
      </c>
      <c r="B8" s="32">
        <v>52</v>
      </c>
      <c r="C8" s="33">
        <f>SUMPRODUCT((A8='Day Records'!$A$2:$A$37)*(B8='Day Records'!$B$2:$B$37)*('Day Records'!$C$2:$C$37))</f>
        <v>125</v>
      </c>
      <c r="D8" s="1">
        <v>2.8819590876899985</v>
      </c>
      <c r="E8" s="1">
        <v>3.6085820402575211</v>
      </c>
      <c r="F8" s="39">
        <v>1.9662757789265535</v>
      </c>
      <c r="G8" s="39">
        <v>0.93599023256831948</v>
      </c>
      <c r="H8" s="39">
        <v>0.30872463125977878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</row>
    <row r="9" spans="1:20" x14ac:dyDescent="0.25">
      <c r="A9" s="3" t="s">
        <v>6</v>
      </c>
      <c r="B9" s="32">
        <v>53</v>
      </c>
      <c r="C9" s="33">
        <f>SUMPRODUCT((A9='Day Records'!$A$2:$A$37)*(B9='Day Records'!$B$2:$B$37)*('Day Records'!$C$2:$C$37))</f>
        <v>1740</v>
      </c>
      <c r="D9" s="1">
        <v>0.96813374909410765</v>
      </c>
      <c r="E9" s="1">
        <v>1.2657816316453647</v>
      </c>
      <c r="F9" s="1">
        <v>0.65131977852953682</v>
      </c>
      <c r="G9" s="1">
        <v>0.43885434172765175</v>
      </c>
      <c r="H9" s="1">
        <v>0.61310781924120261</v>
      </c>
      <c r="I9" s="1">
        <v>0.68841352376603293</v>
      </c>
      <c r="J9" s="1">
        <v>0.62991392476473873</v>
      </c>
      <c r="K9" s="1"/>
      <c r="L9" s="1"/>
      <c r="M9" s="1"/>
      <c r="N9" s="1"/>
      <c r="O9" s="1"/>
      <c r="P9" s="1"/>
      <c r="Q9" s="1"/>
      <c r="R9" s="1"/>
      <c r="S9" s="1"/>
      <c r="T9" s="3"/>
    </row>
    <row r="10" spans="1:20" x14ac:dyDescent="0.25">
      <c r="A10" s="3" t="s">
        <v>28</v>
      </c>
      <c r="B10" s="36">
        <v>50</v>
      </c>
      <c r="C10" s="33">
        <f>SUMPRODUCT((A10='Day Records'!$A$2:$A$37)*(B10='Day Records'!$B$2:$B$37)*('Day Records'!$C$2:$C$37))</f>
        <v>587</v>
      </c>
      <c r="D10" s="1">
        <v>0.90492559401712469</v>
      </c>
      <c r="E10" s="1">
        <v>0.89826421383056809</v>
      </c>
      <c r="F10" s="1">
        <v>0.8199276025238188</v>
      </c>
      <c r="G10" s="1">
        <v>0.66390461575636439</v>
      </c>
      <c r="H10" s="1">
        <v>1.3413600458229937</v>
      </c>
      <c r="I10" s="1">
        <v>0.79650766064997391</v>
      </c>
      <c r="J10" s="1">
        <v>1.1556236578098067</v>
      </c>
      <c r="K10" s="1">
        <v>1.5521927810974496</v>
      </c>
      <c r="L10" s="1">
        <v>1.0270536181910235</v>
      </c>
      <c r="M10" s="1"/>
      <c r="N10" s="1"/>
      <c r="O10" s="1"/>
      <c r="P10" s="1"/>
      <c r="Q10" s="1"/>
      <c r="R10" s="1"/>
      <c r="S10" s="1"/>
      <c r="T10" s="3"/>
    </row>
    <row r="11" spans="1:20" x14ac:dyDescent="0.25">
      <c r="A11" s="3" t="s">
        <v>28</v>
      </c>
      <c r="B11" s="32">
        <v>51</v>
      </c>
      <c r="C11" s="33">
        <f>SUMPRODUCT((A11='Day Records'!$A$2:$A$37)*(B11='Day Records'!$B$2:$B$37)*('Day Records'!$C$2:$C$37))</f>
        <v>392</v>
      </c>
      <c r="D11" s="1">
        <v>0.27040970543492265</v>
      </c>
      <c r="E11" s="1">
        <v>1.1478573135749681</v>
      </c>
      <c r="F11" s="1">
        <v>1.37311580223261</v>
      </c>
      <c r="G11" s="39">
        <v>1.5162002288703604</v>
      </c>
      <c r="H11" s="39">
        <v>1.1474893030232016</v>
      </c>
      <c r="I11" s="39">
        <v>0.78001466653620943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3"/>
    </row>
    <row r="12" spans="1:20" x14ac:dyDescent="0.25">
      <c r="A12" s="3" t="s">
        <v>28</v>
      </c>
      <c r="B12" s="32">
        <v>53</v>
      </c>
      <c r="C12" s="33">
        <f>SUMPRODUCT((A12='Day Records'!$A$2:$A$37)*(B12='Day Records'!$B$2:$B$37)*('Day Records'!$C$2:$C$37))</f>
        <v>3920</v>
      </c>
      <c r="D12" s="1">
        <v>0.63244641794119993</v>
      </c>
      <c r="E12" s="1">
        <v>0.5583160678691883</v>
      </c>
      <c r="F12" s="39">
        <v>1.0072715608758311</v>
      </c>
      <c r="G12" s="39">
        <v>1.019754405556808</v>
      </c>
      <c r="H12" s="39">
        <v>0.73552320115043679</v>
      </c>
      <c r="I12" s="39">
        <v>0.45140328975000676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3"/>
    </row>
    <row r="13" spans="1:20" x14ac:dyDescent="0.25">
      <c r="A13" s="3" t="s">
        <v>40</v>
      </c>
      <c r="B13" s="32">
        <v>53</v>
      </c>
      <c r="C13" s="33">
        <f>SUMPRODUCT((A13='Day Records'!$A$2:$A$37)*(B13='Day Records'!$B$2:$B$37)*('Day Records'!$C$2:$C$37))</f>
        <v>2279</v>
      </c>
      <c r="D13" s="1">
        <v>1.5474654390270584</v>
      </c>
      <c r="E13" s="1">
        <v>1.4974364730196796</v>
      </c>
      <c r="F13" s="39">
        <v>1.5221327809524956</v>
      </c>
      <c r="G13" s="39">
        <v>1.3057546384407017</v>
      </c>
      <c r="H13" s="39">
        <v>0.41056732443053368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</row>
    <row r="14" spans="1:20" x14ac:dyDescent="0.25">
      <c r="A14" s="3" t="s">
        <v>40</v>
      </c>
      <c r="B14" s="32">
        <v>54</v>
      </c>
      <c r="C14" s="33">
        <f>SUMPRODUCT((A14='Day Records'!$A$2:$A$37)*(B14='Day Records'!$B$2:$B$37)*('Day Records'!$C$2:$C$37))</f>
        <v>5628</v>
      </c>
      <c r="D14" s="1">
        <v>1.151267641821005</v>
      </c>
      <c r="E14" s="1">
        <v>1.4329968739066266</v>
      </c>
      <c r="F14" s="39">
        <v>0.75363998859300085</v>
      </c>
      <c r="G14" s="39">
        <v>1.1420197181831317</v>
      </c>
      <c r="H14" s="39">
        <v>1.0186698604570428</v>
      </c>
      <c r="I14" s="39">
        <v>1.3741671720830191</v>
      </c>
      <c r="J14" s="39">
        <v>0.47719866327314947</v>
      </c>
      <c r="K14" s="1"/>
      <c r="L14" s="1"/>
      <c r="M14" s="1"/>
      <c r="N14" s="1"/>
      <c r="O14" s="1"/>
      <c r="P14" s="1"/>
      <c r="Q14" s="1"/>
      <c r="R14" s="1"/>
      <c r="S14" s="1"/>
      <c r="T14" s="3"/>
    </row>
    <row r="15" spans="1:20" x14ac:dyDescent="0.25">
      <c r="A15" s="3" t="s">
        <v>40</v>
      </c>
      <c r="B15" s="32">
        <v>58</v>
      </c>
      <c r="C15" s="33">
        <f>SUMPRODUCT((A15='Day Records'!$A$2:$A$37)*(B15='Day Records'!$B$2:$B$37)*('Day Records'!$C$2:$C$37))</f>
        <v>1159</v>
      </c>
      <c r="D15" s="1">
        <v>0.65850474992308483</v>
      </c>
      <c r="E15" s="1">
        <v>0.87018534836815287</v>
      </c>
      <c r="F15" s="39">
        <v>1.3420605276542001</v>
      </c>
      <c r="G15" s="39">
        <v>0.96039318514321381</v>
      </c>
      <c r="H15" s="39">
        <v>1.8516209051637025</v>
      </c>
      <c r="I15" s="39">
        <v>1.5893146145122887</v>
      </c>
      <c r="J15" s="39">
        <v>0.73010498230533694</v>
      </c>
      <c r="K15" s="1"/>
      <c r="L15" s="1"/>
      <c r="M15" s="1"/>
      <c r="N15" s="1"/>
      <c r="O15" s="1"/>
      <c r="P15" s="1"/>
      <c r="Q15" s="1"/>
      <c r="R15" s="1"/>
      <c r="S15" s="1"/>
      <c r="T15" s="3"/>
    </row>
    <row r="16" spans="1:20" x14ac:dyDescent="0.25">
      <c r="A16" s="3" t="s">
        <v>40</v>
      </c>
      <c r="B16" s="32">
        <v>59</v>
      </c>
      <c r="C16" s="33">
        <f>SUMPRODUCT((A16='Day Records'!$A$2:$A$37)*(B16='Day Records'!$B$2:$B$37)*('Day Records'!$C$2:$C$37))</f>
        <v>1780</v>
      </c>
      <c r="D16" s="1">
        <v>1.2186220043012277</v>
      </c>
      <c r="E16" s="1">
        <v>1.1031981757191869</v>
      </c>
      <c r="F16" s="39">
        <v>0.97228103914327046</v>
      </c>
      <c r="G16" s="39">
        <v>0.78726945167862061</v>
      </c>
      <c r="H16" s="39">
        <v>1.4297041364097427</v>
      </c>
      <c r="I16" s="39">
        <v>0.83544153666831977</v>
      </c>
      <c r="J16" s="39">
        <v>0.36828246770699735</v>
      </c>
      <c r="K16" s="39">
        <v>0.35171579717344631</v>
      </c>
      <c r="L16" s="1"/>
      <c r="M16" s="1"/>
      <c r="N16" s="1"/>
      <c r="O16" s="1"/>
      <c r="P16" s="1"/>
      <c r="Q16" s="1"/>
      <c r="R16" s="1"/>
      <c r="S16" s="1"/>
      <c r="T16" s="3"/>
    </row>
    <row r="17" spans="1:20" x14ac:dyDescent="0.25">
      <c r="A17" s="3" t="s">
        <v>7</v>
      </c>
      <c r="B17" s="32">
        <v>56</v>
      </c>
      <c r="C17" s="33">
        <f>SUMPRODUCT((A17='Day Records'!$A$2:$A$37)*(B17='Day Records'!$B$2:$B$37)*('Day Records'!$C$2:$C$37))</f>
        <v>977</v>
      </c>
      <c r="D17" s="1">
        <v>0.32270314431515762</v>
      </c>
      <c r="E17" s="1">
        <v>0.89674465640977985</v>
      </c>
      <c r="F17" s="39">
        <v>0.47787092555223493</v>
      </c>
      <c r="G17" s="39">
        <v>0.42429115087075547</v>
      </c>
      <c r="H17" s="39">
        <v>0.46259465058608346</v>
      </c>
      <c r="I17" s="39">
        <v>0.47179794992467911</v>
      </c>
      <c r="J17" s="39">
        <v>1.0376684178977782</v>
      </c>
      <c r="K17" s="1"/>
      <c r="L17" s="1"/>
      <c r="M17" s="1"/>
      <c r="N17" s="1"/>
      <c r="O17" s="1"/>
      <c r="P17" s="1"/>
      <c r="Q17" s="1"/>
      <c r="R17" s="1"/>
      <c r="S17" s="1"/>
      <c r="T17" s="3"/>
    </row>
    <row r="18" spans="1:20" x14ac:dyDescent="0.25">
      <c r="A18" s="3" t="s">
        <v>8</v>
      </c>
      <c r="B18" s="32">
        <v>53</v>
      </c>
      <c r="C18" s="33">
        <f>SUMPRODUCT((A18='Day Records'!$A$2:$A$37)*(B18='Day Records'!$B$2:$B$37)*('Day Records'!$C$2:$C$37))</f>
        <v>1398</v>
      </c>
      <c r="D18" s="1">
        <v>0.96819892945712205</v>
      </c>
      <c r="E18" s="1">
        <v>0.6296893620261409</v>
      </c>
      <c r="F18" s="39">
        <v>0.3814912461006939</v>
      </c>
      <c r="G18" s="39">
        <v>0.85873760788492748</v>
      </c>
      <c r="H18" s="39">
        <v>0.33103953646187373</v>
      </c>
      <c r="I18" s="39">
        <v>0.34736306464899597</v>
      </c>
      <c r="J18" s="39">
        <v>1.2551532167314339</v>
      </c>
      <c r="K18" s="1"/>
      <c r="L18" s="1"/>
      <c r="M18" s="1"/>
      <c r="N18" s="1"/>
      <c r="O18" s="1"/>
      <c r="P18" s="1"/>
      <c r="Q18" s="1"/>
      <c r="R18" s="1"/>
      <c r="S18" s="1"/>
      <c r="T18" s="3"/>
    </row>
    <row r="19" spans="1:20" x14ac:dyDescent="0.25">
      <c r="A19" s="3" t="s">
        <v>8</v>
      </c>
      <c r="B19" s="32">
        <v>59</v>
      </c>
      <c r="C19" s="33">
        <f>SUMPRODUCT((A19='Day Records'!$A$2:$A$37)*(B19='Day Records'!$B$2:$B$37)*('Day Records'!$C$2:$C$37))</f>
        <v>1735</v>
      </c>
      <c r="D19" s="1">
        <v>0.97126898044995025</v>
      </c>
      <c r="E19" s="1">
        <v>6.9308428845788791E-2</v>
      </c>
      <c r="F19" s="39">
        <v>0.26684985854806098</v>
      </c>
      <c r="G19" s="39">
        <v>1.2128373548982381</v>
      </c>
      <c r="H19" s="39">
        <v>0.29087154940684484</v>
      </c>
      <c r="I19" s="39">
        <v>0.92542319915345173</v>
      </c>
      <c r="J19" s="39">
        <v>0.73539424048919566</v>
      </c>
      <c r="K19" s="1"/>
      <c r="L19" s="1"/>
      <c r="M19" s="1"/>
      <c r="N19" s="1"/>
      <c r="O19" s="1"/>
      <c r="P19" s="1"/>
      <c r="Q19" s="1"/>
      <c r="R19" s="1"/>
      <c r="S19" s="1"/>
      <c r="T19" s="3"/>
    </row>
    <row r="20" spans="1:20" x14ac:dyDescent="0.25">
      <c r="A20" s="3" t="s">
        <v>8</v>
      </c>
      <c r="B20" s="32">
        <v>60</v>
      </c>
      <c r="C20" s="33">
        <f>SUMPRODUCT((A20='Day Records'!$A$2:$A$37)*(B20='Day Records'!$B$2:$B$37)*('Day Records'!$C$2:$C$37))</f>
        <v>4086</v>
      </c>
      <c r="D20" s="1">
        <v>0.58742515808920603</v>
      </c>
      <c r="E20" s="1">
        <v>0.12201336301970458</v>
      </c>
      <c r="F20" s="39">
        <v>3.602950427731185</v>
      </c>
      <c r="G20" s="39">
        <v>3.624930603082273</v>
      </c>
      <c r="H20" s="39">
        <v>0.24801054692637309</v>
      </c>
      <c r="I20" s="39">
        <v>0.77750720654155581</v>
      </c>
      <c r="J20" s="1"/>
      <c r="K20" s="1"/>
      <c r="L20" s="1"/>
      <c r="M20" s="1"/>
      <c r="N20" s="1"/>
      <c r="O20" s="1"/>
      <c r="P20" s="1"/>
      <c r="Q20" s="1"/>
      <c r="R20" s="40"/>
      <c r="S20" s="40"/>
      <c r="T20" s="3"/>
    </row>
    <row r="21" spans="1:20" x14ac:dyDescent="0.25">
      <c r="A21" s="3" t="s">
        <v>10</v>
      </c>
      <c r="B21" s="32">
        <v>48</v>
      </c>
      <c r="C21" s="33">
        <f>SUMPRODUCT((A21='Day Records'!$A$2:$A$37)*(B21='Day Records'!$B$2:$B$37)*('Day Records'!$C$2:$C$37))</f>
        <v>453</v>
      </c>
      <c r="D21" s="1">
        <v>0.75410898741747412</v>
      </c>
      <c r="E21" s="1">
        <v>0.64948184137358267</v>
      </c>
      <c r="F21" s="39">
        <v>0.80222116736984994</v>
      </c>
      <c r="G21" s="39">
        <v>1.4901445724311158</v>
      </c>
      <c r="H21" s="39">
        <v>0.9585451781874349</v>
      </c>
      <c r="I21" s="39">
        <v>1.4002298830707314</v>
      </c>
      <c r="J21" s="1">
        <v>0.55899027448221961</v>
      </c>
      <c r="K21" s="1"/>
      <c r="L21" s="1"/>
      <c r="M21" s="1"/>
      <c r="N21" s="1"/>
      <c r="O21" s="1"/>
      <c r="P21" s="1"/>
      <c r="Q21" s="1"/>
      <c r="R21" s="1"/>
      <c r="S21" s="1"/>
      <c r="T21" s="3"/>
    </row>
    <row r="22" spans="1:20" x14ac:dyDescent="0.25">
      <c r="A22" s="3" t="s">
        <v>10</v>
      </c>
      <c r="B22" s="32">
        <v>49</v>
      </c>
      <c r="C22" s="33">
        <f>SUMPRODUCT((A22='Day Records'!$A$2:$A$37)*(B22='Day Records'!$B$2:$B$37)*('Day Records'!$C$2:$C$37))</f>
        <v>619</v>
      </c>
      <c r="D22" s="1">
        <v>1.129123213825193</v>
      </c>
      <c r="E22" s="1">
        <v>0.79669876380845372</v>
      </c>
      <c r="F22" s="39">
        <v>0.86310871808993994</v>
      </c>
      <c r="G22" s="39">
        <v>0.9384672902482144</v>
      </c>
      <c r="H22" s="39">
        <v>0.70424175758645202</v>
      </c>
      <c r="I22" s="39">
        <v>0.61453571839616772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3"/>
    </row>
    <row r="23" spans="1:20" x14ac:dyDescent="0.25">
      <c r="A23" s="3" t="s">
        <v>10</v>
      </c>
      <c r="B23" s="32">
        <v>51</v>
      </c>
      <c r="C23" s="33">
        <f>SUMPRODUCT((A23='Day Records'!$A$2:$A$37)*(B23='Day Records'!$B$2:$B$37)*('Day Records'!$C$2:$C$37))</f>
        <v>886</v>
      </c>
      <c r="D23" s="1"/>
      <c r="E23" s="1"/>
      <c r="F23" s="39"/>
      <c r="G23" s="39"/>
      <c r="H23" s="39"/>
      <c r="I23" s="39"/>
      <c r="J23" s="39"/>
      <c r="K23" s="1"/>
      <c r="L23" s="1"/>
      <c r="M23" s="1"/>
      <c r="N23" s="1"/>
      <c r="O23" s="1"/>
      <c r="P23" s="1"/>
      <c r="Q23" s="1"/>
      <c r="R23" s="1"/>
      <c r="S23" s="1"/>
      <c r="T23" s="3"/>
    </row>
    <row r="24" spans="1:20" x14ac:dyDescent="0.25">
      <c r="A24" s="3" t="s">
        <v>10</v>
      </c>
      <c r="B24" s="32">
        <v>52</v>
      </c>
      <c r="C24" s="33">
        <f>SUMPRODUCT((A24='Day Records'!$A$2:$A$37)*(B24='Day Records'!$B$2:$B$37)*('Day Records'!$C$2:$C$37))</f>
        <v>1838</v>
      </c>
      <c r="D24" s="1">
        <v>0.89827605062606375</v>
      </c>
      <c r="E24" s="1">
        <v>1.0326564870145762</v>
      </c>
      <c r="F24" s="39">
        <v>0.50094171505131191</v>
      </c>
      <c r="G24" s="39">
        <v>0.86838864337592536</v>
      </c>
      <c r="H24" s="39">
        <v>1.0659991699638203</v>
      </c>
      <c r="I24" s="39">
        <v>0.85372072077206484</v>
      </c>
      <c r="J24" s="39">
        <v>0.48926226053884814</v>
      </c>
      <c r="K24" s="39">
        <v>1.0586955512103917</v>
      </c>
      <c r="L24" s="39">
        <v>1.0956840714986769</v>
      </c>
      <c r="M24" s="1"/>
      <c r="N24" s="1"/>
      <c r="O24" s="1"/>
      <c r="P24" s="1"/>
      <c r="Q24" s="1"/>
      <c r="R24" s="1"/>
      <c r="S24" s="1"/>
      <c r="T24" s="3"/>
    </row>
    <row r="25" spans="1:20" x14ac:dyDescent="0.25">
      <c r="A25" s="3" t="s">
        <v>10</v>
      </c>
      <c r="B25" s="32">
        <v>53</v>
      </c>
      <c r="C25" s="33">
        <f>SUMPRODUCT((A25='Day Records'!$A$2:$A$37)*(B25='Day Records'!$B$2:$B$37)*('Day Records'!$C$2:$C$37))</f>
        <v>2177</v>
      </c>
      <c r="D25" s="1">
        <v>0.9431175899943296</v>
      </c>
      <c r="E25" s="1">
        <v>1.135380098611477</v>
      </c>
      <c r="F25" s="39">
        <v>3.1076610450277395</v>
      </c>
      <c r="G25" s="39">
        <v>2.8002239256216241</v>
      </c>
      <c r="H25" s="39">
        <v>0.97991147145443747</v>
      </c>
      <c r="I25" s="39">
        <v>0.96176964338001703</v>
      </c>
      <c r="J25" s="39">
        <v>1.0450285253482534</v>
      </c>
      <c r="K25" s="1">
        <v>0.25710167573485726</v>
      </c>
      <c r="L25" s="1"/>
      <c r="M25" s="1"/>
      <c r="N25" s="1"/>
      <c r="O25" s="1"/>
      <c r="P25" s="1"/>
      <c r="Q25" s="1"/>
      <c r="R25" s="1"/>
      <c r="S25" s="1"/>
      <c r="T25" s="3"/>
    </row>
    <row r="26" spans="1:20" x14ac:dyDescent="0.25">
      <c r="A26" s="3" t="s">
        <v>10</v>
      </c>
      <c r="B26" s="32">
        <v>54</v>
      </c>
      <c r="C26" s="33">
        <f>SUMPRODUCT((A26='Day Records'!$A$2:$A$37)*(B26='Day Records'!$B$2:$B$37)*('Day Records'!$C$2:$C$37))</f>
        <v>2406</v>
      </c>
      <c r="D26" s="1">
        <v>0.54644904973163355</v>
      </c>
      <c r="E26" s="1">
        <v>0.56530004837818937</v>
      </c>
      <c r="F26" s="1">
        <v>0.54306886518352604</v>
      </c>
      <c r="G26" s="1">
        <v>0.61288874863008069</v>
      </c>
      <c r="H26" s="1">
        <v>0.43117307362220403</v>
      </c>
      <c r="I26" s="1">
        <v>0.55228566257235867</v>
      </c>
      <c r="J26" s="1">
        <v>0.75518632853133361</v>
      </c>
      <c r="K26" s="1">
        <v>0.53034370790154484</v>
      </c>
      <c r="L26" s="1">
        <v>0.71893048490066147</v>
      </c>
      <c r="M26" s="1">
        <v>0.48112689637502065</v>
      </c>
      <c r="N26" s="1">
        <v>0.44404331969898098</v>
      </c>
      <c r="O26" s="1">
        <v>0.50356113003697223</v>
      </c>
      <c r="P26" s="1">
        <v>0.87905546657823441</v>
      </c>
      <c r="Q26" s="1">
        <v>0.73608588789037055</v>
      </c>
      <c r="R26" s="1">
        <v>0.92009362251279436</v>
      </c>
      <c r="S26" s="1">
        <v>1.0600039675346324</v>
      </c>
      <c r="T26" s="3"/>
    </row>
    <row r="27" spans="1:20" x14ac:dyDescent="0.25">
      <c r="A27" s="3" t="s">
        <v>11</v>
      </c>
      <c r="B27" s="32">
        <v>51</v>
      </c>
      <c r="C27" s="33">
        <f>SUMPRODUCT((A27='Day Records'!$A$2:$A$37)*(B27='Day Records'!$B$2:$B$37)*('Day Records'!$C$2:$C$37))</f>
        <v>2186</v>
      </c>
      <c r="D27" s="1">
        <v>2.5163324781684344</v>
      </c>
      <c r="E27" s="1">
        <v>1.1917289655562777</v>
      </c>
      <c r="F27" s="39">
        <v>0.62852758283660881</v>
      </c>
      <c r="G27" s="39">
        <v>2.5044584065413167</v>
      </c>
      <c r="H27" s="39">
        <v>1.1280869716647162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3"/>
    </row>
    <row r="28" spans="1:20" x14ac:dyDescent="0.25">
      <c r="A28" s="3" t="s">
        <v>11</v>
      </c>
      <c r="B28" s="32">
        <v>52</v>
      </c>
      <c r="C28" s="33">
        <f>SUMPRODUCT((A28='Day Records'!$A$2:$A$37)*(B28='Day Records'!$B$2:$B$37)*('Day Records'!$C$2:$C$37))</f>
        <v>3650</v>
      </c>
      <c r="D28" s="1">
        <v>0.73021837999715788</v>
      </c>
      <c r="E28" s="1">
        <v>1.3311709048386469</v>
      </c>
      <c r="F28" s="39">
        <v>0.79684352212046661</v>
      </c>
      <c r="G28" s="39">
        <v>1.1391047371484844</v>
      </c>
      <c r="H28" s="39">
        <v>3.9709094842125543</v>
      </c>
      <c r="I28" s="39">
        <v>0.65766933736349165</v>
      </c>
      <c r="J28" s="39">
        <v>1.5122891716460645</v>
      </c>
      <c r="K28" s="1">
        <v>2.1330638030508249</v>
      </c>
      <c r="L28" s="1">
        <v>1.9918108016124221</v>
      </c>
      <c r="M28" s="1"/>
      <c r="N28" s="1"/>
      <c r="O28" s="1"/>
      <c r="P28" s="1"/>
      <c r="Q28" s="1"/>
      <c r="R28" s="1"/>
      <c r="S28" s="1"/>
      <c r="T28" s="3"/>
    </row>
    <row r="29" spans="1:20" x14ac:dyDescent="0.25">
      <c r="A29" s="3" t="s">
        <v>11</v>
      </c>
      <c r="B29" s="32">
        <v>53</v>
      </c>
      <c r="C29" s="33">
        <f>SUMPRODUCT((A29='Day Records'!$A$2:$A$37)*(B29='Day Records'!$B$2:$B$37)*('Day Records'!$C$2:$C$37))</f>
        <v>2910</v>
      </c>
      <c r="D29" s="1">
        <v>3.5171592817786546</v>
      </c>
      <c r="E29" s="1">
        <v>1.5026796340805662</v>
      </c>
      <c r="F29" s="39">
        <v>1.4500312166408231</v>
      </c>
      <c r="G29" s="39">
        <v>1.4552767373287354</v>
      </c>
      <c r="H29" s="39">
        <v>2.3432134295899143</v>
      </c>
      <c r="I29" s="39">
        <v>0.36206802105639513</v>
      </c>
      <c r="J29" s="39">
        <v>4.0306780642105045</v>
      </c>
      <c r="K29" s="39">
        <v>4.3976309364051911</v>
      </c>
      <c r="L29" s="39">
        <v>1.4827091407045665</v>
      </c>
      <c r="M29" s="1"/>
      <c r="N29" s="1"/>
      <c r="O29" s="1"/>
      <c r="P29" s="1"/>
      <c r="Q29" s="1"/>
      <c r="R29" s="1"/>
      <c r="S29" s="1"/>
      <c r="T29" s="3"/>
    </row>
    <row r="30" spans="1:20" x14ac:dyDescent="0.25">
      <c r="A30" s="3" t="s">
        <v>11</v>
      </c>
      <c r="B30" s="32">
        <v>54</v>
      </c>
      <c r="C30" s="33">
        <f>SUMPRODUCT((A30='Day Records'!$A$2:$A$37)*(B30='Day Records'!$B$2:$B$37)*('Day Records'!$C$2:$C$37))</f>
        <v>4590</v>
      </c>
      <c r="D30" s="1">
        <v>0.57216173306309315</v>
      </c>
      <c r="E30" s="1">
        <v>0.4447767483925254</v>
      </c>
      <c r="F30" s="39">
        <v>0.8036934036833131</v>
      </c>
      <c r="G30" s="39">
        <v>0.45115878111440894</v>
      </c>
      <c r="H30" s="39">
        <v>0.58375365340447216</v>
      </c>
      <c r="I30" s="39">
        <v>0.44273766327605757</v>
      </c>
      <c r="J30" s="39">
        <v>0.41181289961030781</v>
      </c>
      <c r="K30" s="1"/>
      <c r="L30" s="1"/>
      <c r="M30" s="1"/>
      <c r="N30" s="1"/>
      <c r="O30" s="1"/>
      <c r="P30" s="1"/>
      <c r="Q30" s="1"/>
      <c r="R30" s="1"/>
      <c r="S30" s="1"/>
      <c r="T30" s="3"/>
    </row>
    <row r="31" spans="1:20" x14ac:dyDescent="0.25">
      <c r="A31" s="3" t="s">
        <v>11</v>
      </c>
      <c r="B31" s="32">
        <v>55</v>
      </c>
      <c r="C31" s="33">
        <f>SUMPRODUCT((A31='Day Records'!$A$2:$A$37)*(B31='Day Records'!$B$2:$B$37)*('Day Records'!$C$2:$C$37))</f>
        <v>842</v>
      </c>
      <c r="D31" s="1">
        <v>0.34004246944031857</v>
      </c>
      <c r="E31" s="1">
        <v>1.4667811898535206</v>
      </c>
      <c r="F31" s="39">
        <v>1.25229933817502</v>
      </c>
      <c r="G31" s="39">
        <v>0.42231565646763797</v>
      </c>
      <c r="H31" s="39">
        <v>1.4234293619097191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3"/>
    </row>
    <row r="32" spans="1:20" x14ac:dyDescent="0.25">
      <c r="A32" s="3" t="s">
        <v>12</v>
      </c>
      <c r="B32" s="32">
        <v>47</v>
      </c>
      <c r="C32" s="33">
        <f>SUMPRODUCT((A32='Day Records'!$A$2:$A$37)*(B32='Day Records'!$B$2:$B$37)*('Day Records'!$C$2:$C$37))</f>
        <v>167</v>
      </c>
      <c r="D32" s="1">
        <v>2.0340132986139374</v>
      </c>
      <c r="E32" s="1">
        <v>2.3593520948624254</v>
      </c>
      <c r="F32" s="39">
        <v>1.0229142352101339</v>
      </c>
      <c r="G32" s="39">
        <v>1.3725615032230956</v>
      </c>
      <c r="H32" s="39">
        <v>1.3145453272193861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</row>
    <row r="33" spans="1:20" x14ac:dyDescent="0.25">
      <c r="A33" s="3" t="s">
        <v>12</v>
      </c>
      <c r="B33" s="32">
        <v>49</v>
      </c>
      <c r="C33" s="33">
        <f>SUMPRODUCT((A33='Day Records'!$A$2:$A$37)*(B33='Day Records'!$B$2:$B$37)*('Day Records'!$C$2:$C$37))</f>
        <v>1280</v>
      </c>
      <c r="D33" s="1">
        <v>1.0754545279082224</v>
      </c>
      <c r="E33" s="1">
        <v>1.0239635895737533</v>
      </c>
      <c r="F33" s="39">
        <v>0.76623203096138515</v>
      </c>
      <c r="G33" s="39">
        <v>0.86826167113705444</v>
      </c>
      <c r="H33" s="39">
        <v>0.88932845507952563</v>
      </c>
      <c r="I33" s="39">
        <v>0.77855880053504012</v>
      </c>
      <c r="J33" s="39">
        <v>1.1266525134116583</v>
      </c>
      <c r="K33" s="39">
        <v>1.0755891285616479</v>
      </c>
      <c r="L33" s="1"/>
      <c r="M33" s="1"/>
      <c r="N33" s="1"/>
      <c r="O33" s="1"/>
      <c r="P33" s="1"/>
      <c r="Q33" s="1"/>
      <c r="R33" s="1"/>
      <c r="S33" s="1"/>
      <c r="T33" s="3"/>
    </row>
    <row r="34" spans="1:20" x14ac:dyDescent="0.25">
      <c r="A34" s="3" t="s">
        <v>9</v>
      </c>
      <c r="B34" s="32">
        <v>47</v>
      </c>
      <c r="C34" s="33">
        <f>SUMPRODUCT((A34='Day Records'!$A$2:$A$37)*(B34='Day Records'!$B$2:$B$37)*('Day Records'!$C$2:$C$37))</f>
        <v>1150</v>
      </c>
      <c r="D34" s="1">
        <v>0.76658715900259977</v>
      </c>
      <c r="E34" s="1">
        <v>0.50907438799592042</v>
      </c>
      <c r="F34" s="39">
        <v>0.8892608777617832</v>
      </c>
      <c r="G34" s="39">
        <v>0.97475366996418378</v>
      </c>
      <c r="H34" s="39">
        <v>0.45419381086969907</v>
      </c>
      <c r="I34" s="39">
        <v>0.71061121075935696</v>
      </c>
      <c r="J34" s="39">
        <v>0.64283842211127329</v>
      </c>
      <c r="K34" s="39">
        <v>0.16097251840680785</v>
      </c>
      <c r="L34" s="1"/>
      <c r="M34" s="1"/>
      <c r="N34" s="1"/>
      <c r="O34" s="1"/>
      <c r="P34" s="1"/>
      <c r="Q34" s="1"/>
      <c r="R34" s="1"/>
      <c r="S34" s="1"/>
      <c r="T34" s="3"/>
    </row>
    <row r="35" spans="1:20" x14ac:dyDescent="0.25">
      <c r="A35" s="3" t="s">
        <v>9</v>
      </c>
      <c r="B35" s="32">
        <v>48</v>
      </c>
      <c r="C35" s="33">
        <f>SUMPRODUCT((A35='Day Records'!$A$2:$A$37)*(B35='Day Records'!$B$2:$B$37)*('Day Records'!$C$2:$C$37))</f>
        <v>327</v>
      </c>
      <c r="D35" s="1">
        <v>0.98450283177987374</v>
      </c>
      <c r="E35" s="1">
        <v>0.84772020470287368</v>
      </c>
      <c r="F35" s="39">
        <v>0.724015997033154</v>
      </c>
      <c r="G35" s="39">
        <v>1.1149084481957205</v>
      </c>
      <c r="H35" s="39">
        <v>0.7141944234127624</v>
      </c>
      <c r="I35" s="39">
        <v>0.82648672883996654</v>
      </c>
      <c r="J35" s="39"/>
      <c r="K35" s="39"/>
      <c r="L35" s="1"/>
      <c r="M35" s="1"/>
      <c r="N35" s="1"/>
      <c r="O35" s="1"/>
      <c r="P35" s="1"/>
      <c r="Q35" s="1"/>
      <c r="R35" s="1"/>
      <c r="S35" s="1"/>
      <c r="T35" s="3"/>
    </row>
    <row r="36" spans="1:20" x14ac:dyDescent="0.25">
      <c r="A36" s="3" t="s">
        <v>9</v>
      </c>
      <c r="B36" s="32">
        <v>49</v>
      </c>
      <c r="C36" s="33">
        <f>SUMPRODUCT((A36='Day Records'!$A$2:$A$37)*(B36='Day Records'!$B$2:$B$37)*('Day Records'!$C$2:$C$37))</f>
        <v>2593</v>
      </c>
      <c r="D36" s="1">
        <v>1.7890006280190811</v>
      </c>
      <c r="E36" s="1">
        <v>1.1773888622859434</v>
      </c>
      <c r="F36" s="39">
        <v>0.59729490647368744</v>
      </c>
      <c r="G36" s="39">
        <v>1.1687384257452904</v>
      </c>
      <c r="H36" s="39">
        <v>1.4197772380855409</v>
      </c>
      <c r="I36" s="39">
        <v>1.1679416323270226</v>
      </c>
      <c r="J36" s="39">
        <v>0.82128417517454544</v>
      </c>
      <c r="K36" s="39">
        <v>1.5909666071045419</v>
      </c>
      <c r="L36" s="39">
        <v>1.3763811761742903</v>
      </c>
      <c r="M36" s="1"/>
      <c r="N36" s="1"/>
      <c r="O36" s="1"/>
      <c r="P36" s="1"/>
      <c r="Q36" s="1"/>
      <c r="R36" s="1"/>
      <c r="S36" s="1"/>
      <c r="T36" s="3"/>
    </row>
    <row r="37" spans="1:20" x14ac:dyDescent="0.25">
      <c r="A37" s="3" t="s">
        <v>9</v>
      </c>
      <c r="B37" s="32">
        <v>50</v>
      </c>
      <c r="C37" s="33">
        <f>SUMPRODUCT((A37='Day Records'!$A$2:$A$37)*(B37='Day Records'!$B$2:$B$37)*('Day Records'!$C$2:$C$37))</f>
        <v>4484</v>
      </c>
      <c r="D37" s="1">
        <v>2.0386932657110259</v>
      </c>
      <c r="E37" s="1">
        <v>1.4920551879673063</v>
      </c>
      <c r="F37" s="39">
        <v>1.3393863929403562</v>
      </c>
      <c r="G37" s="39">
        <v>1.4611412129990453</v>
      </c>
      <c r="H37" s="39">
        <v>1.2843413802855086</v>
      </c>
      <c r="I37" s="39">
        <v>1.3310877008506543</v>
      </c>
      <c r="J37" s="39">
        <v>1.1763130037445417</v>
      </c>
      <c r="K37" s="1"/>
      <c r="L37" s="1"/>
      <c r="M37" s="1"/>
      <c r="N37" s="1"/>
      <c r="O37" s="1"/>
      <c r="P37" s="1"/>
      <c r="Q37" s="1"/>
      <c r="R37" s="1"/>
      <c r="S37" s="1"/>
      <c r="T37" s="3"/>
    </row>
    <row r="38" spans="1:20" x14ac:dyDescent="0.25">
      <c r="A38" s="3" t="s">
        <v>9</v>
      </c>
      <c r="B38" s="32">
        <v>51</v>
      </c>
      <c r="C38" s="33">
        <f>SUMPRODUCT((A38='Day Records'!$A$2:$A$37)*(B38='Day Records'!$B$2:$B$37)*('Day Records'!$C$2:$C$37))</f>
        <v>4815</v>
      </c>
      <c r="D38" s="23">
        <v>0.6089875681976783</v>
      </c>
      <c r="E38" s="1">
        <v>0.99965593558046728</v>
      </c>
      <c r="F38" s="39">
        <v>0.91944016732645173</v>
      </c>
      <c r="G38" s="39">
        <v>0.93222244973734314</v>
      </c>
      <c r="H38" s="39">
        <v>0.92699727706748036</v>
      </c>
      <c r="I38" s="39">
        <v>0.81063377780000967</v>
      </c>
      <c r="J38" s="39">
        <v>0.59905515876130211</v>
      </c>
      <c r="K38" s="39">
        <v>0.2800980328741704</v>
      </c>
      <c r="L38" s="39">
        <v>0.69008999586392072</v>
      </c>
      <c r="M38" s="1"/>
      <c r="N38" s="1"/>
      <c r="O38" s="1"/>
      <c r="P38" s="1"/>
      <c r="Q38" s="1"/>
      <c r="R38" s="1"/>
      <c r="S38" s="1"/>
      <c r="T38" s="3"/>
    </row>
  </sheetData>
  <sortState ref="A3:S38">
    <sortCondition ref="A1"/>
  </sortState>
  <conditionalFormatting sqref="D3:S11 D24:S38 D23:L23 N23:S23 D18:S22 D12:P17 R13:S17">
    <cfRule type="expression" dxfId="4" priority="3">
      <formula>D3=5</formula>
    </cfRule>
    <cfRule type="expression" dxfId="3" priority="4">
      <formula>D3=4</formula>
    </cfRule>
    <cfRule type="expression" dxfId="2" priority="5">
      <formula>D3=3</formula>
    </cfRule>
    <cfRule type="expression" dxfId="1" priority="6">
      <formula>D3=2</formula>
    </cfRule>
    <cfRule type="expression" dxfId="0" priority="7">
      <formula>D3=1</formula>
    </cfRule>
  </conditionalFormatting>
  <conditionalFormatting sqref="T3:T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S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Bird Records</vt:lpstr>
      <vt:lpstr>Session Records</vt:lpstr>
      <vt:lpstr>Multi-unit Clusters</vt:lpstr>
      <vt:lpstr>Day Records</vt:lpstr>
      <vt:lpstr>Cluster Quality</vt:lpstr>
      <vt:lpstr>Objective Cluster Quality</vt:lpstr>
      <vt:lpstr>BirdKey</vt:lpstr>
      <vt:lpstr>ImplantAge</vt:lpstr>
      <vt:lpstr>ImplantDate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songbird</dc:creator>
  <cp:lastModifiedBy>Jennifer Achiro</cp:lastModifiedBy>
  <cp:lastPrinted>2013-06-12T20:50:58Z</cp:lastPrinted>
  <dcterms:created xsi:type="dcterms:W3CDTF">2013-06-12T18:40:58Z</dcterms:created>
  <dcterms:modified xsi:type="dcterms:W3CDTF">2015-05-22T22:23:18Z</dcterms:modified>
</cp:coreProperties>
</file>