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  <Override PartName="/xl/charts/colors3.xml" ContentType="application/vnd.ms-office.chartcolorstyle+xml"/>
  <Override PartName="/xl/charts/style3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3040" windowHeight="10650" activeTab="3"/>
  </bookViews>
  <sheets>
    <sheet name="Sheet1" sheetId="1" r:id="rId1"/>
    <sheet name="Chart1" sheetId="3" r:id="rId2"/>
    <sheet name="Chart4" sheetId="6" r:id="rId3"/>
    <sheet name="Sheet2" sheetId="2" r:id="rId4"/>
  </sheets>
  <externalReferences>
    <externalReference r:id="rId5"/>
  </externalReferenc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2" l="1"/>
  <c r="J3" i="2"/>
  <c r="I4" i="2"/>
  <c r="J4" i="2"/>
  <c r="I5" i="2"/>
  <c r="J5" i="2"/>
  <c r="I6" i="2"/>
  <c r="J6" i="2"/>
  <c r="I7" i="2"/>
  <c r="J7" i="2"/>
  <c r="I8" i="2"/>
  <c r="J8" i="2"/>
  <c r="I9" i="2"/>
  <c r="J9" i="2"/>
  <c r="I10" i="2"/>
  <c r="J10" i="2"/>
  <c r="I11" i="2"/>
  <c r="J11" i="2"/>
  <c r="I12" i="2"/>
  <c r="J12" i="2"/>
  <c r="I13" i="2"/>
  <c r="J13" i="2"/>
  <c r="I14" i="2"/>
  <c r="J14" i="2"/>
  <c r="I15" i="2"/>
  <c r="J15" i="2"/>
  <c r="I16" i="2"/>
  <c r="J16" i="2"/>
  <c r="I17" i="2"/>
  <c r="J17" i="2"/>
  <c r="I18" i="2"/>
  <c r="J18" i="2"/>
  <c r="I19" i="2"/>
  <c r="J19" i="2"/>
  <c r="I20" i="2"/>
  <c r="J20" i="2"/>
  <c r="I21" i="2"/>
  <c r="J21" i="2"/>
  <c r="I22" i="2"/>
  <c r="J22" i="2"/>
  <c r="I23" i="2"/>
  <c r="J23" i="2"/>
  <c r="I24" i="2"/>
  <c r="J24" i="2"/>
  <c r="I25" i="2"/>
  <c r="J25" i="2"/>
  <c r="I26" i="2"/>
  <c r="J26" i="2"/>
  <c r="I27" i="2"/>
  <c r="J27" i="2"/>
  <c r="I28" i="2"/>
  <c r="J28" i="2"/>
  <c r="I29" i="2"/>
  <c r="J29" i="2"/>
  <c r="I30" i="2"/>
  <c r="J30" i="2"/>
  <c r="I31" i="2"/>
  <c r="J31" i="2"/>
  <c r="I32" i="2"/>
  <c r="J32" i="2"/>
  <c r="I33" i="2"/>
  <c r="J33" i="2"/>
  <c r="I34" i="2"/>
  <c r="J34" i="2"/>
  <c r="I35" i="2"/>
  <c r="J35" i="2"/>
  <c r="I36" i="2"/>
  <c r="J36" i="2"/>
  <c r="I37" i="2"/>
  <c r="J37" i="2"/>
  <c r="I38" i="2"/>
  <c r="J38" i="2"/>
  <c r="I39" i="2"/>
  <c r="J39" i="2"/>
  <c r="I40" i="2"/>
  <c r="J40" i="2"/>
  <c r="I41" i="2"/>
  <c r="J41" i="2"/>
  <c r="I42" i="2"/>
  <c r="J42" i="2"/>
  <c r="I43" i="2"/>
  <c r="J43" i="2"/>
  <c r="I44" i="2"/>
  <c r="J44" i="2"/>
  <c r="I45" i="2"/>
  <c r="J45" i="2"/>
  <c r="I46" i="2"/>
  <c r="J46" i="2"/>
  <c r="J2" i="2"/>
  <c r="I2" i="2"/>
  <c r="N3" i="2"/>
  <c r="O3" i="2"/>
  <c r="N4" i="2"/>
  <c r="O4" i="2"/>
  <c r="N5" i="2"/>
  <c r="O5" i="2"/>
  <c r="N6" i="2"/>
  <c r="O6" i="2"/>
  <c r="N7" i="2"/>
  <c r="O7" i="2"/>
  <c r="N8" i="2"/>
  <c r="O8" i="2"/>
  <c r="N9" i="2"/>
  <c r="O9" i="2"/>
  <c r="N10" i="2"/>
  <c r="O10" i="2"/>
  <c r="N11" i="2"/>
  <c r="O11" i="2"/>
  <c r="N12" i="2"/>
  <c r="O12" i="2"/>
  <c r="N13" i="2"/>
  <c r="O13" i="2"/>
  <c r="N14" i="2"/>
  <c r="O14" i="2"/>
  <c r="N15" i="2"/>
  <c r="O15" i="2"/>
  <c r="N16" i="2"/>
  <c r="O16" i="2"/>
  <c r="N17" i="2"/>
  <c r="O17" i="2"/>
  <c r="N18" i="2"/>
  <c r="O18" i="2"/>
  <c r="N19" i="2"/>
  <c r="O19" i="2"/>
  <c r="N20" i="2"/>
  <c r="O20" i="2"/>
  <c r="N21" i="2"/>
  <c r="O21" i="2"/>
  <c r="N22" i="2"/>
  <c r="O22" i="2"/>
  <c r="N23" i="2"/>
  <c r="O23" i="2"/>
  <c r="N24" i="2"/>
  <c r="O24" i="2"/>
  <c r="N25" i="2"/>
  <c r="O25" i="2"/>
  <c r="N26" i="2"/>
  <c r="O26" i="2"/>
  <c r="N27" i="2"/>
  <c r="O27" i="2"/>
  <c r="N28" i="2"/>
  <c r="O28" i="2"/>
  <c r="N29" i="2"/>
  <c r="O29" i="2"/>
  <c r="N30" i="2"/>
  <c r="O30" i="2"/>
  <c r="N31" i="2"/>
  <c r="O31" i="2"/>
  <c r="N32" i="2"/>
  <c r="O32" i="2"/>
  <c r="N33" i="2"/>
  <c r="O33" i="2"/>
  <c r="N34" i="2"/>
  <c r="O34" i="2"/>
  <c r="N35" i="2"/>
  <c r="O35" i="2"/>
  <c r="N36" i="2"/>
  <c r="O36" i="2"/>
  <c r="N37" i="2"/>
  <c r="O37" i="2"/>
  <c r="N38" i="2"/>
  <c r="O38" i="2"/>
  <c r="N39" i="2"/>
  <c r="O39" i="2"/>
  <c r="N40" i="2"/>
  <c r="O40" i="2"/>
  <c r="N41" i="2"/>
  <c r="O41" i="2"/>
  <c r="N42" i="2"/>
  <c r="O42" i="2"/>
  <c r="N43" i="2"/>
  <c r="O43" i="2"/>
  <c r="N44" i="2"/>
  <c r="O44" i="2"/>
  <c r="N45" i="2"/>
  <c r="O45" i="2"/>
  <c r="N46" i="2"/>
  <c r="O46" i="2"/>
  <c r="O2" i="2"/>
  <c r="N2" i="2"/>
  <c r="P2" i="2" l="1"/>
  <c r="M3" i="2"/>
  <c r="M4" i="2"/>
  <c r="M5" i="2"/>
  <c r="P5" i="2" s="1"/>
  <c r="M6" i="2"/>
  <c r="P6" i="2" s="1"/>
  <c r="M7" i="2"/>
  <c r="M8" i="2"/>
  <c r="M9" i="2"/>
  <c r="P9" i="2" s="1"/>
  <c r="M10" i="2"/>
  <c r="P10" i="2" s="1"/>
  <c r="M11" i="2"/>
  <c r="M12" i="2"/>
  <c r="M13" i="2"/>
  <c r="P13" i="2" s="1"/>
  <c r="M14" i="2"/>
  <c r="P14" i="2" s="1"/>
  <c r="M15" i="2"/>
  <c r="M16" i="2"/>
  <c r="M17" i="2"/>
  <c r="P17" i="2" s="1"/>
  <c r="M18" i="2"/>
  <c r="P18" i="2" s="1"/>
  <c r="M19" i="2"/>
  <c r="M20" i="2"/>
  <c r="M21" i="2"/>
  <c r="P21" i="2" s="1"/>
  <c r="M22" i="2"/>
  <c r="P22" i="2" s="1"/>
  <c r="M23" i="2"/>
  <c r="M24" i="2"/>
  <c r="M25" i="2"/>
  <c r="P25" i="2" s="1"/>
  <c r="M26" i="2"/>
  <c r="P26" i="2" s="1"/>
  <c r="M27" i="2"/>
  <c r="M28" i="2"/>
  <c r="M29" i="2"/>
  <c r="P29" i="2" s="1"/>
  <c r="M30" i="2"/>
  <c r="P30" i="2" s="1"/>
  <c r="M31" i="2"/>
  <c r="M32" i="2"/>
  <c r="M33" i="2"/>
  <c r="P33" i="2" s="1"/>
  <c r="M34" i="2"/>
  <c r="P34" i="2" s="1"/>
  <c r="M35" i="2"/>
  <c r="M36" i="2"/>
  <c r="M37" i="2"/>
  <c r="P37" i="2" s="1"/>
  <c r="M38" i="2"/>
  <c r="P38" i="2" s="1"/>
  <c r="M39" i="2"/>
  <c r="M40" i="2"/>
  <c r="M41" i="2"/>
  <c r="P41" i="2" s="1"/>
  <c r="M42" i="2"/>
  <c r="P42" i="2" s="1"/>
  <c r="M43" i="2"/>
  <c r="M44" i="2"/>
  <c r="M45" i="2"/>
  <c r="P45" i="2" s="1"/>
  <c r="M46" i="2"/>
  <c r="P46" i="2" s="1"/>
  <c r="M2" i="2"/>
  <c r="P44" i="2"/>
  <c r="P43" i="2"/>
  <c r="P40" i="2"/>
  <c r="P39" i="2"/>
  <c r="P36" i="2"/>
  <c r="P35" i="2"/>
  <c r="P32" i="2"/>
  <c r="P31" i="2"/>
  <c r="P28" i="2"/>
  <c r="P27" i="2"/>
  <c r="P24" i="2"/>
  <c r="P23" i="2"/>
  <c r="P20" i="2"/>
  <c r="P19" i="2"/>
  <c r="P16" i="2"/>
  <c r="P15" i="2"/>
  <c r="P12" i="2"/>
  <c r="P11" i="2"/>
  <c r="P8" i="2"/>
  <c r="P7" i="2"/>
  <c r="P4" i="2"/>
  <c r="P3" i="2"/>
  <c r="H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K2" i="2"/>
  <c r="F2" i="2"/>
  <c r="C2" i="2" l="1"/>
  <c r="E46" i="2"/>
  <c r="D46" i="2"/>
  <c r="C46" i="2"/>
  <c r="F46" i="2" s="1"/>
  <c r="E45" i="2"/>
  <c r="D45" i="2"/>
  <c r="C45" i="2"/>
  <c r="F45" i="2" s="1"/>
  <c r="E44" i="2"/>
  <c r="D44" i="2"/>
  <c r="C44" i="2"/>
  <c r="F44" i="2" s="1"/>
  <c r="E43" i="2"/>
  <c r="D43" i="2"/>
  <c r="C43" i="2"/>
  <c r="F43" i="2" s="1"/>
  <c r="E42" i="2"/>
  <c r="D42" i="2"/>
  <c r="C42" i="2"/>
  <c r="F42" i="2" s="1"/>
  <c r="E41" i="2"/>
  <c r="D41" i="2"/>
  <c r="C41" i="2"/>
  <c r="F41" i="2" s="1"/>
  <c r="E40" i="2"/>
  <c r="D40" i="2"/>
  <c r="C40" i="2"/>
  <c r="F40" i="2" s="1"/>
  <c r="E39" i="2"/>
  <c r="D39" i="2"/>
  <c r="C39" i="2"/>
  <c r="F39" i="2" s="1"/>
  <c r="E38" i="2"/>
  <c r="D38" i="2"/>
  <c r="C38" i="2"/>
  <c r="F38" i="2" s="1"/>
  <c r="E37" i="2"/>
  <c r="D37" i="2"/>
  <c r="C37" i="2"/>
  <c r="F37" i="2" s="1"/>
  <c r="E36" i="2"/>
  <c r="D36" i="2"/>
  <c r="C36" i="2"/>
  <c r="F36" i="2" s="1"/>
  <c r="E35" i="2"/>
  <c r="D35" i="2"/>
  <c r="C35" i="2"/>
  <c r="F35" i="2" s="1"/>
  <c r="E34" i="2"/>
  <c r="D34" i="2"/>
  <c r="C34" i="2"/>
  <c r="F34" i="2" s="1"/>
  <c r="E33" i="2"/>
  <c r="D33" i="2"/>
  <c r="C33" i="2"/>
  <c r="F33" i="2" s="1"/>
  <c r="E32" i="2"/>
  <c r="D32" i="2"/>
  <c r="C32" i="2"/>
  <c r="F32" i="2" s="1"/>
  <c r="E31" i="2"/>
  <c r="D31" i="2"/>
  <c r="C31" i="2"/>
  <c r="F31" i="2" s="1"/>
  <c r="E30" i="2"/>
  <c r="D30" i="2"/>
  <c r="C30" i="2"/>
  <c r="F30" i="2" s="1"/>
  <c r="E29" i="2"/>
  <c r="D29" i="2"/>
  <c r="C29" i="2"/>
  <c r="F29" i="2" s="1"/>
  <c r="E28" i="2"/>
  <c r="D28" i="2"/>
  <c r="C28" i="2"/>
  <c r="F28" i="2" s="1"/>
  <c r="E27" i="2"/>
  <c r="D27" i="2"/>
  <c r="C27" i="2"/>
  <c r="F27" i="2" s="1"/>
  <c r="E26" i="2"/>
  <c r="D26" i="2"/>
  <c r="C26" i="2"/>
  <c r="F26" i="2" s="1"/>
  <c r="E25" i="2"/>
  <c r="D25" i="2"/>
  <c r="C25" i="2"/>
  <c r="F25" i="2" s="1"/>
  <c r="E24" i="2"/>
  <c r="D24" i="2"/>
  <c r="C24" i="2"/>
  <c r="F24" i="2" s="1"/>
  <c r="E23" i="2"/>
  <c r="D23" i="2"/>
  <c r="C23" i="2"/>
  <c r="F23" i="2" s="1"/>
  <c r="E22" i="2"/>
  <c r="D22" i="2"/>
  <c r="C22" i="2"/>
  <c r="F22" i="2" s="1"/>
  <c r="E21" i="2"/>
  <c r="D21" i="2"/>
  <c r="C21" i="2"/>
  <c r="F21" i="2" s="1"/>
  <c r="E20" i="2"/>
  <c r="D20" i="2"/>
  <c r="C20" i="2"/>
  <c r="F20" i="2" s="1"/>
  <c r="E19" i="2"/>
  <c r="D19" i="2"/>
  <c r="C19" i="2"/>
  <c r="F19" i="2" s="1"/>
  <c r="E18" i="2"/>
  <c r="D18" i="2"/>
  <c r="C18" i="2"/>
  <c r="F18" i="2" s="1"/>
  <c r="E17" i="2"/>
  <c r="D17" i="2"/>
  <c r="C17" i="2"/>
  <c r="F17" i="2" s="1"/>
  <c r="E16" i="2"/>
  <c r="D16" i="2"/>
  <c r="C16" i="2"/>
  <c r="F16" i="2" s="1"/>
  <c r="E15" i="2"/>
  <c r="D15" i="2"/>
  <c r="C15" i="2"/>
  <c r="F15" i="2" s="1"/>
  <c r="E14" i="2"/>
  <c r="D14" i="2"/>
  <c r="C14" i="2"/>
  <c r="F14" i="2" s="1"/>
  <c r="E13" i="2"/>
  <c r="D13" i="2"/>
  <c r="C13" i="2"/>
  <c r="F13" i="2" s="1"/>
  <c r="E12" i="2"/>
  <c r="D12" i="2"/>
  <c r="C12" i="2"/>
  <c r="F12" i="2" s="1"/>
  <c r="E11" i="2"/>
  <c r="D11" i="2"/>
  <c r="C11" i="2"/>
  <c r="F11" i="2" s="1"/>
  <c r="E10" i="2"/>
  <c r="D10" i="2"/>
  <c r="C10" i="2"/>
  <c r="F10" i="2" s="1"/>
  <c r="E9" i="2"/>
  <c r="D9" i="2"/>
  <c r="C9" i="2"/>
  <c r="F9" i="2" s="1"/>
  <c r="E8" i="2"/>
  <c r="D8" i="2"/>
  <c r="C8" i="2"/>
  <c r="F8" i="2" s="1"/>
  <c r="E7" i="2"/>
  <c r="D7" i="2"/>
  <c r="C7" i="2"/>
  <c r="F7" i="2" s="1"/>
  <c r="E6" i="2"/>
  <c r="D6" i="2"/>
  <c r="C6" i="2"/>
  <c r="F6" i="2" s="1"/>
  <c r="E5" i="2"/>
  <c r="D5" i="2"/>
  <c r="C5" i="2"/>
  <c r="F5" i="2" s="1"/>
  <c r="E4" i="2"/>
  <c r="D4" i="2"/>
  <c r="C4" i="2"/>
  <c r="F4" i="2" s="1"/>
  <c r="E3" i="2"/>
  <c r="D3" i="2"/>
  <c r="C3" i="2"/>
  <c r="F3" i="2" s="1"/>
  <c r="E2" i="2"/>
  <c r="D2" i="2"/>
  <c r="AB45" i="1" l="1"/>
  <c r="AI43" i="1"/>
  <c r="AH43" i="1"/>
  <c r="AI42" i="1"/>
  <c r="AH42" i="1"/>
  <c r="AI41" i="1"/>
  <c r="AH41" i="1"/>
  <c r="AI40" i="1"/>
  <c r="AH40" i="1"/>
  <c r="AG40" i="1"/>
  <c r="AF40" i="1"/>
  <c r="AI39" i="1"/>
  <c r="AH39" i="1"/>
  <c r="AG39" i="1"/>
  <c r="AF39" i="1"/>
  <c r="AI38" i="1"/>
  <c r="AH38" i="1"/>
  <c r="AG38" i="1"/>
  <c r="AF38" i="1"/>
  <c r="AI37" i="1"/>
  <c r="AH37" i="1"/>
  <c r="AG37" i="1"/>
  <c r="AF37" i="1"/>
  <c r="AK36" i="1"/>
  <c r="AJ36" i="1"/>
  <c r="AL36" i="1" s="1"/>
  <c r="AI36" i="1"/>
  <c r="AH36" i="1"/>
  <c r="AG36" i="1"/>
  <c r="AF36" i="1"/>
  <c r="AK35" i="1"/>
  <c r="AJ35" i="1"/>
  <c r="AI35" i="1"/>
  <c r="AH35" i="1"/>
  <c r="AG35" i="1"/>
  <c r="AF35" i="1"/>
  <c r="AK34" i="1"/>
  <c r="AJ34" i="1"/>
  <c r="AI34" i="1"/>
  <c r="AH34" i="1"/>
  <c r="AG34" i="1"/>
  <c r="AF34" i="1"/>
  <c r="AK33" i="1"/>
  <c r="AJ33" i="1"/>
  <c r="AI33" i="1"/>
  <c r="AH33" i="1"/>
  <c r="AG33" i="1"/>
  <c r="AF33" i="1"/>
  <c r="AK32" i="1"/>
  <c r="AJ32" i="1"/>
  <c r="AI32" i="1"/>
  <c r="AH32" i="1"/>
  <c r="AG32" i="1"/>
  <c r="AF32" i="1"/>
  <c r="AK31" i="1"/>
  <c r="AL31" i="1" s="1"/>
  <c r="AJ31" i="1"/>
  <c r="AI31" i="1"/>
  <c r="AH31" i="1"/>
  <c r="AG31" i="1"/>
  <c r="AF31" i="1"/>
  <c r="AK30" i="1"/>
  <c r="AJ30" i="1"/>
  <c r="AI30" i="1"/>
  <c r="AH30" i="1"/>
  <c r="AG30" i="1"/>
  <c r="AF30" i="1"/>
  <c r="AK29" i="1"/>
  <c r="AJ29" i="1"/>
  <c r="AI29" i="1"/>
  <c r="AH29" i="1"/>
  <c r="AG29" i="1"/>
  <c r="AF29" i="1"/>
  <c r="AK28" i="1"/>
  <c r="AJ28" i="1"/>
  <c r="AI28" i="1"/>
  <c r="AH28" i="1"/>
  <c r="AG28" i="1"/>
  <c r="AF28" i="1"/>
  <c r="AK27" i="1"/>
  <c r="AJ27" i="1"/>
  <c r="AI27" i="1"/>
  <c r="AH27" i="1"/>
  <c r="AG27" i="1"/>
  <c r="AF27" i="1"/>
  <c r="AK26" i="1"/>
  <c r="AJ26" i="1"/>
  <c r="AI26" i="1"/>
  <c r="AH26" i="1"/>
  <c r="AG26" i="1"/>
  <c r="AF26" i="1"/>
  <c r="AK25" i="1"/>
  <c r="AJ25" i="1"/>
  <c r="AI25" i="1"/>
  <c r="AH25" i="1"/>
  <c r="AG25" i="1"/>
  <c r="AF25" i="1"/>
  <c r="AK24" i="1"/>
  <c r="AJ24" i="1"/>
  <c r="AL24" i="1" s="1"/>
  <c r="AI24" i="1"/>
  <c r="AH24" i="1"/>
  <c r="AG24" i="1"/>
  <c r="AF24" i="1"/>
  <c r="AL23" i="1"/>
  <c r="AK23" i="1"/>
  <c r="AJ23" i="1"/>
  <c r="AI23" i="1"/>
  <c r="AH23" i="1"/>
  <c r="AG23" i="1"/>
  <c r="AF23" i="1"/>
  <c r="AK22" i="1"/>
  <c r="AJ22" i="1"/>
  <c r="AI22" i="1"/>
  <c r="AH22" i="1"/>
  <c r="AG22" i="1"/>
  <c r="AF22" i="1"/>
  <c r="AK21" i="1"/>
  <c r="AJ21" i="1"/>
  <c r="AL21" i="1" s="1"/>
  <c r="AI21" i="1"/>
  <c r="AH21" i="1"/>
  <c r="AG21" i="1"/>
  <c r="AF21" i="1"/>
  <c r="AK20" i="1"/>
  <c r="AJ20" i="1"/>
  <c r="AL20" i="1" s="1"/>
  <c r="AI20" i="1"/>
  <c r="AH20" i="1"/>
  <c r="AG20" i="1"/>
  <c r="AF20" i="1"/>
  <c r="AK19" i="1"/>
  <c r="AJ19" i="1"/>
  <c r="AL19" i="1" s="1"/>
  <c r="AI19" i="1"/>
  <c r="AH19" i="1"/>
  <c r="AG19" i="1"/>
  <c r="AF19" i="1"/>
  <c r="AK18" i="1"/>
  <c r="AJ18" i="1"/>
  <c r="AI18" i="1"/>
  <c r="AH18" i="1"/>
  <c r="AG18" i="1"/>
  <c r="AF18" i="1"/>
  <c r="AK17" i="1"/>
  <c r="AJ17" i="1"/>
  <c r="AI17" i="1"/>
  <c r="AH17" i="1"/>
  <c r="AG17" i="1"/>
  <c r="AF17" i="1"/>
  <c r="AK16" i="1"/>
  <c r="AJ16" i="1"/>
  <c r="AL16" i="1" s="1"/>
  <c r="AI16" i="1"/>
  <c r="AH16" i="1"/>
  <c r="AG16" i="1"/>
  <c r="AF16" i="1"/>
  <c r="AK15" i="1"/>
  <c r="AJ15" i="1"/>
  <c r="AL15" i="1" s="1"/>
  <c r="AI15" i="1"/>
  <c r="AH15" i="1"/>
  <c r="AG15" i="1"/>
  <c r="AF15" i="1"/>
  <c r="AK14" i="1"/>
  <c r="AJ14" i="1"/>
  <c r="AI14" i="1"/>
  <c r="AH14" i="1"/>
  <c r="AG14" i="1"/>
  <c r="AF14" i="1"/>
  <c r="AK13" i="1"/>
  <c r="AJ13" i="1"/>
  <c r="AL13" i="1" s="1"/>
  <c r="AI13" i="1"/>
  <c r="AH13" i="1"/>
  <c r="AG13" i="1"/>
  <c r="AF13" i="1"/>
  <c r="AL25" i="1" l="1"/>
  <c r="AL29" i="1"/>
  <c r="AL33" i="1"/>
  <c r="AL18" i="1"/>
  <c r="AL26" i="1"/>
  <c r="AL27" i="1"/>
  <c r="AL35" i="1"/>
  <c r="AK37" i="1"/>
  <c r="AL17" i="1"/>
  <c r="AL22" i="1"/>
  <c r="AL30" i="1"/>
  <c r="AL34" i="1"/>
  <c r="AL28" i="1"/>
  <c r="AL14" i="1"/>
  <c r="AL32" i="1"/>
  <c r="AL39" i="1"/>
  <c r="AJ37" i="1"/>
  <c r="AM39" i="1" l="1"/>
  <c r="AL37" i="1"/>
</calcChain>
</file>

<file path=xl/sharedStrings.xml><?xml version="1.0" encoding="utf-8"?>
<sst xmlns="http://schemas.openxmlformats.org/spreadsheetml/2006/main" count="76" uniqueCount="58">
  <si>
    <t>year</t>
  </si>
  <si>
    <t>jdayto1stpres</t>
  </si>
  <si>
    <t>Yampapeakflow</t>
  </si>
  <si>
    <t>Apr-JulYampaRunoffVolume</t>
  </si>
  <si>
    <t>Below</t>
  </si>
  <si>
    <t xml:space="preserve">Comparisons of predictions with the full (1992-2015) and reduced (2001-2015) datasets </t>
  </si>
  <si>
    <t xml:space="preserve">Julian days to first RZB larvae presence are predicted as a function of maximum mean daily flow in spring (upper panel) and Yampa River April-July flow volume </t>
  </si>
  <si>
    <t>Actual</t>
  </si>
  <si>
    <t>predicted Jdays from equations</t>
  </si>
  <si>
    <t>Actual Jdays</t>
  </si>
  <si>
    <t>Yampa Peak</t>
  </si>
  <si>
    <t>Yampa</t>
  </si>
  <si>
    <t>Yampa peak flow data</t>
  </si>
  <si>
    <t>Yampa Volume data</t>
  </si>
  <si>
    <t>Diff btwn</t>
  </si>
  <si>
    <t>Year</t>
  </si>
  <si>
    <t>Flow</t>
  </si>
  <si>
    <t>Volume</t>
  </si>
  <si>
    <t>1992-2015</t>
  </si>
  <si>
    <t>2001-2015</t>
  </si>
  <si>
    <t>Flow Predictions</t>
  </si>
  <si>
    <t>Volume Predictions</t>
  </si>
  <si>
    <t>Peak &amp; Vol</t>
  </si>
  <si>
    <t>-5 to 8</t>
  </si>
  <si>
    <t>Maximum daily Yampa flow in spring and volume are highly correlated</t>
  </si>
  <si>
    <t>Do not use the equations portrayed, these are good approximations but ones with estimates to 9 decimal places are embedded in cells for various data and are from SAS output.</t>
  </si>
  <si>
    <t>YampaPeakDailyFlow (cfs)</t>
  </si>
  <si>
    <t>Polynomial</t>
  </si>
  <si>
    <t>First Term</t>
  </si>
  <si>
    <t>Second Term</t>
  </si>
  <si>
    <t>Trigger Date</t>
  </si>
  <si>
    <t>Dependent Variable: jday</t>
  </si>
  <si>
    <t xml:space="preserve">                                              Sum of</t>
  </si>
  <si>
    <t xml:space="preserve">      Source                      DF         Squares     Mean Square    F Value    Pr &gt; F</t>
  </si>
  <si>
    <t xml:space="preserve">      Model                        2     2056.836260     1028.418130      24.72    &lt;.0001</t>
  </si>
  <si>
    <t xml:space="preserve">      Error                       21      873.788740       41.608988</t>
  </si>
  <si>
    <t xml:space="preserve">      Corrected Total             23     2930.625000</t>
  </si>
  <si>
    <t xml:space="preserve">                       R-Square     Coeff Var      Root MSE     jday Mean</t>
  </si>
  <si>
    <t xml:space="preserve">                       0.701842      4.354770      6.450503      148.1250</t>
  </si>
  <si>
    <t xml:space="preserve">      Source                      DF       Type I SS     Mean Square    F Value    Pr &gt; F</t>
  </si>
  <si>
    <t xml:space="preserve">      flow                         1     1939.129975     1939.129975      46.60    &lt;.0001</t>
  </si>
  <si>
    <t xml:space="preserve">      flow*flow                    1      117.706285      117.706285       2.83    0.1074</t>
  </si>
  <si>
    <t xml:space="preserve">      Source                      DF     Type III SS     Mean Square    F Value    Pr &gt; F</t>
  </si>
  <si>
    <t xml:space="preserve">      flow                         1       0.2918297       0.2918297       0.01    0.9341</t>
  </si>
  <si>
    <t xml:space="preserve">      flow*flow                    1     117.7062853     117.7062853       2.83    0.1074</t>
  </si>
  <si>
    <t xml:space="preserve">                                                 Standard</t>
  </si>
  <si>
    <t xml:space="preserve">               Parameter         Estimate           Error    t Value    Pr &gt; |t|</t>
  </si>
  <si>
    <t xml:space="preserve">               Intercept      135.8077570      6.67431216      20.35      &lt;.0001</t>
  </si>
  <si>
    <t xml:space="preserve">               flow             0.0000819      0.00097847       0.08      0.9341</t>
  </si>
  <si>
    <t xml:space="preserve">               flow*flow        0.0000001      0.00000003       1.68      0.1074</t>
  </si>
  <si>
    <t>_x000C_</t>
  </si>
  <si>
    <t xml:space="preserve">                                      Parameter Estimates                                     15</t>
  </si>
  <si>
    <t xml:space="preserve">                                            Standard</t>
  </si>
  <si>
    <t xml:space="preserve">                 Obs        Estimate           Error    t Value        Pr &gt; |t|</t>
  </si>
  <si>
    <t xml:space="preserve">                  1     135.80775696      6.67431216      20.35    &lt;.0000000001</t>
  </si>
  <si>
    <t xml:space="preserve">                  2     0.0000819441      0.00097847       0.08    0.9340505002</t>
  </si>
  <si>
    <t xml:space="preserve">                  3     0.0000000563      0.00000003       1.68    0.1073959820</t>
  </si>
  <si>
    <t>linear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</si>
</sst>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0.0"/>
    <numFmt numFmtId="165" formatCode="m/d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1"/>
      <color theme="1"/>
      <name val="Times New Roman"/>
      <family val="1"/>
    </font>
    <font>
      <sz val="10"/>
      <name val="Arial"/>
      <family val="2"/>
    </font>
    <font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4" fillId="0" borderId="0"/>
  </cellStyleXfs>
  <cellXfs count="23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164" fontId="3" fillId="0" borderId="1" xfId="0" applyNumberFormat="1" applyFont="1" applyFill="1" applyBorder="1" applyAlignment="1">
      <alignment horizontal="center"/>
    </xf>
    <xf numFmtId="0" fontId="5" fillId="0" borderId="0" xfId="2" applyFont="1" applyAlignment="1">
      <alignment horizontal="center"/>
    </xf>
    <xf numFmtId="0" fontId="5" fillId="0" borderId="0" xfId="2" applyNumberFormat="1" applyFont="1" applyAlignment="1">
      <alignment horizontal="center"/>
    </xf>
    <xf numFmtId="0" fontId="2" fillId="0" borderId="2" xfId="0" applyFont="1" applyBorder="1"/>
    <xf numFmtId="164" fontId="3" fillId="0" borderId="3" xfId="0" applyNumberFormat="1" applyFont="1" applyFill="1" applyBorder="1" applyAlignment="1">
      <alignment horizontal="center"/>
    </xf>
    <xf numFmtId="1" fontId="2" fillId="0" borderId="0" xfId="0" applyNumberFormat="1" applyFont="1"/>
    <xf numFmtId="164" fontId="3" fillId="0" borderId="1" xfId="1" applyNumberFormat="1" applyFont="1" applyBorder="1" applyAlignment="1">
      <alignment horizontal="center"/>
    </xf>
    <xf numFmtId="164" fontId="3" fillId="0" borderId="0" xfId="0" applyNumberFormat="1" applyFont="1" applyFill="1" applyBorder="1" applyAlignment="1">
      <alignment horizontal="center"/>
    </xf>
    <xf numFmtId="0" fontId="5" fillId="0" borderId="0" xfId="2" applyNumberFormat="1" applyFont="1" applyFill="1" applyAlignment="1">
      <alignment horizontal="center"/>
    </xf>
    <xf numFmtId="0" fontId="2" fillId="0" borderId="0" xfId="0" applyFont="1" applyBorder="1" applyAlignment="1">
      <alignment horizontal="center"/>
    </xf>
    <xf numFmtId="164" fontId="3" fillId="0" borderId="0" xfId="1" applyNumberFormat="1" applyFont="1" applyAlignment="1">
      <alignment horizontal="center"/>
    </xf>
    <xf numFmtId="0" fontId="5" fillId="0" borderId="0" xfId="2" applyNumberFormat="1" applyFont="1" applyFill="1" applyAlignment="1">
      <alignment horizontal="right"/>
    </xf>
    <xf numFmtId="0" fontId="2" fillId="0" borderId="0" xfId="0" quotePrefix="1" applyFont="1"/>
    <xf numFmtId="2" fontId="2" fillId="0" borderId="0" xfId="0" applyNumberFormat="1" applyFont="1"/>
    <xf numFmtId="164" fontId="2" fillId="0" borderId="0" xfId="0" applyNumberFormat="1" applyFont="1"/>
    <xf numFmtId="1" fontId="5" fillId="0" borderId="0" xfId="0" applyNumberFormat="1" applyFont="1"/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165" fontId="2" fillId="0" borderId="0" xfId="0" applyNumberFormat="1" applyFont="1" applyAlignment="1">
      <alignment wrapText="1"/>
    </xf>
    <xf numFmtId="165" fontId="0" fillId="0" borderId="0" xfId="0" applyNumberFormat="1"/>
  </cellXfs>
  <cellStyles count="3">
    <cellStyle name="Comma" xfId="1" builtinId="3"/>
    <cellStyle name="Normal" xfId="0" builtinId="0"/>
    <cellStyle name="Normal_97-99larvalRZfig89table8lengths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2.xml"/><Relationship Id="rId7" Type="http://schemas.openxmlformats.org/officeDocument/2006/relationships/styles" Target="style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2.xml"/><Relationship Id="rId9" Type="http://schemas.openxmlformats.org/officeDocument/2006/relationships/calcChain" Target="calcChain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1992-2015 data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poly"/>
            <c:order val="2"/>
            <c:dispRSqr val="1"/>
            <c:dispEq val="1"/>
            <c:trendlineLbl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aseline="0"/>
                      <a:t>jdays = 6E-08x</a:t>
                    </a:r>
                    <a:r>
                      <a:rPr lang="en-US" baseline="30000"/>
                      <a:t>2</a:t>
                    </a:r>
                    <a:r>
                      <a:rPr lang="en-US" baseline="0"/>
                      <a:t> + 8E-05x + 135.81</a:t>
                    </a:r>
                    <a:br>
                      <a:rPr lang="en-US" baseline="0"/>
                    </a:br>
                    <a:r>
                      <a:rPr lang="en-US" baseline="0"/>
                      <a:t>R² = 0.7018</a:t>
                    </a:r>
                    <a:endParaRPr lang="en-US"/>
                  </a:p>
                </c:rich>
              </c:tx>
              <c:numFmt formatCode="General" sourceLinked="0"/>
            </c:trendlineLbl>
          </c:trendline>
          <c:xVal>
            <c:numRef>
              <c:f>[1]presencepredict!$C$2:$C$25</c:f>
              <c:numCache>
                <c:formatCode>General</c:formatCode>
                <c:ptCount val="24"/>
                <c:pt idx="0">
                  <c:v>6920</c:v>
                </c:pt>
                <c:pt idx="1">
                  <c:v>15900</c:v>
                </c:pt>
                <c:pt idx="2">
                  <c:v>7270</c:v>
                </c:pt>
                <c:pt idx="3">
                  <c:v>16330</c:v>
                </c:pt>
                <c:pt idx="4">
                  <c:v>14520</c:v>
                </c:pt>
                <c:pt idx="5">
                  <c:v>20200</c:v>
                </c:pt>
                <c:pt idx="6">
                  <c:v>13900</c:v>
                </c:pt>
                <c:pt idx="7">
                  <c:v>13700</c:v>
                </c:pt>
                <c:pt idx="8">
                  <c:v>10900</c:v>
                </c:pt>
                <c:pt idx="9">
                  <c:v>9490</c:v>
                </c:pt>
                <c:pt idx="10">
                  <c:v>3470</c:v>
                </c:pt>
                <c:pt idx="11">
                  <c:v>15700</c:v>
                </c:pt>
                <c:pt idx="12">
                  <c:v>6980</c:v>
                </c:pt>
                <c:pt idx="13">
                  <c:v>15200</c:v>
                </c:pt>
                <c:pt idx="14">
                  <c:v>13700</c:v>
                </c:pt>
                <c:pt idx="15">
                  <c:v>8150</c:v>
                </c:pt>
                <c:pt idx="16">
                  <c:v>21800</c:v>
                </c:pt>
                <c:pt idx="17">
                  <c:v>15500</c:v>
                </c:pt>
                <c:pt idx="18">
                  <c:v>17000</c:v>
                </c:pt>
                <c:pt idx="19">
                  <c:v>26700</c:v>
                </c:pt>
                <c:pt idx="20">
                  <c:v>5360</c:v>
                </c:pt>
                <c:pt idx="21">
                  <c:v>10100</c:v>
                </c:pt>
                <c:pt idx="22">
                  <c:v>15000</c:v>
                </c:pt>
                <c:pt idx="23">
                  <c:v>10100</c:v>
                </c:pt>
              </c:numCache>
            </c:numRef>
          </c:xVal>
          <c:yVal>
            <c:numRef>
              <c:f>[1]presencepredict!$B$2:$B$25</c:f>
              <c:numCache>
                <c:formatCode>General</c:formatCode>
                <c:ptCount val="24"/>
                <c:pt idx="0">
                  <c:v>149</c:v>
                </c:pt>
                <c:pt idx="1">
                  <c:v>146</c:v>
                </c:pt>
                <c:pt idx="2">
                  <c:v>136</c:v>
                </c:pt>
                <c:pt idx="3">
                  <c:v>164</c:v>
                </c:pt>
                <c:pt idx="4">
                  <c:v>155</c:v>
                </c:pt>
                <c:pt idx="5">
                  <c:v>170</c:v>
                </c:pt>
                <c:pt idx="6">
                  <c:v>153</c:v>
                </c:pt>
                <c:pt idx="7">
                  <c:v>152</c:v>
                </c:pt>
                <c:pt idx="8">
                  <c:v>143</c:v>
                </c:pt>
                <c:pt idx="9">
                  <c:v>144</c:v>
                </c:pt>
                <c:pt idx="10">
                  <c:v>141</c:v>
                </c:pt>
                <c:pt idx="11">
                  <c:v>149</c:v>
                </c:pt>
                <c:pt idx="12">
                  <c:v>138</c:v>
                </c:pt>
                <c:pt idx="13">
                  <c:v>146</c:v>
                </c:pt>
                <c:pt idx="14">
                  <c:v>140</c:v>
                </c:pt>
                <c:pt idx="15">
                  <c:v>135</c:v>
                </c:pt>
                <c:pt idx="16">
                  <c:v>161</c:v>
                </c:pt>
                <c:pt idx="17">
                  <c:v>147</c:v>
                </c:pt>
                <c:pt idx="18">
                  <c:v>154</c:v>
                </c:pt>
                <c:pt idx="19">
                  <c:v>175</c:v>
                </c:pt>
                <c:pt idx="20">
                  <c:v>136</c:v>
                </c:pt>
                <c:pt idx="21">
                  <c:v>146</c:v>
                </c:pt>
                <c:pt idx="22">
                  <c:v>148</c:v>
                </c:pt>
                <c:pt idx="23">
                  <c:v>127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968384"/>
        <c:axId val="215974656"/>
      </c:scatterChart>
      <c:valAx>
        <c:axId val="215968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Yampa River peak discharge (cfs)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5974656"/>
        <c:crosses val="autoZero"/>
        <c:crossBetween val="midCat"/>
      </c:valAx>
      <c:valAx>
        <c:axId val="215974656"/>
        <c:scaling>
          <c:orientation val="minMax"/>
          <c:min val="12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Julian days to first presence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59683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2001-2015 data only</a:t>
            </a:r>
          </a:p>
          <a:p>
            <a:pPr>
              <a:defRPr/>
            </a:pP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poly"/>
            <c:order val="2"/>
            <c:dispRSqr val="1"/>
            <c:dispEq val="1"/>
            <c:trendlineLbl>
              <c:numFmt formatCode="General" sourceLinked="0"/>
            </c:trendlineLbl>
          </c:trendline>
          <c:xVal>
            <c:numRef>
              <c:f>[1]presencepredict!$C$11:$C$25</c:f>
              <c:numCache>
                <c:formatCode>General</c:formatCode>
                <c:ptCount val="15"/>
                <c:pt idx="0">
                  <c:v>9490</c:v>
                </c:pt>
                <c:pt idx="1">
                  <c:v>3470</c:v>
                </c:pt>
                <c:pt idx="2">
                  <c:v>15700</c:v>
                </c:pt>
                <c:pt idx="3">
                  <c:v>6980</c:v>
                </c:pt>
                <c:pt idx="4">
                  <c:v>15200</c:v>
                </c:pt>
                <c:pt idx="5">
                  <c:v>13700</c:v>
                </c:pt>
                <c:pt idx="6">
                  <c:v>8150</c:v>
                </c:pt>
                <c:pt idx="7">
                  <c:v>21800</c:v>
                </c:pt>
                <c:pt idx="8">
                  <c:v>15500</c:v>
                </c:pt>
                <c:pt idx="9">
                  <c:v>17000</c:v>
                </c:pt>
                <c:pt idx="10">
                  <c:v>26700</c:v>
                </c:pt>
                <c:pt idx="11">
                  <c:v>5360</c:v>
                </c:pt>
                <c:pt idx="12">
                  <c:v>10100</c:v>
                </c:pt>
                <c:pt idx="13">
                  <c:v>15000</c:v>
                </c:pt>
                <c:pt idx="14">
                  <c:v>10100</c:v>
                </c:pt>
              </c:numCache>
            </c:numRef>
          </c:xVal>
          <c:yVal>
            <c:numRef>
              <c:f>[1]presencepredict!$B$11:$B$25</c:f>
              <c:numCache>
                <c:formatCode>General</c:formatCode>
                <c:ptCount val="15"/>
                <c:pt idx="0">
                  <c:v>144</c:v>
                </c:pt>
                <c:pt idx="1">
                  <c:v>141</c:v>
                </c:pt>
                <c:pt idx="2">
                  <c:v>149</c:v>
                </c:pt>
                <c:pt idx="3">
                  <c:v>138</c:v>
                </c:pt>
                <c:pt idx="4">
                  <c:v>146</c:v>
                </c:pt>
                <c:pt idx="5">
                  <c:v>140</c:v>
                </c:pt>
                <c:pt idx="6">
                  <c:v>135</c:v>
                </c:pt>
                <c:pt idx="7">
                  <c:v>161</c:v>
                </c:pt>
                <c:pt idx="8">
                  <c:v>147</c:v>
                </c:pt>
                <c:pt idx="9">
                  <c:v>154</c:v>
                </c:pt>
                <c:pt idx="10">
                  <c:v>175</c:v>
                </c:pt>
                <c:pt idx="11">
                  <c:v>136</c:v>
                </c:pt>
                <c:pt idx="12">
                  <c:v>146</c:v>
                </c:pt>
                <c:pt idx="13">
                  <c:v>148</c:v>
                </c:pt>
                <c:pt idx="14">
                  <c:v>127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997056"/>
        <c:axId val="215999232"/>
      </c:scatterChart>
      <c:valAx>
        <c:axId val="215997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Yampa River peak discharge (cfs)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5999232"/>
        <c:crosses val="autoZero"/>
        <c:crossBetween val="midCat"/>
      </c:valAx>
      <c:valAx>
        <c:axId val="215999232"/>
        <c:scaling>
          <c:orientation val="minMax"/>
          <c:min val="12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Julian days to first presence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59970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1992-2015 data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poly"/>
            <c:order val="2"/>
            <c:dispRSqr val="1"/>
            <c:dispEq val="1"/>
            <c:trendlineLbl>
              <c:numFmt formatCode="General" sourceLinked="0"/>
            </c:trendlineLbl>
          </c:trendline>
          <c:xVal>
            <c:numRef>
              <c:f>[1]presencepredict!$H$2:$H$25</c:f>
              <c:numCache>
                <c:formatCode>General</c:formatCode>
                <c:ptCount val="24"/>
                <c:pt idx="0">
                  <c:v>586.91504135000002</c:v>
                </c:pt>
                <c:pt idx="1">
                  <c:v>1543.41421489</c:v>
                </c:pt>
                <c:pt idx="2">
                  <c:v>650.62022479999996</c:v>
                </c:pt>
                <c:pt idx="3">
                  <c:v>1869.27867771</c:v>
                </c:pt>
                <c:pt idx="4">
                  <c:v>1684.77223144</c:v>
                </c:pt>
                <c:pt idx="5">
                  <c:v>2052.0495867700001</c:v>
                </c:pt>
                <c:pt idx="6">
                  <c:v>1620.86876029</c:v>
                </c:pt>
                <c:pt idx="7">
                  <c:v>1330.17123967</c:v>
                </c:pt>
                <c:pt idx="8">
                  <c:v>1005.0089257</c:v>
                </c:pt>
                <c:pt idx="9">
                  <c:v>790.31603308000001</c:v>
                </c:pt>
                <c:pt idx="10">
                  <c:v>358.86335207000002</c:v>
                </c:pt>
                <c:pt idx="11">
                  <c:v>1107.51828097</c:v>
                </c:pt>
                <c:pt idx="12">
                  <c:v>678.11107441000001</c:v>
                </c:pt>
                <c:pt idx="13">
                  <c:v>1331.56958678</c:v>
                </c:pt>
                <c:pt idx="14">
                  <c:v>1202.39206614</c:v>
                </c:pt>
                <c:pt idx="15">
                  <c:v>735.85507442999995</c:v>
                </c:pt>
                <c:pt idx="16">
                  <c:v>1846.5262809599999</c:v>
                </c:pt>
                <c:pt idx="17">
                  <c:v>1653.8975206099999</c:v>
                </c:pt>
                <c:pt idx="18">
                  <c:v>1358.5328924999999</c:v>
                </c:pt>
                <c:pt idx="19">
                  <c:v>2902.6809917300002</c:v>
                </c:pt>
                <c:pt idx="20">
                  <c:v>449.11378515000001</c:v>
                </c:pt>
                <c:pt idx="21">
                  <c:v>675.92885946000001</c:v>
                </c:pt>
                <c:pt idx="22">
                  <c:v>1396.0066115699999</c:v>
                </c:pt>
                <c:pt idx="23">
                  <c:v>1033</c:v>
                </c:pt>
              </c:numCache>
            </c:numRef>
          </c:xVal>
          <c:yVal>
            <c:numRef>
              <c:f>[1]presencepredict!$B$2:$B$25</c:f>
              <c:numCache>
                <c:formatCode>General</c:formatCode>
                <c:ptCount val="24"/>
                <c:pt idx="0">
                  <c:v>149</c:v>
                </c:pt>
                <c:pt idx="1">
                  <c:v>146</c:v>
                </c:pt>
                <c:pt idx="2">
                  <c:v>136</c:v>
                </c:pt>
                <c:pt idx="3">
                  <c:v>164</c:v>
                </c:pt>
                <c:pt idx="4">
                  <c:v>155</c:v>
                </c:pt>
                <c:pt idx="5">
                  <c:v>170</c:v>
                </c:pt>
                <c:pt idx="6">
                  <c:v>153</c:v>
                </c:pt>
                <c:pt idx="7">
                  <c:v>152</c:v>
                </c:pt>
                <c:pt idx="8">
                  <c:v>143</c:v>
                </c:pt>
                <c:pt idx="9">
                  <c:v>144</c:v>
                </c:pt>
                <c:pt idx="10">
                  <c:v>141</c:v>
                </c:pt>
                <c:pt idx="11">
                  <c:v>149</c:v>
                </c:pt>
                <c:pt idx="12">
                  <c:v>138</c:v>
                </c:pt>
                <c:pt idx="13">
                  <c:v>146</c:v>
                </c:pt>
                <c:pt idx="14">
                  <c:v>140</c:v>
                </c:pt>
                <c:pt idx="15">
                  <c:v>135</c:v>
                </c:pt>
                <c:pt idx="16">
                  <c:v>161</c:v>
                </c:pt>
                <c:pt idx="17">
                  <c:v>147</c:v>
                </c:pt>
                <c:pt idx="18">
                  <c:v>154</c:v>
                </c:pt>
                <c:pt idx="19">
                  <c:v>175</c:v>
                </c:pt>
                <c:pt idx="20">
                  <c:v>136</c:v>
                </c:pt>
                <c:pt idx="21">
                  <c:v>146</c:v>
                </c:pt>
                <c:pt idx="22">
                  <c:v>148</c:v>
                </c:pt>
                <c:pt idx="23">
                  <c:v>127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906944"/>
        <c:axId val="215909120"/>
      </c:scatterChart>
      <c:valAx>
        <c:axId val="215906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Yampa River April-July runoff volume (kaf)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5909120"/>
        <c:crosses val="autoZero"/>
        <c:crossBetween val="midCat"/>
      </c:valAx>
      <c:valAx>
        <c:axId val="215909120"/>
        <c:scaling>
          <c:orientation val="minMax"/>
          <c:min val="12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Julian days to first presence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59069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2001-2015 data only</a:t>
            </a:r>
          </a:p>
          <a:p>
            <a:pPr>
              <a:defRPr/>
            </a:pP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poly"/>
            <c:order val="2"/>
            <c:dispRSqr val="1"/>
            <c:dispEq val="1"/>
            <c:trendlineLbl>
              <c:numFmt formatCode="General" sourceLinked="0"/>
            </c:trendlineLbl>
          </c:trendline>
          <c:xVal>
            <c:numRef>
              <c:f>[1]presencepredict!$H$11:$H$25</c:f>
              <c:numCache>
                <c:formatCode>General</c:formatCode>
                <c:ptCount val="15"/>
                <c:pt idx="0">
                  <c:v>790.31603308000001</c:v>
                </c:pt>
                <c:pt idx="1">
                  <c:v>358.86335207000002</c:v>
                </c:pt>
                <c:pt idx="2">
                  <c:v>1107.51828097</c:v>
                </c:pt>
                <c:pt idx="3">
                  <c:v>678.11107441000001</c:v>
                </c:pt>
                <c:pt idx="4">
                  <c:v>1331.56958678</c:v>
                </c:pt>
                <c:pt idx="5">
                  <c:v>1202.39206614</c:v>
                </c:pt>
                <c:pt idx="6">
                  <c:v>735.85507442999995</c:v>
                </c:pt>
                <c:pt idx="7">
                  <c:v>1846.5262809599999</c:v>
                </c:pt>
                <c:pt idx="8">
                  <c:v>1653.8975206099999</c:v>
                </c:pt>
                <c:pt idx="9">
                  <c:v>1358.5328924999999</c:v>
                </c:pt>
                <c:pt idx="10">
                  <c:v>2902.6809917300002</c:v>
                </c:pt>
                <c:pt idx="11">
                  <c:v>449.11378515000001</c:v>
                </c:pt>
                <c:pt idx="12">
                  <c:v>675.92885946000001</c:v>
                </c:pt>
                <c:pt idx="13">
                  <c:v>1396.0066115699999</c:v>
                </c:pt>
                <c:pt idx="14">
                  <c:v>1033</c:v>
                </c:pt>
              </c:numCache>
            </c:numRef>
          </c:xVal>
          <c:yVal>
            <c:numRef>
              <c:f>[1]presencepredict!$B$11:$B$25</c:f>
              <c:numCache>
                <c:formatCode>General</c:formatCode>
                <c:ptCount val="15"/>
                <c:pt idx="0">
                  <c:v>144</c:v>
                </c:pt>
                <c:pt idx="1">
                  <c:v>141</c:v>
                </c:pt>
                <c:pt idx="2">
                  <c:v>149</c:v>
                </c:pt>
                <c:pt idx="3">
                  <c:v>138</c:v>
                </c:pt>
                <c:pt idx="4">
                  <c:v>146</c:v>
                </c:pt>
                <c:pt idx="5">
                  <c:v>140</c:v>
                </c:pt>
                <c:pt idx="6">
                  <c:v>135</c:v>
                </c:pt>
                <c:pt idx="7">
                  <c:v>161</c:v>
                </c:pt>
                <c:pt idx="8">
                  <c:v>147</c:v>
                </c:pt>
                <c:pt idx="9">
                  <c:v>154</c:v>
                </c:pt>
                <c:pt idx="10">
                  <c:v>175</c:v>
                </c:pt>
                <c:pt idx="11">
                  <c:v>136</c:v>
                </c:pt>
                <c:pt idx="12">
                  <c:v>146</c:v>
                </c:pt>
                <c:pt idx="13">
                  <c:v>148</c:v>
                </c:pt>
                <c:pt idx="14">
                  <c:v>127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915904"/>
        <c:axId val="215754240"/>
      </c:scatterChart>
      <c:valAx>
        <c:axId val="215915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Yampa River April-July</a:t>
                </a:r>
                <a:r>
                  <a:rPr lang="en-US" baseline="0"/>
                  <a:t> runoff volume </a:t>
                </a:r>
                <a:r>
                  <a:rPr lang="en-US"/>
                  <a:t>(kaf)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5754240"/>
        <c:crosses val="autoZero"/>
        <c:crossBetween val="midCat"/>
      </c:valAx>
      <c:valAx>
        <c:axId val="215754240"/>
        <c:scaling>
          <c:orientation val="minMax"/>
          <c:min val="12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Julian days to first presence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591590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Yampa Peak Flows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[1]LTSPFirstPresenceAnalysis!$AE$10</c:f>
              <c:strCache>
                <c:ptCount val="1"/>
                <c:pt idx="0">
                  <c:v>1992-2015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[1]LTSPFirstPresenceAnalysis!$AC$11:$AC$38</c:f>
              <c:numCache>
                <c:formatCode>General</c:formatCode>
                <c:ptCount val="28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</c:numCache>
            </c:numRef>
          </c:cat>
          <c:val>
            <c:numRef>
              <c:f>[1]LTSPFirstPresenceAnalysis!$AE$11:$AE$38</c:f>
              <c:numCache>
                <c:formatCode>General</c:formatCode>
                <c:ptCount val="28"/>
                <c:pt idx="0">
                  <c:v>135.81</c:v>
                </c:pt>
                <c:pt idx="1">
                  <c:v>135.94829999999999</c:v>
                </c:pt>
                <c:pt idx="2">
                  <c:v>136.19919999999999</c:v>
                </c:pt>
                <c:pt idx="3">
                  <c:v>136.56270000000001</c:v>
                </c:pt>
                <c:pt idx="4">
                  <c:v>137.03880000000001</c:v>
                </c:pt>
                <c:pt idx="5">
                  <c:v>137.6275</c:v>
                </c:pt>
                <c:pt idx="6">
                  <c:v>138.3288</c:v>
                </c:pt>
                <c:pt idx="7">
                  <c:v>139.14270000000002</c:v>
                </c:pt>
                <c:pt idx="8">
                  <c:v>140.0692</c:v>
                </c:pt>
                <c:pt idx="9">
                  <c:v>141.10830000000001</c:v>
                </c:pt>
                <c:pt idx="10">
                  <c:v>142.26</c:v>
                </c:pt>
                <c:pt idx="11">
                  <c:v>143.52429999999998</c:v>
                </c:pt>
                <c:pt idx="12">
                  <c:v>144.90120000000002</c:v>
                </c:pt>
                <c:pt idx="13">
                  <c:v>146.39070000000001</c:v>
                </c:pt>
                <c:pt idx="14">
                  <c:v>147.99279999999999</c:v>
                </c:pt>
                <c:pt idx="15">
                  <c:v>149.70749999999998</c:v>
                </c:pt>
                <c:pt idx="16">
                  <c:v>151.53480000000002</c:v>
                </c:pt>
                <c:pt idx="17">
                  <c:v>153.47470000000001</c:v>
                </c:pt>
                <c:pt idx="18">
                  <c:v>155.52719999999999</c:v>
                </c:pt>
                <c:pt idx="19">
                  <c:v>157.69229999999999</c:v>
                </c:pt>
                <c:pt idx="20">
                  <c:v>159.97</c:v>
                </c:pt>
                <c:pt idx="21">
                  <c:v>162.36030000000002</c:v>
                </c:pt>
                <c:pt idx="22">
                  <c:v>164.86320000000001</c:v>
                </c:pt>
                <c:pt idx="23">
                  <c:v>167.4787</c:v>
                </c:pt>
                <c:pt idx="24">
                  <c:v>170.20679999999999</c:v>
                </c:pt>
                <c:pt idx="25">
                  <c:v>173.04750000000001</c:v>
                </c:pt>
                <c:pt idx="26">
                  <c:v>176.0008</c:v>
                </c:pt>
                <c:pt idx="27">
                  <c:v>179.0667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[1]LTSPFirstPresenceAnalysis!$AF$10</c:f>
              <c:strCache>
                <c:ptCount val="1"/>
                <c:pt idx="0">
                  <c:v>2001-2015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[1]LTSPFirstPresenceAnalysis!$AC$11:$AC$38</c:f>
              <c:numCache>
                <c:formatCode>General</c:formatCode>
                <c:ptCount val="28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</c:numCache>
            </c:numRef>
          </c:cat>
          <c:val>
            <c:numRef>
              <c:f>[1]LTSPFirstPresenceAnalysis!$AF$11:$AF$38</c:f>
              <c:numCache>
                <c:formatCode>General</c:formatCode>
                <c:ptCount val="28"/>
                <c:pt idx="0">
                  <c:v>139.13</c:v>
                </c:pt>
                <c:pt idx="1">
                  <c:v>138.46</c:v>
                </c:pt>
                <c:pt idx="2">
                  <c:v>137.94999999999999</c:v>
                </c:pt>
                <c:pt idx="3">
                  <c:v>137.6</c:v>
                </c:pt>
                <c:pt idx="4">
                  <c:v>137.41</c:v>
                </c:pt>
                <c:pt idx="5">
                  <c:v>137.38</c:v>
                </c:pt>
                <c:pt idx="6">
                  <c:v>137.51</c:v>
                </c:pt>
                <c:pt idx="7">
                  <c:v>137.79999999999998</c:v>
                </c:pt>
                <c:pt idx="8">
                  <c:v>138.25</c:v>
                </c:pt>
                <c:pt idx="9">
                  <c:v>138.85999999999999</c:v>
                </c:pt>
                <c:pt idx="10">
                  <c:v>139.63</c:v>
                </c:pt>
                <c:pt idx="11">
                  <c:v>140.56</c:v>
                </c:pt>
                <c:pt idx="12">
                  <c:v>141.65</c:v>
                </c:pt>
                <c:pt idx="13">
                  <c:v>142.9</c:v>
                </c:pt>
                <c:pt idx="14">
                  <c:v>144.31</c:v>
                </c:pt>
                <c:pt idx="15">
                  <c:v>145.88</c:v>
                </c:pt>
                <c:pt idx="16">
                  <c:v>147.60999999999999</c:v>
                </c:pt>
                <c:pt idx="17">
                  <c:v>149.5</c:v>
                </c:pt>
                <c:pt idx="18">
                  <c:v>151.55000000000001</c:v>
                </c:pt>
                <c:pt idx="19">
                  <c:v>153.76</c:v>
                </c:pt>
                <c:pt idx="20">
                  <c:v>156.13</c:v>
                </c:pt>
                <c:pt idx="21">
                  <c:v>158.66</c:v>
                </c:pt>
                <c:pt idx="22">
                  <c:v>161.35</c:v>
                </c:pt>
                <c:pt idx="23">
                  <c:v>164.2</c:v>
                </c:pt>
                <c:pt idx="24">
                  <c:v>167.20999999999998</c:v>
                </c:pt>
                <c:pt idx="25">
                  <c:v>170.38</c:v>
                </c:pt>
                <c:pt idx="26">
                  <c:v>173.70999999999998</c:v>
                </c:pt>
                <c:pt idx="27">
                  <c:v>177.2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5804544"/>
        <c:axId val="215810816"/>
      </c:lineChart>
      <c:catAx>
        <c:axId val="215804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Yampa</a:t>
                </a:r>
                <a:r>
                  <a:rPr lang="en-US" baseline="0"/>
                  <a:t> spring peak flow (cfs)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810816"/>
        <c:crosses val="autoZero"/>
        <c:auto val="1"/>
        <c:lblAlgn val="ctr"/>
        <c:lblOffset val="100"/>
        <c:noMultiLvlLbl val="0"/>
      </c:catAx>
      <c:valAx>
        <c:axId val="215810816"/>
        <c:scaling>
          <c:orientation val="minMax"/>
          <c:max val="180"/>
          <c:min val="1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Julian 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804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Yampa Volumes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[1]LTSPFirstPresenceAnalysis!$AG$10</c:f>
              <c:strCache>
                <c:ptCount val="1"/>
                <c:pt idx="0">
                  <c:v>1992-2015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[1]LTSPFirstPresenceAnalysis!$AD$11:$AD$41</c:f>
              <c:numCache>
                <c:formatCode>General</c:formatCode>
                <c:ptCount val="3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</c:numCache>
            </c:numRef>
          </c:cat>
          <c:val>
            <c:numRef>
              <c:f>[1]LTSPFirstPresenceAnalysis!$AG$11:$AG$38</c:f>
              <c:numCache>
                <c:formatCode>General</c:formatCode>
                <c:ptCount val="28"/>
                <c:pt idx="0">
                  <c:v>134.72</c:v>
                </c:pt>
                <c:pt idx="1">
                  <c:v>135.30500000000001</c:v>
                </c:pt>
                <c:pt idx="2">
                  <c:v>135.95999999999998</c:v>
                </c:pt>
                <c:pt idx="3">
                  <c:v>136.685</c:v>
                </c:pt>
                <c:pt idx="4">
                  <c:v>137.47999999999999</c:v>
                </c:pt>
                <c:pt idx="5">
                  <c:v>138.345</c:v>
                </c:pt>
                <c:pt idx="6">
                  <c:v>139.28</c:v>
                </c:pt>
                <c:pt idx="7">
                  <c:v>140.285</c:v>
                </c:pt>
                <c:pt idx="8">
                  <c:v>141.36000000000001</c:v>
                </c:pt>
                <c:pt idx="9">
                  <c:v>142.505</c:v>
                </c:pt>
                <c:pt idx="10">
                  <c:v>143.72</c:v>
                </c:pt>
                <c:pt idx="11">
                  <c:v>145.00500000000002</c:v>
                </c:pt>
                <c:pt idx="12">
                  <c:v>146.35999999999999</c:v>
                </c:pt>
                <c:pt idx="13">
                  <c:v>147.785</c:v>
                </c:pt>
                <c:pt idx="14">
                  <c:v>149.28</c:v>
                </c:pt>
                <c:pt idx="15">
                  <c:v>150.845</c:v>
                </c:pt>
                <c:pt idx="16">
                  <c:v>152.48000000000002</c:v>
                </c:pt>
                <c:pt idx="17">
                  <c:v>154.185</c:v>
                </c:pt>
                <c:pt idx="18">
                  <c:v>155.96</c:v>
                </c:pt>
                <c:pt idx="19">
                  <c:v>157.80499999999998</c:v>
                </c:pt>
                <c:pt idx="20">
                  <c:v>159.72</c:v>
                </c:pt>
                <c:pt idx="21">
                  <c:v>161.70500000000001</c:v>
                </c:pt>
                <c:pt idx="22">
                  <c:v>163.76</c:v>
                </c:pt>
                <c:pt idx="23">
                  <c:v>165.88499999999999</c:v>
                </c:pt>
                <c:pt idx="24">
                  <c:v>168.07999999999998</c:v>
                </c:pt>
                <c:pt idx="25">
                  <c:v>170.345</c:v>
                </c:pt>
                <c:pt idx="26">
                  <c:v>172.68</c:v>
                </c:pt>
                <c:pt idx="27">
                  <c:v>175.08499999999998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[1]LTSPFirstPresenceAnalysis!$AH$10</c:f>
              <c:strCache>
                <c:ptCount val="1"/>
                <c:pt idx="0">
                  <c:v>2001-2015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[1]LTSPFirstPresenceAnalysis!$AD$11:$AD$41</c:f>
              <c:numCache>
                <c:formatCode>General</c:formatCode>
                <c:ptCount val="3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</c:numCache>
            </c:numRef>
          </c:cat>
          <c:val>
            <c:numRef>
              <c:f>[1]LTSPFirstPresenceAnalysis!$AH$11:$AH$38</c:f>
              <c:numCache>
                <c:formatCode>General</c:formatCode>
                <c:ptCount val="28"/>
                <c:pt idx="0">
                  <c:v>135.93</c:v>
                </c:pt>
                <c:pt idx="1">
                  <c:v>136.22199999999998</c:v>
                </c:pt>
                <c:pt idx="2">
                  <c:v>136.59200000000001</c:v>
                </c:pt>
                <c:pt idx="3">
                  <c:v>137.04</c:v>
                </c:pt>
                <c:pt idx="4">
                  <c:v>137.566</c:v>
                </c:pt>
                <c:pt idx="5">
                  <c:v>138.16999999999999</c:v>
                </c:pt>
                <c:pt idx="6">
                  <c:v>138.852</c:v>
                </c:pt>
                <c:pt idx="7">
                  <c:v>139.61199999999999</c:v>
                </c:pt>
                <c:pt idx="8">
                  <c:v>140.45000000000002</c:v>
                </c:pt>
                <c:pt idx="9">
                  <c:v>141.36599999999999</c:v>
                </c:pt>
                <c:pt idx="10">
                  <c:v>142.36000000000001</c:v>
                </c:pt>
                <c:pt idx="11">
                  <c:v>143.43199999999999</c:v>
                </c:pt>
                <c:pt idx="12">
                  <c:v>144.58199999999999</c:v>
                </c:pt>
                <c:pt idx="13">
                  <c:v>145.81</c:v>
                </c:pt>
                <c:pt idx="14">
                  <c:v>147.11600000000001</c:v>
                </c:pt>
                <c:pt idx="15">
                  <c:v>148.5</c:v>
                </c:pt>
                <c:pt idx="16">
                  <c:v>149.96200000000002</c:v>
                </c:pt>
                <c:pt idx="17">
                  <c:v>151.50199999999998</c:v>
                </c:pt>
                <c:pt idx="18">
                  <c:v>153.12</c:v>
                </c:pt>
                <c:pt idx="19">
                  <c:v>154.816</c:v>
                </c:pt>
                <c:pt idx="20">
                  <c:v>156.59</c:v>
                </c:pt>
                <c:pt idx="21">
                  <c:v>158.44200000000001</c:v>
                </c:pt>
                <c:pt idx="22">
                  <c:v>160.37200000000001</c:v>
                </c:pt>
                <c:pt idx="23">
                  <c:v>162.38</c:v>
                </c:pt>
                <c:pt idx="24">
                  <c:v>164.97</c:v>
                </c:pt>
                <c:pt idx="25">
                  <c:v>167.18</c:v>
                </c:pt>
                <c:pt idx="26">
                  <c:v>169.47</c:v>
                </c:pt>
                <c:pt idx="27">
                  <c:v>171.84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5824256"/>
        <c:axId val="215830528"/>
      </c:lineChart>
      <c:catAx>
        <c:axId val="215824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Yampa River April-July volume (kaf)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830528"/>
        <c:crosses val="autoZero"/>
        <c:auto val="1"/>
        <c:lblAlgn val="ctr"/>
        <c:lblOffset val="100"/>
        <c:noMultiLvlLbl val="0"/>
      </c:catAx>
      <c:valAx>
        <c:axId val="215830528"/>
        <c:scaling>
          <c:orientation val="minMax"/>
          <c:max val="180"/>
          <c:min val="1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Julian 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824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YampaPeakDailyFlow (cfs)</c:v>
                </c:pt>
              </c:strCache>
            </c:strRef>
          </c:tx>
          <c:spPr>
            <a:ln w="19050">
              <a:noFill/>
            </a:ln>
          </c:spPr>
          <c:xVal>
            <c:numRef>
              <c:f>Sheet2!$A$2:$A$46</c:f>
              <c:numCache>
                <c:formatCode>General</c:formatCode>
                <c:ptCount val="4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  <c:pt idx="35">
                  <c:v>2051</c:v>
                </c:pt>
                <c:pt idx="36">
                  <c:v>2052</c:v>
                </c:pt>
                <c:pt idx="37">
                  <c:v>2053</c:v>
                </c:pt>
                <c:pt idx="38">
                  <c:v>2054</c:v>
                </c:pt>
                <c:pt idx="39">
                  <c:v>2055</c:v>
                </c:pt>
                <c:pt idx="40">
                  <c:v>2056</c:v>
                </c:pt>
                <c:pt idx="41">
                  <c:v>2057</c:v>
                </c:pt>
                <c:pt idx="42">
                  <c:v>2058</c:v>
                </c:pt>
                <c:pt idx="43">
                  <c:v>2059</c:v>
                </c:pt>
                <c:pt idx="44">
                  <c:v>2060</c:v>
                </c:pt>
              </c:numCache>
            </c:numRef>
          </c:xVal>
          <c:yVal>
            <c:numRef>
              <c:f>Sheet2!$B$2:$B$46</c:f>
              <c:numCache>
                <c:formatCode>General</c:formatCode>
                <c:ptCount val="45"/>
                <c:pt idx="0">
                  <c:v>24745.05</c:v>
                </c:pt>
                <c:pt idx="1">
                  <c:v>9936.11</c:v>
                </c:pt>
                <c:pt idx="2">
                  <c:v>21095</c:v>
                </c:pt>
                <c:pt idx="3">
                  <c:v>13137.96</c:v>
                </c:pt>
                <c:pt idx="4">
                  <c:v>11343.22</c:v>
                </c:pt>
                <c:pt idx="5">
                  <c:v>18909.22</c:v>
                </c:pt>
                <c:pt idx="6">
                  <c:v>9832.42</c:v>
                </c:pt>
                <c:pt idx="7">
                  <c:v>21120.66</c:v>
                </c:pt>
                <c:pt idx="8">
                  <c:v>8530.51</c:v>
                </c:pt>
                <c:pt idx="9">
                  <c:v>14115.78</c:v>
                </c:pt>
                <c:pt idx="10">
                  <c:v>22255.37</c:v>
                </c:pt>
                <c:pt idx="11">
                  <c:v>13083.59</c:v>
                </c:pt>
                <c:pt idx="12">
                  <c:v>11254.86</c:v>
                </c:pt>
                <c:pt idx="13">
                  <c:v>24492.080000000002</c:v>
                </c:pt>
                <c:pt idx="14">
                  <c:v>17600.669999999998</c:v>
                </c:pt>
                <c:pt idx="15">
                  <c:v>14215.39</c:v>
                </c:pt>
                <c:pt idx="16">
                  <c:v>15156.98</c:v>
                </c:pt>
                <c:pt idx="17">
                  <c:v>8332.36</c:v>
                </c:pt>
                <c:pt idx="18">
                  <c:v>6884.39</c:v>
                </c:pt>
                <c:pt idx="19">
                  <c:v>13614.5</c:v>
                </c:pt>
                <c:pt idx="20">
                  <c:v>12011.8</c:v>
                </c:pt>
                <c:pt idx="21">
                  <c:v>16003.81</c:v>
                </c:pt>
                <c:pt idx="22">
                  <c:v>15563.09</c:v>
                </c:pt>
                <c:pt idx="23">
                  <c:v>14726.52</c:v>
                </c:pt>
                <c:pt idx="24">
                  <c:v>5128.8999999999996</c:v>
                </c:pt>
                <c:pt idx="25">
                  <c:v>13726.55</c:v>
                </c:pt>
                <c:pt idx="26">
                  <c:v>10568.95</c:v>
                </c:pt>
                <c:pt idx="27">
                  <c:v>3018.58</c:v>
                </c:pt>
                <c:pt idx="28">
                  <c:v>10703.01</c:v>
                </c:pt>
                <c:pt idx="29">
                  <c:v>10127.44</c:v>
                </c:pt>
                <c:pt idx="30">
                  <c:v>11492.99</c:v>
                </c:pt>
                <c:pt idx="31">
                  <c:v>14933.99</c:v>
                </c:pt>
                <c:pt idx="32">
                  <c:v>9164.92</c:v>
                </c:pt>
                <c:pt idx="33">
                  <c:v>9637.7800000000007</c:v>
                </c:pt>
                <c:pt idx="34">
                  <c:v>10084.92</c:v>
                </c:pt>
                <c:pt idx="35">
                  <c:v>10251.06</c:v>
                </c:pt>
                <c:pt idx="36">
                  <c:v>7326.07</c:v>
                </c:pt>
                <c:pt idx="37">
                  <c:v>9703.5</c:v>
                </c:pt>
                <c:pt idx="38">
                  <c:v>13184.22</c:v>
                </c:pt>
                <c:pt idx="39">
                  <c:v>7160.99</c:v>
                </c:pt>
                <c:pt idx="40">
                  <c:v>15544.71</c:v>
                </c:pt>
                <c:pt idx="41">
                  <c:v>10619.82</c:v>
                </c:pt>
                <c:pt idx="42">
                  <c:v>13558.31</c:v>
                </c:pt>
                <c:pt idx="43">
                  <c:v>9172.0499999999993</c:v>
                </c:pt>
                <c:pt idx="44">
                  <c:v>9291.15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364544"/>
        <c:axId val="216366080"/>
      </c:scatterChart>
      <c:valAx>
        <c:axId val="216364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6366080"/>
        <c:crosses val="autoZero"/>
        <c:crossBetween val="midCat"/>
      </c:valAx>
      <c:valAx>
        <c:axId val="216366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6364544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Polynomial</c:v>
                </c:pt>
              </c:strCache>
            </c:strRef>
          </c:tx>
          <c:spPr>
            <a:ln w="19050">
              <a:noFill/>
            </a:ln>
          </c:spPr>
          <c:xVal>
            <c:numRef>
              <c:f>Sheet2!$B$2:$B$46</c:f>
              <c:numCache>
                <c:formatCode>General</c:formatCode>
                <c:ptCount val="45"/>
                <c:pt idx="0">
                  <c:v>24745.05</c:v>
                </c:pt>
                <c:pt idx="1">
                  <c:v>9936.11</c:v>
                </c:pt>
                <c:pt idx="2">
                  <c:v>21095</c:v>
                </c:pt>
                <c:pt idx="3">
                  <c:v>13137.96</c:v>
                </c:pt>
                <c:pt idx="4">
                  <c:v>11343.22</c:v>
                </c:pt>
                <c:pt idx="5">
                  <c:v>18909.22</c:v>
                </c:pt>
                <c:pt idx="6">
                  <c:v>9832.42</c:v>
                </c:pt>
                <c:pt idx="7">
                  <c:v>21120.66</c:v>
                </c:pt>
                <c:pt idx="8">
                  <c:v>8530.51</c:v>
                </c:pt>
                <c:pt idx="9">
                  <c:v>14115.78</c:v>
                </c:pt>
                <c:pt idx="10">
                  <c:v>22255.37</c:v>
                </c:pt>
                <c:pt idx="11">
                  <c:v>13083.59</c:v>
                </c:pt>
                <c:pt idx="12">
                  <c:v>11254.86</c:v>
                </c:pt>
                <c:pt idx="13">
                  <c:v>24492.080000000002</c:v>
                </c:pt>
                <c:pt idx="14">
                  <c:v>17600.669999999998</c:v>
                </c:pt>
                <c:pt idx="15">
                  <c:v>14215.39</c:v>
                </c:pt>
                <c:pt idx="16">
                  <c:v>15156.98</c:v>
                </c:pt>
                <c:pt idx="17">
                  <c:v>8332.36</c:v>
                </c:pt>
                <c:pt idx="18">
                  <c:v>6884.39</c:v>
                </c:pt>
                <c:pt idx="19">
                  <c:v>13614.5</c:v>
                </c:pt>
                <c:pt idx="20">
                  <c:v>12011.8</c:v>
                </c:pt>
                <c:pt idx="21">
                  <c:v>16003.81</c:v>
                </c:pt>
                <c:pt idx="22">
                  <c:v>15563.09</c:v>
                </c:pt>
                <c:pt idx="23">
                  <c:v>14726.52</c:v>
                </c:pt>
                <c:pt idx="24">
                  <c:v>5128.8999999999996</c:v>
                </c:pt>
                <c:pt idx="25">
                  <c:v>13726.55</c:v>
                </c:pt>
                <c:pt idx="26">
                  <c:v>10568.95</c:v>
                </c:pt>
                <c:pt idx="27">
                  <c:v>3018.58</c:v>
                </c:pt>
                <c:pt idx="28">
                  <c:v>10703.01</c:v>
                </c:pt>
                <c:pt idx="29">
                  <c:v>10127.44</c:v>
                </c:pt>
                <c:pt idx="30">
                  <c:v>11492.99</c:v>
                </c:pt>
                <c:pt idx="31">
                  <c:v>14933.99</c:v>
                </c:pt>
                <c:pt idx="32">
                  <c:v>9164.92</c:v>
                </c:pt>
                <c:pt idx="33">
                  <c:v>9637.7800000000007</c:v>
                </c:pt>
                <c:pt idx="34">
                  <c:v>10084.92</c:v>
                </c:pt>
                <c:pt idx="35">
                  <c:v>10251.06</c:v>
                </c:pt>
                <c:pt idx="36">
                  <c:v>7326.07</c:v>
                </c:pt>
                <c:pt idx="37">
                  <c:v>9703.5</c:v>
                </c:pt>
                <c:pt idx="38">
                  <c:v>13184.22</c:v>
                </c:pt>
                <c:pt idx="39">
                  <c:v>7160.99</c:v>
                </c:pt>
                <c:pt idx="40">
                  <c:v>15544.71</c:v>
                </c:pt>
                <c:pt idx="41">
                  <c:v>10619.82</c:v>
                </c:pt>
                <c:pt idx="42">
                  <c:v>13558.31</c:v>
                </c:pt>
                <c:pt idx="43">
                  <c:v>9172.0499999999993</c:v>
                </c:pt>
                <c:pt idx="44">
                  <c:v>9291.15</c:v>
                </c:pt>
              </c:numCache>
            </c:numRef>
          </c:xVal>
          <c:yVal>
            <c:numRef>
              <c:f>Sheet2!$C$2:$C$46</c:f>
              <c:numCache>
                <c:formatCode>General</c:formatCode>
                <c:ptCount val="45"/>
                <c:pt idx="0">
                  <c:v>195.01288735525</c:v>
                </c:pt>
                <c:pt idx="1">
                  <c:v>144.86661778421001</c:v>
                </c:pt>
                <c:pt idx="2">
                  <c:v>178.57997900000001</c:v>
                </c:pt>
                <c:pt idx="3">
                  <c:v>151.99235737216</c:v>
                </c:pt>
                <c:pt idx="4">
                  <c:v>147.74561127884002</c:v>
                </c:pt>
                <c:pt idx="5">
                  <c:v>170.01495198284002</c:v>
                </c:pt>
                <c:pt idx="6">
                  <c:v>144.67013010764001</c:v>
                </c:pt>
                <c:pt idx="7">
                  <c:v>178.68620282956002</c:v>
                </c:pt>
                <c:pt idx="8">
                  <c:v>142.38606831701</c:v>
                </c:pt>
                <c:pt idx="9">
                  <c:v>154.57719911884001</c:v>
                </c:pt>
                <c:pt idx="10">
                  <c:v>183.51519158068999</c:v>
                </c:pt>
                <c:pt idx="11">
                  <c:v>151.85424370781001</c:v>
                </c:pt>
                <c:pt idx="12">
                  <c:v>147.55317132796</c:v>
                </c:pt>
                <c:pt idx="13">
                  <c:v>193.78805392064001</c:v>
                </c:pt>
                <c:pt idx="14">
                  <c:v>165.34462057189</c:v>
                </c:pt>
                <c:pt idx="15">
                  <c:v>154.85124784421001</c:v>
                </c:pt>
                <c:pt idx="16">
                  <c:v>157.53980461003999</c:v>
                </c:pt>
                <c:pt idx="17">
                  <c:v>142.06815903296001</c:v>
                </c:pt>
                <c:pt idx="18">
                  <c:v>139.98340802621001</c:v>
                </c:pt>
                <c:pt idx="19">
                  <c:v>153.22819047500002</c:v>
                </c:pt>
                <c:pt idx="20">
                  <c:v>149.252324504</c:v>
                </c:pt>
                <c:pt idx="21">
                  <c:v>160.10923841261001</c:v>
                </c:pt>
                <c:pt idx="22">
                  <c:v>158.75411696381002</c:v>
                </c:pt>
                <c:pt idx="23">
                  <c:v>156.28869414304</c:v>
                </c:pt>
                <c:pt idx="24">
                  <c:v>138.01826161100001</c:v>
                </c:pt>
                <c:pt idx="25">
                  <c:v>153.52537004525001</c:v>
                </c:pt>
                <c:pt idx="26">
                  <c:v>146.11243040525002</c:v>
                </c:pt>
                <c:pt idx="27">
                  <c:v>136.47171781964002</c:v>
                </c:pt>
                <c:pt idx="28">
                  <c:v>146.38662278701</c:v>
                </c:pt>
                <c:pt idx="29">
                  <c:v>145.23482375936001</c:v>
                </c:pt>
                <c:pt idx="30">
                  <c:v>148.07536303301001</c:v>
                </c:pt>
                <c:pt idx="31">
                  <c:v>156.88706895101001</c:v>
                </c:pt>
                <c:pt idx="32">
                  <c:v>143.45672591264</c:v>
                </c:pt>
                <c:pt idx="33">
                  <c:v>144.30710315084002</c:v>
                </c:pt>
                <c:pt idx="34">
                  <c:v>145.15236319264</c:v>
                </c:pt>
                <c:pt idx="35">
                  <c:v>145.47661829835999</c:v>
                </c:pt>
                <c:pt idx="36">
                  <c:v>140.57488203149001</c:v>
                </c:pt>
                <c:pt idx="37">
                  <c:v>144.428831575</c:v>
                </c:pt>
                <c:pt idx="38">
                  <c:v>152.11033508284001</c:v>
                </c:pt>
                <c:pt idx="39">
                  <c:v>140.34924969701001</c:v>
                </c:pt>
                <c:pt idx="40">
                  <c:v>158.69844614941002</c:v>
                </c:pt>
                <c:pt idx="41">
                  <c:v>146.21605142524001</c:v>
                </c:pt>
                <c:pt idx="42">
                  <c:v>153.08010841661002</c:v>
                </c:pt>
                <c:pt idx="43">
                  <c:v>143.46921622524999</c:v>
                </c:pt>
                <c:pt idx="44">
                  <c:v>143.67935864725001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395776"/>
        <c:axId val="216397312"/>
      </c:scatterChart>
      <c:valAx>
        <c:axId val="216395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6397312"/>
        <c:crosses val="autoZero"/>
        <c:crossBetween val="midCat"/>
      </c:valAx>
      <c:valAx>
        <c:axId val="216397312"/>
        <c:scaling>
          <c:orientation val="minMax"/>
          <c:min val="13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6395776"/>
        <c:crosses val="autoZero"/>
        <c:crossBetween val="midCat"/>
      </c:valAx>
    </c:plotArea>
    <c:plotVisOnly val="1"/>
    <c:dispBlanksAs val="gap"/>
    <c:showDLblsOverMax val="0"/>
  </c:char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LTSP predicted first appearance dates for RZB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Flawed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Sheet2!$B$2:$B$46</c:f>
              <c:numCache>
                <c:formatCode>General</c:formatCode>
                <c:ptCount val="45"/>
                <c:pt idx="0">
                  <c:v>24745.05</c:v>
                </c:pt>
                <c:pt idx="1">
                  <c:v>9936.11</c:v>
                </c:pt>
                <c:pt idx="2">
                  <c:v>21095</c:v>
                </c:pt>
                <c:pt idx="3">
                  <c:v>13137.96</c:v>
                </c:pt>
                <c:pt idx="4">
                  <c:v>11343.22</c:v>
                </c:pt>
                <c:pt idx="5">
                  <c:v>18909.22</c:v>
                </c:pt>
                <c:pt idx="6">
                  <c:v>9832.42</c:v>
                </c:pt>
                <c:pt idx="7">
                  <c:v>21120.66</c:v>
                </c:pt>
                <c:pt idx="8">
                  <c:v>8530.51</c:v>
                </c:pt>
                <c:pt idx="9">
                  <c:v>14115.78</c:v>
                </c:pt>
                <c:pt idx="10">
                  <c:v>22255.37</c:v>
                </c:pt>
                <c:pt idx="11">
                  <c:v>13083.59</c:v>
                </c:pt>
                <c:pt idx="12">
                  <c:v>11254.86</c:v>
                </c:pt>
                <c:pt idx="13">
                  <c:v>24492.080000000002</c:v>
                </c:pt>
                <c:pt idx="14">
                  <c:v>17600.669999999998</c:v>
                </c:pt>
                <c:pt idx="15">
                  <c:v>14215.39</c:v>
                </c:pt>
                <c:pt idx="16">
                  <c:v>15156.98</c:v>
                </c:pt>
                <c:pt idx="17">
                  <c:v>8332.36</c:v>
                </c:pt>
                <c:pt idx="18">
                  <c:v>6884.39</c:v>
                </c:pt>
                <c:pt idx="19">
                  <c:v>13614.5</c:v>
                </c:pt>
                <c:pt idx="20">
                  <c:v>12011.8</c:v>
                </c:pt>
                <c:pt idx="21">
                  <c:v>16003.81</c:v>
                </c:pt>
                <c:pt idx="22">
                  <c:v>15563.09</c:v>
                </c:pt>
                <c:pt idx="23">
                  <c:v>14726.52</c:v>
                </c:pt>
                <c:pt idx="24">
                  <c:v>5128.8999999999996</c:v>
                </c:pt>
                <c:pt idx="25">
                  <c:v>13726.55</c:v>
                </c:pt>
                <c:pt idx="26">
                  <c:v>10568.95</c:v>
                </c:pt>
                <c:pt idx="27">
                  <c:v>3018.58</c:v>
                </c:pt>
                <c:pt idx="28">
                  <c:v>10703.01</c:v>
                </c:pt>
                <c:pt idx="29">
                  <c:v>10127.44</c:v>
                </c:pt>
                <c:pt idx="30">
                  <c:v>11492.99</c:v>
                </c:pt>
                <c:pt idx="31">
                  <c:v>14933.99</c:v>
                </c:pt>
                <c:pt idx="32">
                  <c:v>9164.92</c:v>
                </c:pt>
                <c:pt idx="33">
                  <c:v>9637.7800000000007</c:v>
                </c:pt>
                <c:pt idx="34">
                  <c:v>10084.92</c:v>
                </c:pt>
                <c:pt idx="35">
                  <c:v>10251.06</c:v>
                </c:pt>
                <c:pt idx="36">
                  <c:v>7326.07</c:v>
                </c:pt>
                <c:pt idx="37">
                  <c:v>9703.5</c:v>
                </c:pt>
                <c:pt idx="38">
                  <c:v>13184.22</c:v>
                </c:pt>
                <c:pt idx="39">
                  <c:v>7160.99</c:v>
                </c:pt>
                <c:pt idx="40">
                  <c:v>15544.71</c:v>
                </c:pt>
                <c:pt idx="41">
                  <c:v>10619.82</c:v>
                </c:pt>
                <c:pt idx="42">
                  <c:v>13558.31</c:v>
                </c:pt>
                <c:pt idx="43">
                  <c:v>9172.0499999999993</c:v>
                </c:pt>
                <c:pt idx="44">
                  <c:v>9291.15</c:v>
                </c:pt>
              </c:numCache>
            </c:numRef>
          </c:xVal>
          <c:yVal>
            <c:numRef>
              <c:f>Sheet2!$C$2:$C$46</c:f>
              <c:numCache>
                <c:formatCode>General</c:formatCode>
                <c:ptCount val="45"/>
                <c:pt idx="0">
                  <c:v>195.01288735525</c:v>
                </c:pt>
                <c:pt idx="1">
                  <c:v>144.86661778421001</c:v>
                </c:pt>
                <c:pt idx="2">
                  <c:v>178.57997900000001</c:v>
                </c:pt>
                <c:pt idx="3">
                  <c:v>151.99235737216</c:v>
                </c:pt>
                <c:pt idx="4">
                  <c:v>147.74561127884002</c:v>
                </c:pt>
                <c:pt idx="5">
                  <c:v>170.01495198284002</c:v>
                </c:pt>
                <c:pt idx="6">
                  <c:v>144.67013010764001</c:v>
                </c:pt>
                <c:pt idx="7">
                  <c:v>178.68620282956002</c:v>
                </c:pt>
                <c:pt idx="8">
                  <c:v>142.38606831701</c:v>
                </c:pt>
                <c:pt idx="9">
                  <c:v>154.57719911884001</c:v>
                </c:pt>
                <c:pt idx="10">
                  <c:v>183.51519158068999</c:v>
                </c:pt>
                <c:pt idx="11">
                  <c:v>151.85424370781001</c:v>
                </c:pt>
                <c:pt idx="12">
                  <c:v>147.55317132796</c:v>
                </c:pt>
                <c:pt idx="13">
                  <c:v>193.78805392064001</c:v>
                </c:pt>
                <c:pt idx="14">
                  <c:v>165.34462057189</c:v>
                </c:pt>
                <c:pt idx="15">
                  <c:v>154.85124784421001</c:v>
                </c:pt>
                <c:pt idx="16">
                  <c:v>157.53980461003999</c:v>
                </c:pt>
                <c:pt idx="17">
                  <c:v>142.06815903296001</c:v>
                </c:pt>
                <c:pt idx="18">
                  <c:v>139.98340802621001</c:v>
                </c:pt>
                <c:pt idx="19">
                  <c:v>153.22819047500002</c:v>
                </c:pt>
                <c:pt idx="20">
                  <c:v>149.252324504</c:v>
                </c:pt>
                <c:pt idx="21">
                  <c:v>160.10923841261001</c:v>
                </c:pt>
                <c:pt idx="22">
                  <c:v>158.75411696381002</c:v>
                </c:pt>
                <c:pt idx="23">
                  <c:v>156.28869414304</c:v>
                </c:pt>
                <c:pt idx="24">
                  <c:v>138.01826161100001</c:v>
                </c:pt>
                <c:pt idx="25">
                  <c:v>153.52537004525001</c:v>
                </c:pt>
                <c:pt idx="26">
                  <c:v>146.11243040525002</c:v>
                </c:pt>
                <c:pt idx="27">
                  <c:v>136.47171781964002</c:v>
                </c:pt>
                <c:pt idx="28">
                  <c:v>146.38662278701</c:v>
                </c:pt>
                <c:pt idx="29">
                  <c:v>145.23482375936001</c:v>
                </c:pt>
                <c:pt idx="30">
                  <c:v>148.07536303301001</c:v>
                </c:pt>
                <c:pt idx="31">
                  <c:v>156.88706895101001</c:v>
                </c:pt>
                <c:pt idx="32">
                  <c:v>143.45672591264</c:v>
                </c:pt>
                <c:pt idx="33">
                  <c:v>144.30710315084002</c:v>
                </c:pt>
                <c:pt idx="34">
                  <c:v>145.15236319264</c:v>
                </c:pt>
                <c:pt idx="35">
                  <c:v>145.47661829835999</c:v>
                </c:pt>
                <c:pt idx="36">
                  <c:v>140.57488203149001</c:v>
                </c:pt>
                <c:pt idx="37">
                  <c:v>144.428831575</c:v>
                </c:pt>
                <c:pt idx="38">
                  <c:v>152.11033508284001</c:v>
                </c:pt>
                <c:pt idx="39">
                  <c:v>140.34924969701001</c:v>
                </c:pt>
                <c:pt idx="40">
                  <c:v>158.69844614941002</c:v>
                </c:pt>
                <c:pt idx="41">
                  <c:v>146.21605142524001</c:v>
                </c:pt>
                <c:pt idx="42">
                  <c:v>153.08010841661002</c:v>
                </c:pt>
                <c:pt idx="43">
                  <c:v>143.46921622524999</c:v>
                </c:pt>
                <c:pt idx="44">
                  <c:v>143.67935864725001</c:v>
                </c:pt>
              </c:numCache>
            </c:numRef>
          </c:yVal>
          <c:smooth val="0"/>
        </c:ser>
        <c:ser>
          <c:idx val="1"/>
          <c:order val="1"/>
          <c:tx>
            <c:v>Correct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Sheet2!$B$2:$B$46</c:f>
              <c:numCache>
                <c:formatCode>General</c:formatCode>
                <c:ptCount val="45"/>
                <c:pt idx="0">
                  <c:v>24745.05</c:v>
                </c:pt>
                <c:pt idx="1">
                  <c:v>9936.11</c:v>
                </c:pt>
                <c:pt idx="2">
                  <c:v>21095</c:v>
                </c:pt>
                <c:pt idx="3">
                  <c:v>13137.96</c:v>
                </c:pt>
                <c:pt idx="4">
                  <c:v>11343.22</c:v>
                </c:pt>
                <c:pt idx="5">
                  <c:v>18909.22</c:v>
                </c:pt>
                <c:pt idx="6">
                  <c:v>9832.42</c:v>
                </c:pt>
                <c:pt idx="7">
                  <c:v>21120.66</c:v>
                </c:pt>
                <c:pt idx="8">
                  <c:v>8530.51</c:v>
                </c:pt>
                <c:pt idx="9">
                  <c:v>14115.78</c:v>
                </c:pt>
                <c:pt idx="10">
                  <c:v>22255.37</c:v>
                </c:pt>
                <c:pt idx="11">
                  <c:v>13083.59</c:v>
                </c:pt>
                <c:pt idx="12">
                  <c:v>11254.86</c:v>
                </c:pt>
                <c:pt idx="13">
                  <c:v>24492.080000000002</c:v>
                </c:pt>
                <c:pt idx="14">
                  <c:v>17600.669999999998</c:v>
                </c:pt>
                <c:pt idx="15">
                  <c:v>14215.39</c:v>
                </c:pt>
                <c:pt idx="16">
                  <c:v>15156.98</c:v>
                </c:pt>
                <c:pt idx="17">
                  <c:v>8332.36</c:v>
                </c:pt>
                <c:pt idx="18">
                  <c:v>6884.39</c:v>
                </c:pt>
                <c:pt idx="19">
                  <c:v>13614.5</c:v>
                </c:pt>
                <c:pt idx="20">
                  <c:v>12011.8</c:v>
                </c:pt>
                <c:pt idx="21">
                  <c:v>16003.81</c:v>
                </c:pt>
                <c:pt idx="22">
                  <c:v>15563.09</c:v>
                </c:pt>
                <c:pt idx="23">
                  <c:v>14726.52</c:v>
                </c:pt>
                <c:pt idx="24">
                  <c:v>5128.8999999999996</c:v>
                </c:pt>
                <c:pt idx="25">
                  <c:v>13726.55</c:v>
                </c:pt>
                <c:pt idx="26">
                  <c:v>10568.95</c:v>
                </c:pt>
                <c:pt idx="27">
                  <c:v>3018.58</c:v>
                </c:pt>
                <c:pt idx="28">
                  <c:v>10703.01</c:v>
                </c:pt>
                <c:pt idx="29">
                  <c:v>10127.44</c:v>
                </c:pt>
                <c:pt idx="30">
                  <c:v>11492.99</c:v>
                </c:pt>
                <c:pt idx="31">
                  <c:v>14933.99</c:v>
                </c:pt>
                <c:pt idx="32">
                  <c:v>9164.92</c:v>
                </c:pt>
                <c:pt idx="33">
                  <c:v>9637.7800000000007</c:v>
                </c:pt>
                <c:pt idx="34">
                  <c:v>10084.92</c:v>
                </c:pt>
                <c:pt idx="35">
                  <c:v>10251.06</c:v>
                </c:pt>
                <c:pt idx="36">
                  <c:v>7326.07</c:v>
                </c:pt>
                <c:pt idx="37">
                  <c:v>9703.5</c:v>
                </c:pt>
                <c:pt idx="38">
                  <c:v>13184.22</c:v>
                </c:pt>
                <c:pt idx="39">
                  <c:v>7160.99</c:v>
                </c:pt>
                <c:pt idx="40">
                  <c:v>15544.71</c:v>
                </c:pt>
                <c:pt idx="41">
                  <c:v>10619.82</c:v>
                </c:pt>
                <c:pt idx="42">
                  <c:v>13558.31</c:v>
                </c:pt>
                <c:pt idx="43">
                  <c:v>9172.0499999999993</c:v>
                </c:pt>
                <c:pt idx="44">
                  <c:v>9291.15</c:v>
                </c:pt>
              </c:numCache>
            </c:numRef>
          </c:xVal>
          <c:yVal>
            <c:numRef>
              <c:f>Sheet2!$H$2:$H$46</c:f>
              <c:numCache>
                <c:formatCode>General</c:formatCode>
                <c:ptCount val="45"/>
                <c:pt idx="0">
                  <c:v>168.25352137028574</c:v>
                </c:pt>
                <c:pt idx="1">
                  <c:v>140.55184108132624</c:v>
                </c:pt>
                <c:pt idx="2">
                  <c:v>159.13259131800001</c:v>
                </c:pt>
                <c:pt idx="3">
                  <c:v>144.44889609570208</c:v>
                </c:pt>
                <c:pt idx="4">
                  <c:v>142.12229147621892</c:v>
                </c:pt>
                <c:pt idx="5">
                  <c:v>154.38880722217093</c:v>
                </c:pt>
                <c:pt idx="6">
                  <c:v>140.44493418835333</c:v>
                </c:pt>
                <c:pt idx="7">
                  <c:v>159.19147582333829</c:v>
                </c:pt>
                <c:pt idx="8">
                  <c:v>139.20566056393264</c:v>
                </c:pt>
                <c:pt idx="9">
                  <c:v>145.86912240607492</c:v>
                </c:pt>
                <c:pt idx="10">
                  <c:v>161.86953483820048</c:v>
                </c:pt>
                <c:pt idx="11">
                  <c:v>144.37308641900103</c:v>
                </c:pt>
                <c:pt idx="12">
                  <c:v>142.01711411145749</c:v>
                </c:pt>
                <c:pt idx="13">
                  <c:v>167.57300517476835</c:v>
                </c:pt>
                <c:pt idx="14">
                  <c:v>151.80630174192606</c:v>
                </c:pt>
                <c:pt idx="15">
                  <c:v>146.01984237387424</c:v>
                </c:pt>
                <c:pt idx="16">
                  <c:v>147.49975852034052</c:v>
                </c:pt>
                <c:pt idx="17">
                  <c:v>139.03377822337248</c:v>
                </c:pt>
                <c:pt idx="18">
                  <c:v>137.91195054274024</c:v>
                </c:pt>
                <c:pt idx="19">
                  <c:v>145.12759360762502</c:v>
                </c:pt>
                <c:pt idx="20">
                  <c:v>142.946612858832</c:v>
                </c:pt>
                <c:pt idx="21">
                  <c:v>148.91600410623545</c:v>
                </c:pt>
                <c:pt idx="22">
                  <c:v>148.16886366732905</c:v>
                </c:pt>
                <c:pt idx="23">
                  <c:v>146.81080860324354</c:v>
                </c:pt>
                <c:pt idx="24">
                  <c:v>136.86848004183301</c:v>
                </c:pt>
                <c:pt idx="25">
                  <c:v>145.29089046115575</c:v>
                </c:pt>
                <c:pt idx="26">
                  <c:v>141.23055614527576</c:v>
                </c:pt>
                <c:pt idx="27">
                  <c:v>136.07339793830533</c:v>
                </c:pt>
                <c:pt idx="28">
                  <c:v>141.38012249654264</c:v>
                </c:pt>
                <c:pt idx="29">
                  <c:v>140.7522848495837</c:v>
                </c:pt>
                <c:pt idx="30">
                  <c:v>142.30257479572865</c:v>
                </c:pt>
                <c:pt idx="31">
                  <c:v>147.14025905716264</c:v>
                </c:pt>
                <c:pt idx="32">
                  <c:v>139.78570708856833</c:v>
                </c:pt>
                <c:pt idx="33">
                  <c:v>140.24752481929093</c:v>
                </c:pt>
                <c:pt idx="34">
                  <c:v>140.70738322920832</c:v>
                </c:pt>
                <c:pt idx="35">
                  <c:v>140.88398532651269</c:v>
                </c:pt>
                <c:pt idx="36">
                  <c:v>138.22912306992089</c:v>
                </c:pt>
                <c:pt idx="37">
                  <c:v>140.313702885325</c:v>
                </c:pt>
                <c:pt idx="38">
                  <c:v>144.51365984747093</c:v>
                </c:pt>
                <c:pt idx="39">
                  <c:v>138.10800760836065</c:v>
                </c:pt>
                <c:pt idx="40">
                  <c:v>148.13817963509385</c:v>
                </c:pt>
                <c:pt idx="41">
                  <c:v>141.28707188360212</c:v>
                </c:pt>
                <c:pt idx="42">
                  <c:v>145.04623694368743</c:v>
                </c:pt>
                <c:pt idx="43">
                  <c:v>139.79248363529575</c:v>
                </c:pt>
                <c:pt idx="44">
                  <c:v>139.90652594184175</c:v>
                </c:pt>
              </c:numCache>
            </c:numRef>
          </c:yVal>
          <c:smooth val="0"/>
        </c:ser>
        <c:ser>
          <c:idx val="2"/>
          <c:order val="2"/>
          <c:tx>
            <c:v>linear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Sheet2!$B$2:$B$46</c:f>
              <c:numCache>
                <c:formatCode>General</c:formatCode>
                <c:ptCount val="45"/>
                <c:pt idx="0">
                  <c:v>24745.05</c:v>
                </c:pt>
                <c:pt idx="1">
                  <c:v>9936.11</c:v>
                </c:pt>
                <c:pt idx="2">
                  <c:v>21095</c:v>
                </c:pt>
                <c:pt idx="3">
                  <c:v>13137.96</c:v>
                </c:pt>
                <c:pt idx="4">
                  <c:v>11343.22</c:v>
                </c:pt>
                <c:pt idx="5">
                  <c:v>18909.22</c:v>
                </c:pt>
                <c:pt idx="6">
                  <c:v>9832.42</c:v>
                </c:pt>
                <c:pt idx="7">
                  <c:v>21120.66</c:v>
                </c:pt>
                <c:pt idx="8">
                  <c:v>8530.51</c:v>
                </c:pt>
                <c:pt idx="9">
                  <c:v>14115.78</c:v>
                </c:pt>
                <c:pt idx="10">
                  <c:v>22255.37</c:v>
                </c:pt>
                <c:pt idx="11">
                  <c:v>13083.59</c:v>
                </c:pt>
                <c:pt idx="12">
                  <c:v>11254.86</c:v>
                </c:pt>
                <c:pt idx="13">
                  <c:v>24492.080000000002</c:v>
                </c:pt>
                <c:pt idx="14">
                  <c:v>17600.669999999998</c:v>
                </c:pt>
                <c:pt idx="15">
                  <c:v>14215.39</c:v>
                </c:pt>
                <c:pt idx="16">
                  <c:v>15156.98</c:v>
                </c:pt>
                <c:pt idx="17">
                  <c:v>8332.36</c:v>
                </c:pt>
                <c:pt idx="18">
                  <c:v>6884.39</c:v>
                </c:pt>
                <c:pt idx="19">
                  <c:v>13614.5</c:v>
                </c:pt>
                <c:pt idx="20">
                  <c:v>12011.8</c:v>
                </c:pt>
                <c:pt idx="21">
                  <c:v>16003.81</c:v>
                </c:pt>
                <c:pt idx="22">
                  <c:v>15563.09</c:v>
                </c:pt>
                <c:pt idx="23">
                  <c:v>14726.52</c:v>
                </c:pt>
                <c:pt idx="24">
                  <c:v>5128.8999999999996</c:v>
                </c:pt>
                <c:pt idx="25">
                  <c:v>13726.55</c:v>
                </c:pt>
                <c:pt idx="26">
                  <c:v>10568.95</c:v>
                </c:pt>
                <c:pt idx="27">
                  <c:v>3018.58</c:v>
                </c:pt>
                <c:pt idx="28">
                  <c:v>10703.01</c:v>
                </c:pt>
                <c:pt idx="29">
                  <c:v>10127.44</c:v>
                </c:pt>
                <c:pt idx="30">
                  <c:v>11492.99</c:v>
                </c:pt>
                <c:pt idx="31">
                  <c:v>14933.99</c:v>
                </c:pt>
                <c:pt idx="32">
                  <c:v>9164.92</c:v>
                </c:pt>
                <c:pt idx="33">
                  <c:v>9637.7800000000007</c:v>
                </c:pt>
                <c:pt idx="34">
                  <c:v>10084.92</c:v>
                </c:pt>
                <c:pt idx="35">
                  <c:v>10251.06</c:v>
                </c:pt>
                <c:pt idx="36">
                  <c:v>7326.07</c:v>
                </c:pt>
                <c:pt idx="37">
                  <c:v>9703.5</c:v>
                </c:pt>
                <c:pt idx="38">
                  <c:v>13184.22</c:v>
                </c:pt>
                <c:pt idx="39">
                  <c:v>7160.99</c:v>
                </c:pt>
                <c:pt idx="40">
                  <c:v>15544.71</c:v>
                </c:pt>
                <c:pt idx="41">
                  <c:v>10619.82</c:v>
                </c:pt>
                <c:pt idx="42">
                  <c:v>13558.31</c:v>
                </c:pt>
                <c:pt idx="43">
                  <c:v>9172.0499999999993</c:v>
                </c:pt>
                <c:pt idx="44">
                  <c:v>9291.15</c:v>
                </c:pt>
              </c:numCache>
            </c:numRef>
          </c:xVal>
          <c:yVal>
            <c:numRef>
              <c:f>Sheet2!$M$2:$M$46</c:f>
              <c:numCache>
                <c:formatCode>General</c:formatCode>
                <c:ptCount val="45"/>
                <c:pt idx="0">
                  <c:v>167.66682416231001</c:v>
                </c:pt>
                <c:pt idx="1">
                  <c:v>142.860869310482</c:v>
                </c:pt>
                <c:pt idx="2">
                  <c:v>161.55274877900001</c:v>
                </c:pt>
                <c:pt idx="3">
                  <c:v>148.224180022952</c:v>
                </c:pt>
                <c:pt idx="4">
                  <c:v>145.21787171116401</c:v>
                </c:pt>
                <c:pt idx="5">
                  <c:v>157.89142258036401</c:v>
                </c:pt>
                <c:pt idx="6">
                  <c:v>142.68718169620399</c:v>
                </c:pt>
                <c:pt idx="7">
                  <c:v>161.595730977692</c:v>
                </c:pt>
                <c:pt idx="8">
                  <c:v>140.506396259762</c:v>
                </c:pt>
                <c:pt idx="9">
                  <c:v>149.86209325463599</c:v>
                </c:pt>
                <c:pt idx="10">
                  <c:v>163.49644534549401</c:v>
                </c:pt>
                <c:pt idx="11">
                  <c:v>148.13310667365801</c:v>
                </c:pt>
                <c:pt idx="12">
                  <c:v>145.06986286173199</c:v>
                </c:pt>
                <c:pt idx="13">
                  <c:v>167.24308266569599</c:v>
                </c:pt>
                <c:pt idx="14">
                  <c:v>155.69951470435399</c:v>
                </c:pt>
                <c:pt idx="15">
                  <c:v>150.02894659881798</c:v>
                </c:pt>
                <c:pt idx="16">
                  <c:v>151.60617218207599</c:v>
                </c:pt>
                <c:pt idx="17">
                  <c:v>140.174481892232</c:v>
                </c:pt>
                <c:pt idx="18">
                  <c:v>137.74903628661801</c:v>
                </c:pt>
                <c:pt idx="19">
                  <c:v>149.0224160699</c:v>
                </c:pt>
                <c:pt idx="20">
                  <c:v>146.33778747116</c:v>
                </c:pt>
                <c:pt idx="21">
                  <c:v>153.02466849222199</c:v>
                </c:pt>
                <c:pt idx="22">
                  <c:v>152.286433316558</c:v>
                </c:pt>
                <c:pt idx="23">
                  <c:v>150.885123185624</c:v>
                </c:pt>
                <c:pt idx="24">
                  <c:v>134.80847432318001</c:v>
                </c:pt>
                <c:pt idx="25">
                  <c:v>149.21010723761</c:v>
                </c:pt>
                <c:pt idx="26">
                  <c:v>143.92091820448999</c:v>
                </c:pt>
                <c:pt idx="27">
                  <c:v>131.27354861999601</c:v>
                </c:pt>
                <c:pt idx="28">
                  <c:v>144.14547757926201</c:v>
                </c:pt>
                <c:pt idx="29">
                  <c:v>143.181359726528</c:v>
                </c:pt>
                <c:pt idx="30">
                  <c:v>145.468746375938</c:v>
                </c:pt>
                <c:pt idx="31">
                  <c:v>151.23264917013799</c:v>
                </c:pt>
                <c:pt idx="32">
                  <c:v>141.56907500770399</c:v>
                </c:pt>
                <c:pt idx="33">
                  <c:v>142.36114681103601</c:v>
                </c:pt>
                <c:pt idx="34">
                  <c:v>143.11013591170399</c:v>
                </c:pt>
                <c:pt idx="35">
                  <c:v>143.38843141017199</c:v>
                </c:pt>
                <c:pt idx="36">
                  <c:v>138.48887952583399</c:v>
                </c:pt>
                <c:pt idx="37">
                  <c:v>142.47123216169999</c:v>
                </c:pt>
                <c:pt idx="38">
                  <c:v>148.30166858536398</c:v>
                </c:pt>
                <c:pt idx="39">
                  <c:v>138.21235959753801</c:v>
                </c:pt>
                <c:pt idx="40">
                  <c:v>152.25564559980199</c:v>
                </c:pt>
                <c:pt idx="41">
                  <c:v>144.00612882208401</c:v>
                </c:pt>
                <c:pt idx="42">
                  <c:v>148.928294100122</c:v>
                </c:pt>
                <c:pt idx="43">
                  <c:v>141.58101822971</c:v>
                </c:pt>
                <c:pt idx="44">
                  <c:v>141.78051861412999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240512"/>
        <c:axId val="216243584"/>
      </c:scatterChart>
      <c:valAx>
        <c:axId val="216240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Flow (cfs)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243584"/>
        <c:crosses val="autoZero"/>
        <c:crossBetween val="midCat"/>
      </c:valAx>
      <c:valAx>
        <c:axId val="216243584"/>
        <c:scaling>
          <c:orientation val="minMax"/>
          <c:max val="205"/>
          <c:min val="1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 post 1 Jan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240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5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7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180975</xdr:colOff>
      <xdr:row>23</xdr:row>
      <xdr:rowOff>41910</xdr:rowOff>
    </xdr:from>
    <xdr:to>
      <xdr:col>15</xdr:col>
      <xdr:colOff>371475</xdr:colOff>
      <xdr:row>39</xdr:row>
      <xdr:rowOff>1905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579120</xdr:colOff>
      <xdr:row>22</xdr:row>
      <xdr:rowOff>167640</xdr:rowOff>
    </xdr:from>
    <xdr:to>
      <xdr:col>25</xdr:col>
      <xdr:colOff>289560</xdr:colOff>
      <xdr:row>38</xdr:row>
      <xdr:rowOff>127635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53340</xdr:colOff>
      <xdr:row>6</xdr:row>
      <xdr:rowOff>167640</xdr:rowOff>
    </xdr:from>
    <xdr:to>
      <xdr:col>15</xdr:col>
      <xdr:colOff>259080</xdr:colOff>
      <xdr:row>22</xdr:row>
      <xdr:rowOff>127635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480060</xdr:colOff>
      <xdr:row>6</xdr:row>
      <xdr:rowOff>144780</xdr:rowOff>
    </xdr:from>
    <xdr:to>
      <xdr:col>25</xdr:col>
      <xdr:colOff>190500</xdr:colOff>
      <xdr:row>22</xdr:row>
      <xdr:rowOff>104775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39</xdr:col>
      <xdr:colOff>22860</xdr:colOff>
      <xdr:row>5</xdr:row>
      <xdr:rowOff>125730</xdr:rowOff>
    </xdr:from>
    <xdr:to>
      <xdr:col>46</xdr:col>
      <xdr:colOff>220980</xdr:colOff>
      <xdr:row>19</xdr:row>
      <xdr:rowOff>95250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39</xdr:col>
      <xdr:colOff>0</xdr:colOff>
      <xdr:row>19</xdr:row>
      <xdr:rowOff>175260</xdr:rowOff>
    </xdr:from>
    <xdr:to>
      <xdr:col>46</xdr:col>
      <xdr:colOff>198120</xdr:colOff>
      <xdr:row>33</xdr:row>
      <xdr:rowOff>144780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8261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8261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426720</xdr:colOff>
      <xdr:row>0</xdr:row>
      <xdr:rowOff>209550</xdr:rowOff>
    </xdr:from>
    <xdr:to>
      <xdr:col>31</xdr:col>
      <xdr:colOff>121920</xdr:colOff>
      <xdr:row>13</xdr:row>
      <xdr:rowOff>26670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Patno\Downloads\prespredict201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sencepredict"/>
      <sheetName val="LTSPFirstPresenceAnalysis"/>
      <sheetName val="prespredict2015"/>
      <sheetName val="2015flows&amp;temps"/>
      <sheetName val="prespredict2012"/>
      <sheetName val="2011 flows and temps"/>
      <sheetName val="2012 flows and temps"/>
      <sheetName val="prespredict2014"/>
      <sheetName val="2013flows&amp;temps"/>
      <sheetName val="2014flows&amp;temps"/>
      <sheetName val="Sheet1"/>
    </sheetNames>
    <sheetDataSet>
      <sheetData sheetId="0">
        <row r="2">
          <cell r="B2">
            <v>149</v>
          </cell>
          <cell r="C2">
            <v>6920</v>
          </cell>
          <cell r="H2">
            <v>586.91504135000002</v>
          </cell>
        </row>
        <row r="3">
          <cell r="B3">
            <v>146</v>
          </cell>
          <cell r="C3">
            <v>15900</v>
          </cell>
          <cell r="H3">
            <v>1543.41421489</v>
          </cell>
        </row>
        <row r="4">
          <cell r="B4">
            <v>136</v>
          </cell>
          <cell r="C4">
            <v>7270</v>
          </cell>
          <cell r="H4">
            <v>650.62022479999996</v>
          </cell>
        </row>
        <row r="5">
          <cell r="B5">
            <v>164</v>
          </cell>
          <cell r="C5">
            <v>16330</v>
          </cell>
          <cell r="H5">
            <v>1869.27867771</v>
          </cell>
        </row>
        <row r="6">
          <cell r="B6">
            <v>155</v>
          </cell>
          <cell r="C6">
            <v>14520</v>
          </cell>
          <cell r="H6">
            <v>1684.77223144</v>
          </cell>
        </row>
        <row r="7">
          <cell r="B7">
            <v>170</v>
          </cell>
          <cell r="C7">
            <v>20200</v>
          </cell>
          <cell r="H7">
            <v>2052.0495867700001</v>
          </cell>
        </row>
        <row r="8">
          <cell r="B8">
            <v>153</v>
          </cell>
          <cell r="C8">
            <v>13900</v>
          </cell>
          <cell r="H8">
            <v>1620.86876029</v>
          </cell>
        </row>
        <row r="9">
          <cell r="B9">
            <v>152</v>
          </cell>
          <cell r="C9">
            <v>13700</v>
          </cell>
          <cell r="H9">
            <v>1330.17123967</v>
          </cell>
        </row>
        <row r="10">
          <cell r="B10">
            <v>143</v>
          </cell>
          <cell r="C10">
            <v>10900</v>
          </cell>
          <cell r="H10">
            <v>1005.0089257</v>
          </cell>
        </row>
        <row r="11">
          <cell r="B11">
            <v>144</v>
          </cell>
          <cell r="C11">
            <v>9490</v>
          </cell>
          <cell r="H11">
            <v>790.31603308000001</v>
          </cell>
        </row>
        <row r="12">
          <cell r="B12">
            <v>141</v>
          </cell>
          <cell r="C12">
            <v>3470</v>
          </cell>
          <cell r="H12">
            <v>358.86335207000002</v>
          </cell>
        </row>
        <row r="13">
          <cell r="B13">
            <v>149</v>
          </cell>
          <cell r="C13">
            <v>15700</v>
          </cell>
          <cell r="H13">
            <v>1107.51828097</v>
          </cell>
        </row>
        <row r="14">
          <cell r="B14">
            <v>138</v>
          </cell>
          <cell r="C14">
            <v>6980</v>
          </cell>
          <cell r="H14">
            <v>678.11107441000001</v>
          </cell>
        </row>
        <row r="15">
          <cell r="B15">
            <v>146</v>
          </cell>
          <cell r="C15">
            <v>15200</v>
          </cell>
          <cell r="H15">
            <v>1331.56958678</v>
          </cell>
        </row>
        <row r="16">
          <cell r="B16">
            <v>140</v>
          </cell>
          <cell r="C16">
            <v>13700</v>
          </cell>
          <cell r="H16">
            <v>1202.39206614</v>
          </cell>
        </row>
        <row r="17">
          <cell r="B17">
            <v>135</v>
          </cell>
          <cell r="C17">
            <v>8150</v>
          </cell>
          <cell r="H17">
            <v>735.85507442999995</v>
          </cell>
        </row>
        <row r="18">
          <cell r="B18">
            <v>161</v>
          </cell>
          <cell r="C18">
            <v>21800</v>
          </cell>
          <cell r="H18">
            <v>1846.5262809599999</v>
          </cell>
        </row>
        <row r="19">
          <cell r="B19">
            <v>147</v>
          </cell>
          <cell r="C19">
            <v>15500</v>
          </cell>
          <cell r="H19">
            <v>1653.8975206099999</v>
          </cell>
        </row>
        <row r="20">
          <cell r="B20">
            <v>154</v>
          </cell>
          <cell r="C20">
            <v>17000</v>
          </cell>
          <cell r="H20">
            <v>1358.5328924999999</v>
          </cell>
        </row>
        <row r="21">
          <cell r="B21">
            <v>175</v>
          </cell>
          <cell r="C21">
            <v>26700</v>
          </cell>
          <cell r="H21">
            <v>2902.6809917300002</v>
          </cell>
        </row>
        <row r="22">
          <cell r="B22">
            <v>136</v>
          </cell>
          <cell r="C22">
            <v>5360</v>
          </cell>
          <cell r="H22">
            <v>449.11378515000001</v>
          </cell>
        </row>
        <row r="23">
          <cell r="B23">
            <v>146</v>
          </cell>
          <cell r="C23">
            <v>10100</v>
          </cell>
          <cell r="H23">
            <v>675.92885946000001</v>
          </cell>
        </row>
        <row r="24">
          <cell r="B24">
            <v>148</v>
          </cell>
          <cell r="C24">
            <v>15000</v>
          </cell>
          <cell r="H24">
            <v>1396.0066115699999</v>
          </cell>
        </row>
        <row r="25">
          <cell r="B25">
            <v>127</v>
          </cell>
          <cell r="C25">
            <v>10100</v>
          </cell>
          <cell r="H25">
            <v>1033</v>
          </cell>
        </row>
      </sheetData>
      <sheetData sheetId="1">
        <row r="10">
          <cell r="AE10" t="str">
            <v>1992-2015</v>
          </cell>
          <cell r="AF10" t="str">
            <v>2001-2015</v>
          </cell>
          <cell r="AG10" t="str">
            <v>1992-2015</v>
          </cell>
          <cell r="AH10" t="str">
            <v>2001-2015</v>
          </cell>
        </row>
        <row r="11">
          <cell r="AC11">
            <v>0</v>
          </cell>
          <cell r="AD11">
            <v>0</v>
          </cell>
          <cell r="AE11">
            <v>135.81</v>
          </cell>
          <cell r="AF11">
            <v>139.13</v>
          </cell>
          <cell r="AG11">
            <v>134.72</v>
          </cell>
          <cell r="AH11">
            <v>135.93</v>
          </cell>
        </row>
        <row r="12">
          <cell r="AC12">
            <v>1000</v>
          </cell>
          <cell r="AD12">
            <v>100</v>
          </cell>
          <cell r="AE12">
            <v>135.94829999999999</v>
          </cell>
          <cell r="AF12">
            <v>138.46</v>
          </cell>
          <cell r="AG12">
            <v>135.30500000000001</v>
          </cell>
          <cell r="AH12">
            <v>136.22199999999998</v>
          </cell>
        </row>
        <row r="13">
          <cell r="AC13">
            <v>2000</v>
          </cell>
          <cell r="AD13">
            <v>200</v>
          </cell>
          <cell r="AE13">
            <v>136.19919999999999</v>
          </cell>
          <cell r="AF13">
            <v>137.94999999999999</v>
          </cell>
          <cell r="AG13">
            <v>135.95999999999998</v>
          </cell>
          <cell r="AH13">
            <v>136.59200000000001</v>
          </cell>
        </row>
        <row r="14">
          <cell r="AC14">
            <v>3000</v>
          </cell>
          <cell r="AD14">
            <v>300</v>
          </cell>
          <cell r="AE14">
            <v>136.56270000000001</v>
          </cell>
          <cell r="AF14">
            <v>137.6</v>
          </cell>
          <cell r="AG14">
            <v>136.685</v>
          </cell>
          <cell r="AH14">
            <v>137.04</v>
          </cell>
        </row>
        <row r="15">
          <cell r="AC15">
            <v>4000</v>
          </cell>
          <cell r="AD15">
            <v>400</v>
          </cell>
          <cell r="AE15">
            <v>137.03880000000001</v>
          </cell>
          <cell r="AF15">
            <v>137.41</v>
          </cell>
          <cell r="AG15">
            <v>137.47999999999999</v>
          </cell>
          <cell r="AH15">
            <v>137.566</v>
          </cell>
        </row>
        <row r="16">
          <cell r="AC16">
            <v>5000</v>
          </cell>
          <cell r="AD16">
            <v>500</v>
          </cell>
          <cell r="AE16">
            <v>137.6275</v>
          </cell>
          <cell r="AF16">
            <v>137.38</v>
          </cell>
          <cell r="AG16">
            <v>138.345</v>
          </cell>
          <cell r="AH16">
            <v>138.16999999999999</v>
          </cell>
        </row>
        <row r="17">
          <cell r="AC17">
            <v>6000</v>
          </cell>
          <cell r="AD17">
            <v>600</v>
          </cell>
          <cell r="AE17">
            <v>138.3288</v>
          </cell>
          <cell r="AF17">
            <v>137.51</v>
          </cell>
          <cell r="AG17">
            <v>139.28</v>
          </cell>
          <cell r="AH17">
            <v>138.852</v>
          </cell>
        </row>
        <row r="18">
          <cell r="AC18">
            <v>7000</v>
          </cell>
          <cell r="AD18">
            <v>700</v>
          </cell>
          <cell r="AE18">
            <v>139.14270000000002</v>
          </cell>
          <cell r="AF18">
            <v>137.79999999999998</v>
          </cell>
          <cell r="AG18">
            <v>140.285</v>
          </cell>
          <cell r="AH18">
            <v>139.61199999999999</v>
          </cell>
        </row>
        <row r="19">
          <cell r="AC19">
            <v>8000</v>
          </cell>
          <cell r="AD19">
            <v>800</v>
          </cell>
          <cell r="AE19">
            <v>140.0692</v>
          </cell>
          <cell r="AF19">
            <v>138.25</v>
          </cell>
          <cell r="AG19">
            <v>141.36000000000001</v>
          </cell>
          <cell r="AH19">
            <v>140.45000000000002</v>
          </cell>
        </row>
        <row r="20">
          <cell r="AC20">
            <v>9000</v>
          </cell>
          <cell r="AD20">
            <v>900</v>
          </cell>
          <cell r="AE20">
            <v>141.10830000000001</v>
          </cell>
          <cell r="AF20">
            <v>138.85999999999999</v>
          </cell>
          <cell r="AG20">
            <v>142.505</v>
          </cell>
          <cell r="AH20">
            <v>141.36599999999999</v>
          </cell>
        </row>
        <row r="21">
          <cell r="AC21">
            <v>10000</v>
          </cell>
          <cell r="AD21">
            <v>1000</v>
          </cell>
          <cell r="AE21">
            <v>142.26</v>
          </cell>
          <cell r="AF21">
            <v>139.63</v>
          </cell>
          <cell r="AG21">
            <v>143.72</v>
          </cell>
          <cell r="AH21">
            <v>142.36000000000001</v>
          </cell>
        </row>
        <row r="22">
          <cell r="AC22">
            <v>11000</v>
          </cell>
          <cell r="AD22">
            <v>1100</v>
          </cell>
          <cell r="AE22">
            <v>143.52429999999998</v>
          </cell>
          <cell r="AF22">
            <v>140.56</v>
          </cell>
          <cell r="AG22">
            <v>145.00500000000002</v>
          </cell>
          <cell r="AH22">
            <v>143.43199999999999</v>
          </cell>
        </row>
        <row r="23">
          <cell r="AC23">
            <v>12000</v>
          </cell>
          <cell r="AD23">
            <v>1200</v>
          </cell>
          <cell r="AE23">
            <v>144.90120000000002</v>
          </cell>
          <cell r="AF23">
            <v>141.65</v>
          </cell>
          <cell r="AG23">
            <v>146.35999999999999</v>
          </cell>
          <cell r="AH23">
            <v>144.58199999999999</v>
          </cell>
        </row>
        <row r="24">
          <cell r="AC24">
            <v>13000</v>
          </cell>
          <cell r="AD24">
            <v>1300</v>
          </cell>
          <cell r="AE24">
            <v>146.39070000000001</v>
          </cell>
          <cell r="AF24">
            <v>142.9</v>
          </cell>
          <cell r="AG24">
            <v>147.785</v>
          </cell>
          <cell r="AH24">
            <v>145.81</v>
          </cell>
        </row>
        <row r="25">
          <cell r="AC25">
            <v>14000</v>
          </cell>
          <cell r="AD25">
            <v>1400</v>
          </cell>
          <cell r="AE25">
            <v>147.99279999999999</v>
          </cell>
          <cell r="AF25">
            <v>144.31</v>
          </cell>
          <cell r="AG25">
            <v>149.28</v>
          </cell>
          <cell r="AH25">
            <v>147.11600000000001</v>
          </cell>
        </row>
        <row r="26">
          <cell r="AC26">
            <v>15000</v>
          </cell>
          <cell r="AD26">
            <v>1500</v>
          </cell>
          <cell r="AE26">
            <v>149.70749999999998</v>
          </cell>
          <cell r="AF26">
            <v>145.88</v>
          </cell>
          <cell r="AG26">
            <v>150.845</v>
          </cell>
          <cell r="AH26">
            <v>148.5</v>
          </cell>
        </row>
        <row r="27">
          <cell r="AC27">
            <v>16000</v>
          </cell>
          <cell r="AD27">
            <v>1600</v>
          </cell>
          <cell r="AE27">
            <v>151.53480000000002</v>
          </cell>
          <cell r="AF27">
            <v>147.60999999999999</v>
          </cell>
          <cell r="AG27">
            <v>152.48000000000002</v>
          </cell>
          <cell r="AH27">
            <v>149.96200000000002</v>
          </cell>
        </row>
        <row r="28">
          <cell r="AC28">
            <v>17000</v>
          </cell>
          <cell r="AD28">
            <v>1700</v>
          </cell>
          <cell r="AE28">
            <v>153.47470000000001</v>
          </cell>
          <cell r="AF28">
            <v>149.5</v>
          </cell>
          <cell r="AG28">
            <v>154.185</v>
          </cell>
          <cell r="AH28">
            <v>151.50199999999998</v>
          </cell>
        </row>
        <row r="29">
          <cell r="AC29">
            <v>18000</v>
          </cell>
          <cell r="AD29">
            <v>1800</v>
          </cell>
          <cell r="AE29">
            <v>155.52719999999999</v>
          </cell>
          <cell r="AF29">
            <v>151.55000000000001</v>
          </cell>
          <cell r="AG29">
            <v>155.96</v>
          </cell>
          <cell r="AH29">
            <v>153.12</v>
          </cell>
        </row>
        <row r="30">
          <cell r="AC30">
            <v>19000</v>
          </cell>
          <cell r="AD30">
            <v>1900</v>
          </cell>
          <cell r="AE30">
            <v>157.69229999999999</v>
          </cell>
          <cell r="AF30">
            <v>153.76</v>
          </cell>
          <cell r="AG30">
            <v>157.80499999999998</v>
          </cell>
          <cell r="AH30">
            <v>154.816</v>
          </cell>
        </row>
        <row r="31">
          <cell r="AC31">
            <v>20000</v>
          </cell>
          <cell r="AD31">
            <v>2000</v>
          </cell>
          <cell r="AE31">
            <v>159.97</v>
          </cell>
          <cell r="AF31">
            <v>156.13</v>
          </cell>
          <cell r="AG31">
            <v>159.72</v>
          </cell>
          <cell r="AH31">
            <v>156.59</v>
          </cell>
        </row>
        <row r="32">
          <cell r="AC32">
            <v>21000</v>
          </cell>
          <cell r="AD32">
            <v>2100</v>
          </cell>
          <cell r="AE32">
            <v>162.36030000000002</v>
          </cell>
          <cell r="AF32">
            <v>158.66</v>
          </cell>
          <cell r="AG32">
            <v>161.70500000000001</v>
          </cell>
          <cell r="AH32">
            <v>158.44200000000001</v>
          </cell>
        </row>
        <row r="33">
          <cell r="AC33">
            <v>22000</v>
          </cell>
          <cell r="AD33">
            <v>2200</v>
          </cell>
          <cell r="AE33">
            <v>164.86320000000001</v>
          </cell>
          <cell r="AF33">
            <v>161.35</v>
          </cell>
          <cell r="AG33">
            <v>163.76</v>
          </cell>
          <cell r="AH33">
            <v>160.37200000000001</v>
          </cell>
        </row>
        <row r="34">
          <cell r="AC34">
            <v>23000</v>
          </cell>
          <cell r="AD34">
            <v>2300</v>
          </cell>
          <cell r="AE34">
            <v>167.4787</v>
          </cell>
          <cell r="AF34">
            <v>164.2</v>
          </cell>
          <cell r="AG34">
            <v>165.88499999999999</v>
          </cell>
          <cell r="AH34">
            <v>162.38</v>
          </cell>
        </row>
        <row r="35">
          <cell r="AC35">
            <v>24000</v>
          </cell>
          <cell r="AD35">
            <v>2400</v>
          </cell>
          <cell r="AE35">
            <v>170.20679999999999</v>
          </cell>
          <cell r="AF35">
            <v>167.20999999999998</v>
          </cell>
          <cell r="AG35">
            <v>168.07999999999998</v>
          </cell>
          <cell r="AH35">
            <v>164.97</v>
          </cell>
        </row>
        <row r="36">
          <cell r="AC36">
            <v>25000</v>
          </cell>
          <cell r="AD36">
            <v>2500</v>
          </cell>
          <cell r="AE36">
            <v>173.04750000000001</v>
          </cell>
          <cell r="AF36">
            <v>170.38</v>
          </cell>
          <cell r="AG36">
            <v>170.345</v>
          </cell>
          <cell r="AH36">
            <v>167.18</v>
          </cell>
        </row>
        <row r="37">
          <cell r="AC37">
            <v>26000</v>
          </cell>
          <cell r="AD37">
            <v>2600</v>
          </cell>
          <cell r="AE37">
            <v>176.0008</v>
          </cell>
          <cell r="AF37">
            <v>173.70999999999998</v>
          </cell>
          <cell r="AG37">
            <v>172.68</v>
          </cell>
          <cell r="AH37">
            <v>169.47</v>
          </cell>
        </row>
        <row r="38">
          <cell r="AC38">
            <v>27000</v>
          </cell>
          <cell r="AD38">
            <v>2700</v>
          </cell>
          <cell r="AE38">
            <v>179.0667</v>
          </cell>
          <cell r="AF38">
            <v>177.2</v>
          </cell>
          <cell r="AG38">
            <v>175.08499999999998</v>
          </cell>
          <cell r="AH38">
            <v>171.84</v>
          </cell>
        </row>
        <row r="39">
          <cell r="AD39">
            <v>2800</v>
          </cell>
        </row>
        <row r="40">
          <cell r="AD40">
            <v>2900</v>
          </cell>
        </row>
        <row r="41">
          <cell r="AD41">
            <v>3000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N113"/>
  <sheetViews>
    <sheetView topLeftCell="A10" workbookViewId="0">
      <selection activeCell="B29" sqref="B29:F74"/>
    </sheetView>
  </sheetViews>
  <sheetFormatPr defaultColWidth="9.140625" defaultRowHeight="15.75" x14ac:dyDescent="0.25"/>
  <cols>
    <col min="1" max="1" width="11.28515625" style="1" bestFit="1" customWidth="1"/>
    <col min="2" max="2" width="9.140625" style="1"/>
    <col min="3" max="3" width="11" style="1" customWidth="1"/>
    <col min="4" max="7" width="9.140625" style="1"/>
    <col min="8" max="8" width="11.28515625" style="1" bestFit="1" customWidth="1"/>
    <col min="9" max="9" width="9.140625" style="1"/>
    <col min="10" max="10" width="11" style="1" bestFit="1" customWidth="1"/>
    <col min="11" max="28" width="9.140625" style="1"/>
    <col min="29" max="29" width="7.28515625" style="1" customWidth="1"/>
    <col min="30" max="16384" width="9.140625" style="1"/>
  </cols>
  <sheetData>
    <row r="3" spans="2:40" ht="15.6" x14ac:dyDescent="0.3">
      <c r="B3" s="1" t="s">
        <v>0</v>
      </c>
      <c r="C3" s="1" t="s">
        <v>1</v>
      </c>
      <c r="D3" s="1" t="s">
        <v>2</v>
      </c>
      <c r="E3" s="1" t="s">
        <v>3</v>
      </c>
      <c r="AN3" s="1" t="s">
        <v>4</v>
      </c>
    </row>
    <row r="4" spans="2:40" ht="15.6" x14ac:dyDescent="0.3">
      <c r="B4" s="2">
        <v>1992</v>
      </c>
      <c r="C4" s="2">
        <v>149</v>
      </c>
      <c r="D4" s="2">
        <v>6920</v>
      </c>
      <c r="E4" s="3">
        <v>586.91504135000002</v>
      </c>
      <c r="AN4" s="1" t="s">
        <v>5</v>
      </c>
    </row>
    <row r="5" spans="2:40" ht="15.6" x14ac:dyDescent="0.3">
      <c r="B5" s="4">
        <v>1993</v>
      </c>
      <c r="C5" s="5">
        <v>146</v>
      </c>
      <c r="D5" s="2">
        <v>15900</v>
      </c>
      <c r="E5" s="3">
        <v>1543.41421489</v>
      </c>
      <c r="G5" s="1" t="s">
        <v>25</v>
      </c>
      <c r="AN5" s="1" t="s">
        <v>6</v>
      </c>
    </row>
    <row r="6" spans="2:40" ht="15.6" x14ac:dyDescent="0.3">
      <c r="B6" s="4">
        <v>1994</v>
      </c>
      <c r="C6" s="5">
        <v>136</v>
      </c>
      <c r="D6" s="2">
        <v>7270</v>
      </c>
      <c r="E6" s="3">
        <v>650.62022479999996</v>
      </c>
    </row>
    <row r="7" spans="2:40" ht="15.6" x14ac:dyDescent="0.3">
      <c r="B7" s="4">
        <v>1995</v>
      </c>
      <c r="C7" s="5">
        <v>164</v>
      </c>
      <c r="D7" s="2">
        <v>16330</v>
      </c>
      <c r="E7" s="3">
        <v>1869.27867771</v>
      </c>
    </row>
    <row r="8" spans="2:40" ht="15.6" x14ac:dyDescent="0.3">
      <c r="B8" s="4">
        <v>1996</v>
      </c>
      <c r="C8" s="5">
        <v>155</v>
      </c>
      <c r="D8" s="2">
        <v>14520</v>
      </c>
      <c r="E8" s="3">
        <v>1684.77223144</v>
      </c>
    </row>
    <row r="9" spans="2:40" ht="15.6" x14ac:dyDescent="0.3">
      <c r="B9" s="4">
        <v>1997</v>
      </c>
      <c r="C9" s="5">
        <v>170</v>
      </c>
      <c r="D9" s="2">
        <v>20200</v>
      </c>
      <c r="E9" s="3">
        <v>2052.0495867700001</v>
      </c>
    </row>
    <row r="10" spans="2:40" ht="15.6" x14ac:dyDescent="0.3">
      <c r="B10" s="4">
        <v>1998</v>
      </c>
      <c r="C10" s="5">
        <v>153</v>
      </c>
      <c r="D10" s="2">
        <v>13900</v>
      </c>
      <c r="E10" s="3">
        <v>1620.86876029</v>
      </c>
      <c r="AB10" s="1" t="s">
        <v>7</v>
      </c>
      <c r="AC10" s="1" t="s">
        <v>7</v>
      </c>
      <c r="AD10" s="1" t="s">
        <v>8</v>
      </c>
      <c r="AJ10" s="1" t="s">
        <v>9</v>
      </c>
      <c r="AK10" s="1" t="s">
        <v>9</v>
      </c>
    </row>
    <row r="11" spans="2:40" ht="15.6" x14ac:dyDescent="0.3">
      <c r="B11" s="4">
        <v>1999</v>
      </c>
      <c r="C11" s="5">
        <v>152</v>
      </c>
      <c r="D11" s="2">
        <v>13700</v>
      </c>
      <c r="E11" s="3">
        <v>1330.17123967</v>
      </c>
      <c r="AB11" s="1" t="s">
        <v>10</v>
      </c>
      <c r="AC11" s="1" t="s">
        <v>11</v>
      </c>
      <c r="AD11" s="1" t="s">
        <v>10</v>
      </c>
      <c r="AE11" s="1" t="s">
        <v>11</v>
      </c>
      <c r="AF11" s="1" t="s">
        <v>12</v>
      </c>
      <c r="AH11" s="1" t="s">
        <v>13</v>
      </c>
      <c r="AJ11" s="1" t="s">
        <v>10</v>
      </c>
      <c r="AK11" s="1" t="s">
        <v>11</v>
      </c>
      <c r="AL11" s="1" t="s">
        <v>14</v>
      </c>
    </row>
    <row r="12" spans="2:40" ht="16.149999999999999" thickBot="1" x14ac:dyDescent="0.35">
      <c r="B12" s="4">
        <v>2000</v>
      </c>
      <c r="C12" s="5">
        <v>143</v>
      </c>
      <c r="D12" s="2">
        <v>10900</v>
      </c>
      <c r="E12" s="3">
        <v>1005.0089257</v>
      </c>
      <c r="AA12" s="6" t="s">
        <v>15</v>
      </c>
      <c r="AB12" s="6" t="s">
        <v>16</v>
      </c>
      <c r="AC12" s="6" t="s">
        <v>17</v>
      </c>
      <c r="AD12" s="6" t="s">
        <v>16</v>
      </c>
      <c r="AE12" s="6" t="s">
        <v>17</v>
      </c>
      <c r="AF12" s="6" t="s">
        <v>18</v>
      </c>
      <c r="AG12" s="6" t="s">
        <v>19</v>
      </c>
      <c r="AH12" s="6" t="s">
        <v>18</v>
      </c>
      <c r="AI12" s="6" t="s">
        <v>19</v>
      </c>
      <c r="AJ12" s="6" t="s">
        <v>20</v>
      </c>
      <c r="AK12" s="6" t="s">
        <v>21</v>
      </c>
      <c r="AL12" s="6" t="s">
        <v>22</v>
      </c>
    </row>
    <row r="13" spans="2:40" ht="15.6" x14ac:dyDescent="0.3">
      <c r="B13" s="4">
        <v>2001</v>
      </c>
      <c r="C13" s="5">
        <v>144</v>
      </c>
      <c r="D13" s="2">
        <v>9490</v>
      </c>
      <c r="E13" s="3">
        <v>790.31603308000001</v>
      </c>
      <c r="AA13" s="1">
        <v>1992</v>
      </c>
      <c r="AB13" s="2">
        <v>6920</v>
      </c>
      <c r="AC13" s="7">
        <v>586.91504135000002</v>
      </c>
      <c r="AD13" s="1">
        <v>0</v>
      </c>
      <c r="AE13" s="1">
        <v>0</v>
      </c>
      <c r="AF13" s="8">
        <f>(135.81+AD13*0.000082+(AD13*AD13)*0.0000000563)</f>
        <v>135.81</v>
      </c>
      <c r="AG13" s="8">
        <f>(139.13-$AD13*0.00075+($AD13*$AD13)*0.00000008)</f>
        <v>139.13</v>
      </c>
      <c r="AH13" s="8">
        <f>(134.72+$AE13*0.0055+($AE13*$AE13)*0.0000035)</f>
        <v>134.72</v>
      </c>
      <c r="AI13" s="8">
        <f>(135.93+$AE13*0.00253+($AE13*$AE13)*0.0000039)</f>
        <v>135.93</v>
      </c>
      <c r="AJ13" s="8">
        <f>(135.81+AB13*0.000082+(AB13*AB13)*0.0000000563)</f>
        <v>139.07344432000002</v>
      </c>
      <c r="AK13" s="8">
        <f>(134.72+$AC13*0.0055+($AC13*$AC13)*0.0000035)</f>
        <v>139.15367515759505</v>
      </c>
      <c r="AL13" s="8">
        <f>(AJ13-AK13)</f>
        <v>-8.0230837595024695E-2</v>
      </c>
    </row>
    <row r="14" spans="2:40" ht="15.6" x14ac:dyDescent="0.3">
      <c r="B14" s="4">
        <v>2002</v>
      </c>
      <c r="C14" s="5">
        <v>141</v>
      </c>
      <c r="D14" s="2">
        <v>3470</v>
      </c>
      <c r="E14" s="9">
        <v>358.86335207000002</v>
      </c>
      <c r="AA14" s="1">
        <v>1993</v>
      </c>
      <c r="AB14" s="2">
        <v>15900</v>
      </c>
      <c r="AC14" s="3">
        <v>1543.41421489</v>
      </c>
      <c r="AD14" s="1">
        <v>1000</v>
      </c>
      <c r="AE14" s="1">
        <v>100</v>
      </c>
      <c r="AF14" s="8">
        <f t="shared" ref="AF14:AF40" si="0">(135.81+AD14*0.000082+(AD14*AD14)*0.0000000563)</f>
        <v>135.94829999999999</v>
      </c>
      <c r="AG14" s="8">
        <f t="shared" ref="AG14:AG40" si="1">(139.13-$AD14*0.00075+($AD14*$AD14)*0.00000008)</f>
        <v>138.46</v>
      </c>
      <c r="AH14" s="8">
        <f t="shared" ref="AH14:AH43" si="2">(134.72+$AE14*0.0055+($AE14*$AE14)*0.0000035)</f>
        <v>135.30500000000001</v>
      </c>
      <c r="AI14" s="8">
        <f t="shared" ref="AI14:AI36" si="3">(135.93+$AE14*0.00253+($AE14*$AE14)*0.0000039)</f>
        <v>136.22199999999998</v>
      </c>
      <c r="AJ14" s="8">
        <f t="shared" ref="AJ14:AJ36" si="4">(135.81+AB14*0.000082+(AB14*AB14)*0.0000000563)</f>
        <v>151.347003</v>
      </c>
      <c r="AK14" s="8">
        <f t="shared" ref="AK14:AK36" si="5">(134.72+$AC14*0.0055+($AC14*$AC14)*0.0000035)</f>
        <v>151.54622421743082</v>
      </c>
      <c r="AL14" s="8">
        <f t="shared" ref="AL14:AL36" si="6">(AJ14-AK14)</f>
        <v>-0.19922121743081789</v>
      </c>
    </row>
    <row r="15" spans="2:40" ht="15.6" x14ac:dyDescent="0.3">
      <c r="B15" s="4">
        <v>2003</v>
      </c>
      <c r="C15" s="5">
        <v>149</v>
      </c>
      <c r="D15" s="2">
        <v>15700</v>
      </c>
      <c r="E15" s="10">
        <v>1107.51828097</v>
      </c>
      <c r="AA15" s="1">
        <v>1994</v>
      </c>
      <c r="AB15" s="2">
        <v>7270</v>
      </c>
      <c r="AC15" s="3">
        <v>650.62022479999996</v>
      </c>
      <c r="AD15" s="1">
        <v>2000</v>
      </c>
      <c r="AE15" s="1">
        <v>200</v>
      </c>
      <c r="AF15" s="8">
        <f t="shared" si="0"/>
        <v>136.19919999999999</v>
      </c>
      <c r="AG15" s="8">
        <f t="shared" si="1"/>
        <v>137.94999999999999</v>
      </c>
      <c r="AH15" s="8">
        <f t="shared" si="2"/>
        <v>135.95999999999998</v>
      </c>
      <c r="AI15" s="8">
        <f t="shared" si="3"/>
        <v>136.59200000000001</v>
      </c>
      <c r="AJ15" s="8">
        <f t="shared" si="4"/>
        <v>139.38175827000001</v>
      </c>
      <c r="AK15" s="8">
        <f t="shared" si="5"/>
        <v>139.77998460561579</v>
      </c>
      <c r="AL15" s="8">
        <f t="shared" si="6"/>
        <v>-0.39822633561578868</v>
      </c>
    </row>
    <row r="16" spans="2:40" ht="15.6" x14ac:dyDescent="0.3">
      <c r="B16" s="4">
        <v>2004</v>
      </c>
      <c r="C16" s="5">
        <v>138</v>
      </c>
      <c r="D16" s="2">
        <v>6980</v>
      </c>
      <c r="E16" s="10">
        <v>678.11107441000001</v>
      </c>
      <c r="AA16" s="1">
        <v>1995</v>
      </c>
      <c r="AB16" s="2">
        <v>16330</v>
      </c>
      <c r="AC16" s="3">
        <v>1869.27867771</v>
      </c>
      <c r="AD16" s="1">
        <v>3000</v>
      </c>
      <c r="AE16" s="1">
        <v>300</v>
      </c>
      <c r="AF16" s="8">
        <f t="shared" si="0"/>
        <v>136.56270000000001</v>
      </c>
      <c r="AG16" s="8">
        <f t="shared" si="1"/>
        <v>137.6</v>
      </c>
      <c r="AH16" s="8">
        <f t="shared" si="2"/>
        <v>136.685</v>
      </c>
      <c r="AI16" s="8">
        <f t="shared" si="3"/>
        <v>137.04</v>
      </c>
      <c r="AJ16" s="8">
        <f t="shared" si="4"/>
        <v>152.16251907</v>
      </c>
      <c r="AK16" s="8">
        <f t="shared" si="5"/>
        <v>157.23074243969936</v>
      </c>
      <c r="AL16" s="8">
        <f t="shared" si="6"/>
        <v>-5.0682233696993535</v>
      </c>
    </row>
    <row r="17" spans="1:38" ht="15.6" x14ac:dyDescent="0.3">
      <c r="B17" s="4">
        <v>2005</v>
      </c>
      <c r="C17" s="5">
        <v>146</v>
      </c>
      <c r="D17" s="2">
        <v>15200</v>
      </c>
      <c r="E17" s="10">
        <v>1331.56958678</v>
      </c>
      <c r="AA17" s="1">
        <v>1996</v>
      </c>
      <c r="AB17" s="2">
        <v>14520</v>
      </c>
      <c r="AC17" s="3">
        <v>1684.77223144</v>
      </c>
      <c r="AD17" s="1">
        <v>4000</v>
      </c>
      <c r="AE17" s="1">
        <v>400</v>
      </c>
      <c r="AF17" s="8">
        <f t="shared" si="0"/>
        <v>137.03880000000001</v>
      </c>
      <c r="AG17" s="8">
        <f t="shared" si="1"/>
        <v>137.41</v>
      </c>
      <c r="AH17" s="8">
        <f t="shared" si="2"/>
        <v>137.47999999999999</v>
      </c>
      <c r="AI17" s="8">
        <f t="shared" si="3"/>
        <v>137.566</v>
      </c>
      <c r="AJ17" s="8">
        <f t="shared" si="4"/>
        <v>148.87039152</v>
      </c>
      <c r="AK17" s="8">
        <f t="shared" si="5"/>
        <v>153.92084842432962</v>
      </c>
      <c r="AL17" s="8">
        <f t="shared" si="6"/>
        <v>-5.0504569043296215</v>
      </c>
    </row>
    <row r="18" spans="1:38" ht="15.6" x14ac:dyDescent="0.3">
      <c r="B18" s="4">
        <v>2006</v>
      </c>
      <c r="C18" s="5">
        <v>140</v>
      </c>
      <c r="D18" s="2">
        <v>13700</v>
      </c>
      <c r="E18" s="10">
        <v>1202.39206614</v>
      </c>
      <c r="AA18" s="1">
        <v>1997</v>
      </c>
      <c r="AB18" s="2">
        <v>20200</v>
      </c>
      <c r="AC18" s="3">
        <v>2052.0495867700001</v>
      </c>
      <c r="AD18" s="1">
        <v>5000</v>
      </c>
      <c r="AE18" s="1">
        <v>500</v>
      </c>
      <c r="AF18" s="8">
        <f t="shared" si="0"/>
        <v>137.6275</v>
      </c>
      <c r="AG18" s="8">
        <f t="shared" si="1"/>
        <v>137.38</v>
      </c>
      <c r="AH18" s="8">
        <f t="shared" si="2"/>
        <v>138.345</v>
      </c>
      <c r="AI18" s="8">
        <f t="shared" si="3"/>
        <v>138.16999999999999</v>
      </c>
      <c r="AJ18" s="8">
        <f t="shared" si="4"/>
        <v>160.439052</v>
      </c>
      <c r="AK18" s="8">
        <f t="shared" si="5"/>
        <v>160.74444900020524</v>
      </c>
      <c r="AL18" s="8">
        <f t="shared" si="6"/>
        <v>-0.30539700020523242</v>
      </c>
    </row>
    <row r="19" spans="1:38" ht="15.6" x14ac:dyDescent="0.3">
      <c r="B19" s="4">
        <v>2007</v>
      </c>
      <c r="C19" s="5">
        <v>135</v>
      </c>
      <c r="D19" s="2">
        <v>8150</v>
      </c>
      <c r="E19" s="10">
        <v>735.85507442999995</v>
      </c>
      <c r="AA19" s="1">
        <v>1998</v>
      </c>
      <c r="AB19" s="2">
        <v>13900</v>
      </c>
      <c r="AC19" s="3">
        <v>1620.86876029</v>
      </c>
      <c r="AD19" s="1">
        <v>6000</v>
      </c>
      <c r="AE19" s="1">
        <v>600</v>
      </c>
      <c r="AF19" s="8">
        <f t="shared" si="0"/>
        <v>138.3288</v>
      </c>
      <c r="AG19" s="8">
        <f t="shared" si="1"/>
        <v>137.51</v>
      </c>
      <c r="AH19" s="8">
        <f t="shared" si="2"/>
        <v>139.28</v>
      </c>
      <c r="AI19" s="8">
        <f t="shared" si="3"/>
        <v>138.852</v>
      </c>
      <c r="AJ19" s="8">
        <f t="shared" si="4"/>
        <v>147.82752300000001</v>
      </c>
      <c r="AK19" s="8">
        <f t="shared" si="5"/>
        <v>152.83003256488917</v>
      </c>
      <c r="AL19" s="8">
        <f t="shared" si="6"/>
        <v>-5.0025095648891522</v>
      </c>
    </row>
    <row r="20" spans="1:38" ht="15.6" x14ac:dyDescent="0.3">
      <c r="B20" s="4">
        <v>2008</v>
      </c>
      <c r="C20" s="5">
        <v>161</v>
      </c>
      <c r="D20" s="2">
        <v>21800</v>
      </c>
      <c r="E20" s="10">
        <v>1846.5262809599999</v>
      </c>
      <c r="AA20" s="1">
        <v>1999</v>
      </c>
      <c r="AB20" s="2">
        <v>13700</v>
      </c>
      <c r="AC20" s="3">
        <v>1330.17123967</v>
      </c>
      <c r="AD20" s="1">
        <v>7000</v>
      </c>
      <c r="AE20" s="1">
        <v>700</v>
      </c>
      <c r="AF20" s="8">
        <f t="shared" si="0"/>
        <v>139.14270000000002</v>
      </c>
      <c r="AG20" s="8">
        <f t="shared" si="1"/>
        <v>137.79999999999998</v>
      </c>
      <c r="AH20" s="8">
        <f t="shared" si="2"/>
        <v>140.285</v>
      </c>
      <c r="AI20" s="8">
        <f t="shared" si="3"/>
        <v>139.61199999999999</v>
      </c>
      <c r="AJ20" s="8">
        <f t="shared" si="4"/>
        <v>147.500347</v>
      </c>
      <c r="AK20" s="8">
        <f t="shared" si="5"/>
        <v>148.22868616214328</v>
      </c>
      <c r="AL20" s="8">
        <f t="shared" si="6"/>
        <v>-0.72833916214327132</v>
      </c>
    </row>
    <row r="21" spans="1:38" ht="15.6" x14ac:dyDescent="0.3">
      <c r="B21" s="4">
        <v>2009</v>
      </c>
      <c r="C21" s="11">
        <v>147</v>
      </c>
      <c r="D21" s="12">
        <v>15500</v>
      </c>
      <c r="E21" s="10">
        <v>1653.8975206099999</v>
      </c>
      <c r="AA21" s="1">
        <v>2000</v>
      </c>
      <c r="AB21" s="2">
        <v>10900</v>
      </c>
      <c r="AC21" s="3">
        <v>1005.0089257</v>
      </c>
      <c r="AD21" s="1">
        <v>8000</v>
      </c>
      <c r="AE21" s="1">
        <v>800</v>
      </c>
      <c r="AF21" s="8">
        <f t="shared" si="0"/>
        <v>140.0692</v>
      </c>
      <c r="AG21" s="8">
        <f t="shared" si="1"/>
        <v>138.25</v>
      </c>
      <c r="AH21" s="8">
        <f t="shared" si="2"/>
        <v>141.36000000000001</v>
      </c>
      <c r="AI21" s="8">
        <f t="shared" si="3"/>
        <v>140.45000000000002</v>
      </c>
      <c r="AJ21" s="8">
        <f t="shared" si="4"/>
        <v>143.39280300000001</v>
      </c>
      <c r="AK21" s="8">
        <f t="shared" si="5"/>
        <v>143.78269938392836</v>
      </c>
      <c r="AL21" s="8">
        <f t="shared" si="6"/>
        <v>-0.38989638392834536</v>
      </c>
    </row>
    <row r="22" spans="1:38" ht="15.6" x14ac:dyDescent="0.3">
      <c r="B22" s="4">
        <v>2010</v>
      </c>
      <c r="C22" s="11">
        <v>154</v>
      </c>
      <c r="D22" s="11">
        <v>17000</v>
      </c>
      <c r="E22" s="13">
        <v>1358.5328924999999</v>
      </c>
      <c r="AA22" s="1">
        <v>2001</v>
      </c>
      <c r="AB22" s="2">
        <v>9490</v>
      </c>
      <c r="AC22" s="3">
        <v>790.31603308000001</v>
      </c>
      <c r="AD22" s="1">
        <v>9000</v>
      </c>
      <c r="AE22" s="1">
        <v>900</v>
      </c>
      <c r="AF22" s="8">
        <f t="shared" si="0"/>
        <v>141.10830000000001</v>
      </c>
      <c r="AG22" s="8">
        <f t="shared" si="1"/>
        <v>138.85999999999999</v>
      </c>
      <c r="AH22" s="8">
        <f t="shared" si="2"/>
        <v>142.505</v>
      </c>
      <c r="AI22" s="8">
        <f t="shared" si="3"/>
        <v>141.36599999999999</v>
      </c>
      <c r="AJ22" s="8">
        <f t="shared" si="4"/>
        <v>141.65856363</v>
      </c>
      <c r="AK22" s="8">
        <f t="shared" si="5"/>
        <v>141.25283619444158</v>
      </c>
      <c r="AL22" s="8">
        <f t="shared" si="6"/>
        <v>0.40572743555841839</v>
      </c>
    </row>
    <row r="23" spans="1:38" ht="15.6" x14ac:dyDescent="0.3">
      <c r="B23" s="2">
        <v>2011</v>
      </c>
      <c r="C23" s="2">
        <v>175</v>
      </c>
      <c r="D23" s="2">
        <v>26700</v>
      </c>
      <c r="E23" s="13">
        <v>2902.6809917300002</v>
      </c>
      <c r="AA23" s="1">
        <v>2002</v>
      </c>
      <c r="AB23" s="2">
        <v>3470</v>
      </c>
      <c r="AC23" s="9">
        <v>358.86335207000002</v>
      </c>
      <c r="AD23" s="1">
        <v>10000</v>
      </c>
      <c r="AE23" s="1">
        <v>1000</v>
      </c>
      <c r="AF23" s="8">
        <f t="shared" si="0"/>
        <v>142.26</v>
      </c>
      <c r="AG23" s="8">
        <f t="shared" si="1"/>
        <v>139.63</v>
      </c>
      <c r="AH23" s="8">
        <f t="shared" si="2"/>
        <v>143.72</v>
      </c>
      <c r="AI23" s="8">
        <f t="shared" si="3"/>
        <v>142.36000000000001</v>
      </c>
      <c r="AJ23" s="8">
        <f t="shared" si="4"/>
        <v>136.77244267</v>
      </c>
      <c r="AK23" s="8">
        <f t="shared" si="5"/>
        <v>137.1444886054912</v>
      </c>
      <c r="AL23" s="8">
        <f t="shared" si="6"/>
        <v>-0.37204593549120091</v>
      </c>
    </row>
    <row r="24" spans="1:38" ht="15.6" x14ac:dyDescent="0.3">
      <c r="B24" s="2">
        <v>2012</v>
      </c>
      <c r="C24" s="11">
        <v>136</v>
      </c>
      <c r="D24" s="11">
        <v>5360</v>
      </c>
      <c r="E24" s="13">
        <v>449.11378515000001</v>
      </c>
      <c r="AA24" s="1">
        <v>2003</v>
      </c>
      <c r="AB24" s="2">
        <v>15700</v>
      </c>
      <c r="AC24" s="10">
        <v>1107.51828097</v>
      </c>
      <c r="AD24" s="1">
        <v>11000</v>
      </c>
      <c r="AE24" s="1">
        <v>1100</v>
      </c>
      <c r="AF24" s="8">
        <f t="shared" si="0"/>
        <v>143.52429999999998</v>
      </c>
      <c r="AG24" s="8">
        <f t="shared" si="1"/>
        <v>140.56</v>
      </c>
      <c r="AH24" s="8">
        <f t="shared" si="2"/>
        <v>145.00500000000002</v>
      </c>
      <c r="AI24" s="8">
        <f t="shared" si="3"/>
        <v>143.43199999999999</v>
      </c>
      <c r="AJ24" s="8">
        <f t="shared" si="4"/>
        <v>150.97478699999999</v>
      </c>
      <c r="AK24" s="8">
        <f t="shared" si="5"/>
        <v>145.10443914472458</v>
      </c>
      <c r="AL24" s="8">
        <f t="shared" si="6"/>
        <v>5.870347855275412</v>
      </c>
    </row>
    <row r="25" spans="1:38" ht="15.6" x14ac:dyDescent="0.3">
      <c r="B25" s="2">
        <v>2013</v>
      </c>
      <c r="C25" s="11">
        <v>146</v>
      </c>
      <c r="D25" s="11">
        <v>10100</v>
      </c>
      <c r="E25" s="13">
        <v>675.92885946000001</v>
      </c>
      <c r="AA25" s="1">
        <v>2004</v>
      </c>
      <c r="AB25" s="2">
        <v>6980</v>
      </c>
      <c r="AC25" s="10">
        <v>678.11107441000001</v>
      </c>
      <c r="AD25" s="1">
        <v>12000</v>
      </c>
      <c r="AE25" s="1">
        <v>1200</v>
      </c>
      <c r="AF25" s="8">
        <f t="shared" si="0"/>
        <v>144.90120000000002</v>
      </c>
      <c r="AG25" s="8">
        <f t="shared" si="1"/>
        <v>141.65</v>
      </c>
      <c r="AH25" s="8">
        <f t="shared" si="2"/>
        <v>146.35999999999999</v>
      </c>
      <c r="AI25" s="8">
        <f t="shared" si="3"/>
        <v>144.58199999999999</v>
      </c>
      <c r="AJ25" s="8">
        <f t="shared" si="4"/>
        <v>139.12531852000001</v>
      </c>
      <c r="AK25" s="8">
        <f t="shared" si="5"/>
        <v>140.05903211158619</v>
      </c>
      <c r="AL25" s="8">
        <f t="shared" si="6"/>
        <v>-0.93371359158618361</v>
      </c>
    </row>
    <row r="26" spans="1:38" ht="15.6" x14ac:dyDescent="0.3">
      <c r="B26" s="2">
        <v>2014</v>
      </c>
      <c r="C26" s="11">
        <v>148</v>
      </c>
      <c r="D26" s="11">
        <v>15000</v>
      </c>
      <c r="E26" s="13">
        <v>1396.0066115699999</v>
      </c>
      <c r="AA26" s="1">
        <v>2005</v>
      </c>
      <c r="AB26" s="2">
        <v>15200</v>
      </c>
      <c r="AC26" s="10">
        <v>1331.56958678</v>
      </c>
      <c r="AD26" s="1">
        <v>13000</v>
      </c>
      <c r="AE26" s="1">
        <v>1300</v>
      </c>
      <c r="AF26" s="8">
        <f t="shared" si="0"/>
        <v>146.39070000000001</v>
      </c>
      <c r="AG26" s="8">
        <f t="shared" si="1"/>
        <v>142.9</v>
      </c>
      <c r="AH26" s="8">
        <f t="shared" si="2"/>
        <v>147.785</v>
      </c>
      <c r="AI26" s="8">
        <f t="shared" si="3"/>
        <v>145.81</v>
      </c>
      <c r="AJ26" s="8">
        <f t="shared" si="4"/>
        <v>150.063952</v>
      </c>
      <c r="AK26" s="8">
        <f t="shared" si="5"/>
        <v>148.24940420282113</v>
      </c>
      <c r="AL26" s="8">
        <f t="shared" si="6"/>
        <v>1.814547797178875</v>
      </c>
    </row>
    <row r="27" spans="1:38" ht="15.6" x14ac:dyDescent="0.3">
      <c r="B27" s="2">
        <v>2015</v>
      </c>
      <c r="C27" s="11">
        <v>127</v>
      </c>
      <c r="D27" s="11">
        <v>10100</v>
      </c>
      <c r="E27" s="13">
        <v>1033</v>
      </c>
      <c r="AA27" s="1">
        <v>2006</v>
      </c>
      <c r="AB27" s="2">
        <v>13700</v>
      </c>
      <c r="AC27" s="10">
        <v>1202.39206614</v>
      </c>
      <c r="AD27" s="1">
        <v>14000</v>
      </c>
      <c r="AE27" s="1">
        <v>1400</v>
      </c>
      <c r="AF27" s="8">
        <f t="shared" si="0"/>
        <v>147.99279999999999</v>
      </c>
      <c r="AG27" s="8">
        <f t="shared" si="1"/>
        <v>144.31</v>
      </c>
      <c r="AH27" s="8">
        <f t="shared" si="2"/>
        <v>149.28</v>
      </c>
      <c r="AI27" s="8">
        <f t="shared" si="3"/>
        <v>147.11600000000001</v>
      </c>
      <c r="AJ27" s="8">
        <f t="shared" si="4"/>
        <v>147.500347</v>
      </c>
      <c r="AK27" s="8">
        <f t="shared" si="5"/>
        <v>146.39326974627747</v>
      </c>
      <c r="AL27" s="8">
        <f t="shared" si="6"/>
        <v>1.1070772537225366</v>
      </c>
    </row>
    <row r="28" spans="1:38" ht="15.6" x14ac:dyDescent="0.3">
      <c r="C28" s="14"/>
      <c r="D28" s="14"/>
      <c r="AA28" s="1">
        <v>2007</v>
      </c>
      <c r="AB28" s="2">
        <v>8150</v>
      </c>
      <c r="AC28" s="10">
        <v>735.85507442999995</v>
      </c>
      <c r="AD28" s="1">
        <v>15000</v>
      </c>
      <c r="AE28" s="1">
        <v>1500</v>
      </c>
      <c r="AF28" s="8">
        <f t="shared" si="0"/>
        <v>149.70749999999998</v>
      </c>
      <c r="AG28" s="8">
        <f t="shared" si="1"/>
        <v>145.88</v>
      </c>
      <c r="AH28" s="8">
        <f t="shared" si="2"/>
        <v>150.845</v>
      </c>
      <c r="AI28" s="8">
        <f t="shared" si="3"/>
        <v>148.5</v>
      </c>
      <c r="AJ28" s="8">
        <f t="shared" si="4"/>
        <v>140.21788674999999</v>
      </c>
      <c r="AK28" s="8">
        <f t="shared" si="5"/>
        <v>140.66239232634035</v>
      </c>
      <c r="AL28" s="8">
        <f t="shared" si="6"/>
        <v>-0.44450557634036159</v>
      </c>
    </row>
    <row r="29" spans="1:38" ht="15.6" x14ac:dyDescent="0.3">
      <c r="A29" s="19"/>
      <c r="AA29" s="1">
        <v>2008</v>
      </c>
      <c r="AB29" s="2">
        <v>21800</v>
      </c>
      <c r="AC29" s="10">
        <v>1846.5262809599999</v>
      </c>
      <c r="AD29" s="1">
        <v>16000</v>
      </c>
      <c r="AE29" s="1">
        <v>1600</v>
      </c>
      <c r="AF29" s="8">
        <f t="shared" si="0"/>
        <v>151.53480000000002</v>
      </c>
      <c r="AG29" s="8">
        <f t="shared" si="1"/>
        <v>147.60999999999999</v>
      </c>
      <c r="AH29" s="8">
        <f t="shared" si="2"/>
        <v>152.48000000000002</v>
      </c>
      <c r="AI29" s="8">
        <f t="shared" si="3"/>
        <v>149.96200000000002</v>
      </c>
      <c r="AJ29" s="8">
        <f t="shared" si="4"/>
        <v>164.353612</v>
      </c>
      <c r="AK29" s="8">
        <f t="shared" si="5"/>
        <v>156.80970211724591</v>
      </c>
      <c r="AL29" s="8">
        <f t="shared" si="6"/>
        <v>7.5439098827540931</v>
      </c>
    </row>
    <row r="30" spans="1:38" ht="15.6" x14ac:dyDescent="0.3">
      <c r="AA30" s="1">
        <v>2009</v>
      </c>
      <c r="AB30" s="12">
        <v>15500</v>
      </c>
      <c r="AC30" s="10">
        <v>1653.8975206099999</v>
      </c>
      <c r="AD30" s="1">
        <v>17000</v>
      </c>
      <c r="AE30" s="1">
        <v>1700</v>
      </c>
      <c r="AF30" s="8">
        <f t="shared" si="0"/>
        <v>153.47470000000001</v>
      </c>
      <c r="AG30" s="8">
        <f t="shared" si="1"/>
        <v>149.5</v>
      </c>
      <c r="AH30" s="8">
        <f t="shared" si="2"/>
        <v>154.185</v>
      </c>
      <c r="AI30" s="8">
        <f t="shared" si="3"/>
        <v>151.50199999999998</v>
      </c>
      <c r="AJ30" s="8">
        <f t="shared" si="4"/>
        <v>150.60707499999998</v>
      </c>
      <c r="AK30" s="8">
        <f t="shared" si="5"/>
        <v>153.39025589373466</v>
      </c>
      <c r="AL30" s="8">
        <f t="shared" si="6"/>
        <v>-2.7831808937346807</v>
      </c>
    </row>
    <row r="31" spans="1:38" ht="15.6" x14ac:dyDescent="0.3">
      <c r="AA31" s="1">
        <v>2010</v>
      </c>
      <c r="AB31" s="11">
        <v>17000</v>
      </c>
      <c r="AC31" s="13">
        <v>1358.5328924999999</v>
      </c>
      <c r="AD31" s="1">
        <v>18000</v>
      </c>
      <c r="AE31" s="1">
        <v>1800</v>
      </c>
      <c r="AF31" s="8">
        <f t="shared" si="0"/>
        <v>155.52719999999999</v>
      </c>
      <c r="AG31" s="8">
        <f t="shared" si="1"/>
        <v>151.55000000000001</v>
      </c>
      <c r="AH31" s="8">
        <f t="shared" si="2"/>
        <v>155.96</v>
      </c>
      <c r="AI31" s="8">
        <f t="shared" si="3"/>
        <v>153.12</v>
      </c>
      <c r="AJ31" s="8">
        <f t="shared" si="4"/>
        <v>153.47470000000001</v>
      </c>
      <c r="AK31" s="8">
        <f t="shared" si="5"/>
        <v>148.65157157876547</v>
      </c>
      <c r="AL31" s="8">
        <f t="shared" si="6"/>
        <v>4.8231284212345429</v>
      </c>
    </row>
    <row r="32" spans="1:38" ht="15.6" x14ac:dyDescent="0.3">
      <c r="AA32" s="1">
        <v>2011</v>
      </c>
      <c r="AB32" s="2">
        <v>26700</v>
      </c>
      <c r="AC32" s="13">
        <v>2902.6809917300002</v>
      </c>
      <c r="AD32" s="1">
        <v>19000</v>
      </c>
      <c r="AE32" s="1">
        <v>1900</v>
      </c>
      <c r="AF32" s="8">
        <f t="shared" si="0"/>
        <v>157.69229999999999</v>
      </c>
      <c r="AG32" s="8">
        <f t="shared" si="1"/>
        <v>153.76</v>
      </c>
      <c r="AH32" s="8">
        <f t="shared" si="2"/>
        <v>157.80499999999998</v>
      </c>
      <c r="AI32" s="8">
        <f t="shared" si="3"/>
        <v>154.816</v>
      </c>
      <c r="AJ32" s="8">
        <f t="shared" si="4"/>
        <v>178.135107</v>
      </c>
      <c r="AK32" s="8">
        <f t="shared" si="5"/>
        <v>180.17419474364229</v>
      </c>
      <c r="AL32" s="8">
        <f t="shared" si="6"/>
        <v>-2.0390877436422841</v>
      </c>
    </row>
    <row r="33" spans="23:39" ht="15.6" x14ac:dyDescent="0.3">
      <c r="AA33" s="1">
        <v>2012</v>
      </c>
      <c r="AB33" s="11">
        <v>5360</v>
      </c>
      <c r="AC33" s="13">
        <v>449.11378515000001</v>
      </c>
      <c r="AD33" s="1">
        <v>20000</v>
      </c>
      <c r="AE33" s="1">
        <v>2000</v>
      </c>
      <c r="AF33" s="8">
        <f t="shared" si="0"/>
        <v>159.97</v>
      </c>
      <c r="AG33" s="8">
        <f t="shared" si="1"/>
        <v>156.13</v>
      </c>
      <c r="AH33" s="8">
        <f t="shared" si="2"/>
        <v>159.72</v>
      </c>
      <c r="AI33" s="8">
        <f t="shared" si="3"/>
        <v>156.59</v>
      </c>
      <c r="AJ33" s="8">
        <f t="shared" si="4"/>
        <v>137.86699647999998</v>
      </c>
      <c r="AK33" s="8">
        <f t="shared" si="5"/>
        <v>137.89608699036614</v>
      </c>
      <c r="AL33" s="8">
        <f t="shared" si="6"/>
        <v>-2.9090510366160061E-2</v>
      </c>
    </row>
    <row r="34" spans="23:39" ht="15.6" x14ac:dyDescent="0.3">
      <c r="AA34" s="1">
        <v>2013</v>
      </c>
      <c r="AB34" s="11">
        <v>10100</v>
      </c>
      <c r="AC34" s="13">
        <v>675.92885946000001</v>
      </c>
      <c r="AD34" s="1">
        <v>21000</v>
      </c>
      <c r="AE34" s="1">
        <v>2100</v>
      </c>
      <c r="AF34" s="8">
        <f t="shared" si="0"/>
        <v>162.36030000000002</v>
      </c>
      <c r="AG34" s="8">
        <f t="shared" si="1"/>
        <v>158.66</v>
      </c>
      <c r="AH34" s="8">
        <f t="shared" si="2"/>
        <v>161.70500000000001</v>
      </c>
      <c r="AI34" s="8">
        <f t="shared" si="3"/>
        <v>158.44200000000001</v>
      </c>
      <c r="AJ34" s="8">
        <f t="shared" si="4"/>
        <v>142.38136300000002</v>
      </c>
      <c r="AK34" s="8">
        <f t="shared" si="5"/>
        <v>140.03668810770816</v>
      </c>
      <c r="AL34" s="8">
        <f t="shared" si="6"/>
        <v>2.344674892291863</v>
      </c>
    </row>
    <row r="35" spans="23:39" ht="15.6" x14ac:dyDescent="0.3">
      <c r="AA35" s="1">
        <v>2014</v>
      </c>
      <c r="AB35" s="11">
        <v>15000</v>
      </c>
      <c r="AC35" s="13">
        <v>1396.0066115699999</v>
      </c>
      <c r="AD35" s="1">
        <v>22000</v>
      </c>
      <c r="AE35" s="1">
        <v>2200</v>
      </c>
      <c r="AF35" s="8">
        <f t="shared" si="0"/>
        <v>164.86320000000001</v>
      </c>
      <c r="AG35" s="8">
        <f t="shared" si="1"/>
        <v>161.35</v>
      </c>
      <c r="AH35" s="8">
        <f t="shared" si="2"/>
        <v>163.76</v>
      </c>
      <c r="AI35" s="8">
        <f t="shared" si="3"/>
        <v>160.37200000000001</v>
      </c>
      <c r="AJ35" s="8">
        <f t="shared" si="4"/>
        <v>149.70749999999998</v>
      </c>
      <c r="AK35" s="8">
        <f t="shared" si="5"/>
        <v>149.21895697205002</v>
      </c>
      <c r="AL35" s="8">
        <f t="shared" si="6"/>
        <v>0.48854302794995874</v>
      </c>
    </row>
    <row r="36" spans="23:39" ht="15.6" x14ac:dyDescent="0.3">
      <c r="AA36" s="1">
        <v>2015</v>
      </c>
      <c r="AB36" s="11">
        <v>10100</v>
      </c>
      <c r="AC36" s="13">
        <v>1033</v>
      </c>
      <c r="AD36" s="1">
        <v>23000</v>
      </c>
      <c r="AE36" s="1">
        <v>2300</v>
      </c>
      <c r="AF36" s="8">
        <f t="shared" si="0"/>
        <v>167.4787</v>
      </c>
      <c r="AG36" s="8">
        <f t="shared" si="1"/>
        <v>164.2</v>
      </c>
      <c r="AH36" s="8">
        <f t="shared" si="2"/>
        <v>165.88499999999999</v>
      </c>
      <c r="AI36" s="8">
        <f t="shared" si="3"/>
        <v>162.38</v>
      </c>
      <c r="AJ36" s="8">
        <f t="shared" si="4"/>
        <v>142.38136300000002</v>
      </c>
      <c r="AK36" s="8">
        <f t="shared" si="5"/>
        <v>144.13631150000001</v>
      </c>
      <c r="AL36" s="8">
        <f t="shared" si="6"/>
        <v>-1.7549484999999834</v>
      </c>
    </row>
    <row r="37" spans="23:39" ht="15.6" x14ac:dyDescent="0.3">
      <c r="AD37" s="1">
        <v>24000</v>
      </c>
      <c r="AE37" s="1">
        <v>2400</v>
      </c>
      <c r="AF37" s="8">
        <f t="shared" si="0"/>
        <v>170.20679999999999</v>
      </c>
      <c r="AG37" s="8">
        <f t="shared" si="1"/>
        <v>167.20999999999998</v>
      </c>
      <c r="AH37" s="8">
        <f t="shared" si="2"/>
        <v>168.07999999999998</v>
      </c>
      <c r="AI37" s="8">
        <f t="shared" ref="AI37:AI43" si="7">(135.93+$AE37*0.0025+($AE37*$AE37)*0.000004)</f>
        <v>164.97</v>
      </c>
      <c r="AJ37" s="8">
        <f>AVERAGE(AJ13:AJ36)</f>
        <v>148.13399396791667</v>
      </c>
      <c r="AK37" s="8">
        <f>AVERAGE(AK13:AK36)</f>
        <v>148.18320717462632</v>
      </c>
      <c r="AL37" s="8">
        <f>AVERAGE(AL13:AL36)</f>
        <v>-4.9213206709656752E-2</v>
      </c>
    </row>
    <row r="38" spans="23:39" ht="15.6" x14ac:dyDescent="0.3">
      <c r="AD38" s="1">
        <v>25000</v>
      </c>
      <c r="AE38" s="1">
        <v>2500</v>
      </c>
      <c r="AF38" s="8">
        <f t="shared" si="0"/>
        <v>173.04750000000001</v>
      </c>
      <c r="AG38" s="8">
        <f t="shared" si="1"/>
        <v>170.38</v>
      </c>
      <c r="AH38" s="8">
        <f t="shared" si="2"/>
        <v>170.345</v>
      </c>
      <c r="AI38" s="8">
        <f t="shared" si="7"/>
        <v>167.18</v>
      </c>
      <c r="AL38" s="15" t="s">
        <v>23</v>
      </c>
    </row>
    <row r="39" spans="23:39" ht="15.6" x14ac:dyDescent="0.3">
      <c r="AD39" s="1">
        <v>26000</v>
      </c>
      <c r="AE39" s="1">
        <v>2600</v>
      </c>
      <c r="AF39" s="8">
        <f t="shared" si="0"/>
        <v>176.0008</v>
      </c>
      <c r="AG39" s="8">
        <f t="shared" si="1"/>
        <v>173.70999999999998</v>
      </c>
      <c r="AH39" s="8">
        <f t="shared" si="2"/>
        <v>172.68</v>
      </c>
      <c r="AI39" s="8">
        <f t="shared" si="7"/>
        <v>169.47</v>
      </c>
      <c r="AL39" s="1">
        <f>PEARSON(AL13:AL36,AB13:AB36)</f>
        <v>0.13418118766515133</v>
      </c>
      <c r="AM39" s="1">
        <f>PEARSON(AL13:AL36,AC13:AC36)</f>
        <v>-0.17324456329658366</v>
      </c>
    </row>
    <row r="40" spans="23:39" ht="15.6" x14ac:dyDescent="0.3">
      <c r="AD40" s="1">
        <v>27000</v>
      </c>
      <c r="AE40" s="1">
        <v>2700</v>
      </c>
      <c r="AF40" s="8">
        <f t="shared" si="0"/>
        <v>179.0667</v>
      </c>
      <c r="AG40" s="8">
        <f t="shared" si="1"/>
        <v>177.2</v>
      </c>
      <c r="AH40" s="8">
        <f t="shared" si="2"/>
        <v>175.08499999999998</v>
      </c>
      <c r="AI40" s="8">
        <f t="shared" si="7"/>
        <v>171.84</v>
      </c>
    </row>
    <row r="41" spans="23:39" ht="15.6" x14ac:dyDescent="0.3">
      <c r="AE41" s="1">
        <v>2800</v>
      </c>
      <c r="AH41" s="8">
        <f t="shared" si="2"/>
        <v>177.56</v>
      </c>
      <c r="AI41" s="8">
        <f t="shared" si="7"/>
        <v>174.29000000000002</v>
      </c>
    </row>
    <row r="42" spans="23:39" x14ac:dyDescent="0.25">
      <c r="AE42" s="1">
        <v>2900</v>
      </c>
      <c r="AH42" s="8">
        <f t="shared" si="2"/>
        <v>180.10499999999999</v>
      </c>
      <c r="AI42" s="8">
        <f t="shared" si="7"/>
        <v>176.82</v>
      </c>
    </row>
    <row r="43" spans="23:39" x14ac:dyDescent="0.25">
      <c r="AE43" s="1">
        <v>3000</v>
      </c>
      <c r="AH43" s="8">
        <f t="shared" si="2"/>
        <v>182.72</v>
      </c>
      <c r="AI43" s="8">
        <f t="shared" si="7"/>
        <v>179.43</v>
      </c>
    </row>
    <row r="45" spans="23:39" x14ac:dyDescent="0.25">
      <c r="W45" s="8"/>
      <c r="Z45" s="8"/>
      <c r="AA45" s="8"/>
      <c r="AB45" s="16">
        <f>PEARSON(AB13:AB36,AC13:AC36)</f>
        <v>0.94894048048339663</v>
      </c>
      <c r="AC45" s="17"/>
    </row>
    <row r="46" spans="23:39" x14ac:dyDescent="0.25">
      <c r="W46" s="8"/>
      <c r="Z46" s="8"/>
      <c r="AA46" s="8"/>
      <c r="AB46" s="8" t="s">
        <v>24</v>
      </c>
      <c r="AC46" s="17"/>
    </row>
    <row r="47" spans="23:39" x14ac:dyDescent="0.25">
      <c r="W47" s="8"/>
      <c r="Z47" s="8"/>
      <c r="AA47" s="8"/>
      <c r="AB47" s="8"/>
      <c r="AC47" s="17"/>
    </row>
    <row r="48" spans="23:39" x14ac:dyDescent="0.25">
      <c r="W48" s="8"/>
      <c r="Z48" s="8"/>
      <c r="AA48" s="8"/>
      <c r="AB48" s="8"/>
      <c r="AC48" s="17"/>
    </row>
    <row r="49" spans="23:29" x14ac:dyDescent="0.25">
      <c r="W49" s="8"/>
      <c r="Z49" s="8"/>
      <c r="AA49" s="8"/>
      <c r="AB49" s="8"/>
      <c r="AC49" s="17"/>
    </row>
    <row r="50" spans="23:29" x14ac:dyDescent="0.25">
      <c r="W50" s="8"/>
      <c r="Z50" s="8"/>
      <c r="AA50" s="8"/>
      <c r="AB50" s="8"/>
      <c r="AC50" s="17"/>
    </row>
    <row r="51" spans="23:29" x14ac:dyDescent="0.25">
      <c r="W51" s="8"/>
      <c r="Z51" s="8"/>
      <c r="AA51" s="8"/>
      <c r="AB51" s="8"/>
      <c r="AC51" s="17"/>
    </row>
    <row r="52" spans="23:29" x14ac:dyDescent="0.25">
      <c r="W52" s="8"/>
      <c r="Z52" s="8"/>
      <c r="AA52" s="8"/>
      <c r="AB52" s="8"/>
      <c r="AC52" s="17"/>
    </row>
    <row r="53" spans="23:29" x14ac:dyDescent="0.25">
      <c r="W53" s="8"/>
      <c r="Z53" s="8"/>
      <c r="AA53" s="8"/>
      <c r="AB53" s="8"/>
      <c r="AC53" s="17"/>
    </row>
    <row r="54" spans="23:29" x14ac:dyDescent="0.25">
      <c r="W54" s="8"/>
      <c r="Z54" s="8"/>
      <c r="AA54" s="8"/>
      <c r="AB54" s="8"/>
      <c r="AC54" s="17"/>
    </row>
    <row r="55" spans="23:29" x14ac:dyDescent="0.25">
      <c r="W55" s="8"/>
      <c r="Z55" s="8"/>
      <c r="AA55" s="8"/>
      <c r="AB55" s="8"/>
      <c r="AC55" s="17"/>
    </row>
    <row r="56" spans="23:29" x14ac:dyDescent="0.25">
      <c r="W56" s="8"/>
      <c r="Z56" s="8"/>
      <c r="AA56" s="8"/>
      <c r="AB56" s="8"/>
      <c r="AC56" s="17"/>
    </row>
    <row r="57" spans="23:29" x14ac:dyDescent="0.25">
      <c r="W57" s="8"/>
      <c r="Z57" s="8"/>
      <c r="AA57" s="8"/>
      <c r="AB57" s="8"/>
      <c r="AC57" s="17"/>
    </row>
    <row r="58" spans="23:29" x14ac:dyDescent="0.25">
      <c r="W58" s="8"/>
      <c r="Z58" s="8"/>
      <c r="AA58" s="8"/>
      <c r="AB58" s="8"/>
      <c r="AC58" s="17"/>
    </row>
    <row r="59" spans="23:29" x14ac:dyDescent="0.25">
      <c r="W59" s="8"/>
      <c r="Z59" s="8"/>
      <c r="AA59" s="8"/>
      <c r="AB59" s="8"/>
      <c r="AC59" s="17"/>
    </row>
    <row r="60" spans="23:29" x14ac:dyDescent="0.25">
      <c r="W60" s="8"/>
      <c r="Z60" s="8"/>
      <c r="AA60" s="8"/>
      <c r="AB60" s="8"/>
      <c r="AC60" s="17"/>
    </row>
    <row r="61" spans="23:29" x14ac:dyDescent="0.25">
      <c r="W61" s="8"/>
      <c r="Z61" s="8"/>
      <c r="AA61" s="8"/>
      <c r="AB61" s="8"/>
      <c r="AC61" s="17"/>
    </row>
    <row r="62" spans="23:29" x14ac:dyDescent="0.25">
      <c r="W62" s="8"/>
      <c r="Z62" s="8"/>
      <c r="AA62" s="8"/>
      <c r="AB62" s="8"/>
      <c r="AC62" s="17"/>
    </row>
    <row r="63" spans="23:29" x14ac:dyDescent="0.25">
      <c r="W63" s="8"/>
      <c r="Z63" s="8"/>
      <c r="AA63" s="8"/>
      <c r="AB63" s="8"/>
      <c r="AC63" s="17"/>
    </row>
    <row r="64" spans="23:29" x14ac:dyDescent="0.25">
      <c r="W64" s="8"/>
      <c r="Z64" s="8"/>
      <c r="AA64" s="8"/>
      <c r="AB64" s="8"/>
      <c r="AC64" s="17"/>
    </row>
    <row r="65" spans="5:29" x14ac:dyDescent="0.25">
      <c r="W65" s="8"/>
      <c r="Z65" s="8"/>
      <c r="AA65" s="8"/>
      <c r="AB65" s="8"/>
      <c r="AC65" s="17"/>
    </row>
    <row r="66" spans="5:29" x14ac:dyDescent="0.25">
      <c r="W66" s="8"/>
      <c r="Z66" s="8"/>
      <c r="AA66" s="8"/>
      <c r="AB66" s="8"/>
      <c r="AC66" s="17"/>
    </row>
    <row r="75" spans="5:29" x14ac:dyDescent="0.25">
      <c r="E75" s="8"/>
    </row>
    <row r="76" spans="5:29" x14ac:dyDescent="0.25">
      <c r="E76" s="8"/>
      <c r="F76" s="18"/>
    </row>
    <row r="77" spans="5:29" x14ac:dyDescent="0.25">
      <c r="E77" s="8"/>
    </row>
    <row r="78" spans="5:29" x14ac:dyDescent="0.25">
      <c r="E78" s="8"/>
      <c r="F78" s="18"/>
    </row>
    <row r="79" spans="5:29" x14ac:dyDescent="0.25">
      <c r="E79" s="8"/>
    </row>
    <row r="80" spans="5:29" x14ac:dyDescent="0.25">
      <c r="E80" s="8"/>
      <c r="F80" s="18"/>
    </row>
    <row r="81" spans="5:6" x14ac:dyDescent="0.25">
      <c r="E81" s="8"/>
    </row>
    <row r="82" spans="5:6" x14ac:dyDescent="0.25">
      <c r="E82" s="8"/>
      <c r="F82" s="18"/>
    </row>
    <row r="83" spans="5:6" x14ac:dyDescent="0.25">
      <c r="E83" s="8"/>
    </row>
    <row r="84" spans="5:6" x14ac:dyDescent="0.25">
      <c r="E84" s="8"/>
      <c r="F84" s="18"/>
    </row>
    <row r="85" spans="5:6" x14ac:dyDescent="0.25">
      <c r="E85" s="8"/>
    </row>
    <row r="86" spans="5:6" x14ac:dyDescent="0.25">
      <c r="E86" s="8"/>
      <c r="F86" s="18"/>
    </row>
    <row r="87" spans="5:6" x14ac:dyDescent="0.25">
      <c r="E87" s="8"/>
    </row>
    <row r="88" spans="5:6" x14ac:dyDescent="0.25">
      <c r="E88" s="8"/>
      <c r="F88" s="18"/>
    </row>
    <row r="89" spans="5:6" x14ac:dyDescent="0.25">
      <c r="E89" s="8"/>
    </row>
    <row r="90" spans="5:6" x14ac:dyDescent="0.25">
      <c r="E90" s="8"/>
      <c r="F90" s="18"/>
    </row>
    <row r="91" spans="5:6" x14ac:dyDescent="0.25">
      <c r="E91" s="8"/>
    </row>
    <row r="92" spans="5:6" x14ac:dyDescent="0.25">
      <c r="E92" s="8"/>
      <c r="F92" s="18"/>
    </row>
    <row r="93" spans="5:6" x14ac:dyDescent="0.25">
      <c r="E93" s="8"/>
    </row>
    <row r="94" spans="5:6" x14ac:dyDescent="0.25">
      <c r="E94" s="8"/>
      <c r="F94" s="18"/>
    </row>
    <row r="95" spans="5:6" x14ac:dyDescent="0.25">
      <c r="E95" s="8"/>
    </row>
    <row r="96" spans="5:6" x14ac:dyDescent="0.25">
      <c r="E96" s="8"/>
      <c r="F96" s="18"/>
    </row>
    <row r="97" spans="5:6" x14ac:dyDescent="0.25">
      <c r="E97" s="8"/>
    </row>
    <row r="98" spans="5:6" x14ac:dyDescent="0.25">
      <c r="E98" s="8"/>
      <c r="F98" s="18"/>
    </row>
    <row r="99" spans="5:6" x14ac:dyDescent="0.25">
      <c r="E99" s="8"/>
    </row>
    <row r="100" spans="5:6" x14ac:dyDescent="0.25">
      <c r="F100" s="18"/>
    </row>
    <row r="101" spans="5:6" x14ac:dyDescent="0.25">
      <c r="E101" s="8"/>
    </row>
    <row r="102" spans="5:6" x14ac:dyDescent="0.25">
      <c r="E102" s="8"/>
      <c r="F102" s="18"/>
    </row>
    <row r="103" spans="5:6" x14ac:dyDescent="0.25">
      <c r="E103" s="8"/>
    </row>
    <row r="104" spans="5:6" x14ac:dyDescent="0.25">
      <c r="E104" s="8"/>
      <c r="F104" s="18"/>
    </row>
    <row r="105" spans="5:6" x14ac:dyDescent="0.25">
      <c r="E105" s="8"/>
    </row>
    <row r="106" spans="5:6" x14ac:dyDescent="0.25">
      <c r="E106" s="8"/>
      <c r="F106" s="18"/>
    </row>
    <row r="107" spans="5:6" x14ac:dyDescent="0.25">
      <c r="E107" s="8"/>
    </row>
    <row r="108" spans="5:6" x14ac:dyDescent="0.25">
      <c r="E108" s="8"/>
    </row>
    <row r="109" spans="5:6" x14ac:dyDescent="0.25">
      <c r="E109" s="8"/>
    </row>
    <row r="110" spans="5:6" x14ac:dyDescent="0.25">
      <c r="E110" s="8"/>
    </row>
    <row r="111" spans="5:6" x14ac:dyDescent="0.25">
      <c r="E111" s="8"/>
    </row>
    <row r="112" spans="5:6" x14ac:dyDescent="0.25">
      <c r="E112" s="8"/>
    </row>
    <row r="113" spans="5:5" x14ac:dyDescent="0.25">
      <c r="E113" s="8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3"/>
  <sheetViews>
    <sheetView tabSelected="1" workbookViewId="0">
      <selection activeCell="H2" sqref="H2"/>
    </sheetView>
  </sheetViews>
  <sheetFormatPr defaultRowHeight="15" x14ac:dyDescent="0.25"/>
  <cols>
    <col min="6" max="6" width="9.7109375" style="22" bestFit="1" customWidth="1"/>
    <col min="11" max="11" width="9.7109375" style="22" bestFit="1" customWidth="1"/>
    <col min="12" max="12" width="9.7109375" style="22" customWidth="1"/>
    <col min="16" max="16" width="9.7109375" style="22" bestFit="1" customWidth="1"/>
  </cols>
  <sheetData>
    <row r="1" spans="1:18" ht="43.15" x14ac:dyDescent="0.3">
      <c r="A1" s="20" t="s">
        <v>15</v>
      </c>
      <c r="B1" s="20" t="s">
        <v>26</v>
      </c>
      <c r="C1" s="19" t="s">
        <v>27</v>
      </c>
      <c r="D1" s="19" t="s">
        <v>28</v>
      </c>
      <c r="E1" s="19" t="s">
        <v>29</v>
      </c>
      <c r="F1" s="21" t="s">
        <v>30</v>
      </c>
      <c r="H1" s="19" t="s">
        <v>27</v>
      </c>
      <c r="I1" s="19" t="s">
        <v>28</v>
      </c>
      <c r="J1" s="19" t="s">
        <v>29</v>
      </c>
      <c r="K1" s="21" t="s">
        <v>30</v>
      </c>
      <c r="L1" s="21"/>
      <c r="M1" s="19" t="s">
        <v>57</v>
      </c>
      <c r="N1" s="19" t="s">
        <v>28</v>
      </c>
      <c r="O1" s="19" t="s">
        <v>29</v>
      </c>
      <c r="P1" s="21" t="s">
        <v>30</v>
      </c>
    </row>
    <row r="2" spans="1:18" ht="15.6" x14ac:dyDescent="0.3">
      <c r="A2">
        <v>2016</v>
      </c>
      <c r="B2">
        <v>24745.05</v>
      </c>
      <c r="C2" s="1">
        <f t="shared" ref="C2:C46" si="0">(0.0000001*B2^2)-(0.0000819*B2)+135.807757</f>
        <v>195.01288735525</v>
      </c>
      <c r="D2" s="1">
        <f t="shared" ref="D2:D46" si="1">(0.0000001*B2^2)</f>
        <v>61.231749950249991</v>
      </c>
      <c r="E2" s="1">
        <f t="shared" ref="E2:E46" si="2">(0.0000819*B2)</f>
        <v>2.0266195950000001</v>
      </c>
      <c r="F2" s="22">
        <f>DATE(A2,1,1)+C2</f>
        <v>42565.012887355253</v>
      </c>
      <c r="H2" s="1">
        <f>(0.0000000563*B2^2)-(0.0000819441*B2)+135.807757</f>
        <v>168.25352137028574</v>
      </c>
      <c r="I2" s="1">
        <f>(0.0000001*B2^2)</f>
        <v>61.231749950249991</v>
      </c>
      <c r="J2" s="1">
        <f>(0.0000819*B2)</f>
        <v>2.0266195950000001</v>
      </c>
      <c r="K2" s="22">
        <f>DATE(22,1,1)+H2</f>
        <v>8205.2535213702849</v>
      </c>
      <c r="M2" s="1">
        <f>(126.21722729 + 0.0016750662*B2)</f>
        <v>167.66682416231001</v>
      </c>
      <c r="N2" s="1">
        <f>(0.0000001*B2^2)</f>
        <v>61.231749950249991</v>
      </c>
      <c r="O2" s="1">
        <f>(0.0000819*B2)</f>
        <v>2.0266195950000001</v>
      </c>
      <c r="P2" s="22">
        <f>DATE(22,1,1)+M2</f>
        <v>8204.6668241623101</v>
      </c>
    </row>
    <row r="3" spans="1:18" ht="15.6" x14ac:dyDescent="0.3">
      <c r="A3">
        <v>2017</v>
      </c>
      <c r="B3">
        <v>9936.11</v>
      </c>
      <c r="C3" s="1">
        <f t="shared" si="0"/>
        <v>144.86661778421001</v>
      </c>
      <c r="D3" s="1">
        <f t="shared" si="1"/>
        <v>9.8726281932100015</v>
      </c>
      <c r="E3" s="1">
        <f t="shared" si="2"/>
        <v>0.813767409</v>
      </c>
      <c r="F3" s="22">
        <f t="shared" ref="F3:F46" si="3">DATE(A3,1,1)+C3</f>
        <v>42880.86661778421</v>
      </c>
      <c r="H3" s="1">
        <f t="shared" ref="H3:H46" si="4">(0.0000000563*B3^2)-(0.0000819441*B3)+135.807757</f>
        <v>140.55184108132624</v>
      </c>
      <c r="I3" s="1">
        <f t="shared" ref="I3:I46" si="5">(0.0000001*B3^2)</f>
        <v>9.8726281932100015</v>
      </c>
      <c r="J3" s="1">
        <f t="shared" ref="J3:J46" si="6">(0.0000819*B3)</f>
        <v>0.813767409</v>
      </c>
      <c r="K3" s="22">
        <f t="shared" ref="K3:K46" si="7">DATE(22,1,1)+H3</f>
        <v>8177.5518410813265</v>
      </c>
      <c r="M3" s="1">
        <f t="shared" ref="M3:M46" si="8">(126.21722729 + 0.0016750662*B3)</f>
        <v>142.860869310482</v>
      </c>
      <c r="N3" s="1">
        <f t="shared" ref="N3:N46" si="9">(0.0000001*B3^2)</f>
        <v>9.8726281932100015</v>
      </c>
      <c r="O3" s="1">
        <f t="shared" ref="O3:O46" si="10">(0.0000819*B3)</f>
        <v>0.813767409</v>
      </c>
      <c r="P3" s="22">
        <f t="shared" ref="P3:P46" si="11">DATE(22,1,1)+M3</f>
        <v>8179.8608693104816</v>
      </c>
    </row>
    <row r="4" spans="1:18" ht="15.6" x14ac:dyDescent="0.3">
      <c r="A4">
        <v>2018</v>
      </c>
      <c r="B4">
        <v>21095</v>
      </c>
      <c r="C4" s="1">
        <f t="shared" si="0"/>
        <v>178.57997900000001</v>
      </c>
      <c r="D4" s="1">
        <f t="shared" si="1"/>
        <v>44.499902499999997</v>
      </c>
      <c r="E4" s="1">
        <f t="shared" si="2"/>
        <v>1.7276805</v>
      </c>
      <c r="F4" s="22">
        <f t="shared" si="3"/>
        <v>43279.579979000002</v>
      </c>
      <c r="H4" s="1">
        <f t="shared" si="4"/>
        <v>159.13259131800001</v>
      </c>
      <c r="I4" s="1">
        <f t="shared" si="5"/>
        <v>44.499902499999997</v>
      </c>
      <c r="J4" s="1">
        <f t="shared" si="6"/>
        <v>1.7276805</v>
      </c>
      <c r="K4" s="22">
        <f t="shared" si="7"/>
        <v>8196.1325913180008</v>
      </c>
      <c r="M4" s="1">
        <f t="shared" si="8"/>
        <v>161.55274877900001</v>
      </c>
      <c r="N4" s="1">
        <f t="shared" si="9"/>
        <v>44.499902499999997</v>
      </c>
      <c r="O4" s="1">
        <f t="shared" si="10"/>
        <v>1.7276805</v>
      </c>
      <c r="P4" s="22">
        <f t="shared" si="11"/>
        <v>8198.5527487790005</v>
      </c>
    </row>
    <row r="5" spans="1:18" ht="15.6" x14ac:dyDescent="0.3">
      <c r="A5">
        <v>2019</v>
      </c>
      <c r="B5">
        <v>13137.96</v>
      </c>
      <c r="C5" s="1">
        <f t="shared" si="0"/>
        <v>151.99235737216</v>
      </c>
      <c r="D5" s="1">
        <f t="shared" si="1"/>
        <v>17.260599296159995</v>
      </c>
      <c r="E5" s="1">
        <f t="shared" si="2"/>
        <v>1.0759989239999999</v>
      </c>
      <c r="F5" s="22">
        <f t="shared" si="3"/>
        <v>43617.992357372161</v>
      </c>
      <c r="H5" s="1">
        <f t="shared" si="4"/>
        <v>144.44889609570208</v>
      </c>
      <c r="I5" s="1">
        <f t="shared" si="5"/>
        <v>17.260599296159995</v>
      </c>
      <c r="J5" s="1">
        <f t="shared" si="6"/>
        <v>1.0759989239999999</v>
      </c>
      <c r="K5" s="22">
        <f t="shared" si="7"/>
        <v>8181.4488960957024</v>
      </c>
      <c r="M5" s="1">
        <f t="shared" si="8"/>
        <v>148.224180022952</v>
      </c>
      <c r="N5" s="1">
        <f t="shared" si="9"/>
        <v>17.260599296159995</v>
      </c>
      <c r="O5" s="1">
        <f t="shared" si="10"/>
        <v>1.0759989239999999</v>
      </c>
      <c r="P5" s="22">
        <f t="shared" si="11"/>
        <v>8185.2241800229522</v>
      </c>
    </row>
    <row r="6" spans="1:18" ht="15.6" x14ac:dyDescent="0.3">
      <c r="A6">
        <v>2020</v>
      </c>
      <c r="B6">
        <v>11343.22</v>
      </c>
      <c r="C6" s="1">
        <f t="shared" si="0"/>
        <v>147.74561127884002</v>
      </c>
      <c r="D6" s="1">
        <f t="shared" si="1"/>
        <v>12.866863996839998</v>
      </c>
      <c r="E6" s="1">
        <f t="shared" si="2"/>
        <v>0.92900971799999998</v>
      </c>
      <c r="F6" s="22">
        <f t="shared" si="3"/>
        <v>43978.745611278842</v>
      </c>
      <c r="H6" s="1">
        <f t="shared" si="4"/>
        <v>142.12229147621892</v>
      </c>
      <c r="I6" s="1">
        <f t="shared" si="5"/>
        <v>12.866863996839998</v>
      </c>
      <c r="J6" s="1">
        <f t="shared" si="6"/>
        <v>0.92900971799999998</v>
      </c>
      <c r="K6" s="22">
        <f t="shared" si="7"/>
        <v>8179.1222914762193</v>
      </c>
      <c r="M6" s="1">
        <f t="shared" si="8"/>
        <v>145.21787171116401</v>
      </c>
      <c r="N6" s="1">
        <f t="shared" si="9"/>
        <v>12.866863996839998</v>
      </c>
      <c r="O6" s="1">
        <f t="shared" si="10"/>
        <v>0.92900971799999998</v>
      </c>
      <c r="P6" s="22">
        <f t="shared" si="11"/>
        <v>8182.2178717111638</v>
      </c>
    </row>
    <row r="7" spans="1:18" ht="15.6" x14ac:dyDescent="0.3">
      <c r="A7">
        <v>2021</v>
      </c>
      <c r="B7">
        <v>18909.22</v>
      </c>
      <c r="C7" s="1">
        <f t="shared" si="0"/>
        <v>170.01495198284002</v>
      </c>
      <c r="D7" s="1">
        <f t="shared" si="1"/>
        <v>35.755860100840003</v>
      </c>
      <c r="E7" s="1">
        <f t="shared" si="2"/>
        <v>1.5486651180000002</v>
      </c>
      <c r="F7" s="22">
        <f t="shared" si="3"/>
        <v>44367.014951982841</v>
      </c>
      <c r="H7" s="1">
        <f t="shared" si="4"/>
        <v>154.38880722217093</v>
      </c>
      <c r="I7" s="1">
        <f t="shared" si="5"/>
        <v>35.755860100840003</v>
      </c>
      <c r="J7" s="1">
        <f t="shared" si="6"/>
        <v>1.5486651180000002</v>
      </c>
      <c r="K7" s="22">
        <f t="shared" si="7"/>
        <v>8191.3888072221707</v>
      </c>
      <c r="M7" s="1">
        <f t="shared" si="8"/>
        <v>157.89142258036401</v>
      </c>
      <c r="N7" s="1">
        <f t="shared" si="9"/>
        <v>35.755860100840003</v>
      </c>
      <c r="O7" s="1">
        <f t="shared" si="10"/>
        <v>1.5486651180000002</v>
      </c>
      <c r="P7" s="22">
        <f t="shared" si="11"/>
        <v>8194.8914225803637</v>
      </c>
    </row>
    <row r="8" spans="1:18" ht="15.6" x14ac:dyDescent="0.3">
      <c r="A8">
        <v>2022</v>
      </c>
      <c r="B8">
        <v>9832.42</v>
      </c>
      <c r="C8" s="1">
        <f t="shared" si="0"/>
        <v>144.67013010764001</v>
      </c>
      <c r="D8" s="1">
        <f t="shared" si="1"/>
        <v>9.6676483056400002</v>
      </c>
      <c r="E8" s="1">
        <f t="shared" si="2"/>
        <v>0.80527519800000003</v>
      </c>
      <c r="F8" s="22">
        <f t="shared" si="3"/>
        <v>44706.670130107639</v>
      </c>
      <c r="H8" s="1">
        <f t="shared" si="4"/>
        <v>140.44493418835333</v>
      </c>
      <c r="I8" s="1">
        <f t="shared" si="5"/>
        <v>9.6676483056400002</v>
      </c>
      <c r="J8" s="1">
        <f t="shared" si="6"/>
        <v>0.80527519800000003</v>
      </c>
      <c r="K8" s="22">
        <f t="shared" si="7"/>
        <v>8177.4449341883537</v>
      </c>
      <c r="M8" s="1">
        <f t="shared" si="8"/>
        <v>142.68718169620399</v>
      </c>
      <c r="N8" s="1">
        <f t="shared" si="9"/>
        <v>9.6676483056400002</v>
      </c>
      <c r="O8" s="1">
        <f t="shared" si="10"/>
        <v>0.80527519800000003</v>
      </c>
      <c r="P8" s="22">
        <f t="shared" si="11"/>
        <v>8179.6871816962039</v>
      </c>
    </row>
    <row r="9" spans="1:18" ht="15.6" x14ac:dyDescent="0.3">
      <c r="A9">
        <v>2023</v>
      </c>
      <c r="B9">
        <v>21120.66</v>
      </c>
      <c r="C9" s="1">
        <f t="shared" si="0"/>
        <v>178.68620282956002</v>
      </c>
      <c r="D9" s="1">
        <f t="shared" si="1"/>
        <v>44.608227883559998</v>
      </c>
      <c r="E9" s="1">
        <f t="shared" si="2"/>
        <v>1.729782054</v>
      </c>
      <c r="F9" s="22">
        <f t="shared" si="3"/>
        <v>45105.686202829558</v>
      </c>
      <c r="H9" s="1">
        <f t="shared" si="4"/>
        <v>159.19147582333829</v>
      </c>
      <c r="I9" s="1">
        <f t="shared" si="5"/>
        <v>44.608227883559998</v>
      </c>
      <c r="J9" s="1">
        <f t="shared" si="6"/>
        <v>1.729782054</v>
      </c>
      <c r="K9" s="22">
        <f t="shared" si="7"/>
        <v>8196.1914758233379</v>
      </c>
      <c r="M9" s="1">
        <f t="shared" si="8"/>
        <v>161.595730977692</v>
      </c>
      <c r="N9" s="1">
        <f t="shared" si="9"/>
        <v>44.608227883559998</v>
      </c>
      <c r="O9" s="1">
        <f t="shared" si="10"/>
        <v>1.729782054</v>
      </c>
      <c r="P9" s="22">
        <f t="shared" si="11"/>
        <v>8198.5957309776913</v>
      </c>
    </row>
    <row r="10" spans="1:18" ht="15.6" x14ac:dyDescent="0.3">
      <c r="A10">
        <v>2024</v>
      </c>
      <c r="B10">
        <v>8530.51</v>
      </c>
      <c r="C10" s="1">
        <f t="shared" si="0"/>
        <v>142.38606831701</v>
      </c>
      <c r="D10" s="1">
        <f t="shared" si="1"/>
        <v>7.2769600860099999</v>
      </c>
      <c r="E10" s="1">
        <f t="shared" si="2"/>
        <v>0.69864876900000006</v>
      </c>
      <c r="F10" s="22">
        <f t="shared" si="3"/>
        <v>45434.386068317013</v>
      </c>
      <c r="H10" s="1">
        <f t="shared" si="4"/>
        <v>139.20566056393264</v>
      </c>
      <c r="I10" s="1">
        <f t="shared" si="5"/>
        <v>7.2769600860099999</v>
      </c>
      <c r="J10" s="1">
        <f t="shared" si="6"/>
        <v>0.69864876900000006</v>
      </c>
      <c r="K10" s="22">
        <f t="shared" si="7"/>
        <v>8176.2056605639327</v>
      </c>
      <c r="M10" s="1">
        <f t="shared" si="8"/>
        <v>140.506396259762</v>
      </c>
      <c r="N10" s="1">
        <f t="shared" si="9"/>
        <v>7.2769600860099999</v>
      </c>
      <c r="O10" s="1">
        <f t="shared" si="10"/>
        <v>0.69864876900000006</v>
      </c>
      <c r="P10" s="22">
        <f t="shared" si="11"/>
        <v>8177.5063962597624</v>
      </c>
      <c r="R10" t="s">
        <v>31</v>
      </c>
    </row>
    <row r="11" spans="1:18" ht="15.6" x14ac:dyDescent="0.3">
      <c r="A11">
        <v>2025</v>
      </c>
      <c r="B11">
        <v>14115.78</v>
      </c>
      <c r="C11" s="1">
        <f t="shared" si="0"/>
        <v>154.57719911884001</v>
      </c>
      <c r="D11" s="1">
        <f t="shared" si="1"/>
        <v>19.925524500840002</v>
      </c>
      <c r="E11" s="1">
        <f t="shared" si="2"/>
        <v>1.1560823820000001</v>
      </c>
      <c r="F11" s="22">
        <f t="shared" si="3"/>
        <v>45812.577199118838</v>
      </c>
      <c r="H11" s="1">
        <f t="shared" si="4"/>
        <v>145.86912240607492</v>
      </c>
      <c r="I11" s="1">
        <f t="shared" si="5"/>
        <v>19.925524500840002</v>
      </c>
      <c r="J11" s="1">
        <f t="shared" si="6"/>
        <v>1.1560823820000001</v>
      </c>
      <c r="K11" s="22">
        <f t="shared" si="7"/>
        <v>8182.8691224060749</v>
      </c>
      <c r="M11" s="1">
        <f t="shared" si="8"/>
        <v>149.86209325463599</v>
      </c>
      <c r="N11" s="1">
        <f t="shared" si="9"/>
        <v>19.925524500840002</v>
      </c>
      <c r="O11" s="1">
        <f t="shared" si="10"/>
        <v>1.1560823820000001</v>
      </c>
      <c r="P11" s="22">
        <f t="shared" si="11"/>
        <v>8186.8620932546364</v>
      </c>
    </row>
    <row r="12" spans="1:18" ht="15.6" x14ac:dyDescent="0.3">
      <c r="A12">
        <v>2026</v>
      </c>
      <c r="B12">
        <v>22255.37</v>
      </c>
      <c r="C12" s="1">
        <f t="shared" si="0"/>
        <v>183.51519158068999</v>
      </c>
      <c r="D12" s="1">
        <f t="shared" si="1"/>
        <v>49.530149383689988</v>
      </c>
      <c r="E12" s="1">
        <f t="shared" si="2"/>
        <v>1.822714803</v>
      </c>
      <c r="F12" s="22">
        <f t="shared" si="3"/>
        <v>46206.515191580693</v>
      </c>
      <c r="H12" s="1">
        <f t="shared" si="4"/>
        <v>161.86953483820048</v>
      </c>
      <c r="I12" s="1">
        <f t="shared" si="5"/>
        <v>49.530149383689988</v>
      </c>
      <c r="J12" s="1">
        <f t="shared" si="6"/>
        <v>1.822714803</v>
      </c>
      <c r="K12" s="22">
        <f t="shared" si="7"/>
        <v>8198.8695348382007</v>
      </c>
      <c r="M12" s="1">
        <f t="shared" si="8"/>
        <v>163.49644534549401</v>
      </c>
      <c r="N12" s="1">
        <f t="shared" si="9"/>
        <v>49.530149383689988</v>
      </c>
      <c r="O12" s="1">
        <f t="shared" si="10"/>
        <v>1.822714803</v>
      </c>
      <c r="P12" s="22">
        <f t="shared" si="11"/>
        <v>8200.4964453454941</v>
      </c>
      <c r="R12" t="s">
        <v>32</v>
      </c>
    </row>
    <row r="13" spans="1:18" ht="15.6" x14ac:dyDescent="0.3">
      <c r="A13">
        <v>2027</v>
      </c>
      <c r="B13">
        <v>13083.59</v>
      </c>
      <c r="C13" s="1">
        <f t="shared" si="0"/>
        <v>151.85424370781001</v>
      </c>
      <c r="D13" s="1">
        <f t="shared" si="1"/>
        <v>17.11803272881</v>
      </c>
      <c r="E13" s="1">
        <f t="shared" si="2"/>
        <v>1.0715460210000001</v>
      </c>
      <c r="F13" s="22">
        <f t="shared" si="3"/>
        <v>46539.854243707807</v>
      </c>
      <c r="H13" s="1">
        <f t="shared" si="4"/>
        <v>144.37308641900103</v>
      </c>
      <c r="I13" s="1">
        <f t="shared" si="5"/>
        <v>17.11803272881</v>
      </c>
      <c r="J13" s="1">
        <f t="shared" si="6"/>
        <v>1.0715460210000001</v>
      </c>
      <c r="K13" s="22">
        <f t="shared" si="7"/>
        <v>8181.3730864190011</v>
      </c>
      <c r="M13" s="1">
        <f t="shared" si="8"/>
        <v>148.13310667365801</v>
      </c>
      <c r="N13" s="1">
        <f t="shared" si="9"/>
        <v>17.11803272881</v>
      </c>
      <c r="O13" s="1">
        <f t="shared" si="10"/>
        <v>1.0715460210000001</v>
      </c>
      <c r="P13" s="22">
        <f t="shared" si="11"/>
        <v>8185.1331066736584</v>
      </c>
      <c r="R13" t="s">
        <v>33</v>
      </c>
    </row>
    <row r="14" spans="1:18" ht="15.6" x14ac:dyDescent="0.3">
      <c r="A14">
        <v>2028</v>
      </c>
      <c r="B14">
        <v>11254.86</v>
      </c>
      <c r="C14" s="1">
        <f t="shared" si="0"/>
        <v>147.55317132796</v>
      </c>
      <c r="D14" s="1">
        <f t="shared" si="1"/>
        <v>12.66718736196</v>
      </c>
      <c r="E14" s="1">
        <f t="shared" si="2"/>
        <v>0.92177303399999999</v>
      </c>
      <c r="F14" s="22">
        <f t="shared" si="3"/>
        <v>46900.553171327963</v>
      </c>
      <c r="H14" s="1">
        <f t="shared" si="4"/>
        <v>142.01711411145749</v>
      </c>
      <c r="I14" s="1">
        <f t="shared" si="5"/>
        <v>12.66718736196</v>
      </c>
      <c r="J14" s="1">
        <f t="shared" si="6"/>
        <v>0.92177303399999999</v>
      </c>
      <c r="K14" s="22">
        <f t="shared" si="7"/>
        <v>8179.0171141114579</v>
      </c>
      <c r="M14" s="1">
        <f t="shared" si="8"/>
        <v>145.06986286173199</v>
      </c>
      <c r="N14" s="1">
        <f t="shared" si="9"/>
        <v>12.66718736196</v>
      </c>
      <c r="O14" s="1">
        <f t="shared" si="10"/>
        <v>0.92177303399999999</v>
      </c>
      <c r="P14" s="22">
        <f t="shared" si="11"/>
        <v>8182.069862861732</v>
      </c>
    </row>
    <row r="15" spans="1:18" ht="15.6" x14ac:dyDescent="0.3">
      <c r="A15">
        <v>2029</v>
      </c>
      <c r="B15">
        <v>24492.080000000002</v>
      </c>
      <c r="C15" s="1">
        <f t="shared" si="0"/>
        <v>193.78805392064001</v>
      </c>
      <c r="D15" s="1">
        <f t="shared" si="1"/>
        <v>59.98619827264001</v>
      </c>
      <c r="E15" s="1">
        <f t="shared" si="2"/>
        <v>2.005901352</v>
      </c>
      <c r="F15" s="22">
        <f t="shared" si="3"/>
        <v>47312.788053920638</v>
      </c>
      <c r="H15" s="1">
        <f t="shared" si="4"/>
        <v>167.57300517476835</v>
      </c>
      <c r="I15" s="1">
        <f t="shared" si="5"/>
        <v>59.98619827264001</v>
      </c>
      <c r="J15" s="1">
        <f t="shared" si="6"/>
        <v>2.005901352</v>
      </c>
      <c r="K15" s="22">
        <f t="shared" si="7"/>
        <v>8204.5730051747687</v>
      </c>
      <c r="M15" s="1">
        <f t="shared" si="8"/>
        <v>167.24308266569599</v>
      </c>
      <c r="N15" s="1">
        <f t="shared" si="9"/>
        <v>59.98619827264001</v>
      </c>
      <c r="O15" s="1">
        <f t="shared" si="10"/>
        <v>2.005901352</v>
      </c>
      <c r="P15" s="22">
        <f t="shared" si="11"/>
        <v>8204.2430826656964</v>
      </c>
      <c r="R15" t="s">
        <v>34</v>
      </c>
    </row>
    <row r="16" spans="1:18" ht="15.6" x14ac:dyDescent="0.3">
      <c r="A16">
        <v>2030</v>
      </c>
      <c r="B16">
        <v>17600.669999999998</v>
      </c>
      <c r="C16" s="1">
        <f t="shared" si="0"/>
        <v>165.34462057189</v>
      </c>
      <c r="D16" s="1">
        <f t="shared" si="1"/>
        <v>30.978358444889992</v>
      </c>
      <c r="E16" s="1">
        <f t="shared" si="2"/>
        <v>1.4414948729999999</v>
      </c>
      <c r="F16" s="22">
        <f t="shared" si="3"/>
        <v>47649.344620571886</v>
      </c>
      <c r="H16" s="1">
        <f t="shared" si="4"/>
        <v>151.80630174192606</v>
      </c>
      <c r="I16" s="1">
        <f t="shared" si="5"/>
        <v>30.978358444889992</v>
      </c>
      <c r="J16" s="1">
        <f t="shared" si="6"/>
        <v>1.4414948729999999</v>
      </c>
      <c r="K16" s="22">
        <f t="shared" si="7"/>
        <v>8188.8063017419263</v>
      </c>
      <c r="M16" s="1">
        <f t="shared" si="8"/>
        <v>155.69951470435399</v>
      </c>
      <c r="N16" s="1">
        <f t="shared" si="9"/>
        <v>30.978358444889992</v>
      </c>
      <c r="O16" s="1">
        <f t="shared" si="10"/>
        <v>1.4414948729999999</v>
      </c>
      <c r="P16" s="22">
        <f t="shared" si="11"/>
        <v>8192.6995147043544</v>
      </c>
    </row>
    <row r="17" spans="1:18" ht="15.6" x14ac:dyDescent="0.3">
      <c r="A17">
        <v>2031</v>
      </c>
      <c r="B17">
        <v>14215.39</v>
      </c>
      <c r="C17" s="1">
        <f t="shared" si="0"/>
        <v>154.85124784421001</v>
      </c>
      <c r="D17" s="1">
        <f t="shared" si="1"/>
        <v>20.207731285209999</v>
      </c>
      <c r="E17" s="1">
        <f t="shared" si="2"/>
        <v>1.164240441</v>
      </c>
      <c r="F17" s="22">
        <f t="shared" si="3"/>
        <v>48003.851247844214</v>
      </c>
      <c r="H17" s="1">
        <f t="shared" si="4"/>
        <v>146.01984237387424</v>
      </c>
      <c r="I17" s="1">
        <f t="shared" si="5"/>
        <v>20.207731285209999</v>
      </c>
      <c r="J17" s="1">
        <f t="shared" si="6"/>
        <v>1.164240441</v>
      </c>
      <c r="K17" s="22">
        <f t="shared" si="7"/>
        <v>8183.0198423738739</v>
      </c>
      <c r="M17" s="1">
        <f t="shared" si="8"/>
        <v>150.02894659881798</v>
      </c>
      <c r="N17" s="1">
        <f t="shared" si="9"/>
        <v>20.207731285209999</v>
      </c>
      <c r="O17" s="1">
        <f t="shared" si="10"/>
        <v>1.164240441</v>
      </c>
      <c r="P17" s="22">
        <f t="shared" si="11"/>
        <v>8187.028946598818</v>
      </c>
      <c r="R17" t="s">
        <v>35</v>
      </c>
    </row>
    <row r="18" spans="1:18" ht="15.6" x14ac:dyDescent="0.3">
      <c r="A18">
        <v>2032</v>
      </c>
      <c r="B18">
        <v>15156.98</v>
      </c>
      <c r="C18" s="1">
        <f t="shared" si="0"/>
        <v>157.53980461003999</v>
      </c>
      <c r="D18" s="1">
        <f t="shared" si="1"/>
        <v>22.973404272039996</v>
      </c>
      <c r="E18" s="1">
        <f t="shared" si="2"/>
        <v>1.2413566619999998</v>
      </c>
      <c r="F18" s="22">
        <f t="shared" si="3"/>
        <v>48371.539804610038</v>
      </c>
      <c r="H18" s="1">
        <f t="shared" si="4"/>
        <v>147.49975852034052</v>
      </c>
      <c r="I18" s="1">
        <f t="shared" si="5"/>
        <v>22.973404272039996</v>
      </c>
      <c r="J18" s="1">
        <f t="shared" si="6"/>
        <v>1.2413566619999998</v>
      </c>
      <c r="K18" s="22">
        <f t="shared" si="7"/>
        <v>8184.4997585203409</v>
      </c>
      <c r="M18" s="1">
        <f t="shared" si="8"/>
        <v>151.60617218207599</v>
      </c>
      <c r="N18" s="1">
        <f t="shared" si="9"/>
        <v>22.973404272039996</v>
      </c>
      <c r="O18" s="1">
        <f t="shared" si="10"/>
        <v>1.2413566619999998</v>
      </c>
      <c r="P18" s="22">
        <f t="shared" si="11"/>
        <v>8188.6061721820761</v>
      </c>
    </row>
    <row r="19" spans="1:18" ht="15.6" x14ac:dyDescent="0.3">
      <c r="A19">
        <v>2033</v>
      </c>
      <c r="B19">
        <v>8332.36</v>
      </c>
      <c r="C19" s="1">
        <f t="shared" si="0"/>
        <v>142.06815903296001</v>
      </c>
      <c r="D19" s="1">
        <f t="shared" si="1"/>
        <v>6.942822316960001</v>
      </c>
      <c r="E19" s="1">
        <f t="shared" si="2"/>
        <v>0.68242028399999999</v>
      </c>
      <c r="F19" s="22">
        <f t="shared" si="3"/>
        <v>48722.068159032962</v>
      </c>
      <c r="H19" s="1">
        <f t="shared" si="4"/>
        <v>139.03377822337248</v>
      </c>
      <c r="I19" s="1">
        <f t="shared" si="5"/>
        <v>6.942822316960001</v>
      </c>
      <c r="J19" s="1">
        <f t="shared" si="6"/>
        <v>0.68242028399999999</v>
      </c>
      <c r="K19" s="22">
        <f t="shared" si="7"/>
        <v>8176.0337782233728</v>
      </c>
      <c r="M19" s="1">
        <f t="shared" si="8"/>
        <v>140.174481892232</v>
      </c>
      <c r="N19" s="1">
        <f t="shared" si="9"/>
        <v>6.942822316960001</v>
      </c>
      <c r="O19" s="1">
        <f t="shared" si="10"/>
        <v>0.68242028399999999</v>
      </c>
      <c r="P19" s="22">
        <f t="shared" si="11"/>
        <v>8177.1744818922316</v>
      </c>
      <c r="R19" t="s">
        <v>36</v>
      </c>
    </row>
    <row r="20" spans="1:18" ht="15.6" x14ac:dyDescent="0.3">
      <c r="A20">
        <v>2034</v>
      </c>
      <c r="B20">
        <v>6884.39</v>
      </c>
      <c r="C20" s="1">
        <f t="shared" si="0"/>
        <v>139.98340802621001</v>
      </c>
      <c r="D20" s="1">
        <f t="shared" si="1"/>
        <v>4.7394825672100005</v>
      </c>
      <c r="E20" s="1">
        <f t="shared" si="2"/>
        <v>0.56383154099999999</v>
      </c>
      <c r="F20" s="22">
        <f t="shared" si="3"/>
        <v>49084.983408026208</v>
      </c>
      <c r="H20" s="1">
        <f t="shared" si="4"/>
        <v>137.91195054274024</v>
      </c>
      <c r="I20" s="1">
        <f t="shared" si="5"/>
        <v>4.7394825672100005</v>
      </c>
      <c r="J20" s="1">
        <f t="shared" si="6"/>
        <v>0.56383154099999999</v>
      </c>
      <c r="K20" s="22">
        <f t="shared" si="7"/>
        <v>8174.9119505427407</v>
      </c>
      <c r="M20" s="1">
        <f t="shared" si="8"/>
        <v>137.74903628661801</v>
      </c>
      <c r="N20" s="1">
        <f t="shared" si="9"/>
        <v>4.7394825672100005</v>
      </c>
      <c r="O20" s="1">
        <f t="shared" si="10"/>
        <v>0.56383154099999999</v>
      </c>
      <c r="P20" s="22">
        <f t="shared" si="11"/>
        <v>8174.7490362866183</v>
      </c>
    </row>
    <row r="21" spans="1:18" ht="15.6" x14ac:dyDescent="0.3">
      <c r="A21">
        <v>2035</v>
      </c>
      <c r="B21">
        <v>13614.5</v>
      </c>
      <c r="C21" s="1">
        <f t="shared" si="0"/>
        <v>153.22819047500002</v>
      </c>
      <c r="D21" s="1">
        <f t="shared" si="1"/>
        <v>18.535461025</v>
      </c>
      <c r="E21" s="1">
        <f t="shared" si="2"/>
        <v>1.11502755</v>
      </c>
      <c r="F21" s="22">
        <f t="shared" si="3"/>
        <v>49463.228190474998</v>
      </c>
      <c r="H21" s="1">
        <f t="shared" si="4"/>
        <v>145.12759360762502</v>
      </c>
      <c r="I21" s="1">
        <f t="shared" si="5"/>
        <v>18.535461025</v>
      </c>
      <c r="J21" s="1">
        <f t="shared" si="6"/>
        <v>1.11502755</v>
      </c>
      <c r="K21" s="22">
        <f t="shared" si="7"/>
        <v>8182.1275936076254</v>
      </c>
      <c r="M21" s="1">
        <f t="shared" si="8"/>
        <v>149.0224160699</v>
      </c>
      <c r="N21" s="1">
        <f t="shared" si="9"/>
        <v>18.535461025</v>
      </c>
      <c r="O21" s="1">
        <f t="shared" si="10"/>
        <v>1.11502755</v>
      </c>
      <c r="P21" s="22">
        <f t="shared" si="11"/>
        <v>8186.0224160698999</v>
      </c>
    </row>
    <row r="22" spans="1:18" ht="15.6" x14ac:dyDescent="0.3">
      <c r="A22">
        <v>2036</v>
      </c>
      <c r="B22">
        <v>12011.8</v>
      </c>
      <c r="C22" s="1">
        <f t="shared" si="0"/>
        <v>149.252324504</v>
      </c>
      <c r="D22" s="1">
        <f t="shared" si="1"/>
        <v>14.428333923999997</v>
      </c>
      <c r="E22" s="1">
        <f t="shared" si="2"/>
        <v>0.98376641999999992</v>
      </c>
      <c r="F22" s="22">
        <f t="shared" si="3"/>
        <v>49824.252324503999</v>
      </c>
      <c r="H22" s="1">
        <f t="shared" si="4"/>
        <v>142.946612858832</v>
      </c>
      <c r="I22" s="1">
        <f t="shared" si="5"/>
        <v>14.428333923999997</v>
      </c>
      <c r="J22" s="1">
        <f t="shared" si="6"/>
        <v>0.98376641999999992</v>
      </c>
      <c r="K22" s="22">
        <f t="shared" si="7"/>
        <v>8179.9466128588319</v>
      </c>
      <c r="M22" s="1">
        <f t="shared" si="8"/>
        <v>146.33778747116</v>
      </c>
      <c r="N22" s="1">
        <f t="shared" si="9"/>
        <v>14.428333923999997</v>
      </c>
      <c r="O22" s="1">
        <f t="shared" si="10"/>
        <v>0.98376641999999992</v>
      </c>
      <c r="P22" s="22">
        <f t="shared" si="11"/>
        <v>8183.3377874711596</v>
      </c>
      <c r="R22" t="s">
        <v>37</v>
      </c>
    </row>
    <row r="23" spans="1:18" ht="15.6" x14ac:dyDescent="0.3">
      <c r="A23">
        <v>2037</v>
      </c>
      <c r="B23">
        <v>16003.81</v>
      </c>
      <c r="C23" s="1">
        <f t="shared" si="0"/>
        <v>160.10923841261001</v>
      </c>
      <c r="D23" s="1">
        <f t="shared" si="1"/>
        <v>25.612193451609997</v>
      </c>
      <c r="E23" s="1">
        <f t="shared" si="2"/>
        <v>1.310712039</v>
      </c>
      <c r="F23" s="22">
        <f t="shared" si="3"/>
        <v>50201.10923841261</v>
      </c>
      <c r="H23" s="1">
        <f t="shared" si="4"/>
        <v>148.91600410623545</v>
      </c>
      <c r="I23" s="1">
        <f t="shared" si="5"/>
        <v>25.612193451609997</v>
      </c>
      <c r="J23" s="1">
        <f t="shared" si="6"/>
        <v>1.310712039</v>
      </c>
      <c r="K23" s="22">
        <f t="shared" si="7"/>
        <v>8185.9160041062351</v>
      </c>
      <c r="M23" s="1">
        <f t="shared" si="8"/>
        <v>153.02466849222199</v>
      </c>
      <c r="N23" s="1">
        <f t="shared" si="9"/>
        <v>25.612193451609997</v>
      </c>
      <c r="O23" s="1">
        <f t="shared" si="10"/>
        <v>1.310712039</v>
      </c>
      <c r="P23" s="22">
        <f t="shared" si="11"/>
        <v>8190.0246684922222</v>
      </c>
    </row>
    <row r="24" spans="1:18" ht="15.6" x14ac:dyDescent="0.3">
      <c r="A24">
        <v>2038</v>
      </c>
      <c r="B24">
        <v>15563.09</v>
      </c>
      <c r="C24" s="1">
        <f t="shared" si="0"/>
        <v>158.75411696381002</v>
      </c>
      <c r="D24" s="1">
        <f t="shared" si="1"/>
        <v>24.220977034809998</v>
      </c>
      <c r="E24" s="1">
        <f t="shared" si="2"/>
        <v>1.274617071</v>
      </c>
      <c r="F24" s="22">
        <f t="shared" si="3"/>
        <v>50564.754116963813</v>
      </c>
      <c r="H24" s="1">
        <f t="shared" si="4"/>
        <v>148.16886366732905</v>
      </c>
      <c r="I24" s="1">
        <f t="shared" si="5"/>
        <v>24.220977034809998</v>
      </c>
      <c r="J24" s="1">
        <f t="shared" si="6"/>
        <v>1.274617071</v>
      </c>
      <c r="K24" s="22">
        <f t="shared" si="7"/>
        <v>8185.1688636673289</v>
      </c>
      <c r="M24" s="1">
        <f t="shared" si="8"/>
        <v>152.286433316558</v>
      </c>
      <c r="N24" s="1">
        <f t="shared" si="9"/>
        <v>24.220977034809998</v>
      </c>
      <c r="O24" s="1">
        <f t="shared" si="10"/>
        <v>1.274617071</v>
      </c>
      <c r="P24" s="22">
        <f t="shared" si="11"/>
        <v>8189.286433316558</v>
      </c>
      <c r="R24" t="s">
        <v>38</v>
      </c>
    </row>
    <row r="25" spans="1:18" ht="15.6" x14ac:dyDescent="0.3">
      <c r="A25">
        <v>2039</v>
      </c>
      <c r="B25">
        <v>14726.52</v>
      </c>
      <c r="C25" s="1">
        <f t="shared" si="0"/>
        <v>156.28869414304</v>
      </c>
      <c r="D25" s="1">
        <f t="shared" si="1"/>
        <v>21.687039131039999</v>
      </c>
      <c r="E25" s="1">
        <f t="shared" si="2"/>
        <v>1.2061019880000001</v>
      </c>
      <c r="F25" s="22">
        <f t="shared" si="3"/>
        <v>50927.288694143041</v>
      </c>
      <c r="H25" s="1">
        <f t="shared" si="4"/>
        <v>146.81080860324354</v>
      </c>
      <c r="I25" s="1">
        <f t="shared" si="5"/>
        <v>21.687039131039999</v>
      </c>
      <c r="J25" s="1">
        <f t="shared" si="6"/>
        <v>1.2061019880000001</v>
      </c>
      <c r="K25" s="22">
        <f t="shared" si="7"/>
        <v>8183.8108086032435</v>
      </c>
      <c r="M25" s="1">
        <f t="shared" si="8"/>
        <v>150.885123185624</v>
      </c>
      <c r="N25" s="1">
        <f t="shared" si="9"/>
        <v>21.687039131039999</v>
      </c>
      <c r="O25" s="1">
        <f t="shared" si="10"/>
        <v>1.2061019880000001</v>
      </c>
      <c r="P25" s="22">
        <f t="shared" si="11"/>
        <v>8187.8851231856243</v>
      </c>
    </row>
    <row r="26" spans="1:18" ht="15.6" x14ac:dyDescent="0.3">
      <c r="A26">
        <v>2040</v>
      </c>
      <c r="B26">
        <v>5128.8999999999996</v>
      </c>
      <c r="C26" s="1">
        <f t="shared" si="0"/>
        <v>138.01826161100001</v>
      </c>
      <c r="D26" s="1">
        <f t="shared" si="1"/>
        <v>2.6305615209999997</v>
      </c>
      <c r="E26" s="1">
        <f t="shared" si="2"/>
        <v>0.42005690999999995</v>
      </c>
      <c r="F26" s="22">
        <f t="shared" si="3"/>
        <v>51274.018261611003</v>
      </c>
      <c r="H26" s="1">
        <f t="shared" si="4"/>
        <v>136.86848004183301</v>
      </c>
      <c r="I26" s="1">
        <f t="shared" si="5"/>
        <v>2.6305615209999997</v>
      </c>
      <c r="J26" s="1">
        <f t="shared" si="6"/>
        <v>0.42005690999999995</v>
      </c>
      <c r="K26" s="22">
        <f t="shared" si="7"/>
        <v>8173.8684800418332</v>
      </c>
      <c r="M26" s="1">
        <f t="shared" si="8"/>
        <v>134.80847432318001</v>
      </c>
      <c r="N26" s="1">
        <f t="shared" si="9"/>
        <v>2.6305615209999997</v>
      </c>
      <c r="O26" s="1">
        <f t="shared" si="10"/>
        <v>0.42005690999999995</v>
      </c>
      <c r="P26" s="22">
        <f t="shared" si="11"/>
        <v>8171.8084743231802</v>
      </c>
    </row>
    <row r="27" spans="1:18" ht="15.6" x14ac:dyDescent="0.3">
      <c r="A27">
        <v>2041</v>
      </c>
      <c r="B27">
        <v>13726.55</v>
      </c>
      <c r="C27" s="1">
        <f t="shared" si="0"/>
        <v>153.52537004525001</v>
      </c>
      <c r="D27" s="1">
        <f t="shared" si="1"/>
        <v>18.841817490249998</v>
      </c>
      <c r="E27" s="1">
        <f t="shared" si="2"/>
        <v>1.1242044449999999</v>
      </c>
      <c r="F27" s="22">
        <f t="shared" si="3"/>
        <v>51655.525370045252</v>
      </c>
      <c r="H27" s="1">
        <f t="shared" si="4"/>
        <v>145.29089046115575</v>
      </c>
      <c r="I27" s="1">
        <f t="shared" si="5"/>
        <v>18.841817490249998</v>
      </c>
      <c r="J27" s="1">
        <f t="shared" si="6"/>
        <v>1.1242044449999999</v>
      </c>
      <c r="K27" s="22">
        <f t="shared" si="7"/>
        <v>8182.2908904611559</v>
      </c>
      <c r="M27" s="1">
        <f t="shared" si="8"/>
        <v>149.21010723761</v>
      </c>
      <c r="N27" s="1">
        <f t="shared" si="9"/>
        <v>18.841817490249998</v>
      </c>
      <c r="O27" s="1">
        <f t="shared" si="10"/>
        <v>1.1242044449999999</v>
      </c>
      <c r="P27" s="22">
        <f t="shared" si="11"/>
        <v>8186.2101072376099</v>
      </c>
      <c r="R27" t="s">
        <v>39</v>
      </c>
    </row>
    <row r="28" spans="1:18" ht="15.6" x14ac:dyDescent="0.3">
      <c r="A28">
        <v>2042</v>
      </c>
      <c r="B28">
        <v>10568.95</v>
      </c>
      <c r="C28" s="1">
        <f t="shared" si="0"/>
        <v>146.11243040525002</v>
      </c>
      <c r="D28" s="1">
        <f t="shared" si="1"/>
        <v>11.170270410250001</v>
      </c>
      <c r="E28" s="1">
        <f t="shared" si="2"/>
        <v>0.86559700500000003</v>
      </c>
      <c r="F28" s="22">
        <f t="shared" si="3"/>
        <v>52013.11243040525</v>
      </c>
      <c r="H28" s="1">
        <f t="shared" si="4"/>
        <v>141.23055614527576</v>
      </c>
      <c r="I28" s="1">
        <f t="shared" si="5"/>
        <v>11.170270410250001</v>
      </c>
      <c r="J28" s="1">
        <f t="shared" si="6"/>
        <v>0.86559700500000003</v>
      </c>
      <c r="K28" s="22">
        <f t="shared" si="7"/>
        <v>8178.2305561452758</v>
      </c>
      <c r="M28" s="1">
        <f t="shared" si="8"/>
        <v>143.92091820448999</v>
      </c>
      <c r="N28" s="1">
        <f t="shared" si="9"/>
        <v>11.170270410250001</v>
      </c>
      <c r="O28" s="1">
        <f t="shared" si="10"/>
        <v>0.86559700500000003</v>
      </c>
      <c r="P28" s="22">
        <f t="shared" si="11"/>
        <v>8180.9209182044897</v>
      </c>
    </row>
    <row r="29" spans="1:18" ht="15.6" x14ac:dyDescent="0.3">
      <c r="A29">
        <v>2043</v>
      </c>
      <c r="B29">
        <v>3018.58</v>
      </c>
      <c r="C29" s="1">
        <f t="shared" si="0"/>
        <v>136.47171781964002</v>
      </c>
      <c r="D29" s="1">
        <f t="shared" si="1"/>
        <v>0.91118252163999991</v>
      </c>
      <c r="E29" s="1">
        <f t="shared" si="2"/>
        <v>0.24722170199999999</v>
      </c>
      <c r="F29" s="22">
        <f t="shared" si="3"/>
        <v>52368.471717819637</v>
      </c>
      <c r="H29" s="1">
        <f t="shared" si="4"/>
        <v>136.07339793830533</v>
      </c>
      <c r="I29" s="1">
        <f t="shared" si="5"/>
        <v>0.91118252163999991</v>
      </c>
      <c r="J29" s="1">
        <f t="shared" si="6"/>
        <v>0.24722170199999999</v>
      </c>
      <c r="K29" s="22">
        <f t="shared" si="7"/>
        <v>8173.0733979383058</v>
      </c>
      <c r="M29" s="1">
        <f t="shared" si="8"/>
        <v>131.27354861999601</v>
      </c>
      <c r="N29" s="1">
        <f t="shared" si="9"/>
        <v>0.91118252163999991</v>
      </c>
      <c r="O29" s="1">
        <f t="shared" si="10"/>
        <v>0.24722170199999999</v>
      </c>
      <c r="P29" s="22">
        <f t="shared" si="11"/>
        <v>8168.2735486199963</v>
      </c>
      <c r="R29" t="s">
        <v>40</v>
      </c>
    </row>
    <row r="30" spans="1:18" ht="15.6" x14ac:dyDescent="0.3">
      <c r="A30">
        <v>2044</v>
      </c>
      <c r="B30">
        <v>10703.01</v>
      </c>
      <c r="C30" s="1">
        <f t="shared" si="0"/>
        <v>146.38662278701</v>
      </c>
      <c r="D30" s="1">
        <f t="shared" si="1"/>
        <v>11.455442306009999</v>
      </c>
      <c r="E30" s="1">
        <f t="shared" si="2"/>
        <v>0.876576519</v>
      </c>
      <c r="F30" s="22">
        <f t="shared" si="3"/>
        <v>52743.386622787009</v>
      </c>
      <c r="H30" s="1">
        <f t="shared" si="4"/>
        <v>141.38012249654264</v>
      </c>
      <c r="I30" s="1">
        <f t="shared" si="5"/>
        <v>11.455442306009999</v>
      </c>
      <c r="J30" s="1">
        <f t="shared" si="6"/>
        <v>0.876576519</v>
      </c>
      <c r="K30" s="22">
        <f t="shared" si="7"/>
        <v>8178.3801224965428</v>
      </c>
      <c r="M30" s="1">
        <f t="shared" si="8"/>
        <v>144.14547757926201</v>
      </c>
      <c r="N30" s="1">
        <f t="shared" si="9"/>
        <v>11.455442306009999</v>
      </c>
      <c r="O30" s="1">
        <f t="shared" si="10"/>
        <v>0.876576519</v>
      </c>
      <c r="P30" s="22">
        <f t="shared" si="11"/>
        <v>8181.1454775792618</v>
      </c>
      <c r="R30" t="s">
        <v>41</v>
      </c>
    </row>
    <row r="31" spans="1:18" ht="15.75" x14ac:dyDescent="0.25">
      <c r="A31">
        <v>2045</v>
      </c>
      <c r="B31">
        <v>10127.44</v>
      </c>
      <c r="C31" s="1">
        <f t="shared" si="0"/>
        <v>145.23482375936001</v>
      </c>
      <c r="D31" s="1">
        <f t="shared" si="1"/>
        <v>10.25650409536</v>
      </c>
      <c r="E31" s="1">
        <f t="shared" si="2"/>
        <v>0.82943733600000003</v>
      </c>
      <c r="F31" s="22">
        <f t="shared" si="3"/>
        <v>53108.234823759361</v>
      </c>
      <c r="H31" s="1">
        <f t="shared" si="4"/>
        <v>140.7522848495837</v>
      </c>
      <c r="I31" s="1">
        <f t="shared" si="5"/>
        <v>10.25650409536</v>
      </c>
      <c r="J31" s="1">
        <f t="shared" si="6"/>
        <v>0.82943733600000003</v>
      </c>
      <c r="K31" s="22">
        <f t="shared" si="7"/>
        <v>8177.7522848495837</v>
      </c>
      <c r="M31" s="1">
        <f t="shared" si="8"/>
        <v>143.181359726528</v>
      </c>
      <c r="N31" s="1">
        <f t="shared" si="9"/>
        <v>10.25650409536</v>
      </c>
      <c r="O31" s="1">
        <f t="shared" si="10"/>
        <v>0.82943733600000003</v>
      </c>
      <c r="P31" s="22">
        <f t="shared" si="11"/>
        <v>8180.1813597265282</v>
      </c>
    </row>
    <row r="32" spans="1:18" ht="15.75" x14ac:dyDescent="0.25">
      <c r="A32">
        <v>2046</v>
      </c>
      <c r="B32">
        <v>11492.99</v>
      </c>
      <c r="C32" s="1">
        <f t="shared" si="0"/>
        <v>148.07536303301001</v>
      </c>
      <c r="D32" s="1">
        <f t="shared" si="1"/>
        <v>13.20888191401</v>
      </c>
      <c r="E32" s="1">
        <f t="shared" si="2"/>
        <v>0.94127588099999993</v>
      </c>
      <c r="F32" s="22">
        <f t="shared" si="3"/>
        <v>53476.075363033007</v>
      </c>
      <c r="H32" s="1">
        <f t="shared" si="4"/>
        <v>142.30257479572865</v>
      </c>
      <c r="I32" s="1">
        <f t="shared" si="5"/>
        <v>13.20888191401</v>
      </c>
      <c r="J32" s="1">
        <f t="shared" si="6"/>
        <v>0.94127588099999993</v>
      </c>
      <c r="K32" s="22">
        <f t="shared" si="7"/>
        <v>8179.302574795729</v>
      </c>
      <c r="M32" s="1">
        <f t="shared" si="8"/>
        <v>145.468746375938</v>
      </c>
      <c r="N32" s="1">
        <f t="shared" si="9"/>
        <v>13.20888191401</v>
      </c>
      <c r="O32" s="1">
        <f t="shared" si="10"/>
        <v>0.94127588099999993</v>
      </c>
      <c r="P32" s="22">
        <f t="shared" si="11"/>
        <v>8182.4687463759383</v>
      </c>
    </row>
    <row r="33" spans="1:18" ht="15.75" x14ac:dyDescent="0.25">
      <c r="A33">
        <v>2047</v>
      </c>
      <c r="B33">
        <v>14933.99</v>
      </c>
      <c r="C33" s="1">
        <f t="shared" si="0"/>
        <v>156.88706895101001</v>
      </c>
      <c r="D33" s="1">
        <f t="shared" si="1"/>
        <v>22.302405732009998</v>
      </c>
      <c r="E33" s="1">
        <f t="shared" si="2"/>
        <v>1.223093781</v>
      </c>
      <c r="F33" s="22">
        <f t="shared" si="3"/>
        <v>53849.887068951008</v>
      </c>
      <c r="H33" s="1">
        <f t="shared" si="4"/>
        <v>147.14025905716264</v>
      </c>
      <c r="I33" s="1">
        <f t="shared" si="5"/>
        <v>22.302405732009998</v>
      </c>
      <c r="J33" s="1">
        <f t="shared" si="6"/>
        <v>1.223093781</v>
      </c>
      <c r="K33" s="22">
        <f t="shared" si="7"/>
        <v>8184.1402590571624</v>
      </c>
      <c r="M33" s="1">
        <f t="shared" si="8"/>
        <v>151.23264917013799</v>
      </c>
      <c r="N33" s="1">
        <f t="shared" si="9"/>
        <v>22.302405732009998</v>
      </c>
      <c r="O33" s="1">
        <f t="shared" si="10"/>
        <v>1.223093781</v>
      </c>
      <c r="P33" s="22">
        <f t="shared" si="11"/>
        <v>8188.2326491701378</v>
      </c>
      <c r="R33" t="s">
        <v>42</v>
      </c>
    </row>
    <row r="34" spans="1:18" ht="15.75" x14ac:dyDescent="0.25">
      <c r="A34">
        <v>2048</v>
      </c>
      <c r="B34">
        <v>9164.92</v>
      </c>
      <c r="C34" s="1">
        <f t="shared" si="0"/>
        <v>143.45672591264</v>
      </c>
      <c r="D34" s="1">
        <f t="shared" si="1"/>
        <v>8.3995758606399988</v>
      </c>
      <c r="E34" s="1">
        <f t="shared" si="2"/>
        <v>0.75060694799999994</v>
      </c>
      <c r="F34" s="22">
        <f t="shared" si="3"/>
        <v>54201.456725912642</v>
      </c>
      <c r="H34" s="1">
        <f t="shared" si="4"/>
        <v>139.78570708856833</v>
      </c>
      <c r="I34" s="1">
        <f t="shared" si="5"/>
        <v>8.3995758606399988</v>
      </c>
      <c r="J34" s="1">
        <f t="shared" si="6"/>
        <v>0.75060694799999994</v>
      </c>
      <c r="K34" s="22">
        <f t="shared" si="7"/>
        <v>8176.7857070885684</v>
      </c>
      <c r="M34" s="1">
        <f t="shared" si="8"/>
        <v>141.56907500770399</v>
      </c>
      <c r="N34" s="1">
        <f t="shared" si="9"/>
        <v>8.3995758606399988</v>
      </c>
      <c r="O34" s="1">
        <f t="shared" si="10"/>
        <v>0.75060694799999994</v>
      </c>
      <c r="P34" s="22">
        <f t="shared" si="11"/>
        <v>8178.5690750077038</v>
      </c>
    </row>
    <row r="35" spans="1:18" ht="15.75" x14ac:dyDescent="0.25">
      <c r="A35">
        <v>2049</v>
      </c>
      <c r="B35">
        <v>9637.7800000000007</v>
      </c>
      <c r="C35" s="1">
        <f t="shared" si="0"/>
        <v>144.30710315084002</v>
      </c>
      <c r="D35" s="1">
        <f t="shared" si="1"/>
        <v>9.2886803328400003</v>
      </c>
      <c r="E35" s="1">
        <f t="shared" si="2"/>
        <v>0.78933418200000005</v>
      </c>
      <c r="F35" s="22">
        <f t="shared" si="3"/>
        <v>54568.307103150837</v>
      </c>
      <c r="H35" s="1">
        <f t="shared" si="4"/>
        <v>140.24752481929093</v>
      </c>
      <c r="I35" s="1">
        <f t="shared" si="5"/>
        <v>9.2886803328400003</v>
      </c>
      <c r="J35" s="1">
        <f t="shared" si="6"/>
        <v>0.78933418200000005</v>
      </c>
      <c r="K35" s="22">
        <f t="shared" si="7"/>
        <v>8177.2475248192914</v>
      </c>
      <c r="M35" s="1">
        <f t="shared" si="8"/>
        <v>142.36114681103601</v>
      </c>
      <c r="N35" s="1">
        <f t="shared" si="9"/>
        <v>9.2886803328400003</v>
      </c>
      <c r="O35" s="1">
        <f t="shared" si="10"/>
        <v>0.78933418200000005</v>
      </c>
      <c r="P35" s="22">
        <f t="shared" si="11"/>
        <v>8179.3611468110357</v>
      </c>
      <c r="R35" t="s">
        <v>43</v>
      </c>
    </row>
    <row r="36" spans="1:18" ht="15.75" x14ac:dyDescent="0.25">
      <c r="A36">
        <v>2050</v>
      </c>
      <c r="B36">
        <v>10084.92</v>
      </c>
      <c r="C36" s="1">
        <f t="shared" si="0"/>
        <v>145.15236319264</v>
      </c>
      <c r="D36" s="1">
        <f t="shared" si="1"/>
        <v>10.170561140639998</v>
      </c>
      <c r="E36" s="1">
        <f t="shared" si="2"/>
        <v>0.82595494800000002</v>
      </c>
      <c r="F36" s="22">
        <f t="shared" si="3"/>
        <v>54934.152363192639</v>
      </c>
      <c r="H36" s="1">
        <f t="shared" si="4"/>
        <v>140.70738322920832</v>
      </c>
      <c r="I36" s="1">
        <f t="shared" si="5"/>
        <v>10.170561140639998</v>
      </c>
      <c r="J36" s="1">
        <f t="shared" si="6"/>
        <v>0.82595494800000002</v>
      </c>
      <c r="K36" s="22">
        <f t="shared" si="7"/>
        <v>8177.7073832292081</v>
      </c>
      <c r="M36" s="1">
        <f t="shared" si="8"/>
        <v>143.11013591170399</v>
      </c>
      <c r="N36" s="1">
        <f t="shared" si="9"/>
        <v>10.170561140639998</v>
      </c>
      <c r="O36" s="1">
        <f t="shared" si="10"/>
        <v>0.82595494800000002</v>
      </c>
      <c r="P36" s="22">
        <f t="shared" si="11"/>
        <v>8180.1101359117038</v>
      </c>
      <c r="R36" t="s">
        <v>44</v>
      </c>
    </row>
    <row r="37" spans="1:18" ht="15.75" x14ac:dyDescent="0.25">
      <c r="A37">
        <v>2051</v>
      </c>
      <c r="B37">
        <v>10251.06</v>
      </c>
      <c r="C37" s="1">
        <f t="shared" si="0"/>
        <v>145.47661829835999</v>
      </c>
      <c r="D37" s="1">
        <f t="shared" si="1"/>
        <v>10.508423112359999</v>
      </c>
      <c r="E37" s="1">
        <f t="shared" si="2"/>
        <v>0.83956181399999996</v>
      </c>
      <c r="F37" s="22">
        <f t="shared" si="3"/>
        <v>55299.476618298359</v>
      </c>
      <c r="H37" s="1">
        <f t="shared" si="4"/>
        <v>140.88398532651269</v>
      </c>
      <c r="I37" s="1">
        <f t="shared" si="5"/>
        <v>10.508423112359999</v>
      </c>
      <c r="J37" s="1">
        <f t="shared" si="6"/>
        <v>0.83956181399999996</v>
      </c>
      <c r="K37" s="22">
        <f t="shared" si="7"/>
        <v>8177.8839853265126</v>
      </c>
      <c r="M37" s="1">
        <f t="shared" si="8"/>
        <v>143.38843141017199</v>
      </c>
      <c r="N37" s="1">
        <f t="shared" si="9"/>
        <v>10.508423112359999</v>
      </c>
      <c r="O37" s="1">
        <f t="shared" si="10"/>
        <v>0.83956181399999996</v>
      </c>
      <c r="P37" s="22">
        <f t="shared" si="11"/>
        <v>8180.3884314101724</v>
      </c>
    </row>
    <row r="38" spans="1:18" ht="15.75" x14ac:dyDescent="0.25">
      <c r="A38">
        <v>2052</v>
      </c>
      <c r="B38">
        <v>7326.07</v>
      </c>
      <c r="C38" s="1">
        <f t="shared" si="0"/>
        <v>140.57488203149001</v>
      </c>
      <c r="D38" s="1">
        <f t="shared" si="1"/>
        <v>5.3671301644899989</v>
      </c>
      <c r="E38" s="1">
        <f t="shared" si="2"/>
        <v>0.60000513299999991</v>
      </c>
      <c r="F38" s="22">
        <f t="shared" si="3"/>
        <v>55659.574882031491</v>
      </c>
      <c r="H38" s="1">
        <f t="shared" si="4"/>
        <v>138.22912306992089</v>
      </c>
      <c r="I38" s="1">
        <f t="shared" si="5"/>
        <v>5.3671301644899989</v>
      </c>
      <c r="J38" s="1">
        <f t="shared" si="6"/>
        <v>0.60000513299999991</v>
      </c>
      <c r="K38" s="22">
        <f t="shared" si="7"/>
        <v>8175.2291230699211</v>
      </c>
      <c r="M38" s="1">
        <f t="shared" si="8"/>
        <v>138.48887952583399</v>
      </c>
      <c r="N38" s="1">
        <f t="shared" si="9"/>
        <v>5.3671301644899989</v>
      </c>
      <c r="O38" s="1">
        <f t="shared" si="10"/>
        <v>0.60000513299999991</v>
      </c>
      <c r="P38" s="22">
        <f t="shared" si="11"/>
        <v>8175.4888795258339</v>
      </c>
    </row>
    <row r="39" spans="1:18" ht="15.75" x14ac:dyDescent="0.25">
      <c r="A39">
        <v>2053</v>
      </c>
      <c r="B39">
        <v>9703.5</v>
      </c>
      <c r="C39" s="1">
        <f t="shared" si="0"/>
        <v>144.428831575</v>
      </c>
      <c r="D39" s="1">
        <f t="shared" si="1"/>
        <v>9.4157912249999995</v>
      </c>
      <c r="E39" s="1">
        <f t="shared" si="2"/>
        <v>0.79471665000000002</v>
      </c>
      <c r="F39" s="22">
        <f t="shared" si="3"/>
        <v>56029.428831575002</v>
      </c>
      <c r="H39" s="1">
        <f t="shared" si="4"/>
        <v>140.313702885325</v>
      </c>
      <c r="I39" s="1">
        <f t="shared" si="5"/>
        <v>9.4157912249999995</v>
      </c>
      <c r="J39" s="1">
        <f t="shared" si="6"/>
        <v>0.79471665000000002</v>
      </c>
      <c r="K39" s="22">
        <f t="shared" si="7"/>
        <v>8177.3137028853253</v>
      </c>
      <c r="M39" s="1">
        <f t="shared" si="8"/>
        <v>142.47123216169999</v>
      </c>
      <c r="N39" s="1">
        <f t="shared" si="9"/>
        <v>9.4157912249999995</v>
      </c>
      <c r="O39" s="1">
        <f t="shared" si="10"/>
        <v>0.79471665000000002</v>
      </c>
      <c r="P39" s="22">
        <f t="shared" si="11"/>
        <v>8179.4712321616998</v>
      </c>
      <c r="R39" t="s">
        <v>45</v>
      </c>
    </row>
    <row r="40" spans="1:18" ht="15.75" x14ac:dyDescent="0.25">
      <c r="A40">
        <v>2054</v>
      </c>
      <c r="B40">
        <v>13184.22</v>
      </c>
      <c r="C40" s="1">
        <f t="shared" si="0"/>
        <v>152.11033508284001</v>
      </c>
      <c r="D40" s="1">
        <f t="shared" si="1"/>
        <v>17.382365700839998</v>
      </c>
      <c r="E40" s="1">
        <f t="shared" si="2"/>
        <v>1.0797876179999999</v>
      </c>
      <c r="F40" s="22">
        <f t="shared" si="3"/>
        <v>56402.110335082842</v>
      </c>
      <c r="H40" s="1">
        <f t="shared" si="4"/>
        <v>144.51365984747093</v>
      </c>
      <c r="I40" s="1">
        <f t="shared" si="5"/>
        <v>17.382365700839998</v>
      </c>
      <c r="J40" s="1">
        <f t="shared" si="6"/>
        <v>1.0797876179999999</v>
      </c>
      <c r="K40" s="22">
        <f t="shared" si="7"/>
        <v>8181.513659847471</v>
      </c>
      <c r="M40" s="1">
        <f t="shared" si="8"/>
        <v>148.30166858536398</v>
      </c>
      <c r="N40" s="1">
        <f t="shared" si="9"/>
        <v>17.382365700839998</v>
      </c>
      <c r="O40" s="1">
        <f t="shared" si="10"/>
        <v>1.0797876179999999</v>
      </c>
      <c r="P40" s="22">
        <f t="shared" si="11"/>
        <v>8185.3016685853636</v>
      </c>
      <c r="R40" t="s">
        <v>46</v>
      </c>
    </row>
    <row r="41" spans="1:18" ht="15.75" x14ac:dyDescent="0.25">
      <c r="A41">
        <v>2055</v>
      </c>
      <c r="B41">
        <v>7160.99</v>
      </c>
      <c r="C41" s="1">
        <f t="shared" si="0"/>
        <v>140.34924969701001</v>
      </c>
      <c r="D41" s="1">
        <f t="shared" si="1"/>
        <v>5.1279777780099991</v>
      </c>
      <c r="E41" s="1">
        <f t="shared" si="2"/>
        <v>0.58648508099999996</v>
      </c>
      <c r="F41" s="22">
        <f t="shared" si="3"/>
        <v>56755.349249697007</v>
      </c>
      <c r="H41" s="1">
        <f t="shared" si="4"/>
        <v>138.10800760836065</v>
      </c>
      <c r="I41" s="1">
        <f t="shared" si="5"/>
        <v>5.1279777780099991</v>
      </c>
      <c r="J41" s="1">
        <f t="shared" si="6"/>
        <v>0.58648508099999996</v>
      </c>
      <c r="K41" s="22">
        <f t="shared" si="7"/>
        <v>8175.1080076083608</v>
      </c>
      <c r="M41" s="1">
        <f t="shared" si="8"/>
        <v>138.21235959753801</v>
      </c>
      <c r="N41" s="1">
        <f t="shared" si="9"/>
        <v>5.1279777780099991</v>
      </c>
      <c r="O41" s="1">
        <f t="shared" si="10"/>
        <v>0.58648508099999996</v>
      </c>
      <c r="P41" s="22">
        <f t="shared" si="11"/>
        <v>8175.2123595975381</v>
      </c>
    </row>
    <row r="42" spans="1:18" ht="15.75" x14ac:dyDescent="0.25">
      <c r="A42">
        <v>2056</v>
      </c>
      <c r="B42">
        <v>15544.71</v>
      </c>
      <c r="C42" s="1">
        <f t="shared" si="0"/>
        <v>158.69844614941002</v>
      </c>
      <c r="D42" s="1">
        <f t="shared" si="1"/>
        <v>24.163800898409999</v>
      </c>
      <c r="E42" s="1">
        <f t="shared" si="2"/>
        <v>1.2731117489999999</v>
      </c>
      <c r="F42" s="22">
        <f t="shared" si="3"/>
        <v>57138.698446149407</v>
      </c>
      <c r="H42" s="1">
        <f t="shared" si="4"/>
        <v>148.13817963509385</v>
      </c>
      <c r="I42" s="1">
        <f t="shared" si="5"/>
        <v>24.163800898409999</v>
      </c>
      <c r="J42" s="1">
        <f t="shared" si="6"/>
        <v>1.2731117489999999</v>
      </c>
      <c r="K42" s="22">
        <f t="shared" si="7"/>
        <v>8185.1381796350943</v>
      </c>
      <c r="M42" s="1">
        <f t="shared" si="8"/>
        <v>152.25564559980199</v>
      </c>
      <c r="N42" s="1">
        <f t="shared" si="9"/>
        <v>24.163800898409999</v>
      </c>
      <c r="O42" s="1">
        <f t="shared" si="10"/>
        <v>1.2731117489999999</v>
      </c>
      <c r="P42" s="22">
        <f t="shared" si="11"/>
        <v>8189.2556455998019</v>
      </c>
      <c r="R42" t="s">
        <v>47</v>
      </c>
    </row>
    <row r="43" spans="1:18" ht="15.75" x14ac:dyDescent="0.25">
      <c r="A43">
        <v>2057</v>
      </c>
      <c r="B43">
        <v>10619.82</v>
      </c>
      <c r="C43" s="1">
        <f t="shared" si="0"/>
        <v>146.21605142524001</v>
      </c>
      <c r="D43" s="1">
        <f t="shared" si="1"/>
        <v>11.278057683239998</v>
      </c>
      <c r="E43" s="1">
        <f t="shared" si="2"/>
        <v>0.86976325799999998</v>
      </c>
      <c r="F43" s="22">
        <f t="shared" si="3"/>
        <v>57492.216051425239</v>
      </c>
      <c r="H43" s="1">
        <f t="shared" si="4"/>
        <v>141.28707188360212</v>
      </c>
      <c r="I43" s="1">
        <f t="shared" si="5"/>
        <v>11.278057683239998</v>
      </c>
      <c r="J43" s="1">
        <f t="shared" si="6"/>
        <v>0.86976325799999998</v>
      </c>
      <c r="K43" s="22">
        <f t="shared" si="7"/>
        <v>8178.287071883602</v>
      </c>
      <c r="M43" s="1">
        <f t="shared" si="8"/>
        <v>144.00612882208401</v>
      </c>
      <c r="N43" s="1">
        <f t="shared" si="9"/>
        <v>11.278057683239998</v>
      </c>
      <c r="O43" s="1">
        <f t="shared" si="10"/>
        <v>0.86976325799999998</v>
      </c>
      <c r="P43" s="22">
        <f t="shared" si="11"/>
        <v>8181.0061288220841</v>
      </c>
      <c r="R43" t="s">
        <v>48</v>
      </c>
    </row>
    <row r="44" spans="1:18" ht="15.75" x14ac:dyDescent="0.25">
      <c r="A44">
        <v>2058</v>
      </c>
      <c r="B44">
        <v>13558.31</v>
      </c>
      <c r="C44" s="1">
        <f t="shared" si="0"/>
        <v>153.08010841661002</v>
      </c>
      <c r="D44" s="1">
        <f t="shared" si="1"/>
        <v>18.382777005609999</v>
      </c>
      <c r="E44" s="1">
        <f t="shared" si="2"/>
        <v>1.1104255889999999</v>
      </c>
      <c r="F44" s="22">
        <f t="shared" si="3"/>
        <v>57864.080108416609</v>
      </c>
      <c r="H44" s="1">
        <f t="shared" si="4"/>
        <v>145.04623694368743</v>
      </c>
      <c r="I44" s="1">
        <f t="shared" si="5"/>
        <v>18.382777005609999</v>
      </c>
      <c r="J44" s="1">
        <f t="shared" si="6"/>
        <v>1.1104255889999999</v>
      </c>
      <c r="K44" s="22">
        <f t="shared" si="7"/>
        <v>8182.0462369436873</v>
      </c>
      <c r="M44" s="1">
        <f t="shared" si="8"/>
        <v>148.928294100122</v>
      </c>
      <c r="N44" s="1">
        <f t="shared" si="9"/>
        <v>18.382777005609999</v>
      </c>
      <c r="O44" s="1">
        <f t="shared" si="10"/>
        <v>1.1104255889999999</v>
      </c>
      <c r="P44" s="22">
        <f t="shared" si="11"/>
        <v>8185.928294100122</v>
      </c>
      <c r="R44" t="s">
        <v>49</v>
      </c>
    </row>
    <row r="45" spans="1:18" ht="15.75" x14ac:dyDescent="0.25">
      <c r="A45">
        <v>2059</v>
      </c>
      <c r="B45">
        <v>9172.0499999999993</v>
      </c>
      <c r="C45" s="1">
        <f t="shared" si="0"/>
        <v>143.46921622524999</v>
      </c>
      <c r="D45" s="1">
        <f t="shared" si="1"/>
        <v>8.4126501202499977</v>
      </c>
      <c r="E45" s="1">
        <f t="shared" si="2"/>
        <v>0.75119089499999991</v>
      </c>
      <c r="F45" s="22">
        <f t="shared" si="3"/>
        <v>58219.469216225247</v>
      </c>
      <c r="H45" s="1">
        <f t="shared" si="4"/>
        <v>139.79248363529575</v>
      </c>
      <c r="I45" s="1">
        <f t="shared" si="5"/>
        <v>8.4126501202499977</v>
      </c>
      <c r="J45" s="1">
        <f t="shared" si="6"/>
        <v>0.75119089499999991</v>
      </c>
      <c r="K45" s="22">
        <f t="shared" si="7"/>
        <v>8176.7924836352959</v>
      </c>
      <c r="M45" s="1">
        <f t="shared" si="8"/>
        <v>141.58101822971</v>
      </c>
      <c r="N45" s="1">
        <f t="shared" si="9"/>
        <v>8.4126501202499977</v>
      </c>
      <c r="O45" s="1">
        <f t="shared" si="10"/>
        <v>0.75119089499999991</v>
      </c>
      <c r="P45" s="22">
        <f t="shared" si="11"/>
        <v>8178.58101822971</v>
      </c>
      <c r="R45" t="s">
        <v>50</v>
      </c>
    </row>
    <row r="46" spans="1:18" ht="15.75" x14ac:dyDescent="0.25">
      <c r="A46">
        <v>2060</v>
      </c>
      <c r="B46">
        <v>9291.15</v>
      </c>
      <c r="C46" s="1">
        <f t="shared" si="0"/>
        <v>143.67935864725001</v>
      </c>
      <c r="D46" s="1">
        <f t="shared" si="1"/>
        <v>8.6325468322499983</v>
      </c>
      <c r="E46" s="1">
        <f t="shared" si="2"/>
        <v>0.76094518499999997</v>
      </c>
      <c r="F46" s="22">
        <f t="shared" si="3"/>
        <v>58584.679358647249</v>
      </c>
      <c r="H46" s="1">
        <f t="shared" si="4"/>
        <v>139.90652594184175</v>
      </c>
      <c r="I46" s="1">
        <f t="shared" si="5"/>
        <v>8.6325468322499983</v>
      </c>
      <c r="J46" s="1">
        <f t="shared" si="6"/>
        <v>0.76094518499999997</v>
      </c>
      <c r="K46" s="22">
        <f t="shared" si="7"/>
        <v>8176.9065259418421</v>
      </c>
      <c r="M46" s="1">
        <f t="shared" si="8"/>
        <v>141.78051861412999</v>
      </c>
      <c r="N46" s="1">
        <f t="shared" si="9"/>
        <v>8.6325468322499983</v>
      </c>
      <c r="O46" s="1">
        <f t="shared" si="10"/>
        <v>0.76094518499999997</v>
      </c>
      <c r="P46" s="22">
        <f t="shared" si="11"/>
        <v>8178.7805186141304</v>
      </c>
      <c r="R46" t="s">
        <v>51</v>
      </c>
    </row>
    <row r="48" spans="1:18" x14ac:dyDescent="0.25">
      <c r="R48" t="s">
        <v>52</v>
      </c>
    </row>
    <row r="49" spans="18:18" x14ac:dyDescent="0.25">
      <c r="R49" t="s">
        <v>53</v>
      </c>
    </row>
    <row r="51" spans="18:18" x14ac:dyDescent="0.25">
      <c r="R51" t="s">
        <v>54</v>
      </c>
    </row>
    <row r="52" spans="18:18" x14ac:dyDescent="0.25">
      <c r="R52" t="s">
        <v>55</v>
      </c>
    </row>
    <row r="53" spans="18:18" x14ac:dyDescent="0.25">
      <c r="R53" t="s">
        <v>56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2</vt:i4>
      </vt:variant>
    </vt:vector>
  </HeadingPairs>
  <TitlesOfParts>
    <vt:vector size="4" baseType="lpstr">
      <vt:lpstr>Sheet1</vt:lpstr>
      <vt:lpstr>Sheet2</vt:lpstr>
      <vt:lpstr>Chart1</vt:lpstr>
      <vt:lpstr>Chart4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Bestgen</dc:creator>
  <cp:lastModifiedBy>Patno, Heather E</cp:lastModifiedBy>
  <dcterms:created xsi:type="dcterms:W3CDTF">2015-07-24T22:54:57Z</dcterms:created>
  <dcterms:modified xsi:type="dcterms:W3CDTF">2016-01-18T02:00:02Z</dcterms:modified>
</cp:coreProperties>
</file>