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rcelormittal.sharepoint.com/sites/PVSTEEL/Shared Documents/General/11_Market Intelligence/Anticipation-of-Raw-Material-Prices/Statistiques &amp; Calcules/"/>
    </mc:Choice>
  </mc:AlternateContent>
  <xr:revisionPtr revIDLastSave="18" documentId="13_ncr:1_{A7B96A97-973F-4BDB-941F-3F606878817F}" xr6:coauthVersionLast="47" xr6:coauthVersionMax="47" xr10:uidLastSave="{453E9AD5-ADA7-4C46-A919-5D4877F4DAC1}"/>
  <bookViews>
    <workbookView xWindow="-120" yWindow="-120" windowWidth="29040" windowHeight="16440" activeTab="2" xr2:uid="{00000000-000D-0000-FFFF-FFFF00000000}"/>
  </bookViews>
  <sheets>
    <sheet name="Décomposition Cellule TOPCON" sheetId="1" r:id="rId1"/>
    <sheet name="Chaîne de valeur Solaire" sheetId="2" r:id="rId2"/>
    <sheet name="Décomposition Module" sheetId="3" r:id="rId3"/>
    <sheet name="Calcule Offset cell-estimat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5" i="4"/>
  <c r="M18" i="3"/>
  <c r="S13" i="3"/>
  <c r="P21" i="3"/>
  <c r="O15" i="3"/>
  <c r="N14" i="3"/>
  <c r="O14" i="3" s="1"/>
  <c r="N62" i="1"/>
  <c r="G51" i="1"/>
  <c r="E47" i="1"/>
  <c r="N64" i="1" s="1"/>
  <c r="B15" i="1"/>
  <c r="B12" i="1"/>
  <c r="B13" i="1" s="1"/>
  <c r="N63" i="1" l="1"/>
  <c r="D21" i="4"/>
  <c r="N65" i="1"/>
  <c r="G47" i="1" s="1"/>
  <c r="J56" i="1" s="1"/>
  <c r="J57" i="1" s="1"/>
  <c r="I56" i="1"/>
  <c r="I57" i="1" s="1"/>
  <c r="C47" i="1"/>
  <c r="C50" i="1" s="1"/>
  <c r="E45" i="1"/>
  <c r="E46" i="1"/>
  <c r="E42" i="1"/>
  <c r="E43" i="1"/>
  <c r="E44" i="1"/>
  <c r="E41" i="1"/>
  <c r="G50" i="1" l="1"/>
  <c r="K56" i="1"/>
  <c r="K57" i="1" s="1"/>
  <c r="E50" i="1"/>
  <c r="B14" i="1"/>
  <c r="B17" i="1" l="1"/>
  <c r="B16" i="1"/>
</calcChain>
</file>

<file path=xl/sharedStrings.xml><?xml version="1.0" encoding="utf-8"?>
<sst xmlns="http://schemas.openxmlformats.org/spreadsheetml/2006/main" count="117" uniqueCount="100">
  <si>
    <t>Paramètre</t>
  </si>
  <si>
    <t>Valeur</t>
  </si>
  <si>
    <t>Puissance maximale (W)</t>
  </si>
  <si>
    <t>Longueur (mm)</t>
  </si>
  <si>
    <t>Largeur (mm)</t>
  </si>
  <si>
    <t>Épaisseur (mm)</t>
  </si>
  <si>
    <t>Densité du silicium (mg/mm³)</t>
  </si>
  <si>
    <t>Surface (mm²)</t>
  </si>
  <si>
    <t>Volume (mm³)</t>
  </si>
  <si>
    <t>Surface=Longueur×Largeur</t>
  </si>
  <si>
    <t>Volume=Surface×Epaisseur</t>
  </si>
  <si>
    <t>Masse=Volume×Densite</t>
  </si>
  <si>
    <t>Prix total=Prix par W×Puissance maximale</t>
  </si>
  <si>
    <t>Prix (USD/mg)=Prix total / Masse​</t>
  </si>
  <si>
    <t>Coefficient de conversion</t>
  </si>
  <si>
    <t>-</t>
  </si>
  <si>
    <t>Silver (Ag)</t>
  </si>
  <si>
    <t>Silicon Nitride (SiNx)</t>
  </si>
  <si>
    <t>Rear Anti-Reflective Coating (SiNx, AZO, ITO)</t>
  </si>
  <si>
    <t>Silicon (Si)</t>
  </si>
  <si>
    <t>N-type Polycrystalline Silicon (Poly-Si)</t>
  </si>
  <si>
    <t>Silicon Oxide (SiO₂)</t>
  </si>
  <si>
    <t>Ultra-Thin Tunnel Oxide (SiO₂)</t>
  </si>
  <si>
    <t>N-type Silicon Substrate</t>
  </si>
  <si>
    <t>Passivation Layer (SiO₂ + Al₂O₃)</t>
  </si>
  <si>
    <t>Anti-Reflective Coating (SiNx or AZO)</t>
  </si>
  <si>
    <t>Density (mg/mm³)</t>
  </si>
  <si>
    <t>Thickness (mm)</t>
  </si>
  <si>
    <t>Material</t>
  </si>
  <si>
    <t>Layer</t>
  </si>
  <si>
    <t>Source</t>
  </si>
  <si>
    <t>Sunrise Energy (https://www.sunriseenergy.cn/products/m10-cell/)</t>
  </si>
  <si>
    <t>Maysun Solar (https://www.maysunsolar.com/solar-cells-size-process-and-technology-explained/)</t>
  </si>
  <si>
    <t>Red Solar's (https://www.red-solar.com/products-info/Solar-Cell/M10-TOPCon-Cell.html)</t>
  </si>
  <si>
    <t>Ocean Solar (https://www.oceansolarcn.com/m10-mbb-n-type-topcon-132-half-cells-520w-535w-solar-module-product/)</t>
  </si>
  <si>
    <t>AL-TOPCON-M10 Datasheet (https://www.enfsolar.com/pv/cell-datasheet/2947)</t>
  </si>
  <si>
    <t>Rear Metal Contact (Ag)</t>
  </si>
  <si>
    <t>Cellule solaire bifaciale TOPCon de type N 182 mm M10</t>
  </si>
  <si>
    <t>Masse (mg)</t>
  </si>
  <si>
    <t>Mass (mg/cellule)</t>
  </si>
  <si>
    <t>Sources</t>
  </si>
  <si>
    <t>https://fr.solarpanelproductionline.com/knowledges/TOPCon-comprehensive-analysis.html</t>
  </si>
  <si>
    <t>C:\Users\boutahirya\Desktop\Supply Chain Management\Anticipation-of-Raw-Material-Prices\Documentation\WO2019053368A1.pdf</t>
  </si>
  <si>
    <t>TOTAL Price</t>
  </si>
  <si>
    <t>Cell price (SMM)</t>
  </si>
  <si>
    <t>Price (CNY)</t>
  </si>
  <si>
    <t>Caractéristique Technique Cellule AL-TOPCON M10</t>
  </si>
  <si>
    <t>TOTAL Mass (mg)</t>
  </si>
  <si>
    <t>TOTAL Thickness (mm)</t>
  </si>
  <si>
    <t>Prix (Yuan/W)</t>
  </si>
  <si>
    <t>Prix Total (Yuan/cellule)</t>
  </si>
  <si>
    <t>Prix (Yuan/g)</t>
  </si>
  <si>
    <t>Coût Wafer</t>
  </si>
  <si>
    <t>Autres</t>
  </si>
  <si>
    <t>Solar Cell Rear-side Silver Paste</t>
  </si>
  <si>
    <t>Solar Cell Busbar Front-side Silver Paste</t>
  </si>
  <si>
    <t>Solar Cell Finger Front-side Silver Paste</t>
  </si>
  <si>
    <t>N-type Wafer-183mm</t>
  </si>
  <si>
    <t>Monocrystalline Topcon Solar Cell - 183mm</t>
  </si>
  <si>
    <t>Topcon Module-182mm Europe</t>
  </si>
  <si>
    <t>N-Type Polysilicon</t>
  </si>
  <si>
    <t>Aluminium</t>
  </si>
  <si>
    <t>Coût Argent</t>
  </si>
  <si>
    <t>Cellule</t>
  </si>
  <si>
    <t>Module</t>
  </si>
  <si>
    <t>Chaîne de Valeur Solaire</t>
  </si>
  <si>
    <t>?</t>
  </si>
  <si>
    <t>Gérer les formalités douanières et payer les taxes et droits d’importation.</t>
  </si>
  <si>
    <t>0,15 et 0,18</t>
  </si>
  <si>
    <t>coût de production</t>
  </si>
  <si>
    <t>prix du module</t>
  </si>
  <si>
    <t>Silver Paste sur la face arrière</t>
  </si>
  <si>
    <t>Silver Paste sur les busbars avant</t>
  </si>
  <si>
    <t>Silver Paste sur les fingers avant</t>
  </si>
  <si>
    <t>%/cellule</t>
  </si>
  <si>
    <t>prix(cny/kg)</t>
  </si>
  <si>
    <t>prix(mg/cellule)</t>
  </si>
  <si>
    <t>TOTAL</t>
  </si>
  <si>
    <t>ARGENT</t>
  </si>
  <si>
    <t>prix argent USD</t>
  </si>
  <si>
    <r>
      <rPr>
        <sz val="11"/>
        <color theme="1"/>
        <rFont val="Calibri"/>
        <family val="2"/>
        <scheme val="minor"/>
      </rPr>
      <t xml:space="preserve">finger FS = </t>
    </r>
    <r>
      <rPr>
        <b/>
        <sz val="11"/>
        <color theme="1"/>
        <rFont val="Calibri"/>
        <family val="2"/>
        <scheme val="minor"/>
      </rPr>
      <t>0.149927 × Arg + 3.043445</t>
    </r>
  </si>
  <si>
    <r>
      <rPr>
        <sz val="11"/>
        <color theme="1"/>
        <rFont val="Calibri"/>
        <family val="2"/>
        <scheme val="minor"/>
      </rPr>
      <t xml:space="preserve">busbar FS = </t>
    </r>
    <r>
      <rPr>
        <b/>
        <sz val="11"/>
        <color theme="1"/>
        <rFont val="Calibri"/>
        <family val="2"/>
        <scheme val="minor"/>
      </rPr>
      <t>0.149927 × Arg + 2.993445</t>
    </r>
  </si>
  <si>
    <r>
      <rPr>
        <sz val="11"/>
        <color theme="1"/>
        <rFont val="Calibri"/>
        <family val="2"/>
        <scheme val="minor"/>
      </rPr>
      <t xml:space="preserve">Rear Side = </t>
    </r>
    <r>
      <rPr>
        <b/>
        <sz val="11"/>
        <color theme="1"/>
        <rFont val="Calibri"/>
        <family val="2"/>
        <scheme val="minor"/>
      </rPr>
      <t>0.100028 × Arg + 2.003465</t>
    </r>
  </si>
  <si>
    <t>Etude Module TOPCON</t>
  </si>
  <si>
    <t xml:space="preserve">Module </t>
  </si>
  <si>
    <t>Cell</t>
  </si>
  <si>
    <t>Puissance max</t>
  </si>
  <si>
    <t>% Cell</t>
  </si>
  <si>
    <t>Prix unitaire (CNY)</t>
  </si>
  <si>
    <t>Prix (CNY/W)</t>
  </si>
  <si>
    <t>SPREAD (CNY)</t>
  </si>
  <si>
    <t>somme ARG</t>
  </si>
  <si>
    <t>wafer_W</t>
  </si>
  <si>
    <t>prix cellule(cny/W)</t>
  </si>
  <si>
    <t>difference</t>
  </si>
  <si>
    <t>moyenne</t>
  </si>
  <si>
    <t>solar glass</t>
  </si>
  <si>
    <t>% Aluminium</t>
  </si>
  <si>
    <t>% Verre</t>
  </si>
  <si>
    <t>to convert from USD/kg =&gt; * kg /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</si>
</sst>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73965"/>
      <name val="Times New Roman"/>
      <family val="1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indexed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3" fillId="8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ill="1"/>
    <xf numFmtId="0" fontId="0" fillId="10" borderId="1" xfId="0" applyFill="1" applyBorder="1"/>
    <xf numFmtId="0" fontId="0" fillId="11" borderId="1" xfId="0" applyFill="1" applyBorder="1"/>
    <xf numFmtId="0" fontId="0" fillId="2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0" borderId="0" xfId="0" applyFill="1"/>
    <xf numFmtId="0" fontId="0" fillId="13" borderId="1" xfId="0" applyFill="1" applyBorder="1"/>
    <xf numFmtId="0" fontId="0" fillId="9" borderId="1" xfId="0" applyFill="1" applyBorder="1"/>
    <xf numFmtId="0" fontId="0" fillId="9" borderId="2" xfId="0" applyFill="1" applyBorder="1"/>
    <xf numFmtId="0" fontId="0" fillId="7" borderId="1" xfId="0" applyFill="1" applyBorder="1"/>
    <xf numFmtId="0" fontId="0" fillId="0" borderId="3" xfId="0" applyFill="1" applyBorder="1" applyAlignment="1"/>
    <xf numFmtId="9" fontId="0" fillId="7" borderId="1" xfId="1" applyFont="1" applyFill="1" applyBorder="1"/>
    <xf numFmtId="9" fontId="0" fillId="7" borderId="1" xfId="0" applyNumberFormat="1" applyFill="1" applyBorder="1" applyAlignment="1"/>
    <xf numFmtId="0" fontId="0" fillId="12" borderId="0" xfId="0" applyFill="1"/>
    <xf numFmtId="0" fontId="1" fillId="12" borderId="0" xfId="2" applyFont="1" applyFill="1" applyBorder="1" applyAlignment="1">
      <alignment horizontal="center" vertical="center"/>
    </xf>
    <xf numFmtId="0" fontId="0" fillId="12" borderId="0" xfId="0" applyFill="1" applyBorder="1"/>
    <xf numFmtId="0" fontId="9" fillId="12" borderId="0" xfId="0" applyFont="1" applyFill="1"/>
    <xf numFmtId="0" fontId="1" fillId="12" borderId="1" xfId="2" applyFont="1" applyFill="1" applyBorder="1"/>
    <xf numFmtId="0" fontId="1" fillId="12" borderId="4" xfId="2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0" fillId="12" borderId="0" xfId="0" applyFill="1" applyAlignment="1"/>
    <xf numFmtId="0" fontId="0" fillId="15" borderId="0" xfId="0" applyFill="1"/>
    <xf numFmtId="0" fontId="0" fillId="0" borderId="4" xfId="0" applyBorder="1"/>
    <xf numFmtId="9" fontId="2" fillId="16" borderId="1" xfId="0" applyNumberFormat="1" applyFont="1" applyFill="1" applyBorder="1"/>
    <xf numFmtId="0" fontId="0" fillId="17" borderId="2" xfId="0" applyFill="1" applyBorder="1"/>
    <xf numFmtId="0" fontId="0" fillId="17" borderId="1" xfId="0" applyFill="1" applyBorder="1"/>
    <xf numFmtId="9" fontId="0" fillId="0" borderId="1" xfId="1" applyFont="1" applyBorder="1"/>
    <xf numFmtId="0" fontId="0" fillId="11" borderId="0" xfId="0" applyFill="1" applyAlignment="1">
      <alignment horizontal="left"/>
    </xf>
    <xf numFmtId="0" fontId="14" fillId="14" borderId="1" xfId="0" applyNumberFormat="1" applyFont="1" applyFill="1" applyBorder="1" applyAlignment="1" applyProtection="1"/>
    <xf numFmtId="0" fontId="14" fillId="0" borderId="1" xfId="0" applyNumberFormat="1" applyFont="1" applyFill="1" applyBorder="1" applyAlignment="1" applyProtection="1"/>
    <xf numFmtId="0" fontId="0" fillId="2" borderId="0" xfId="0" applyFill="1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2" fillId="1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" fillId="12" borderId="1" xfId="2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/>
    </xf>
    <xf numFmtId="0" fontId="1" fillId="12" borderId="6" xfId="2" applyFont="1" applyFill="1" applyBorder="1" applyAlignment="1">
      <alignment horizontal="center" vertical="center"/>
    </xf>
    <xf numFmtId="0" fontId="1" fillId="12" borderId="7" xfId="2" applyFont="1" applyFill="1" applyBorder="1" applyAlignment="1">
      <alignment horizontal="center" vertical="center"/>
    </xf>
    <xf numFmtId="0" fontId="1" fillId="12" borderId="8" xfId="2" applyFont="1" applyFill="1" applyBorder="1" applyAlignment="1">
      <alignment horizontal="center" vertical="center"/>
    </xf>
    <xf numFmtId="0" fontId="1" fillId="12" borderId="3" xfId="2" applyFont="1" applyFill="1" applyBorder="1" applyAlignment="1">
      <alignment horizontal="center" vertical="center"/>
    </xf>
    <xf numFmtId="0" fontId="1" fillId="12" borderId="0" xfId="2" applyFont="1" applyFill="1" applyBorder="1" applyAlignment="1">
      <alignment horizontal="center" vertical="center"/>
    </xf>
    <xf numFmtId="0" fontId="1" fillId="12" borderId="9" xfId="2" applyFont="1" applyFill="1" applyBorder="1" applyAlignment="1">
      <alignment horizontal="center" vertical="center"/>
    </xf>
    <xf numFmtId="0" fontId="1" fillId="12" borderId="10" xfId="2" applyFont="1" applyFill="1" applyBorder="1" applyAlignment="1">
      <alignment horizontal="center" vertical="center"/>
    </xf>
    <xf numFmtId="0" fontId="1" fillId="12" borderId="11" xfId="2" applyFont="1" applyFill="1" applyBorder="1" applyAlignment="1">
      <alignment horizontal="center" vertical="center"/>
    </xf>
    <xf numFmtId="0" fontId="1" fillId="12" borderId="12" xfId="2" applyFont="1" applyFill="1" applyBorder="1" applyAlignment="1">
      <alignment horizontal="center" vertical="center"/>
    </xf>
    <xf numFmtId="0" fontId="1" fillId="12" borderId="4" xfId="2" applyFont="1" applyFill="1" applyBorder="1" applyAlignment="1">
      <alignment horizontal="center"/>
    </xf>
    <xf numFmtId="0" fontId="1" fillId="12" borderId="5" xfId="2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12" borderId="1" xfId="2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1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1962728</xdr:colOff>
      <xdr:row>51</xdr:row>
      <xdr:rowOff>86591</xdr:rowOff>
    </xdr:from>
    <xdr:to>
      <xdr:col>5</xdr:col>
      <xdr:colOff>2065335</xdr:colOff>
      <xdr:row>68</xdr:row>
      <xdr:rowOff>173182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D8B89DA-AC1F-49B6-E115-13A99976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7576" y="9900227"/>
          <a:ext cx="5153744" cy="33578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163561</xdr:rowOff>
    </xdr:from>
    <xdr:to>
      <xdr:col>2</xdr:col>
      <xdr:colOff>1987740</xdr:colOff>
      <xdr:row>68</xdr:row>
      <xdr:rowOff>83669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E7AF0B8F-F3F5-D164-AB58-951C6318F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977197"/>
          <a:ext cx="6182588" cy="3191320"/>
        </a:xfrm>
        <a:prstGeom prst="rect">
          <a:avLst/>
        </a:prstGeom>
      </xdr:spPr>
    </xdr:pic>
    <xdr:clientData/>
  </xdr:twoCellAnchor>
  <xdr:twoCellAnchor>
    <xdr:from>
      <xdr:col>0</xdr:col>
      <xdr:colOff>418708</xdr:colOff>
      <xdr:row>83</xdr:row>
      <xdr:rowOff>4298</xdr:rowOff>
    </xdr:from>
    <xdr:to>
      <xdr:col>13</xdr:col>
      <xdr:colOff>332618</xdr:colOff>
      <xdr:row>118</xdr:row>
      <xdr:rowOff>18909</xdr:rowOff>
    </xdr:to>
    <xdr:grpSp>
      <xdr:nvGrpSpPr>
        <xdr:cNvPr id="39" name="Groupe 38">
          <a:extLst>
            <a:ext uri="{FF2B5EF4-FFF2-40B4-BE49-F238E27FC236}">
              <a16:creationId xmlns:a16="http://schemas.microsoft.com/office/drawing/2014/main" id="{F2C83097-FCB8-F5CA-F422-0F1A297218D2}"/>
            </a:ext>
          </a:extLst>
        </xdr:cNvPr>
        <xdr:cNvGrpSpPr/>
      </xdr:nvGrpSpPr>
      <xdr:grpSpPr>
        <a:xfrm>
          <a:off x="418708" y="15620594"/>
          <a:ext cx="23691132" cy="6599796"/>
          <a:chOff x="961104" y="19294577"/>
          <a:chExt cx="22069381" cy="6733796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1919B902-2339-D691-18B3-0B284CB6A491}"/>
              </a:ext>
            </a:extLst>
          </xdr:cNvPr>
          <xdr:cNvGrpSpPr/>
        </xdr:nvGrpSpPr>
        <xdr:grpSpPr>
          <a:xfrm>
            <a:off x="5578892" y="20987657"/>
            <a:ext cx="17451593" cy="5040716"/>
            <a:chOff x="5569135" y="20455897"/>
            <a:chExt cx="17455284" cy="4913875"/>
          </a:xfrm>
        </xdr:grpSpPr>
        <xdr:grpSp>
          <xdr:nvGrpSpPr>
            <xdr:cNvPr id="31" name="Groupe 30">
              <a:extLst>
                <a:ext uri="{FF2B5EF4-FFF2-40B4-BE49-F238E27FC236}">
                  <a16:creationId xmlns:a16="http://schemas.microsoft.com/office/drawing/2014/main" id="{95C586B0-9B2B-0C37-9F0D-1113FA6B3C60}"/>
                </a:ext>
              </a:extLst>
            </xdr:cNvPr>
            <xdr:cNvGrpSpPr/>
          </xdr:nvGrpSpPr>
          <xdr:grpSpPr>
            <a:xfrm>
              <a:off x="5569135" y="20455897"/>
              <a:ext cx="17455284" cy="4913875"/>
              <a:chOff x="48106" y="16596590"/>
              <a:chExt cx="17462500" cy="5052352"/>
            </a:xfrm>
          </xdr:grpSpPr>
          <xdr:grpSp>
            <xdr:nvGrpSpPr>
              <xdr:cNvPr id="22" name="Groupe 21">
                <a:extLst>
                  <a:ext uri="{FF2B5EF4-FFF2-40B4-BE49-F238E27FC236}">
                    <a16:creationId xmlns:a16="http://schemas.microsoft.com/office/drawing/2014/main" id="{9AB269B7-C933-4508-71C2-761A0A1140D1}"/>
                  </a:ext>
                </a:extLst>
              </xdr:cNvPr>
              <xdr:cNvGrpSpPr/>
            </xdr:nvGrpSpPr>
            <xdr:grpSpPr>
              <a:xfrm>
                <a:off x="48106" y="16596590"/>
                <a:ext cx="17462500" cy="4525004"/>
                <a:chOff x="28864" y="15874999"/>
                <a:chExt cx="17462500" cy="4525004"/>
              </a:xfrm>
            </xdr:grpSpPr>
            <xdr:grpSp>
              <xdr:nvGrpSpPr>
                <xdr:cNvPr id="19" name="Groupe 18">
                  <a:extLst>
                    <a:ext uri="{FF2B5EF4-FFF2-40B4-BE49-F238E27FC236}">
                      <a16:creationId xmlns:a16="http://schemas.microsoft.com/office/drawing/2014/main" id="{8A2074AF-76DD-C12C-93FF-3F80C9E5F40F}"/>
                    </a:ext>
                  </a:extLst>
                </xdr:cNvPr>
                <xdr:cNvGrpSpPr/>
              </xdr:nvGrpSpPr>
              <xdr:grpSpPr>
                <a:xfrm>
                  <a:off x="28864" y="15874999"/>
                  <a:ext cx="17462500" cy="4525004"/>
                  <a:chOff x="0" y="17048787"/>
                  <a:chExt cx="17462500" cy="4525004"/>
                </a:xfrm>
              </xdr:grpSpPr>
              <xdr:grpSp>
                <xdr:nvGrpSpPr>
                  <xdr:cNvPr id="16" name="Groupe 15">
                    <a:extLst>
                      <a:ext uri="{FF2B5EF4-FFF2-40B4-BE49-F238E27FC236}">
                        <a16:creationId xmlns:a16="http://schemas.microsoft.com/office/drawing/2014/main" id="{D79B8AAF-10B1-3CA3-4632-42F26C2B9C96}"/>
                      </a:ext>
                    </a:extLst>
                  </xdr:cNvPr>
                  <xdr:cNvGrpSpPr/>
                </xdr:nvGrpSpPr>
                <xdr:grpSpPr>
                  <a:xfrm>
                    <a:off x="9890607" y="17048787"/>
                    <a:ext cx="7571893" cy="2289849"/>
                    <a:chOff x="96214" y="18982651"/>
                    <a:chExt cx="7571893" cy="2289849"/>
                  </a:xfrm>
                </xdr:grpSpPr>
                <xdr:grpSp>
                  <xdr:nvGrpSpPr>
                    <xdr:cNvPr id="13" name="Groupe 12">
                      <a:extLst>
                        <a:ext uri="{FF2B5EF4-FFF2-40B4-BE49-F238E27FC236}">
                          <a16:creationId xmlns:a16="http://schemas.microsoft.com/office/drawing/2014/main" id="{562DFB70-2AF8-D762-7483-D4D173DCD5ED}"/>
                        </a:ext>
                      </a:extLst>
                    </xdr:cNvPr>
                    <xdr:cNvGrpSpPr/>
                  </xdr:nvGrpSpPr>
                  <xdr:grpSpPr>
                    <a:xfrm>
                      <a:off x="96214" y="18982651"/>
                      <a:ext cx="7571893" cy="2289849"/>
                      <a:chOff x="5811213" y="19001894"/>
                      <a:chExt cx="10955279" cy="2896004"/>
                    </a:xfrm>
                  </xdr:grpSpPr>
                  <xdr:pic>
                    <xdr:nvPicPr>
                      <xdr:cNvPr id="11" name="Image 10">
                        <a:extLst>
                          <a:ext uri="{FF2B5EF4-FFF2-40B4-BE49-F238E27FC236}">
                            <a16:creationId xmlns:a16="http://schemas.microsoft.com/office/drawing/2014/main" id="{13906697-49C5-B77E-2838-6A737CD48CA1}"/>
                          </a:ext>
                        </a:extLst>
                      </xdr:cNvPr>
                      <xdr:cNvPicPr>
                        <a:picLocks noChangeAspect="1"/>
                      </xdr:cNvPicPr>
                    </xdr:nvPicPr>
                    <xdr:blipFill>
                      <a:blip xmlns:r="http://schemas.openxmlformats.org/officeDocument/2006/relationships" r:embed="rId3"/>
                      <a:stretch>
                        <a:fillRect/>
                      </a:stretch>
                    </xdr:blipFill>
                    <xdr:spPr>
                      <a:xfrm>
                        <a:off x="5811213" y="19001894"/>
                        <a:ext cx="10955279" cy="2896004"/>
                      </a:xfrm>
                      <a:prstGeom prst="rect">
                        <a:avLst/>
                      </a:prstGeom>
                      <a:ln w="190500" cap="sq">
                        <a:solidFill>
                          <a:srgbClr val="C8C6BD"/>
                        </a:solidFill>
                        <a:prstDash val="solid"/>
                        <a:miter lim="800000"/>
                      </a:ln>
                      <a:effectLst>
                        <a:outerShdw blurRad="254000" algn="bl" rotWithShape="0">
                          <a:srgbClr val="000000">
                            <a:alpha val="43000"/>
                          </a:srgbClr>
                        </a:outerShdw>
                      </a:effectLst>
                      <a:scene3d>
                        <a:camera prst="perspectiveFront" fov="5400000"/>
                        <a:lightRig rig="threePt" dir="t">
                          <a:rot lat="0" lon="0" rev="2100000"/>
                        </a:lightRig>
                      </a:scene3d>
                      <a:sp3d extrusionH="25400">
                        <a:bevelT w="304800" h="152400" prst="hardEdge"/>
                        <a:extrusionClr>
                          <a:srgbClr val="000000"/>
                        </a:extrusionClr>
                      </a:sp3d>
                    </xdr:spPr>
                  </xdr:pic>
                  <xdr:sp macro="" textlink="">
                    <xdr:nvSpPr>
                      <xdr:cNvPr id="12" name="Ellipse 11">
                        <a:extLst>
                          <a:ext uri="{FF2B5EF4-FFF2-40B4-BE49-F238E27FC236}">
                            <a16:creationId xmlns:a16="http://schemas.microsoft.com/office/drawing/2014/main" id="{F4E1119B-78BB-7437-F467-22DDCD483548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62245" y="19525121"/>
                        <a:ext cx="2113348" cy="387109"/>
                      </a:xfrm>
                      <a:prstGeom prst="ellipse">
                        <a:avLst/>
                      </a:pr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15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fr-FR" sz="1100"/>
                      </a:p>
                    </xdr:txBody>
                  </xdr:sp>
                </xdr:grpSp>
                <xdr:sp macro="" textlink="">
                  <xdr:nvSpPr>
                    <xdr:cNvPr id="14" name="Ellipse 13">
                      <a:extLst>
                        <a:ext uri="{FF2B5EF4-FFF2-40B4-BE49-F238E27FC236}">
                          <a16:creationId xmlns:a16="http://schemas.microsoft.com/office/drawing/2014/main" id="{9F6F6542-038B-4D7B-8025-8E20ECBE7462}"/>
                        </a:ext>
                      </a:extLst>
                    </xdr:cNvPr>
                    <xdr:cNvSpPr/>
                  </xdr:nvSpPr>
                  <xdr:spPr>
                    <a:xfrm>
                      <a:off x="4704774" y="19646515"/>
                      <a:ext cx="1460670" cy="306084"/>
                    </a:xfrm>
                    <a:prstGeom prst="ellipse">
                      <a:avLst/>
                    </a:prstGeom>
                    <a:noFill/>
                    <a:ln>
                      <a:solidFill>
                        <a:srgbClr val="FF0000"/>
                      </a:solidFill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fr-FR" sz="1100"/>
                    </a:p>
                  </xdr:txBody>
                </xdr:sp>
              </xdr:grpSp>
              <xdr:pic>
                <xdr:nvPicPr>
                  <xdr:cNvPr id="15" name="Image 14">
                    <a:extLst>
                      <a:ext uri="{FF2B5EF4-FFF2-40B4-BE49-F238E27FC236}">
                        <a16:creationId xmlns:a16="http://schemas.microsoft.com/office/drawing/2014/main" id="{EB7E0268-79EB-3E00-FD40-FB4D22A948B6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4"/>
                  <a:stretch>
                    <a:fillRect/>
                  </a:stretch>
                </xdr:blipFill>
                <xdr:spPr>
                  <a:xfrm>
                    <a:off x="0" y="17847346"/>
                    <a:ext cx="9296500" cy="3726445"/>
                  </a:xfrm>
                  <a:prstGeom prst="rect">
                    <a:avLst/>
                  </a:prstGeom>
                </xdr:spPr>
              </xdr:pic>
              <xdr:cxnSp macro="">
                <xdr:nvCxnSpPr>
                  <xdr:cNvPr id="18" name="Connecteur droit avec flèche 17">
                    <a:extLst>
                      <a:ext uri="{FF2B5EF4-FFF2-40B4-BE49-F238E27FC236}">
                        <a16:creationId xmlns:a16="http://schemas.microsoft.com/office/drawing/2014/main" id="{D0042EAF-2AC4-6826-7D4B-7C315C277D7E}"/>
                      </a:ext>
                    </a:extLst>
                  </xdr:cNvPr>
                  <xdr:cNvCxnSpPr>
                    <a:stCxn id="12" idx="2"/>
                  </xdr:cNvCxnSpPr>
                </xdr:nvCxnSpPr>
                <xdr:spPr>
                  <a:xfrm flipH="1">
                    <a:off x="7956742" y="17615541"/>
                    <a:ext cx="7429331" cy="2608246"/>
                  </a:xfrm>
                  <a:prstGeom prst="straightConnector1">
                    <a:avLst/>
                  </a:prstGeom>
                  <a:ln>
                    <a:solidFill>
                      <a:srgbClr val="FF0000"/>
                    </a:solidFill>
                    <a:tailEnd type="triangle"/>
                  </a:ln>
                </xdr:spPr>
                <xdr:style>
                  <a:lnRef idx="2">
                    <a:schemeClr val="accent2"/>
                  </a:lnRef>
                  <a:fillRef idx="0">
                    <a:schemeClr val="accent2"/>
                  </a:fillRef>
                  <a:effectRef idx="1">
                    <a:schemeClr val="accent2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21" name="Connecteur droit avec flèche 20">
                  <a:extLst>
                    <a:ext uri="{FF2B5EF4-FFF2-40B4-BE49-F238E27FC236}">
                      <a16:creationId xmlns:a16="http://schemas.microsoft.com/office/drawing/2014/main" id="{4AE6FE77-1F2F-8E6E-2820-5024F0E3EA94}"/>
                    </a:ext>
                  </a:extLst>
                </xdr:cNvPr>
                <xdr:cNvCxnSpPr>
                  <a:stCxn id="14" idx="3"/>
                </xdr:cNvCxnSpPr>
              </xdr:nvCxnSpPr>
              <xdr:spPr>
                <a:xfrm flipH="1">
                  <a:off x="7975985" y="16800122"/>
                  <a:ext cx="6765956" cy="2625105"/>
                </a:xfrm>
                <a:prstGeom prst="straightConnector1">
                  <a:avLst/>
                </a:prstGeom>
                <a:ln>
                  <a:solidFill>
                    <a:srgbClr val="FF0000"/>
                  </a:solidFill>
                  <a:tailEnd type="triangle"/>
                </a:ln>
              </xdr:spPr>
              <xdr:style>
                <a:lnRef idx="2">
                  <a:schemeClr val="accent2"/>
                </a:lnRef>
                <a:fillRef idx="0">
                  <a:schemeClr val="accent2"/>
                </a:fillRef>
                <a:effectRef idx="1">
                  <a:schemeClr val="accent2"/>
                </a:effectRef>
                <a:fontRef idx="minor">
                  <a:schemeClr val="tx1"/>
                </a:fontRef>
              </xdr:style>
            </xdr:cxnSp>
          </xdr:grpSp>
          <xdr:pic>
            <xdr:nvPicPr>
              <xdr:cNvPr id="23" name="Image 22">
                <a:extLst>
                  <a:ext uri="{FF2B5EF4-FFF2-40B4-BE49-F238E27FC236}">
                    <a16:creationId xmlns:a16="http://schemas.microsoft.com/office/drawing/2014/main" id="{BF060664-44D9-D17D-9252-AA74FEDA754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10198485" y="19838939"/>
                <a:ext cx="6392167" cy="1810003"/>
              </a:xfrm>
              <a:prstGeom prst="rect">
                <a:avLst/>
              </a:prstGeom>
              <a:ln w="190500" cap="sq">
                <a:solidFill>
                  <a:srgbClr val="C8C6BD"/>
                </a:solidFill>
                <a:prstDash val="solid"/>
                <a:miter lim="800000"/>
              </a:ln>
              <a:effectLst>
                <a:outerShdw blurRad="254000" algn="bl" rotWithShape="0">
                  <a:srgbClr val="000000">
                    <a:alpha val="43000"/>
                  </a:srgbClr>
                </a:outerShdw>
              </a:effectLst>
              <a:scene3d>
                <a:camera prst="perspectiveFront" fov="5400000"/>
                <a:lightRig rig="threePt" dir="t">
                  <a:rot lat="0" lon="0" rev="2100000"/>
                </a:lightRig>
              </a:scene3d>
              <a:sp3d extrusionH="25400">
                <a:bevelT w="304800" h="152400" prst="hardEdge"/>
                <a:extrusionClr>
                  <a:srgbClr val="000000"/>
                </a:extrusionClr>
              </a:sp3d>
            </xdr:spPr>
          </xdr:pic>
          <xdr:cxnSp macro="">
            <xdr:nvCxnSpPr>
              <xdr:cNvPr id="29" name="Connecteur droit avec flèche 28">
                <a:extLst>
                  <a:ext uri="{FF2B5EF4-FFF2-40B4-BE49-F238E27FC236}">
                    <a16:creationId xmlns:a16="http://schemas.microsoft.com/office/drawing/2014/main" id="{89637E80-D64B-6EC5-4C7F-566BD0B660CC}"/>
                  </a:ext>
                </a:extLst>
              </xdr:cNvPr>
              <xdr:cNvCxnSpPr>
                <a:stCxn id="25" idx="2"/>
              </xdr:cNvCxnSpPr>
            </xdr:nvCxnSpPr>
            <xdr:spPr>
              <a:xfrm flipH="1" flipV="1">
                <a:off x="7947121" y="20454697"/>
                <a:ext cx="6776820" cy="178591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2">
                <a:schemeClr val="accent2"/>
              </a:lnRef>
              <a:fillRef idx="0">
                <a:schemeClr val="accent2"/>
              </a:fillRef>
              <a:effectRef idx="1">
                <a:schemeClr val="accent2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5" name="Ellipse 24">
              <a:extLst>
                <a:ext uri="{FF2B5EF4-FFF2-40B4-BE49-F238E27FC236}">
                  <a16:creationId xmlns:a16="http://schemas.microsoft.com/office/drawing/2014/main" id="{FFDA072C-39D0-44E8-88AF-626CC882BF9E}"/>
                </a:ext>
              </a:extLst>
            </xdr:cNvPr>
            <xdr:cNvSpPr/>
          </xdr:nvSpPr>
          <xdr:spPr>
            <a:xfrm>
              <a:off x="20238906" y="24203017"/>
              <a:ext cx="1460670" cy="357875"/>
            </a:xfrm>
            <a:prstGeom prst="ellipse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9BBBF68C-C04B-0B63-0DE3-82F6C9C89E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961104" y="19294577"/>
            <a:ext cx="6460987" cy="1935778"/>
          </a:xfrm>
          <a:prstGeom prst="rect">
            <a:avLst/>
          </a:prstGeom>
          <a:ln w="190500" cap="sq">
            <a:solidFill>
              <a:srgbClr val="C8C6BD"/>
            </a:solidFill>
            <a:prstDash val="solid"/>
            <a:miter lim="800000"/>
          </a:ln>
          <a:effectLst>
            <a:outerShdw blurRad="254000" algn="bl" rotWithShape="0">
              <a:srgbClr val="000000">
                <a:alpha val="43000"/>
              </a:srgbClr>
            </a:outerShdw>
          </a:effectLst>
          <a:scene3d>
            <a:camera prst="perspectiveFront" fov="5400000"/>
            <a:lightRig rig="threePt" dir="t">
              <a:rot lat="0" lon="0" rev="2100000"/>
            </a:lightRig>
          </a:scene3d>
          <a:sp3d extrusionH="25400">
            <a:bevelT w="304800" h="152400" prst="hardEdge"/>
            <a:extrusionClr>
              <a:srgbClr val="000000"/>
            </a:extrusionClr>
          </a:sp3d>
        </xdr:spPr>
      </xdr:pic>
      <xdr:sp macro="" textlink="">
        <xdr:nvSpPr>
          <xdr:cNvPr id="33" name="Ellipse 32">
            <a:extLst>
              <a:ext uri="{FF2B5EF4-FFF2-40B4-BE49-F238E27FC236}">
                <a16:creationId xmlns:a16="http://schemas.microsoft.com/office/drawing/2014/main" id="{6C7C8877-7856-4ADB-A132-90575807862D}"/>
              </a:ext>
            </a:extLst>
          </xdr:cNvPr>
          <xdr:cNvSpPr/>
        </xdr:nvSpPr>
        <xdr:spPr>
          <a:xfrm>
            <a:off x="4118538" y="20620166"/>
            <a:ext cx="1454368" cy="309037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8" name="Connecteur droit avec flèche 37">
            <a:extLst>
              <a:ext uri="{FF2B5EF4-FFF2-40B4-BE49-F238E27FC236}">
                <a16:creationId xmlns:a16="http://schemas.microsoft.com/office/drawing/2014/main" id="{3DC13FB5-4199-B2C6-E6F6-BD51564C4803}"/>
              </a:ext>
            </a:extLst>
          </xdr:cNvPr>
          <xdr:cNvCxnSpPr>
            <a:stCxn id="33" idx="6"/>
          </xdr:cNvCxnSpPr>
        </xdr:nvCxnSpPr>
        <xdr:spPr>
          <a:xfrm>
            <a:off x="5572906" y="20774685"/>
            <a:ext cx="5738954" cy="19450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2655700</xdr:colOff>
      <xdr:row>3</xdr:row>
      <xdr:rowOff>185658</xdr:rowOff>
    </xdr:from>
    <xdr:to>
      <xdr:col>7</xdr:col>
      <xdr:colOff>32289</xdr:colOff>
      <xdr:row>16</xdr:row>
      <xdr:rowOff>104936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EC8D96E-DB1A-9D1D-6AAA-4F856CEE2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90107" y="766844"/>
          <a:ext cx="6804724" cy="2437753"/>
        </a:xfrm>
        <a:prstGeom prst="rect">
          <a:avLst/>
        </a:prstGeom>
      </xdr:spPr>
    </xdr:pic>
    <xdr:clientData/>
  </xdr:twoCellAnchor>
  <xdr:twoCellAnchor editAs="oneCell">
    <xdr:from>
      <xdr:col>2</xdr:col>
      <xdr:colOff>161442</xdr:colOff>
      <xdr:row>3</xdr:row>
      <xdr:rowOff>1403</xdr:rowOff>
    </xdr:from>
    <xdr:to>
      <xdr:col>4</xdr:col>
      <xdr:colOff>1170447</xdr:colOff>
      <xdr:row>32</xdr:row>
      <xdr:rowOff>104936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8B840A1-044B-BE6D-F538-56A46BDE9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50828" y="582589"/>
          <a:ext cx="4778644" cy="5721669"/>
        </a:xfrm>
        <a:prstGeom prst="rect">
          <a:avLst/>
        </a:prstGeom>
      </xdr:spPr>
    </xdr:pic>
    <xdr:clientData/>
  </xdr:twoCellAnchor>
  <xdr:twoCellAnchor editAs="oneCell">
    <xdr:from>
      <xdr:col>5</xdr:col>
      <xdr:colOff>458612</xdr:colOff>
      <xdr:row>18</xdr:row>
      <xdr:rowOff>58797</xdr:rowOff>
    </xdr:from>
    <xdr:to>
      <xdr:col>8</xdr:col>
      <xdr:colOff>868667</xdr:colOff>
      <xdr:row>31</xdr:row>
      <xdr:rowOff>94074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247741-8C35-47D0-A0A6-9A2B88EB3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01390" y="3445464"/>
          <a:ext cx="10899314" cy="24812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0</xdr:rowOff>
    </xdr:from>
    <xdr:to>
      <xdr:col>6</xdr:col>
      <xdr:colOff>19050</xdr:colOff>
      <xdr:row>16</xdr:row>
      <xdr:rowOff>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D5E02B26-78AA-91FC-E70D-385DCAE3945D}"/>
            </a:ext>
          </a:extLst>
        </xdr:cNvPr>
        <xdr:cNvCxnSpPr/>
      </xdr:nvCxnSpPr>
      <xdr:spPr>
        <a:xfrm>
          <a:off x="7572375" y="2667000"/>
          <a:ext cx="78105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17</xdr:row>
      <xdr:rowOff>85725</xdr:rowOff>
    </xdr:from>
    <xdr:to>
      <xdr:col>6</xdr:col>
      <xdr:colOff>0</xdr:colOff>
      <xdr:row>20</xdr:row>
      <xdr:rowOff>0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3BA3A478-9369-8334-41DB-7CFF5669AA74}"/>
            </a:ext>
          </a:extLst>
        </xdr:cNvPr>
        <xdr:cNvCxnSpPr/>
      </xdr:nvCxnSpPr>
      <xdr:spPr>
        <a:xfrm flipV="1">
          <a:off x="5743575" y="3324225"/>
          <a:ext cx="904875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19</xdr:row>
      <xdr:rowOff>95250</xdr:rowOff>
    </xdr:from>
    <xdr:to>
      <xdr:col>4</xdr:col>
      <xdr:colOff>0</xdr:colOff>
      <xdr:row>19</xdr:row>
      <xdr:rowOff>104775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E9EB3378-3254-F344-3DDA-0A58C440FEA2}"/>
            </a:ext>
          </a:extLst>
        </xdr:cNvPr>
        <xdr:cNvCxnSpPr/>
      </xdr:nvCxnSpPr>
      <xdr:spPr>
        <a:xfrm>
          <a:off x="4057650" y="3714750"/>
          <a:ext cx="11334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11205</xdr:colOff>
      <xdr:row>17</xdr:row>
      <xdr:rowOff>89647</xdr:rowOff>
    </xdr:from>
    <xdr:to>
      <xdr:col>10</xdr:col>
      <xdr:colOff>0</xdr:colOff>
      <xdr:row>17</xdr:row>
      <xdr:rowOff>100853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BB54376A-984A-A891-6249-1A2A212F4E73}"/>
            </a:ext>
          </a:extLst>
        </xdr:cNvPr>
        <xdr:cNvCxnSpPr/>
      </xdr:nvCxnSpPr>
      <xdr:spPr>
        <a:xfrm flipV="1">
          <a:off x="9289676" y="3529853"/>
          <a:ext cx="750795" cy="1120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13</xdr:row>
      <xdr:rowOff>0</xdr:rowOff>
    </xdr:from>
    <xdr:to>
      <xdr:col>14</xdr:col>
      <xdr:colOff>0</xdr:colOff>
      <xdr:row>16</xdr:row>
      <xdr:rowOff>19050</xdr:rowOff>
    </xdr:to>
    <xdr:cxnSp macro="">
      <xdr:nvCxnSpPr>
        <xdr:cNvPr id="18" name="Connecteur droit avec flèche 17">
          <a:extLst>
            <a:ext uri="{FF2B5EF4-FFF2-40B4-BE49-F238E27FC236}">
              <a16:creationId xmlns:a16="http://schemas.microsoft.com/office/drawing/2014/main" id="{BB3E9CB3-988D-0D18-83A3-942CCB69DDEC}"/>
            </a:ext>
          </a:extLst>
        </xdr:cNvPr>
        <xdr:cNvCxnSpPr/>
      </xdr:nvCxnSpPr>
      <xdr:spPr>
        <a:xfrm flipH="1">
          <a:off x="12830175" y="2476500"/>
          <a:ext cx="75247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18</xdr:row>
      <xdr:rowOff>180975</xdr:rowOff>
    </xdr:from>
    <xdr:to>
      <xdr:col>14</xdr:col>
      <xdr:colOff>0</xdr:colOff>
      <xdr:row>21</xdr:row>
      <xdr:rowOff>9525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CDCA71A5-5F65-63E3-48B8-5EB7DF157A62}"/>
            </a:ext>
          </a:extLst>
        </xdr:cNvPr>
        <xdr:cNvCxnSpPr/>
      </xdr:nvCxnSpPr>
      <xdr:spPr>
        <a:xfrm flipH="1" flipV="1">
          <a:off x="12811125" y="3609975"/>
          <a:ext cx="771525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114300</xdr:rowOff>
    </xdr:to>
    <xdr:sp macro="" textlink="">
      <xdr:nvSpPr>
        <xdr:cNvPr id="2049" name="AutoShape 1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D3312757-2DAC-7671-1EA7-AE0CEAA6B9B2}"/>
            </a:ext>
          </a:extLst>
        </xdr:cNvPr>
        <xdr:cNvSpPr>
          <a:spLocks noChangeAspect="1" noChangeArrowheads="1"/>
        </xdr:cNvSpPr>
      </xdr:nvSpPr>
      <xdr:spPr bwMode="auto">
        <a:xfrm>
          <a:off x="1586865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304800</xdr:colOff>
      <xdr:row>26</xdr:row>
      <xdr:rowOff>114300</xdr:rowOff>
    </xdr:to>
    <xdr:sp macro="" textlink="">
      <xdr:nvSpPr>
        <xdr:cNvPr id="2051" name="AutoShape 3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65F4B43A-46D3-2C60-E249-D87D5ECCFF1A}"/>
            </a:ext>
          </a:extLst>
        </xdr:cNvPr>
        <xdr:cNvSpPr>
          <a:spLocks noChangeAspect="1" noChangeArrowheads="1"/>
        </xdr:cNvSpPr>
      </xdr:nvSpPr>
      <xdr:spPr bwMode="auto">
        <a:xfrm>
          <a:off x="5724525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304800</xdr:colOff>
      <xdr:row>25</xdr:row>
      <xdr:rowOff>114300</xdr:rowOff>
    </xdr:to>
    <xdr:sp macro="" textlink="">
      <xdr:nvSpPr>
        <xdr:cNvPr id="2053" name="AutoShape 5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3768F43C-E385-A6FD-DC0B-CB90D4BAD289}"/>
            </a:ext>
          </a:extLst>
        </xdr:cNvPr>
        <xdr:cNvSpPr>
          <a:spLocks noChangeAspect="1" noChangeArrowheads="1"/>
        </xdr:cNvSpPr>
      </xdr:nvSpPr>
      <xdr:spPr bwMode="auto">
        <a:xfrm>
          <a:off x="57245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609600</xdr:colOff>
      <xdr:row>7</xdr:row>
      <xdr:rowOff>85725</xdr:rowOff>
    </xdr:from>
    <xdr:to>
      <xdr:col>9</xdr:col>
      <xdr:colOff>219075</xdr:colOff>
      <xdr:row>28</xdr:row>
      <xdr:rowOff>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3448D6FC-6A52-A152-3E94-0CAFBC7A3337}"/>
            </a:ext>
          </a:extLst>
        </xdr:cNvPr>
        <xdr:cNvSpPr/>
      </xdr:nvSpPr>
      <xdr:spPr>
        <a:xfrm>
          <a:off x="609600" y="1419225"/>
          <a:ext cx="8905875" cy="4019550"/>
        </a:xfrm>
        <a:prstGeom prst="ellipse">
          <a:avLst/>
        </a:prstGeom>
        <a:noFill/>
        <a:ln w="28575">
          <a:solidFill>
            <a:srgbClr val="92D050"/>
          </a:solidFill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2476501</xdr:colOff>
      <xdr:row>12</xdr:row>
      <xdr:rowOff>133351</xdr:rowOff>
    </xdr:from>
    <xdr:to>
      <xdr:col>5</xdr:col>
      <xdr:colOff>581025</xdr:colOff>
      <xdr:row>15</xdr:row>
      <xdr:rowOff>9525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4362E525-9507-D8E5-44DE-297F338CB111}"/>
            </a:ext>
          </a:extLst>
        </xdr:cNvPr>
        <xdr:cNvSpPr txBox="1"/>
      </xdr:nvSpPr>
      <xdr:spPr>
        <a:xfrm>
          <a:off x="5715001" y="2628901"/>
          <a:ext cx="590549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00B050"/>
              </a:solidFill>
            </a:rPr>
            <a:t>27%</a:t>
          </a:r>
        </a:p>
      </xdr:txBody>
    </xdr:sp>
    <xdr:clientData/>
  </xdr:twoCellAnchor>
  <xdr:twoCellAnchor>
    <xdr:from>
      <xdr:col>4</xdr:col>
      <xdr:colOff>2247900</xdr:colOff>
      <xdr:row>18</xdr:row>
      <xdr:rowOff>28575</xdr:rowOff>
    </xdr:from>
    <xdr:to>
      <xdr:col>5</xdr:col>
      <xdr:colOff>523874</xdr:colOff>
      <xdr:row>20</xdr:row>
      <xdr:rowOff>171450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8D683EE8-6039-4256-AEAB-EC2F2E0F2849}"/>
            </a:ext>
          </a:extLst>
        </xdr:cNvPr>
        <xdr:cNvSpPr txBox="1"/>
      </xdr:nvSpPr>
      <xdr:spPr>
        <a:xfrm>
          <a:off x="5486400" y="3457575"/>
          <a:ext cx="761999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400" b="1">
              <a:solidFill>
                <a:srgbClr val="00B050"/>
              </a:solidFill>
            </a:rPr>
            <a:t>50%</a:t>
          </a:r>
        </a:p>
      </xdr:txBody>
    </xdr:sp>
    <xdr:clientData/>
  </xdr:twoCellAnchor>
  <xdr:twoCellAnchor>
    <xdr:from>
      <xdr:col>5</xdr:col>
      <xdr:colOff>0</xdr:colOff>
      <xdr:row>19</xdr:row>
      <xdr:rowOff>0</xdr:rowOff>
    </xdr:from>
    <xdr:to>
      <xdr:col>5</xdr:col>
      <xdr:colOff>914400</xdr:colOff>
      <xdr:row>25</xdr:row>
      <xdr:rowOff>152400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E126DFBF-8875-4E82-8147-B0DCF0337264}"/>
            </a:ext>
          </a:extLst>
        </xdr:cNvPr>
        <xdr:cNvCxnSpPr>
          <a:stCxn id="2051" idx="1"/>
        </xdr:cNvCxnSpPr>
      </xdr:nvCxnSpPr>
      <xdr:spPr>
        <a:xfrm flipV="1">
          <a:off x="5724525" y="3619500"/>
          <a:ext cx="914400" cy="1295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2352676</xdr:colOff>
      <xdr:row>23</xdr:row>
      <xdr:rowOff>152401</xdr:rowOff>
    </xdr:from>
    <xdr:to>
      <xdr:col>5</xdr:col>
      <xdr:colOff>457200</xdr:colOff>
      <xdr:row>26</xdr:row>
      <xdr:rowOff>28575</xdr:rowOff>
    </xdr:to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EDF100BF-C567-4AFD-950E-B0CD9EAAA705}"/>
            </a:ext>
          </a:extLst>
        </xdr:cNvPr>
        <xdr:cNvSpPr txBox="1"/>
      </xdr:nvSpPr>
      <xdr:spPr>
        <a:xfrm>
          <a:off x="5591176" y="4533901"/>
          <a:ext cx="590549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00B050"/>
              </a:solidFill>
            </a:rPr>
            <a:t>23%</a:t>
          </a:r>
        </a:p>
      </xdr:txBody>
    </xdr:sp>
    <xdr:clientData/>
  </xdr:twoCellAnchor>
  <xdr:twoCellAnchor>
    <xdr:from>
      <xdr:col>0</xdr:col>
      <xdr:colOff>352427</xdr:colOff>
      <xdr:row>3</xdr:row>
      <xdr:rowOff>152400</xdr:rowOff>
    </xdr:from>
    <xdr:to>
      <xdr:col>17</xdr:col>
      <xdr:colOff>284514</xdr:colOff>
      <xdr:row>31</xdr:row>
      <xdr:rowOff>171450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EEF2CC93-D36F-4386-A72B-7F48D964F517}"/>
            </a:ext>
          </a:extLst>
        </xdr:cNvPr>
        <xdr:cNvSpPr/>
      </xdr:nvSpPr>
      <xdr:spPr>
        <a:xfrm>
          <a:off x="352427" y="709056"/>
          <a:ext cx="15827704" cy="5437167"/>
        </a:xfrm>
        <a:prstGeom prst="ellipse">
          <a:avLst/>
        </a:prstGeom>
        <a:noFill/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0070C0"/>
            </a:solidFill>
          </a:endParaRPr>
        </a:p>
      </xdr:txBody>
    </xdr:sp>
    <xdr:clientData/>
  </xdr:twoCellAnchor>
  <xdr:twoCellAnchor>
    <xdr:from>
      <xdr:col>3</xdr:col>
      <xdr:colOff>519151</xdr:colOff>
      <xdr:row>39</xdr:row>
      <xdr:rowOff>74557</xdr:rowOff>
    </xdr:from>
    <xdr:to>
      <xdr:col>4</xdr:col>
      <xdr:colOff>1669967</xdr:colOff>
      <xdr:row>41</xdr:row>
      <xdr:rowOff>107948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525B146A-772D-404A-B5E4-61C54CE4014A}"/>
            </a:ext>
          </a:extLst>
        </xdr:cNvPr>
        <xdr:cNvSpPr txBox="1"/>
      </xdr:nvSpPr>
      <xdr:spPr>
        <a:xfrm>
          <a:off x="2931326" y="7533745"/>
          <a:ext cx="1954875" cy="51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400" b="1">
              <a:solidFill>
                <a:srgbClr val="002060"/>
              </a:solidFill>
            </a:rPr>
            <a:t>Transport</a:t>
          </a:r>
        </a:p>
      </xdr:txBody>
    </xdr:sp>
    <xdr:clientData/>
  </xdr:twoCellAnchor>
  <xdr:twoCellAnchor>
    <xdr:from>
      <xdr:col>2</xdr:col>
      <xdr:colOff>304776</xdr:colOff>
      <xdr:row>24</xdr:row>
      <xdr:rowOff>151512</xdr:rowOff>
    </xdr:from>
    <xdr:to>
      <xdr:col>4</xdr:col>
      <xdr:colOff>692530</xdr:colOff>
      <xdr:row>39</xdr:row>
      <xdr:rowOff>74557</xdr:rowOff>
    </xdr:to>
    <xdr:cxnSp macro="">
      <xdr:nvCxnSpPr>
        <xdr:cNvPr id="22" name="Connecteur droit avec flèche 21">
          <a:extLst>
            <a:ext uri="{FF2B5EF4-FFF2-40B4-BE49-F238E27FC236}">
              <a16:creationId xmlns:a16="http://schemas.microsoft.com/office/drawing/2014/main" id="{CAD91795-1C35-CCEA-6E3F-6D9B60CC1DAE}"/>
            </a:ext>
          </a:extLst>
        </xdr:cNvPr>
        <xdr:cNvCxnSpPr>
          <a:stCxn id="2" idx="3"/>
          <a:endCxn id="19" idx="0"/>
        </xdr:cNvCxnSpPr>
      </xdr:nvCxnSpPr>
      <xdr:spPr>
        <a:xfrm>
          <a:off x="1912893" y="4827421"/>
          <a:ext cx="1995871" cy="2706324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73543</xdr:colOff>
      <xdr:row>32</xdr:row>
      <xdr:rowOff>162570</xdr:rowOff>
    </xdr:from>
    <xdr:to>
      <xdr:col>4</xdr:col>
      <xdr:colOff>618506</xdr:colOff>
      <xdr:row>34</xdr:row>
      <xdr:rowOff>131805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E51531E7-AC0D-4DE6-9D7B-185BF1EECEE4}"/>
            </a:ext>
          </a:extLst>
        </xdr:cNvPr>
        <xdr:cNvSpPr txBox="1"/>
      </xdr:nvSpPr>
      <xdr:spPr>
        <a:xfrm>
          <a:off x="2485718" y="6322895"/>
          <a:ext cx="1349022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Négociation</a:t>
          </a:r>
        </a:p>
      </xdr:txBody>
    </xdr:sp>
    <xdr:clientData/>
  </xdr:twoCellAnchor>
  <xdr:twoCellAnchor>
    <xdr:from>
      <xdr:col>2</xdr:col>
      <xdr:colOff>457694</xdr:colOff>
      <xdr:row>30</xdr:row>
      <xdr:rowOff>30335</xdr:rowOff>
    </xdr:from>
    <xdr:to>
      <xdr:col>4</xdr:col>
      <xdr:colOff>197921</xdr:colOff>
      <xdr:row>31</xdr:row>
      <xdr:rowOff>185122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78281745-280D-46B1-901F-2077EA17562E}"/>
            </a:ext>
          </a:extLst>
        </xdr:cNvPr>
        <xdr:cNvSpPr txBox="1"/>
      </xdr:nvSpPr>
      <xdr:spPr>
        <a:xfrm>
          <a:off x="2065811" y="5819556"/>
          <a:ext cx="1348344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Fournisseur</a:t>
          </a:r>
        </a:p>
      </xdr:txBody>
    </xdr:sp>
    <xdr:clientData/>
  </xdr:twoCellAnchor>
  <xdr:twoCellAnchor>
    <xdr:from>
      <xdr:col>3</xdr:col>
      <xdr:colOff>448604</xdr:colOff>
      <xdr:row>35</xdr:row>
      <xdr:rowOff>141789</xdr:rowOff>
    </xdr:from>
    <xdr:to>
      <xdr:col>4</xdr:col>
      <xdr:colOff>993567</xdr:colOff>
      <xdr:row>37</xdr:row>
      <xdr:rowOff>111025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4E7BBA22-CDE6-4433-A62D-723F77298714}"/>
            </a:ext>
          </a:extLst>
        </xdr:cNvPr>
        <xdr:cNvSpPr txBox="1"/>
      </xdr:nvSpPr>
      <xdr:spPr>
        <a:xfrm>
          <a:off x="2860779" y="6858770"/>
          <a:ext cx="1349022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Production</a:t>
          </a:r>
        </a:p>
      </xdr:txBody>
    </xdr:sp>
    <xdr:clientData/>
  </xdr:twoCellAnchor>
  <xdr:twoCellAnchor>
    <xdr:from>
      <xdr:col>7</xdr:col>
      <xdr:colOff>622071</xdr:colOff>
      <xdr:row>35</xdr:row>
      <xdr:rowOff>41405</xdr:rowOff>
    </xdr:from>
    <xdr:to>
      <xdr:col>10</xdr:col>
      <xdr:colOff>544286</xdr:colOff>
      <xdr:row>37</xdr:row>
      <xdr:rowOff>12371</xdr:rowOff>
    </xdr:to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CF0A29D1-0584-4096-BD9A-4EAC9092229A}"/>
            </a:ext>
          </a:extLst>
        </xdr:cNvPr>
        <xdr:cNvSpPr txBox="1"/>
      </xdr:nvSpPr>
      <xdr:spPr>
        <a:xfrm>
          <a:off x="8378142" y="6758386"/>
          <a:ext cx="2223060" cy="342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Maritime</a:t>
          </a:r>
        </a:p>
      </xdr:txBody>
    </xdr:sp>
    <xdr:clientData/>
  </xdr:twoCellAnchor>
  <xdr:twoCellAnchor>
    <xdr:from>
      <xdr:col>7</xdr:col>
      <xdr:colOff>626030</xdr:colOff>
      <xdr:row>43</xdr:row>
      <xdr:rowOff>45363</xdr:rowOff>
    </xdr:from>
    <xdr:to>
      <xdr:col>10</xdr:col>
      <xdr:colOff>548245</xdr:colOff>
      <xdr:row>45</xdr:row>
      <xdr:rowOff>16328</xdr:rowOff>
    </xdr:to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3E676000-4501-4674-ACB1-3F17C572733B}"/>
            </a:ext>
          </a:extLst>
        </xdr:cNvPr>
        <xdr:cNvSpPr txBox="1"/>
      </xdr:nvSpPr>
      <xdr:spPr>
        <a:xfrm>
          <a:off x="8382101" y="8358090"/>
          <a:ext cx="2223060" cy="342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Aérien</a:t>
          </a:r>
        </a:p>
      </xdr:txBody>
    </xdr:sp>
    <xdr:clientData/>
  </xdr:twoCellAnchor>
  <xdr:twoCellAnchor>
    <xdr:from>
      <xdr:col>6</xdr:col>
      <xdr:colOff>643246</xdr:colOff>
      <xdr:row>36</xdr:row>
      <xdr:rowOff>26888</xdr:rowOff>
    </xdr:from>
    <xdr:to>
      <xdr:col>7</xdr:col>
      <xdr:colOff>622071</xdr:colOff>
      <xdr:row>40</xdr:row>
      <xdr:rowOff>157721</xdr:rowOff>
    </xdr:to>
    <xdr:cxnSp macro="">
      <xdr:nvCxnSpPr>
        <xdr:cNvPr id="33" name="Connecteur droit avec flèche 32">
          <a:extLst>
            <a:ext uri="{FF2B5EF4-FFF2-40B4-BE49-F238E27FC236}">
              <a16:creationId xmlns:a16="http://schemas.microsoft.com/office/drawing/2014/main" id="{3B06163B-E540-4C83-92F4-F23A7BF8C6BE}"/>
            </a:ext>
          </a:extLst>
        </xdr:cNvPr>
        <xdr:cNvCxnSpPr>
          <a:stCxn id="49" idx="3"/>
          <a:endCxn id="30" idx="1"/>
        </xdr:cNvCxnSpPr>
      </xdr:nvCxnSpPr>
      <xdr:spPr>
        <a:xfrm flipV="1">
          <a:off x="7277128" y="7086594"/>
          <a:ext cx="1099414" cy="892833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643246</xdr:colOff>
      <xdr:row>40</xdr:row>
      <xdr:rowOff>162960</xdr:rowOff>
    </xdr:from>
    <xdr:to>
      <xdr:col>7</xdr:col>
      <xdr:colOff>626030</xdr:colOff>
      <xdr:row>44</xdr:row>
      <xdr:rowOff>30846</xdr:rowOff>
    </xdr:to>
    <xdr:cxnSp macro="">
      <xdr:nvCxnSpPr>
        <xdr:cNvPr id="36" name="Connecteur droit avec flèche 35">
          <a:extLst>
            <a:ext uri="{FF2B5EF4-FFF2-40B4-BE49-F238E27FC236}">
              <a16:creationId xmlns:a16="http://schemas.microsoft.com/office/drawing/2014/main" id="{8AF3DDB0-4130-4016-9473-5DE02E620C57}"/>
            </a:ext>
          </a:extLst>
        </xdr:cNvPr>
        <xdr:cNvCxnSpPr>
          <a:stCxn id="49" idx="3"/>
          <a:endCxn id="31" idx="1"/>
        </xdr:cNvCxnSpPr>
      </xdr:nvCxnSpPr>
      <xdr:spPr>
        <a:xfrm>
          <a:off x="7273636" y="7807700"/>
          <a:ext cx="1108465" cy="7214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544286</xdr:colOff>
      <xdr:row>36</xdr:row>
      <xdr:rowOff>26889</xdr:rowOff>
    </xdr:from>
    <xdr:to>
      <xdr:col>11</xdr:col>
      <xdr:colOff>498368</xdr:colOff>
      <xdr:row>40</xdr:row>
      <xdr:rowOff>138506</xdr:rowOff>
    </xdr:to>
    <xdr:cxnSp macro="">
      <xdr:nvCxnSpPr>
        <xdr:cNvPr id="39" name="Connecteur droit avec flèche 38">
          <a:extLst>
            <a:ext uri="{FF2B5EF4-FFF2-40B4-BE49-F238E27FC236}">
              <a16:creationId xmlns:a16="http://schemas.microsoft.com/office/drawing/2014/main" id="{29678498-0CA1-4392-9F44-DADBF1ED0BCF}"/>
            </a:ext>
          </a:extLst>
        </xdr:cNvPr>
        <xdr:cNvCxnSpPr>
          <a:stCxn id="30" idx="3"/>
          <a:endCxn id="2066" idx="1"/>
        </xdr:cNvCxnSpPr>
      </xdr:nvCxnSpPr>
      <xdr:spPr>
        <a:xfrm>
          <a:off x="10601202" y="6929421"/>
          <a:ext cx="1191095" cy="8538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548245</xdr:colOff>
      <xdr:row>40</xdr:row>
      <xdr:rowOff>138506</xdr:rowOff>
    </xdr:from>
    <xdr:to>
      <xdr:col>11</xdr:col>
      <xdr:colOff>498368</xdr:colOff>
      <xdr:row>44</xdr:row>
      <xdr:rowOff>30846</xdr:rowOff>
    </xdr:to>
    <xdr:cxnSp macro="">
      <xdr:nvCxnSpPr>
        <xdr:cNvPr id="42" name="Connecteur droit avec flèche 41">
          <a:extLst>
            <a:ext uri="{FF2B5EF4-FFF2-40B4-BE49-F238E27FC236}">
              <a16:creationId xmlns:a16="http://schemas.microsoft.com/office/drawing/2014/main" id="{33DDB103-073E-40C4-B2DF-EDDD25541C45}"/>
            </a:ext>
          </a:extLst>
        </xdr:cNvPr>
        <xdr:cNvCxnSpPr>
          <a:stCxn id="31" idx="3"/>
          <a:endCxn id="2066" idx="1"/>
        </xdr:cNvCxnSpPr>
      </xdr:nvCxnSpPr>
      <xdr:spPr>
        <a:xfrm flipV="1">
          <a:off x="10605161" y="7783246"/>
          <a:ext cx="1187136" cy="745879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2378628</xdr:colOff>
      <xdr:row>38</xdr:row>
      <xdr:rowOff>165107</xdr:rowOff>
    </xdr:from>
    <xdr:to>
      <xdr:col>6</xdr:col>
      <xdr:colOff>643246</xdr:colOff>
      <xdr:row>42</xdr:row>
      <xdr:rowOff>49481</xdr:rowOff>
    </xdr:to>
    <xdr:sp macro="" textlink="">
      <xdr:nvSpPr>
        <xdr:cNvPr id="49" name="ZoneTexte 48">
          <a:extLst>
            <a:ext uri="{FF2B5EF4-FFF2-40B4-BE49-F238E27FC236}">
              <a16:creationId xmlns:a16="http://schemas.microsoft.com/office/drawing/2014/main" id="{A974164E-B3D6-4775-93BF-42DD149F383A}"/>
            </a:ext>
          </a:extLst>
        </xdr:cNvPr>
        <xdr:cNvSpPr txBox="1"/>
      </xdr:nvSpPr>
      <xdr:spPr>
        <a:xfrm>
          <a:off x="5594862" y="7438743"/>
          <a:ext cx="1678774" cy="7379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>
              <a:solidFill>
                <a:srgbClr val="002060"/>
              </a:solidFill>
            </a:rPr>
            <a:t>Droits</a:t>
          </a:r>
          <a:r>
            <a:rPr lang="fr-FR" sz="2000" b="1" baseline="0">
              <a:solidFill>
                <a:srgbClr val="002060"/>
              </a:solidFill>
            </a:rPr>
            <a:t> d'éxportation</a:t>
          </a:r>
          <a:endParaRPr lang="fr-FR" sz="2000" b="1">
            <a:solidFill>
              <a:srgbClr val="002060"/>
            </a:solidFill>
          </a:endParaRPr>
        </a:p>
      </xdr:txBody>
    </xdr:sp>
    <xdr:clientData/>
  </xdr:twoCellAnchor>
  <xdr:twoCellAnchor>
    <xdr:from>
      <xdr:col>4</xdr:col>
      <xdr:colOff>1669967</xdr:colOff>
      <xdr:row>40</xdr:row>
      <xdr:rowOff>146918</xdr:rowOff>
    </xdr:from>
    <xdr:to>
      <xdr:col>4</xdr:col>
      <xdr:colOff>2378628</xdr:colOff>
      <xdr:row>40</xdr:row>
      <xdr:rowOff>162960</xdr:rowOff>
    </xdr:to>
    <xdr:cxnSp macro="">
      <xdr:nvCxnSpPr>
        <xdr:cNvPr id="56" name="Connecteur droit avec flèche 55">
          <a:extLst>
            <a:ext uri="{FF2B5EF4-FFF2-40B4-BE49-F238E27FC236}">
              <a16:creationId xmlns:a16="http://schemas.microsoft.com/office/drawing/2014/main" id="{540F207B-4156-460F-82B0-CC1661A4F8B7}"/>
            </a:ext>
          </a:extLst>
        </xdr:cNvPr>
        <xdr:cNvCxnSpPr>
          <a:stCxn id="19" idx="3"/>
          <a:endCxn id="49" idx="1"/>
        </xdr:cNvCxnSpPr>
      </xdr:nvCxnSpPr>
      <xdr:spPr>
        <a:xfrm>
          <a:off x="4886201" y="7791658"/>
          <a:ext cx="708661" cy="16042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498368</xdr:colOff>
      <xdr:row>39</xdr:row>
      <xdr:rowOff>66145</xdr:rowOff>
    </xdr:from>
    <xdr:to>
      <xdr:col>14</xdr:col>
      <xdr:colOff>152399</xdr:colOff>
      <xdr:row>41</xdr:row>
      <xdr:rowOff>99536</xdr:rowOff>
    </xdr:to>
    <xdr:sp macro="" textlink="">
      <xdr:nvSpPr>
        <xdr:cNvPr id="2066" name="ZoneTexte 2065">
          <a:extLst>
            <a:ext uri="{FF2B5EF4-FFF2-40B4-BE49-F238E27FC236}">
              <a16:creationId xmlns:a16="http://schemas.microsoft.com/office/drawing/2014/main" id="{7ED01817-756D-4059-ADB9-DA48021B019A}"/>
            </a:ext>
          </a:extLst>
        </xdr:cNvPr>
        <xdr:cNvSpPr txBox="1"/>
      </xdr:nvSpPr>
      <xdr:spPr>
        <a:xfrm>
          <a:off x="11792297" y="7525333"/>
          <a:ext cx="1954875" cy="51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400" b="1">
              <a:solidFill>
                <a:srgbClr val="002060"/>
              </a:solidFill>
            </a:rPr>
            <a:t>Douane</a:t>
          </a:r>
        </a:p>
      </xdr:txBody>
    </xdr:sp>
    <xdr:clientData/>
  </xdr:twoCellAnchor>
  <xdr:twoCellAnchor>
    <xdr:from>
      <xdr:col>15</xdr:col>
      <xdr:colOff>322263</xdr:colOff>
      <xdr:row>39</xdr:row>
      <xdr:rowOff>156882</xdr:rowOff>
    </xdr:from>
    <xdr:to>
      <xdr:col>18</xdr:col>
      <xdr:colOff>104129</xdr:colOff>
      <xdr:row>41</xdr:row>
      <xdr:rowOff>22410</xdr:rowOff>
    </xdr:to>
    <xdr:sp macro="" textlink="">
      <xdr:nvSpPr>
        <xdr:cNvPr id="2084" name="ZoneTexte 2083">
          <a:extLst>
            <a:ext uri="{FF2B5EF4-FFF2-40B4-BE49-F238E27FC236}">
              <a16:creationId xmlns:a16="http://schemas.microsoft.com/office/drawing/2014/main" id="{624FA439-7FD6-4264-BAD7-7D5E7C7EC126}"/>
            </a:ext>
          </a:extLst>
        </xdr:cNvPr>
        <xdr:cNvSpPr txBox="1"/>
      </xdr:nvSpPr>
      <xdr:spPr>
        <a:xfrm>
          <a:off x="14654587" y="7788088"/>
          <a:ext cx="2067866" cy="3473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fr-FR" sz="1800" b="1">
              <a:solidFill>
                <a:srgbClr val="002060"/>
              </a:solidFill>
              <a:latin typeface="+mn-lt"/>
              <a:ea typeface="+mn-ea"/>
              <a:cs typeface="+mn-cs"/>
            </a:rPr>
            <a:t>Transport interne</a:t>
          </a:r>
        </a:p>
      </xdr:txBody>
    </xdr:sp>
    <xdr:clientData/>
  </xdr:twoCellAnchor>
  <xdr:twoCellAnchor>
    <xdr:from>
      <xdr:col>14</xdr:col>
      <xdr:colOff>152399</xdr:colOff>
      <xdr:row>40</xdr:row>
      <xdr:rowOff>133267</xdr:rowOff>
    </xdr:from>
    <xdr:to>
      <xdr:col>15</xdr:col>
      <xdr:colOff>322263</xdr:colOff>
      <xdr:row>40</xdr:row>
      <xdr:rowOff>140073</xdr:rowOff>
    </xdr:to>
    <xdr:cxnSp macro="">
      <xdr:nvCxnSpPr>
        <xdr:cNvPr id="2085" name="Connecteur droit avec flèche 2084">
          <a:extLst>
            <a:ext uri="{FF2B5EF4-FFF2-40B4-BE49-F238E27FC236}">
              <a16:creationId xmlns:a16="http://schemas.microsoft.com/office/drawing/2014/main" id="{B332431A-925D-464E-BFAC-E5F89682158B}"/>
            </a:ext>
          </a:extLst>
        </xdr:cNvPr>
        <xdr:cNvCxnSpPr>
          <a:stCxn id="2066" idx="3"/>
          <a:endCxn id="2084" idx="1"/>
        </xdr:cNvCxnSpPr>
      </xdr:nvCxnSpPr>
      <xdr:spPr>
        <a:xfrm>
          <a:off x="13722723" y="7954973"/>
          <a:ext cx="931864" cy="6806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104129</xdr:colOff>
      <xdr:row>40</xdr:row>
      <xdr:rowOff>135384</xdr:rowOff>
    </xdr:from>
    <xdr:to>
      <xdr:col>19</xdr:col>
      <xdr:colOff>129621</xdr:colOff>
      <xdr:row>40</xdr:row>
      <xdr:rowOff>140073</xdr:rowOff>
    </xdr:to>
    <xdr:cxnSp macro="">
      <xdr:nvCxnSpPr>
        <xdr:cNvPr id="2095" name="Connecteur droit avec flèche 2094">
          <a:extLst>
            <a:ext uri="{FF2B5EF4-FFF2-40B4-BE49-F238E27FC236}">
              <a16:creationId xmlns:a16="http://schemas.microsoft.com/office/drawing/2014/main" id="{89761ABF-96B0-49E0-B245-4EF9B76A1071}"/>
            </a:ext>
          </a:extLst>
        </xdr:cNvPr>
        <xdr:cNvCxnSpPr>
          <a:cxnSpLocks/>
          <a:stCxn id="2084" idx="3"/>
        </xdr:cNvCxnSpPr>
      </xdr:nvCxnSpPr>
      <xdr:spPr>
        <a:xfrm flipV="1">
          <a:off x="16722453" y="7957090"/>
          <a:ext cx="787492" cy="4689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123264</xdr:colOff>
      <xdr:row>38</xdr:row>
      <xdr:rowOff>148477</xdr:rowOff>
    </xdr:from>
    <xdr:to>
      <xdr:col>20</xdr:col>
      <xdr:colOff>168087</xdr:colOff>
      <xdr:row>42</xdr:row>
      <xdr:rowOff>92447</xdr:rowOff>
    </xdr:to>
    <xdr:pic>
      <xdr:nvPicPr>
        <xdr:cNvPr id="2135" name="Image 2134" descr="10 meilleures idées sur Logo usine | logo usine, logos, usine">
          <a:extLst>
            <a:ext uri="{FF2B5EF4-FFF2-40B4-BE49-F238E27FC236}">
              <a16:creationId xmlns:a16="http://schemas.microsoft.com/office/drawing/2014/main" id="{5A097674-C347-F67F-FFEA-088BC8D63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3588" y="7589183"/>
          <a:ext cx="806823" cy="806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672452</xdr:colOff>
      <xdr:row>39</xdr:row>
      <xdr:rowOff>155385</xdr:rowOff>
    </xdr:from>
    <xdr:to>
      <xdr:col>10</xdr:col>
      <xdr:colOff>594667</xdr:colOff>
      <xdr:row>41</xdr:row>
      <xdr:rowOff>25497</xdr:rowOff>
    </xdr:to>
    <xdr:sp macro="" textlink="">
      <xdr:nvSpPr>
        <xdr:cNvPr id="2142" name="ZoneTexte 2141">
          <a:extLst>
            <a:ext uri="{FF2B5EF4-FFF2-40B4-BE49-F238E27FC236}">
              <a16:creationId xmlns:a16="http://schemas.microsoft.com/office/drawing/2014/main" id="{4C32F305-EEB7-40AC-A758-2BE5F3A5F861}"/>
            </a:ext>
          </a:extLst>
        </xdr:cNvPr>
        <xdr:cNvSpPr txBox="1"/>
      </xdr:nvSpPr>
      <xdr:spPr>
        <a:xfrm>
          <a:off x="8426923" y="7786591"/>
          <a:ext cx="2208215" cy="3519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Ferroviaire</a:t>
          </a:r>
        </a:p>
      </xdr:txBody>
    </xdr:sp>
    <xdr:clientData/>
  </xdr:twoCellAnchor>
  <xdr:twoCellAnchor>
    <xdr:from>
      <xdr:col>6</xdr:col>
      <xdr:colOff>643246</xdr:colOff>
      <xdr:row>40</xdr:row>
      <xdr:rowOff>140868</xdr:rowOff>
    </xdr:from>
    <xdr:to>
      <xdr:col>7</xdr:col>
      <xdr:colOff>672452</xdr:colOff>
      <xdr:row>40</xdr:row>
      <xdr:rowOff>157721</xdr:rowOff>
    </xdr:to>
    <xdr:cxnSp macro="">
      <xdr:nvCxnSpPr>
        <xdr:cNvPr id="2143" name="Connecteur droit avec flèche 2142">
          <a:extLst>
            <a:ext uri="{FF2B5EF4-FFF2-40B4-BE49-F238E27FC236}">
              <a16:creationId xmlns:a16="http://schemas.microsoft.com/office/drawing/2014/main" id="{BF45930A-349B-4DEA-9674-E023157F0CEB}"/>
            </a:ext>
          </a:extLst>
        </xdr:cNvPr>
        <xdr:cNvCxnSpPr>
          <a:stCxn id="49" idx="3"/>
          <a:endCxn id="2142" idx="1"/>
        </xdr:cNvCxnSpPr>
      </xdr:nvCxnSpPr>
      <xdr:spPr>
        <a:xfrm flipV="1">
          <a:off x="7277128" y="7962574"/>
          <a:ext cx="1149795" cy="16853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594667</xdr:colOff>
      <xdr:row>40</xdr:row>
      <xdr:rowOff>133267</xdr:rowOff>
    </xdr:from>
    <xdr:to>
      <xdr:col>11</xdr:col>
      <xdr:colOff>498368</xdr:colOff>
      <xdr:row>40</xdr:row>
      <xdr:rowOff>140868</xdr:rowOff>
    </xdr:to>
    <xdr:cxnSp macro="">
      <xdr:nvCxnSpPr>
        <xdr:cNvPr id="2147" name="Connecteur droit avec flèche 2146">
          <a:extLst>
            <a:ext uri="{FF2B5EF4-FFF2-40B4-BE49-F238E27FC236}">
              <a16:creationId xmlns:a16="http://schemas.microsoft.com/office/drawing/2014/main" id="{38C80A2F-F2A9-42AF-99ED-A63E59005409}"/>
            </a:ext>
          </a:extLst>
        </xdr:cNvPr>
        <xdr:cNvCxnSpPr>
          <a:stCxn id="2142" idx="3"/>
          <a:endCxn id="2066" idx="1"/>
        </xdr:cNvCxnSpPr>
      </xdr:nvCxnSpPr>
      <xdr:spPr>
        <a:xfrm flipV="1">
          <a:off x="10635138" y="7954973"/>
          <a:ext cx="1147554" cy="7601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231466</xdr:colOff>
      <xdr:row>62</xdr:row>
      <xdr:rowOff>79680</xdr:rowOff>
    </xdr:from>
    <xdr:to>
      <xdr:col>5</xdr:col>
      <xdr:colOff>56030</xdr:colOff>
      <xdr:row>67</xdr:row>
      <xdr:rowOff>78440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C6090071-485D-44C0-88D2-A58F812C7C0A}"/>
            </a:ext>
          </a:extLst>
        </xdr:cNvPr>
        <xdr:cNvSpPr txBox="1"/>
      </xdr:nvSpPr>
      <xdr:spPr>
        <a:xfrm>
          <a:off x="231466" y="12193239"/>
          <a:ext cx="5539564" cy="95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https://www.statistiques.developpement-durable.gouv.fr/publicationweb/649?type=versionimprimable</a:t>
          </a:r>
        </a:p>
      </xdr:txBody>
    </xdr:sp>
    <xdr:clientData/>
  </xdr:twoCellAnchor>
  <xdr:twoCellAnchor editAs="oneCell">
    <xdr:from>
      <xdr:col>5</xdr:col>
      <xdr:colOff>392206</xdr:colOff>
      <xdr:row>68</xdr:row>
      <xdr:rowOff>89645</xdr:rowOff>
    </xdr:from>
    <xdr:to>
      <xdr:col>12</xdr:col>
      <xdr:colOff>633493</xdr:colOff>
      <xdr:row>90</xdr:row>
      <xdr:rowOff>22411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B246C32-17BE-0734-F1AD-C718CEF98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7206" y="13346204"/>
          <a:ext cx="6572611" cy="4123766"/>
        </a:xfrm>
        <a:prstGeom prst="rect">
          <a:avLst/>
        </a:prstGeom>
      </xdr:spPr>
    </xdr:pic>
    <xdr:clientData/>
  </xdr:twoCellAnchor>
  <xdr:twoCellAnchor>
    <xdr:from>
      <xdr:col>5</xdr:col>
      <xdr:colOff>619190</xdr:colOff>
      <xdr:row>62</xdr:row>
      <xdr:rowOff>52786</xdr:rowOff>
    </xdr:from>
    <xdr:to>
      <xdr:col>11</xdr:col>
      <xdr:colOff>589430</xdr:colOff>
      <xdr:row>67</xdr:row>
      <xdr:rowOff>51546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0FBAB760-EFB1-4BA0-82B5-FD5DF2F8D7E1}"/>
            </a:ext>
          </a:extLst>
        </xdr:cNvPr>
        <xdr:cNvSpPr txBox="1"/>
      </xdr:nvSpPr>
      <xdr:spPr>
        <a:xfrm>
          <a:off x="6334190" y="12166345"/>
          <a:ext cx="5539564" cy="95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https://www.drewry.co.uk/supply-chain-advisors/supply-chain-expertise/world-container-index-assessed-by-drewry</a:t>
          </a:r>
        </a:p>
      </xdr:txBody>
    </xdr:sp>
    <xdr:clientData/>
  </xdr:twoCellAnchor>
  <xdr:twoCellAnchor editAs="oneCell">
    <xdr:from>
      <xdr:col>0</xdr:col>
      <xdr:colOff>1</xdr:colOff>
      <xdr:row>68</xdr:row>
      <xdr:rowOff>190499</xdr:rowOff>
    </xdr:from>
    <xdr:to>
      <xdr:col>5</xdr:col>
      <xdr:colOff>212913</xdr:colOff>
      <xdr:row>86</xdr:row>
      <xdr:rowOff>95714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21A21A2-E6C1-AC5E-2E31-C57B00FF8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3447058"/>
          <a:ext cx="5927912" cy="33342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6</xdr:row>
      <xdr:rowOff>95250</xdr:rowOff>
    </xdr:from>
    <xdr:to>
      <xdr:col>10</xdr:col>
      <xdr:colOff>334383</xdr:colOff>
      <xdr:row>15</xdr:row>
      <xdr:rowOff>57384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F96005-0D26-907E-B3E2-5B5D40534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1238250"/>
          <a:ext cx="7220958" cy="1676634"/>
        </a:xfrm>
        <a:prstGeom prst="rect">
          <a:avLst/>
        </a:prstGeom>
      </xdr:spPr>
    </xdr:pic>
    <xdr:clientData/>
  </xdr:twoCellAnchor>
  <xdr:twoCellAnchor>
    <xdr:from>
      <xdr:col>2</xdr:col>
      <xdr:colOff>657225</xdr:colOff>
      <xdr:row>15</xdr:row>
      <xdr:rowOff>57150</xdr:rowOff>
    </xdr:from>
    <xdr:to>
      <xdr:col>7</xdr:col>
      <xdr:colOff>552450</xdr:colOff>
      <xdr:row>21</xdr:row>
      <xdr:rowOff>19050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24C23C3F-DB0F-0013-9FE4-69A232B799F9}"/>
            </a:ext>
          </a:extLst>
        </xdr:cNvPr>
        <xdr:cNvSpPr txBox="1"/>
      </xdr:nvSpPr>
      <xdr:spPr>
        <a:xfrm>
          <a:off x="2181225" y="2914650"/>
          <a:ext cx="3705225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Un </a:t>
          </a:r>
          <a:r>
            <a:rPr lang="fr-FR" b="1"/>
            <a:t>module solaire TOPCon de 182 mm</a:t>
          </a:r>
          <a:r>
            <a:rPr lang="fr-FR"/>
            <a:t> contient généralement </a:t>
          </a:r>
          <a:r>
            <a:rPr lang="fr-FR" b="1"/>
            <a:t>54, 60, 72 ou 78 cellules</a:t>
          </a:r>
          <a:r>
            <a:rPr lang="fr-FR"/>
            <a:t> en fonction du modèle. Les configurations les plus courantes en Europe sont </a:t>
          </a:r>
          <a:r>
            <a:rPr lang="fr-FR" b="1"/>
            <a:t>108 demi-cellules (54 cellules pleines), 120 demi-cellules (60 cellules pleines) et 144 demi-cellules (72 cellules pleines)</a:t>
          </a:r>
          <a:r>
            <a:rPr lang="fr-FR"/>
            <a:t>.</a:t>
          </a:r>
          <a:endParaRPr lang="fr-FR" sz="1100"/>
        </a:p>
      </xdr:txBody>
    </xdr:sp>
    <xdr:clientData/>
  </xdr:twoCellAnchor>
  <xdr:twoCellAnchor>
    <xdr:from>
      <xdr:col>13</xdr:col>
      <xdr:colOff>466725</xdr:colOff>
      <xdr:row>15</xdr:row>
      <xdr:rowOff>123825</xdr:rowOff>
    </xdr:from>
    <xdr:to>
      <xdr:col>14</xdr:col>
      <xdr:colOff>666750</xdr:colOff>
      <xdr:row>18</xdr:row>
      <xdr:rowOff>123825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0BE790F0-54CF-5052-2963-D7AB96CF14B0}"/>
            </a:ext>
          </a:extLst>
        </xdr:cNvPr>
        <xdr:cNvCxnSpPr/>
      </xdr:nvCxnSpPr>
      <xdr:spPr>
        <a:xfrm>
          <a:off x="10629900" y="2981325"/>
          <a:ext cx="1181100" cy="571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14</xdr:row>
      <xdr:rowOff>0</xdr:rowOff>
    </xdr:from>
    <xdr:to>
      <xdr:col>18</xdr:col>
      <xdr:colOff>85725</xdr:colOff>
      <xdr:row>17</xdr:row>
      <xdr:rowOff>76200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EC1AA65C-0320-437C-A6CB-188AA309C91C}"/>
            </a:ext>
          </a:extLst>
        </xdr:cNvPr>
        <xdr:cNvCxnSpPr/>
      </xdr:nvCxnSpPr>
      <xdr:spPr>
        <a:xfrm flipV="1">
          <a:off x="13896975" y="2667000"/>
          <a:ext cx="828675" cy="6477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381000</xdr:colOff>
      <xdr:row>24</xdr:row>
      <xdr:rowOff>180975</xdr:rowOff>
    </xdr:from>
    <xdr:to>
      <xdr:col>21</xdr:col>
      <xdr:colOff>391390</xdr:colOff>
      <xdr:row>29</xdr:row>
      <xdr:rowOff>57266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831EA5B3-1E5E-9DCD-C035-091A939DD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25250" y="4752975"/>
          <a:ext cx="6201640" cy="82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tal.com/Solar/202303220001" TargetMode="External"/><Relationship Id="rId3" Type="http://schemas.openxmlformats.org/officeDocument/2006/relationships/hyperlink" Target="https://www.metal.com/Solar/202112230005" TargetMode="External"/><Relationship Id="rId7" Type="http://schemas.openxmlformats.org/officeDocument/2006/relationships/hyperlink" Target="https://www.metal.com/Solar/202303220001" TargetMode="External"/><Relationship Id="rId2" Type="http://schemas.openxmlformats.org/officeDocument/2006/relationships/hyperlink" Target="https://www.metal.com/Solar/202112230004" TargetMode="External"/><Relationship Id="rId1" Type="http://schemas.openxmlformats.org/officeDocument/2006/relationships/hyperlink" Target="https://www.metal.com/Solar/202112230003" TargetMode="External"/><Relationship Id="rId6" Type="http://schemas.openxmlformats.org/officeDocument/2006/relationships/hyperlink" Target="https://www.metal.com/Solar/202501060001" TargetMode="External"/><Relationship Id="rId5" Type="http://schemas.openxmlformats.org/officeDocument/2006/relationships/hyperlink" Target="https://www.metal.com/Solar/202210280001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metal.com/Solar/202303220001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8"/>
  <sheetViews>
    <sheetView topLeftCell="A31" zoomScale="81" zoomScaleNormal="99" workbookViewId="0">
      <selection activeCell="B8" sqref="B8"/>
    </sheetView>
  </sheetViews>
  <sheetFormatPr baseColWidth="10" defaultColWidth="9.140625" defaultRowHeight="15" x14ac:dyDescent="0.25"/>
  <cols>
    <col min="1" max="1" width="41.85546875" style="9" customWidth="1"/>
    <col min="2" max="2" width="21" style="9" customWidth="1"/>
    <col min="3" max="3" width="37.42578125" customWidth="1"/>
    <col min="4" max="5" width="19.140625" customWidth="1"/>
    <col min="6" max="6" width="129.28515625" customWidth="1"/>
    <col min="7" max="7" width="12.140625" customWidth="1"/>
    <col min="8" max="8" width="15.85546875" customWidth="1"/>
    <col min="9" max="9" width="14" customWidth="1"/>
    <col min="10" max="10" width="12.42578125" customWidth="1"/>
    <col min="12" max="12" width="12.42578125" customWidth="1"/>
    <col min="13" max="13" width="12.85546875" customWidth="1"/>
    <col min="14" max="14" width="19" customWidth="1"/>
  </cols>
  <sheetData>
    <row r="1" spans="1:15" ht="15" customHeight="1" x14ac:dyDescent="0.25">
      <c r="A1" s="51" t="s">
        <v>46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18"/>
    </row>
    <row r="2" spans="1:15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18"/>
    </row>
    <row r="3" spans="1:15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18"/>
    </row>
    <row r="4" spans="1:15" x14ac:dyDescent="0.25">
      <c r="C4" s="18"/>
      <c r="D4" s="18"/>
      <c r="E4" s="18"/>
      <c r="O4" s="18"/>
    </row>
    <row r="5" spans="1:15" x14ac:dyDescent="0.25">
      <c r="A5" s="13" t="s">
        <v>0</v>
      </c>
      <c r="B5" s="13" t="s">
        <v>1</v>
      </c>
      <c r="C5" s="18"/>
      <c r="D5" s="18"/>
      <c r="E5" s="18"/>
      <c r="O5" s="18"/>
    </row>
    <row r="6" spans="1:15" x14ac:dyDescent="0.25">
      <c r="A6" s="10" t="s">
        <v>49</v>
      </c>
      <c r="B6" s="10">
        <v>0.29799999999999999</v>
      </c>
      <c r="C6" s="18"/>
      <c r="D6" s="18"/>
      <c r="E6" s="18"/>
      <c r="O6" s="18"/>
    </row>
    <row r="7" spans="1:15" x14ac:dyDescent="0.25">
      <c r="A7" s="10" t="s">
        <v>2</v>
      </c>
      <c r="B7" s="10">
        <v>7.5</v>
      </c>
      <c r="C7" s="18"/>
      <c r="D7" s="18"/>
      <c r="E7" s="18"/>
      <c r="O7" s="18"/>
    </row>
    <row r="8" spans="1:15" x14ac:dyDescent="0.25">
      <c r="A8" s="10" t="s">
        <v>3</v>
      </c>
      <c r="B8" s="10">
        <v>182</v>
      </c>
      <c r="C8" s="18"/>
      <c r="D8" s="18"/>
      <c r="E8" s="18"/>
      <c r="O8" s="18"/>
    </row>
    <row r="9" spans="1:15" x14ac:dyDescent="0.25">
      <c r="A9" s="10" t="s">
        <v>4</v>
      </c>
      <c r="B9" s="10">
        <v>183</v>
      </c>
      <c r="C9" s="18"/>
      <c r="D9" s="18"/>
      <c r="E9" s="18"/>
      <c r="F9" s="4" t="s">
        <v>9</v>
      </c>
      <c r="O9" s="18"/>
    </row>
    <row r="10" spans="1:15" x14ac:dyDescent="0.25">
      <c r="A10" s="10" t="s">
        <v>5</v>
      </c>
      <c r="B10" s="10">
        <v>0.13</v>
      </c>
      <c r="C10" s="18"/>
      <c r="D10" s="18"/>
      <c r="E10" s="18"/>
      <c r="F10" s="3" t="s">
        <v>10</v>
      </c>
      <c r="O10" s="18"/>
    </row>
    <row r="11" spans="1:15" x14ac:dyDescent="0.25">
      <c r="A11" s="10" t="s">
        <v>6</v>
      </c>
      <c r="B11" s="10">
        <v>2.33</v>
      </c>
      <c r="C11" s="18"/>
      <c r="D11" s="18"/>
      <c r="E11" s="18"/>
      <c r="F11" s="2" t="s">
        <v>11</v>
      </c>
      <c r="O11" s="18"/>
    </row>
    <row r="12" spans="1:15" x14ac:dyDescent="0.25">
      <c r="A12" s="6" t="s">
        <v>7</v>
      </c>
      <c r="B12" s="5">
        <f>B8*B9</f>
        <v>33306</v>
      </c>
      <c r="C12" s="18"/>
      <c r="D12" s="18"/>
      <c r="E12" s="18"/>
      <c r="F12" s="1" t="s">
        <v>12</v>
      </c>
      <c r="O12" s="18"/>
    </row>
    <row r="13" spans="1:15" x14ac:dyDescent="0.25">
      <c r="A13" s="7" t="s">
        <v>8</v>
      </c>
      <c r="B13" s="5">
        <f>B12*B10</f>
        <v>4329.78</v>
      </c>
      <c r="C13" s="18"/>
      <c r="D13" s="18"/>
      <c r="E13" s="18"/>
      <c r="F13" s="1" t="s">
        <v>13</v>
      </c>
      <c r="O13" s="18"/>
    </row>
    <row r="14" spans="1:15" x14ac:dyDescent="0.25">
      <c r="A14" s="22" t="s">
        <v>38</v>
      </c>
      <c r="B14" s="22">
        <f>SUM(E41:E47)</f>
        <v>10183.271498324997</v>
      </c>
      <c r="C14" s="18"/>
      <c r="D14" s="18"/>
      <c r="E14" s="18"/>
      <c r="O14" s="18"/>
    </row>
    <row r="15" spans="1:15" x14ac:dyDescent="0.25">
      <c r="A15" s="22" t="s">
        <v>50</v>
      </c>
      <c r="B15" s="22">
        <f>B6*B7</f>
        <v>2.2349999999999999</v>
      </c>
      <c r="C15" s="18"/>
      <c r="D15" s="18"/>
      <c r="E15" s="18"/>
      <c r="O15" s="18"/>
    </row>
    <row r="16" spans="1:15" x14ac:dyDescent="0.25">
      <c r="A16" s="11" t="s">
        <v>14</v>
      </c>
      <c r="B16" s="5">
        <f>B7/B14</f>
        <v>7.3650201717921822E-4</v>
      </c>
      <c r="C16" s="18"/>
      <c r="D16" s="18"/>
      <c r="E16" s="18"/>
      <c r="O16" s="18"/>
    </row>
    <row r="17" spans="1:15" x14ac:dyDescent="0.25">
      <c r="A17" s="8" t="s">
        <v>51</v>
      </c>
      <c r="B17" s="8">
        <f>B15/(B14/1000)</f>
        <v>0.21947760111940701</v>
      </c>
      <c r="C17" s="18"/>
      <c r="D17" s="18"/>
      <c r="E17" s="18"/>
      <c r="O17" s="18"/>
    </row>
    <row r="18" spans="1:15" x14ac:dyDescent="0.25">
      <c r="C18" s="18"/>
      <c r="D18" s="18"/>
      <c r="E18" s="18"/>
      <c r="O18" s="18"/>
    </row>
    <row r="19" spans="1:15" x14ac:dyDescent="0.25">
      <c r="C19" s="18"/>
      <c r="D19" s="18"/>
      <c r="E19" s="18"/>
      <c r="O19" s="18"/>
    </row>
    <row r="20" spans="1:15" x14ac:dyDescent="0.25">
      <c r="C20" s="18"/>
      <c r="D20" s="18"/>
      <c r="E20" s="18"/>
      <c r="O20" s="18"/>
    </row>
    <row r="21" spans="1:15" x14ac:dyDescent="0.25">
      <c r="C21" s="18"/>
      <c r="D21" s="18"/>
      <c r="E21" s="18"/>
      <c r="O21" s="18"/>
    </row>
    <row r="22" spans="1:15" x14ac:dyDescent="0.25">
      <c r="C22" s="18"/>
      <c r="D22" s="18"/>
      <c r="E22" s="18"/>
      <c r="O22" s="18"/>
    </row>
    <row r="23" spans="1:15" x14ac:dyDescent="0.25">
      <c r="C23" s="18"/>
      <c r="D23" s="18"/>
      <c r="E23" s="18"/>
      <c r="O23" s="18"/>
    </row>
    <row r="24" spans="1:15" x14ac:dyDescent="0.25">
      <c r="C24" s="18"/>
      <c r="D24" s="18"/>
      <c r="E24" s="18"/>
      <c r="O24" s="18"/>
    </row>
    <row r="25" spans="1:15" x14ac:dyDescent="0.25">
      <c r="C25" s="18"/>
      <c r="D25" s="18"/>
      <c r="E25" s="18"/>
      <c r="O25" s="18"/>
    </row>
    <row r="26" spans="1:15" x14ac:dyDescent="0.25">
      <c r="C26" s="18"/>
      <c r="D26" s="18"/>
      <c r="E26" s="18"/>
      <c r="O26" s="18"/>
    </row>
    <row r="27" spans="1:15" x14ac:dyDescent="0.25">
      <c r="C27" s="18"/>
      <c r="D27" s="18"/>
      <c r="E27" s="18"/>
      <c r="O27" s="18"/>
    </row>
    <row r="28" spans="1:15" x14ac:dyDescent="0.25">
      <c r="C28" s="18"/>
      <c r="D28" s="18"/>
      <c r="E28" s="18"/>
      <c r="O28" s="18"/>
    </row>
    <row r="29" spans="1:15" x14ac:dyDescent="0.25">
      <c r="C29" s="18"/>
      <c r="D29" s="18"/>
      <c r="E29" s="18"/>
      <c r="O29" s="18"/>
    </row>
    <row r="30" spans="1:15" x14ac:dyDescent="0.25">
      <c r="C30" s="18"/>
      <c r="D30" s="18"/>
      <c r="E30" s="18"/>
      <c r="O30" s="18"/>
    </row>
    <row r="31" spans="1:15" x14ac:dyDescent="0.25">
      <c r="C31" s="18"/>
      <c r="D31" s="18"/>
      <c r="E31" s="18"/>
      <c r="O31" s="18"/>
    </row>
    <row r="32" spans="1:15" x14ac:dyDescent="0.25">
      <c r="C32" s="18"/>
      <c r="D32" s="18"/>
      <c r="E32" s="18"/>
      <c r="O32" s="18"/>
    </row>
    <row r="33" spans="1:15" x14ac:dyDescent="0.25">
      <c r="C33" s="18"/>
      <c r="D33" s="18"/>
      <c r="E33" s="18"/>
      <c r="O33" s="18"/>
    </row>
    <row r="34" spans="1:15" x14ac:dyDescent="0.2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18"/>
    </row>
    <row r="35" spans="1:15" x14ac:dyDescent="0.2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18"/>
    </row>
    <row r="36" spans="1:15" x14ac:dyDescent="0.2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18"/>
    </row>
    <row r="37" spans="1:15" x14ac:dyDescent="0.2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18"/>
    </row>
    <row r="38" spans="1:15" x14ac:dyDescent="0.25">
      <c r="O38" s="18"/>
    </row>
    <row r="39" spans="1:15" x14ac:dyDescent="0.25">
      <c r="O39" s="18"/>
    </row>
    <row r="40" spans="1:15" x14ac:dyDescent="0.25">
      <c r="A40" s="13" t="s">
        <v>29</v>
      </c>
      <c r="B40" s="13" t="s">
        <v>28</v>
      </c>
      <c r="C40" s="13" t="s">
        <v>27</v>
      </c>
      <c r="D40" s="13" t="s">
        <v>26</v>
      </c>
      <c r="E40" s="13" t="s">
        <v>39</v>
      </c>
      <c r="F40" s="13" t="s">
        <v>30</v>
      </c>
      <c r="G40" s="13" t="s">
        <v>45</v>
      </c>
      <c r="O40" s="18"/>
    </row>
    <row r="41" spans="1:15" x14ac:dyDescent="0.25">
      <c r="A41" s="12" t="s">
        <v>25</v>
      </c>
      <c r="B41" s="12" t="s">
        <v>17</v>
      </c>
      <c r="C41" s="19">
        <v>6.0000000000000002E-5</v>
      </c>
      <c r="D41" s="12">
        <v>3.44</v>
      </c>
      <c r="E41" s="12">
        <f>C41*D41*$B$12</f>
        <v>6.8743584000000002</v>
      </c>
      <c r="F41" s="12" t="s">
        <v>31</v>
      </c>
      <c r="G41" s="25"/>
      <c r="H41" s="29"/>
      <c r="O41" s="18"/>
    </row>
    <row r="42" spans="1:15" x14ac:dyDescent="0.25">
      <c r="A42" s="12" t="s">
        <v>24</v>
      </c>
      <c r="B42" s="12" t="s">
        <v>21</v>
      </c>
      <c r="C42" s="19">
        <v>4.0000000000000003E-5</v>
      </c>
      <c r="D42" s="12">
        <v>2.65</v>
      </c>
      <c r="E42" s="12">
        <f t="shared" ref="E42:E46" si="0">C42*D42*$B$12</f>
        <v>3.5304359999999999</v>
      </c>
      <c r="F42" s="12" t="s">
        <v>32</v>
      </c>
      <c r="G42" s="25"/>
      <c r="H42" s="29"/>
      <c r="O42" s="18"/>
    </row>
    <row r="43" spans="1:15" x14ac:dyDescent="0.25">
      <c r="A43" s="12" t="s">
        <v>23</v>
      </c>
      <c r="B43" s="12" t="s">
        <v>19</v>
      </c>
      <c r="C43" s="19">
        <v>0.13</v>
      </c>
      <c r="D43" s="12">
        <v>2.33</v>
      </c>
      <c r="E43" s="12">
        <f t="shared" si="0"/>
        <v>10088.3874</v>
      </c>
      <c r="F43" s="12" t="s">
        <v>33</v>
      </c>
      <c r="G43" s="28">
        <v>1.19</v>
      </c>
      <c r="H43" s="24"/>
      <c r="O43" s="18"/>
    </row>
    <row r="44" spans="1:15" x14ac:dyDescent="0.25">
      <c r="A44" s="12" t="s">
        <v>22</v>
      </c>
      <c r="B44" s="12" t="s">
        <v>21</v>
      </c>
      <c r="C44" s="19">
        <v>1.2500000000000001E-6</v>
      </c>
      <c r="D44" s="12">
        <v>2.65</v>
      </c>
      <c r="E44" s="12">
        <f t="shared" si="0"/>
        <v>0.110326125</v>
      </c>
      <c r="F44" s="12" t="s">
        <v>34</v>
      </c>
      <c r="G44" s="25"/>
      <c r="H44" s="29"/>
      <c r="O44" s="18"/>
    </row>
    <row r="45" spans="1:15" x14ac:dyDescent="0.25">
      <c r="A45" s="12" t="s">
        <v>20</v>
      </c>
      <c r="B45" s="12" t="s">
        <v>19</v>
      </c>
      <c r="C45" s="19">
        <v>1.0000000000000001E-5</v>
      </c>
      <c r="D45" s="12">
        <v>2.33</v>
      </c>
      <c r="E45" s="12">
        <f t="shared" si="0"/>
        <v>0.7760298000000001</v>
      </c>
      <c r="F45" s="12" t="s">
        <v>31</v>
      </c>
      <c r="G45" s="25"/>
      <c r="H45" s="29"/>
      <c r="O45" s="18"/>
    </row>
    <row r="46" spans="1:15" x14ac:dyDescent="0.25">
      <c r="A46" s="12" t="s">
        <v>18</v>
      </c>
      <c r="B46" s="12" t="s">
        <v>17</v>
      </c>
      <c r="C46" s="19">
        <v>7.4999999999999993E-5</v>
      </c>
      <c r="D46" s="12">
        <v>3.44</v>
      </c>
      <c r="E46" s="12">
        <f t="shared" si="0"/>
        <v>8.5929479999999998</v>
      </c>
      <c r="F46" s="12" t="s">
        <v>31</v>
      </c>
      <c r="G46" s="25"/>
      <c r="H46" s="29"/>
      <c r="O46" s="18"/>
    </row>
    <row r="47" spans="1:15" x14ac:dyDescent="0.25">
      <c r="A47" s="12" t="s">
        <v>36</v>
      </c>
      <c r="B47" s="12" t="s">
        <v>16</v>
      </c>
      <c r="C47" s="19">
        <f>(E47/B12)/D47</f>
        <v>2.1466601660072413E-4</v>
      </c>
      <c r="D47" s="12">
        <v>10.49</v>
      </c>
      <c r="E47" s="12">
        <f>10*B7</f>
        <v>75</v>
      </c>
      <c r="F47" s="12" t="s">
        <v>35</v>
      </c>
      <c r="G47" s="28">
        <f>N65</f>
        <v>0.55117499999999997</v>
      </c>
      <c r="O47" s="18"/>
    </row>
    <row r="48" spans="1:15" x14ac:dyDescent="0.25">
      <c r="A48" s="26" t="s">
        <v>15</v>
      </c>
      <c r="B48" s="26" t="s">
        <v>15</v>
      </c>
      <c r="C48" s="26" t="s">
        <v>15</v>
      </c>
      <c r="D48" s="26" t="s">
        <v>15</v>
      </c>
      <c r="E48" s="26" t="s">
        <v>15</v>
      </c>
      <c r="F48" s="26"/>
      <c r="G48" s="26"/>
      <c r="O48" s="18"/>
    </row>
    <row r="49" spans="1:15" x14ac:dyDescent="0.25">
      <c r="A49" s="26" t="s">
        <v>15</v>
      </c>
      <c r="B49" s="26" t="s">
        <v>15</v>
      </c>
      <c r="C49" s="26" t="s">
        <v>15</v>
      </c>
      <c r="D49" s="26" t="s">
        <v>15</v>
      </c>
      <c r="E49" s="26" t="s">
        <v>15</v>
      </c>
      <c r="F49" s="26"/>
      <c r="G49" s="27"/>
      <c r="O49" s="18"/>
    </row>
    <row r="50" spans="1:15" x14ac:dyDescent="0.25">
      <c r="B50" s="8" t="s">
        <v>48</v>
      </c>
      <c r="C50" s="23">
        <f>SUM(C41:C47)</f>
        <v>0.13040091601660073</v>
      </c>
      <c r="D50" s="21" t="s">
        <v>47</v>
      </c>
      <c r="E50" s="23">
        <f>SUM(E41:E47)</f>
        <v>10183.271498324997</v>
      </c>
      <c r="G50" s="23">
        <f>SUM(G41:G49)</f>
        <v>1.7411749999999999</v>
      </c>
      <c r="H50" s="21" t="s">
        <v>43</v>
      </c>
      <c r="O50" s="18"/>
    </row>
    <row r="51" spans="1:15" x14ac:dyDescent="0.25">
      <c r="G51" s="23">
        <f>0.298*B7</f>
        <v>2.2349999999999999</v>
      </c>
      <c r="H51" s="20" t="s">
        <v>44</v>
      </c>
      <c r="O51" s="18"/>
    </row>
    <row r="52" spans="1:15" x14ac:dyDescent="0.25">
      <c r="G52" s="16"/>
      <c r="H52" s="16"/>
      <c r="O52" s="18"/>
    </row>
    <row r="53" spans="1:15" x14ac:dyDescent="0.25">
      <c r="G53" s="24"/>
      <c r="H53" s="24"/>
      <c r="O53" s="18"/>
    </row>
    <row r="54" spans="1:15" x14ac:dyDescent="0.25">
      <c r="O54" s="18"/>
    </row>
    <row r="55" spans="1:15" x14ac:dyDescent="0.25">
      <c r="I55" s="12" t="s">
        <v>52</v>
      </c>
      <c r="J55" s="12" t="s">
        <v>62</v>
      </c>
      <c r="K55" s="12" t="s">
        <v>53</v>
      </c>
      <c r="O55" s="18"/>
    </row>
    <row r="56" spans="1:15" x14ac:dyDescent="0.25">
      <c r="I56" s="30">
        <f>G43/G51</f>
        <v>0.53243847874720363</v>
      </c>
      <c r="J56" s="30">
        <f>G47/G51</f>
        <v>0.24661073825503355</v>
      </c>
      <c r="K56" s="31">
        <f>100% - SUM(I56,J56)</f>
        <v>0.22095078299776283</v>
      </c>
      <c r="O56" s="18"/>
    </row>
    <row r="57" spans="1:15" x14ac:dyDescent="0.25">
      <c r="I57" s="21">
        <f>I56*$G$51</f>
        <v>1.19</v>
      </c>
      <c r="J57" s="21">
        <f t="shared" ref="J57:K57" si="1">J56*$G$51</f>
        <v>0.55117499999999997</v>
      </c>
      <c r="K57" s="21">
        <f t="shared" si="1"/>
        <v>0.4938249999999999</v>
      </c>
      <c r="O57" s="18"/>
    </row>
    <row r="58" spans="1:15" x14ac:dyDescent="0.25">
      <c r="O58" s="18"/>
    </row>
    <row r="59" spans="1:15" x14ac:dyDescent="0.25">
      <c r="O59" s="18"/>
    </row>
    <row r="60" spans="1:15" x14ac:dyDescent="0.25">
      <c r="A60" s="14"/>
      <c r="B60" s="14"/>
      <c r="C60" s="14"/>
      <c r="D60" s="14"/>
      <c r="E60" s="14"/>
      <c r="F60" s="14"/>
      <c r="H60" s="40"/>
      <c r="I60" s="40"/>
      <c r="J60" s="40"/>
      <c r="K60" s="40"/>
      <c r="L60" s="40"/>
      <c r="M60" s="40"/>
      <c r="N60" s="40"/>
      <c r="O60" s="18"/>
    </row>
    <row r="61" spans="1:15" x14ac:dyDescent="0.25">
      <c r="A61" s="15"/>
      <c r="B61" s="15"/>
      <c r="C61" s="15"/>
      <c r="D61" s="15"/>
      <c r="E61" s="15"/>
      <c r="F61" s="15"/>
      <c r="H61" s="40"/>
      <c r="L61" s="12" t="s">
        <v>74</v>
      </c>
      <c r="M61" s="12" t="s">
        <v>75</v>
      </c>
      <c r="N61" s="12" t="s">
        <v>76</v>
      </c>
      <c r="O61" s="18"/>
    </row>
    <row r="62" spans="1:15" x14ac:dyDescent="0.25">
      <c r="A62" s="15"/>
      <c r="B62" s="15"/>
      <c r="C62" s="15"/>
      <c r="D62" s="15"/>
      <c r="E62" s="15"/>
      <c r="F62" s="15"/>
      <c r="H62" s="40"/>
      <c r="I62" s="53" t="s">
        <v>71</v>
      </c>
      <c r="J62" s="53"/>
      <c r="K62" s="53"/>
      <c r="L62" s="42">
        <v>0.25</v>
      </c>
      <c r="M62" s="41">
        <v>5335</v>
      </c>
      <c r="N62" s="12">
        <f>L62*$E$47*M62/1000000</f>
        <v>0.10003125</v>
      </c>
      <c r="O62" s="18"/>
    </row>
    <row r="63" spans="1:15" x14ac:dyDescent="0.25">
      <c r="A63" s="15"/>
      <c r="B63" s="15"/>
      <c r="C63" s="15"/>
      <c r="D63" s="15"/>
      <c r="E63" s="15"/>
      <c r="F63" s="15"/>
      <c r="H63" s="40"/>
      <c r="I63" s="53" t="s">
        <v>72</v>
      </c>
      <c r="J63" s="53"/>
      <c r="K63" s="53"/>
      <c r="L63" s="42">
        <v>0.5</v>
      </c>
      <c r="M63" s="41">
        <v>8037</v>
      </c>
      <c r="N63" s="12">
        <f>L63*$E$47*M63/1000000</f>
        <v>0.30138749999999997</v>
      </c>
      <c r="O63" s="18"/>
    </row>
    <row r="64" spans="1:15" x14ac:dyDescent="0.25">
      <c r="A64" s="15"/>
      <c r="B64" s="15"/>
      <c r="C64" s="15"/>
      <c r="D64" s="15"/>
      <c r="E64" s="15"/>
      <c r="F64" s="15"/>
      <c r="H64" s="40"/>
      <c r="I64" s="53" t="s">
        <v>73</v>
      </c>
      <c r="J64" s="53"/>
      <c r="K64" s="53"/>
      <c r="L64" s="42">
        <v>0.25</v>
      </c>
      <c r="M64" s="41">
        <v>7987</v>
      </c>
      <c r="N64" s="12">
        <f>L64*$E$47*M64/1000000</f>
        <v>0.14975625000000001</v>
      </c>
      <c r="O64" s="18"/>
    </row>
    <row r="65" spans="1:15" x14ac:dyDescent="0.25">
      <c r="A65" s="15"/>
      <c r="B65" s="15"/>
      <c r="C65" s="15"/>
      <c r="D65" s="15"/>
      <c r="E65" s="15"/>
      <c r="F65" s="15"/>
      <c r="H65" s="40"/>
      <c r="M65" s="21" t="s">
        <v>77</v>
      </c>
      <c r="N65" s="21">
        <f>SUM(N62:N64)</f>
        <v>0.55117499999999997</v>
      </c>
      <c r="O65" s="18"/>
    </row>
    <row r="66" spans="1:15" x14ac:dyDescent="0.25">
      <c r="A66" s="15"/>
      <c r="B66" s="15"/>
      <c r="C66" s="15"/>
      <c r="D66" s="15"/>
      <c r="E66" s="15"/>
      <c r="F66" s="15"/>
      <c r="H66" s="40"/>
      <c r="O66" s="18"/>
    </row>
    <row r="67" spans="1:15" x14ac:dyDescent="0.25">
      <c r="A67" s="15"/>
      <c r="B67" s="15"/>
      <c r="C67" s="15"/>
      <c r="D67" s="15"/>
      <c r="E67" s="15"/>
      <c r="F67" s="15"/>
      <c r="H67" s="40"/>
      <c r="O67" s="18"/>
    </row>
    <row r="68" spans="1:15" x14ac:dyDescent="0.25">
      <c r="A68" s="15"/>
      <c r="B68" s="15"/>
      <c r="C68" s="15"/>
      <c r="D68" s="15"/>
      <c r="E68" s="15"/>
      <c r="F68" s="15"/>
      <c r="H68" s="40"/>
      <c r="J68" s="54" t="s">
        <v>78</v>
      </c>
      <c r="K68" s="54"/>
      <c r="L68" s="54"/>
      <c r="M68" s="54"/>
      <c r="O68" s="18"/>
    </row>
    <row r="69" spans="1:15" x14ac:dyDescent="0.25">
      <c r="A69" s="15"/>
      <c r="B69" s="15"/>
      <c r="C69" s="15"/>
      <c r="D69" s="15"/>
      <c r="E69" s="15"/>
      <c r="F69" s="15"/>
      <c r="H69" s="40"/>
      <c r="J69" s="54"/>
      <c r="K69" s="54"/>
      <c r="L69" s="54"/>
      <c r="M69" s="54"/>
      <c r="O69" s="18"/>
    </row>
    <row r="70" spans="1:15" x14ac:dyDescent="0.25">
      <c r="F70" s="16"/>
      <c r="H70" s="40"/>
      <c r="J70" s="54"/>
      <c r="K70" s="54"/>
      <c r="L70" s="54"/>
      <c r="M70" s="54"/>
      <c r="O70" s="18"/>
    </row>
    <row r="71" spans="1:15" x14ac:dyDescent="0.25">
      <c r="B71" s="49" t="s">
        <v>37</v>
      </c>
      <c r="C71" s="49"/>
      <c r="D71" s="49"/>
      <c r="E71" s="49"/>
      <c r="F71" s="17"/>
      <c r="H71" s="40"/>
      <c r="I71" s="40"/>
      <c r="J71" s="40"/>
      <c r="K71" s="40"/>
      <c r="L71" s="40"/>
      <c r="M71" s="40"/>
      <c r="N71" s="40"/>
      <c r="O71" s="18"/>
    </row>
    <row r="72" spans="1:15" x14ac:dyDescent="0.25">
      <c r="F72" s="16"/>
      <c r="H72" s="15"/>
      <c r="O72" s="18"/>
    </row>
    <row r="73" spans="1:15" x14ac:dyDescent="0.25">
      <c r="H73" s="55" t="s">
        <v>79</v>
      </c>
      <c r="I73" s="53" t="s">
        <v>80</v>
      </c>
      <c r="J73" s="53"/>
      <c r="K73" s="53"/>
      <c r="O73" s="18"/>
    </row>
    <row r="74" spans="1:15" x14ac:dyDescent="0.25">
      <c r="H74" s="55"/>
      <c r="I74" s="53" t="s">
        <v>81</v>
      </c>
      <c r="J74" s="53"/>
      <c r="K74" s="53"/>
      <c r="O74" s="18"/>
    </row>
    <row r="75" spans="1:15" x14ac:dyDescent="0.25">
      <c r="H75" s="55"/>
      <c r="I75" s="53" t="s">
        <v>82</v>
      </c>
      <c r="J75" s="53"/>
      <c r="K75" s="53"/>
      <c r="O75" s="18"/>
    </row>
    <row r="76" spans="1:15" x14ac:dyDescent="0.25">
      <c r="H76" s="15"/>
      <c r="O76" s="18"/>
    </row>
    <row r="77" spans="1:15" ht="15" customHeight="1" x14ac:dyDescent="0.25">
      <c r="A77" s="50" t="s">
        <v>40</v>
      </c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</row>
    <row r="78" spans="1:15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</row>
    <row r="79" spans="1:15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</row>
    <row r="80" spans="1:15" x14ac:dyDescent="0.25">
      <c r="F80" s="15" t="s">
        <v>41</v>
      </c>
      <c r="O80" s="18"/>
    </row>
    <row r="81" spans="6:15" x14ac:dyDescent="0.25">
      <c r="F81" s="15" t="s">
        <v>42</v>
      </c>
      <c r="O81" s="18"/>
    </row>
    <row r="82" spans="6:15" x14ac:dyDescent="0.25">
      <c r="O82" s="18"/>
    </row>
    <row r="83" spans="6:15" x14ac:dyDescent="0.25">
      <c r="O83" s="18"/>
    </row>
    <row r="84" spans="6:15" x14ac:dyDescent="0.25">
      <c r="O84" s="18"/>
    </row>
    <row r="85" spans="6:15" x14ac:dyDescent="0.25">
      <c r="O85" s="18"/>
    </row>
    <row r="86" spans="6:15" x14ac:dyDescent="0.25">
      <c r="O86" s="18"/>
    </row>
    <row r="87" spans="6:15" x14ac:dyDescent="0.25">
      <c r="O87" s="18"/>
    </row>
    <row r="88" spans="6:15" x14ac:dyDescent="0.25">
      <c r="O88" s="18"/>
    </row>
    <row r="89" spans="6:15" x14ac:dyDescent="0.25">
      <c r="O89" s="18"/>
    </row>
    <row r="90" spans="6:15" x14ac:dyDescent="0.25">
      <c r="O90" s="18"/>
    </row>
    <row r="91" spans="6:15" x14ac:dyDescent="0.25">
      <c r="O91" s="18"/>
    </row>
    <row r="92" spans="6:15" x14ac:dyDescent="0.25">
      <c r="O92" s="18"/>
    </row>
    <row r="93" spans="6:15" x14ac:dyDescent="0.25">
      <c r="O93" s="18"/>
    </row>
    <row r="94" spans="6:15" x14ac:dyDescent="0.25">
      <c r="O94" s="18"/>
    </row>
    <row r="95" spans="6:15" x14ac:dyDescent="0.25">
      <c r="O95" s="18"/>
    </row>
    <row r="96" spans="6:15" x14ac:dyDescent="0.25">
      <c r="O96" s="18"/>
    </row>
    <row r="97" spans="15:15" x14ac:dyDescent="0.25">
      <c r="O97" s="18"/>
    </row>
    <row r="98" spans="15:15" x14ac:dyDescent="0.25">
      <c r="O98" s="18"/>
    </row>
    <row r="99" spans="15:15" x14ac:dyDescent="0.25">
      <c r="O99" s="18"/>
    </row>
    <row r="100" spans="15:15" x14ac:dyDescent="0.25">
      <c r="O100" s="18"/>
    </row>
    <row r="101" spans="15:15" x14ac:dyDescent="0.25">
      <c r="O101" s="18"/>
    </row>
    <row r="102" spans="15:15" x14ac:dyDescent="0.25">
      <c r="O102" s="18"/>
    </row>
    <row r="103" spans="15:15" x14ac:dyDescent="0.25">
      <c r="O103" s="18"/>
    </row>
    <row r="104" spans="15:15" x14ac:dyDescent="0.25">
      <c r="O104" s="18"/>
    </row>
    <row r="105" spans="15:15" x14ac:dyDescent="0.25">
      <c r="O105" s="18"/>
    </row>
    <row r="106" spans="15:15" x14ac:dyDescent="0.25">
      <c r="O106" s="18"/>
    </row>
    <row r="107" spans="15:15" x14ac:dyDescent="0.25">
      <c r="O107" s="18"/>
    </row>
    <row r="108" spans="15:15" x14ac:dyDescent="0.25">
      <c r="O108" s="18"/>
    </row>
    <row r="109" spans="15:15" x14ac:dyDescent="0.25">
      <c r="O109" s="18"/>
    </row>
    <row r="110" spans="15:15" x14ac:dyDescent="0.25">
      <c r="O110" s="18"/>
    </row>
    <row r="111" spans="15:15" x14ac:dyDescent="0.25">
      <c r="O111" s="18"/>
    </row>
    <row r="112" spans="15:15" x14ac:dyDescent="0.25">
      <c r="O112" s="18"/>
    </row>
    <row r="113" spans="15:15" x14ac:dyDescent="0.25">
      <c r="O113" s="18"/>
    </row>
    <row r="114" spans="15:15" x14ac:dyDescent="0.25">
      <c r="O114" s="18"/>
    </row>
    <row r="115" spans="15:15" x14ac:dyDescent="0.25">
      <c r="O115" s="18"/>
    </row>
    <row r="116" spans="15:15" x14ac:dyDescent="0.25">
      <c r="O116" s="18"/>
    </row>
    <row r="117" spans="15:15" x14ac:dyDescent="0.25">
      <c r="O117" s="18"/>
    </row>
    <row r="118" spans="15:15" x14ac:dyDescent="0.25">
      <c r="O118" s="18"/>
    </row>
    <row r="119" spans="15:15" x14ac:dyDescent="0.25">
      <c r="O119" s="18"/>
    </row>
    <row r="120" spans="15:15" x14ac:dyDescent="0.25">
      <c r="O120" s="18"/>
    </row>
    <row r="121" spans="15:15" x14ac:dyDescent="0.25">
      <c r="O121" s="18"/>
    </row>
    <row r="122" spans="15:15" x14ac:dyDescent="0.25">
      <c r="O122" s="18"/>
    </row>
    <row r="123" spans="15:15" x14ac:dyDescent="0.25">
      <c r="O123" s="18"/>
    </row>
    <row r="124" spans="15:15" x14ac:dyDescent="0.25">
      <c r="O124" s="18"/>
    </row>
    <row r="125" spans="15:15" x14ac:dyDescent="0.25">
      <c r="O125" s="18"/>
    </row>
    <row r="126" spans="15:15" x14ac:dyDescent="0.25">
      <c r="O126" s="18"/>
    </row>
    <row r="127" spans="15:15" x14ac:dyDescent="0.25">
      <c r="O127" s="18"/>
    </row>
    <row r="128" spans="15:15" x14ac:dyDescent="0.25">
      <c r="O128" s="18"/>
    </row>
    <row r="129" spans="15:15" x14ac:dyDescent="0.25">
      <c r="O129" s="18"/>
    </row>
    <row r="130" spans="15:15" x14ac:dyDescent="0.25">
      <c r="O130" s="18"/>
    </row>
    <row r="131" spans="15:15" x14ac:dyDescent="0.25">
      <c r="O131" s="18"/>
    </row>
    <row r="132" spans="15:15" x14ac:dyDescent="0.25">
      <c r="O132" s="18"/>
    </row>
    <row r="133" spans="15:15" x14ac:dyDescent="0.25">
      <c r="O133" s="18"/>
    </row>
    <row r="134" spans="15:15" x14ac:dyDescent="0.25">
      <c r="O134" s="18"/>
    </row>
    <row r="135" spans="15:15" x14ac:dyDescent="0.25">
      <c r="O135" s="18"/>
    </row>
    <row r="136" spans="15:15" x14ac:dyDescent="0.25">
      <c r="O136" s="18"/>
    </row>
    <row r="137" spans="15:15" x14ac:dyDescent="0.25">
      <c r="O137" s="18"/>
    </row>
    <row r="138" spans="15:15" x14ac:dyDescent="0.25">
      <c r="O138" s="18"/>
    </row>
    <row r="139" spans="15:15" x14ac:dyDescent="0.25">
      <c r="O139" s="18"/>
    </row>
    <row r="140" spans="15:15" x14ac:dyDescent="0.25">
      <c r="O140" s="18"/>
    </row>
    <row r="141" spans="15:15" x14ac:dyDescent="0.25">
      <c r="O141" s="18"/>
    </row>
    <row r="142" spans="15:15" x14ac:dyDescent="0.25">
      <c r="O142" s="18"/>
    </row>
    <row r="143" spans="15:15" x14ac:dyDescent="0.25">
      <c r="O143" s="18"/>
    </row>
    <row r="144" spans="15:15" x14ac:dyDescent="0.25">
      <c r="O144" s="18"/>
    </row>
    <row r="145" spans="15:15" x14ac:dyDescent="0.25">
      <c r="O145" s="18"/>
    </row>
    <row r="146" spans="15:15" x14ac:dyDescent="0.25">
      <c r="O146" s="18"/>
    </row>
    <row r="147" spans="15:15" x14ac:dyDescent="0.25">
      <c r="O147" s="18"/>
    </row>
    <row r="148" spans="15:15" x14ac:dyDescent="0.25">
      <c r="O148" s="18"/>
    </row>
  </sheetData>
  <mergeCells count="12">
    <mergeCell ref="B71:E71"/>
    <mergeCell ref="A77:O79"/>
    <mergeCell ref="A1:N3"/>
    <mergeCell ref="A34:N37"/>
    <mergeCell ref="I62:K62"/>
    <mergeCell ref="I63:K63"/>
    <mergeCell ref="I64:K64"/>
    <mergeCell ref="J68:M70"/>
    <mergeCell ref="I73:K73"/>
    <mergeCell ref="I74:K74"/>
    <mergeCell ref="I75:K75"/>
    <mergeCell ref="H73:H7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7B3B-4BCF-4647-AB61-1058E32AFD0A}">
  <dimension ref="A1:AC62"/>
  <sheetViews>
    <sheetView topLeftCell="A9" zoomScale="85" zoomScaleNormal="85" workbookViewId="0">
      <selection activeCell="U22" sqref="U22"/>
    </sheetView>
  </sheetViews>
  <sheetFormatPr baseColWidth="10" defaultRowHeight="15" x14ac:dyDescent="0.25"/>
  <cols>
    <col min="1" max="4" width="12.140625" customWidth="1"/>
    <col min="5" max="5" width="37.28515625" customWidth="1"/>
    <col min="6" max="6" width="13.85546875" customWidth="1"/>
    <col min="7" max="7" width="16.85546875" customWidth="1"/>
    <col min="11" max="11" width="18.5703125" customWidth="1"/>
  </cols>
  <sheetData>
    <row r="1" spans="1:29" x14ac:dyDescent="0.25">
      <c r="A1" s="18"/>
      <c r="B1" s="18"/>
      <c r="C1" s="18"/>
      <c r="D1" s="18"/>
      <c r="E1" s="18"/>
      <c r="F1" s="18"/>
      <c r="G1" s="56" t="s">
        <v>65</v>
      </c>
      <c r="H1" s="56"/>
      <c r="I1" s="56"/>
      <c r="J1" s="56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29" x14ac:dyDescent="0.25">
      <c r="A2" s="18"/>
      <c r="B2" s="18"/>
      <c r="C2" s="18"/>
      <c r="D2" s="18"/>
      <c r="E2" s="18"/>
      <c r="F2" s="18"/>
      <c r="G2" s="56"/>
      <c r="H2" s="56"/>
      <c r="I2" s="56"/>
      <c r="J2" s="56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1:29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29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29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29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 ht="23.25" x14ac:dyDescent="0.35">
      <c r="A8" s="32"/>
      <c r="B8" s="32"/>
      <c r="C8" s="32"/>
      <c r="D8" s="32"/>
      <c r="E8" s="32"/>
      <c r="F8" s="32"/>
      <c r="G8" s="32"/>
      <c r="H8" s="32"/>
      <c r="I8" s="58" t="s">
        <v>64</v>
      </c>
      <c r="J8" s="58"/>
      <c r="K8" s="58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spans="1:29" ht="23.25" x14ac:dyDescent="0.35">
      <c r="A10" s="32"/>
      <c r="B10" s="32"/>
      <c r="C10" s="32"/>
      <c r="D10" s="32"/>
      <c r="E10" s="38" t="s">
        <v>63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29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71" t="s">
        <v>61</v>
      </c>
      <c r="P13" s="71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 x14ac:dyDescent="0.25">
      <c r="A15" s="32"/>
      <c r="B15" s="32"/>
      <c r="C15" s="32"/>
      <c r="D15" s="32"/>
      <c r="E15" s="37" t="s">
        <v>54</v>
      </c>
      <c r="F15" s="32"/>
      <c r="G15" s="32"/>
      <c r="H15" s="32"/>
      <c r="I15" s="32"/>
      <c r="J15" s="32"/>
      <c r="K15" s="32"/>
      <c r="L15" s="32"/>
      <c r="M15" s="32"/>
      <c r="N15" s="34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29" x14ac:dyDescent="0.25">
      <c r="A16" s="32"/>
      <c r="B16" s="32"/>
      <c r="C16" s="32"/>
      <c r="D16" s="32"/>
      <c r="E16" s="37" t="s">
        <v>55</v>
      </c>
      <c r="F16" s="32"/>
      <c r="G16" s="32"/>
      <c r="H16" s="34"/>
      <c r="I16" s="34"/>
      <c r="J16" s="32"/>
      <c r="K16" s="32"/>
      <c r="L16" s="32"/>
      <c r="M16" s="32"/>
      <c r="N16" s="34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 x14ac:dyDescent="0.25">
      <c r="A17" s="32"/>
      <c r="B17" s="32"/>
      <c r="C17" s="32"/>
      <c r="D17" s="32"/>
      <c r="E17" s="37" t="s">
        <v>56</v>
      </c>
      <c r="F17" s="32"/>
      <c r="G17" s="57" t="s">
        <v>58</v>
      </c>
      <c r="H17" s="57"/>
      <c r="I17" s="57"/>
      <c r="J17" s="32"/>
      <c r="K17" s="59" t="s">
        <v>59</v>
      </c>
      <c r="L17" s="60"/>
      <c r="M17" s="61"/>
      <c r="N17" s="33"/>
      <c r="O17" s="23" t="s">
        <v>96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spans="1:29" x14ac:dyDescent="0.25">
      <c r="A18" s="32"/>
      <c r="B18" s="32"/>
      <c r="C18" s="32"/>
      <c r="D18" s="32"/>
      <c r="E18" s="32"/>
      <c r="F18" s="32"/>
      <c r="G18" s="57"/>
      <c r="H18" s="57"/>
      <c r="I18" s="57"/>
      <c r="J18" s="32"/>
      <c r="K18" s="62"/>
      <c r="L18" s="63"/>
      <c r="M18" s="64"/>
      <c r="N18" s="33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spans="1:29" x14ac:dyDescent="0.25">
      <c r="A19" s="32"/>
      <c r="B19" s="32"/>
      <c r="C19" s="32"/>
      <c r="D19" s="32"/>
      <c r="E19" s="32"/>
      <c r="F19" s="32"/>
      <c r="G19" s="57"/>
      <c r="H19" s="57"/>
      <c r="I19" s="57"/>
      <c r="J19" s="32"/>
      <c r="K19" s="65"/>
      <c r="L19" s="66"/>
      <c r="M19" s="67"/>
      <c r="N19" s="33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spans="1:29" x14ac:dyDescent="0.25">
      <c r="A20" s="32"/>
      <c r="B20" s="68" t="s">
        <v>60</v>
      </c>
      <c r="C20" s="69"/>
      <c r="D20" s="32"/>
      <c r="E20" s="36" t="s">
        <v>57</v>
      </c>
      <c r="F20" s="32"/>
      <c r="G20" s="32"/>
      <c r="H20" s="34"/>
      <c r="I20" s="34"/>
      <c r="J20" s="32"/>
      <c r="K20" s="32"/>
      <c r="L20" s="32"/>
      <c r="M20" s="32"/>
      <c r="N20" s="34"/>
      <c r="O20" s="32"/>
      <c r="P20" s="32"/>
      <c r="Q20" s="32"/>
      <c r="R20" s="32"/>
      <c r="S20" s="32"/>
      <c r="T20" s="70" t="s">
        <v>69</v>
      </c>
      <c r="U20" s="70"/>
      <c r="V20" s="70" t="s">
        <v>70</v>
      </c>
      <c r="W20" s="70"/>
      <c r="X20" s="32"/>
      <c r="Y20" s="32"/>
      <c r="Z20" s="32"/>
      <c r="AA20" s="32"/>
      <c r="AB20" s="32"/>
      <c r="AC20" s="32"/>
    </row>
    <row r="21" spans="1:29" ht="15.75" x14ac:dyDescent="0.25">
      <c r="A21" s="32"/>
      <c r="B21" s="32"/>
      <c r="C21" s="32"/>
      <c r="D21" s="32"/>
      <c r="E21" s="32"/>
      <c r="F21" s="32"/>
      <c r="G21" s="32"/>
      <c r="H21" s="32" t="s">
        <v>66</v>
      </c>
      <c r="I21" s="32"/>
      <c r="J21" s="32"/>
      <c r="K21" s="32"/>
      <c r="L21" s="32"/>
      <c r="M21" s="32"/>
      <c r="N21" s="34"/>
      <c r="O21" s="32"/>
      <c r="P21" s="32"/>
      <c r="Q21" s="32"/>
      <c r="R21" s="32"/>
      <c r="S21" s="32"/>
      <c r="T21" s="73" t="s">
        <v>68</v>
      </c>
      <c r="U21" s="73"/>
      <c r="V21" s="70"/>
      <c r="W21" s="70"/>
      <c r="X21" s="32"/>
      <c r="Y21" s="32"/>
      <c r="Z21" s="32"/>
      <c r="AA21" s="32"/>
      <c r="AB21" s="32"/>
      <c r="AC21" s="32"/>
    </row>
    <row r="22" spans="1:29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71" t="s">
        <v>53</v>
      </c>
      <c r="P22" s="71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spans="1:29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spans="1:29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spans="1:29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spans="1:29" x14ac:dyDescent="0.25">
      <c r="A26" s="32"/>
      <c r="B26" s="32"/>
      <c r="C26" s="32"/>
      <c r="D26" s="32"/>
      <c r="E26" s="36" t="s">
        <v>53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spans="1:29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spans="1:29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spans="1:29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spans="1:29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spans="1:29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spans="1:29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spans="1:29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spans="1:29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</row>
    <row r="37" spans="1:29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spans="1:29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spans="1:29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9" t="s">
        <v>67</v>
      </c>
      <c r="M39" s="39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spans="1:29" x14ac:dyDescent="0.25">
      <c r="A40" s="32"/>
      <c r="B40" s="72"/>
      <c r="C40" s="72"/>
      <c r="D40" s="7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spans="1:29" ht="23.25" x14ac:dyDescent="0.35">
      <c r="A41" s="32"/>
      <c r="B41" s="72"/>
      <c r="C41" s="72"/>
      <c r="D41" s="72"/>
      <c r="E41" s="35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spans="1:29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29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spans="1:29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spans="1:29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spans="1:29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29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spans="1:29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spans="1:29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</row>
    <row r="50" spans="1:29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</row>
    <row r="51" spans="1:29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1:29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U52" s="32"/>
      <c r="V52" s="32"/>
      <c r="W52" s="32"/>
      <c r="X52" s="32"/>
      <c r="Y52" s="32"/>
      <c r="Z52" s="32"/>
      <c r="AA52" s="32"/>
      <c r="AB52" s="32"/>
      <c r="AC52" s="32"/>
    </row>
    <row r="53" spans="1:29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</row>
    <row r="54" spans="1:29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</row>
    <row r="55" spans="1:29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29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29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29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</row>
    <row r="59" spans="1:29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29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29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  <row r="62" spans="1:29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</row>
  </sheetData>
  <mergeCells count="12">
    <mergeCell ref="V20:W20"/>
    <mergeCell ref="V21:W21"/>
    <mergeCell ref="O13:P13"/>
    <mergeCell ref="O22:P22"/>
    <mergeCell ref="B40:D41"/>
    <mergeCell ref="T20:U20"/>
    <mergeCell ref="T21:U21"/>
    <mergeCell ref="G1:J2"/>
    <mergeCell ref="G17:I19"/>
    <mergeCell ref="I8:K8"/>
    <mergeCell ref="K17:M19"/>
    <mergeCell ref="B20:C20"/>
  </mergeCells>
  <hyperlinks>
    <hyperlink ref="E15" r:id="rId1" display="https://www.metal.com/Solar/202112230003" xr:uid="{243A1FFF-81ED-444D-9597-55B71892D5AF}"/>
    <hyperlink ref="E16" r:id="rId2" display="https://www.metal.com/Solar/202112230004" xr:uid="{2A18A93D-58DA-4F3D-919C-F7085B23A381}"/>
    <hyperlink ref="E17" r:id="rId3" display="https://www.metal.com/Solar/202112230005" xr:uid="{DD06F49C-21C5-4487-8E22-FD4B9C10D9DE}"/>
    <hyperlink ref="E20" r:id="rId4" display="https://www.metal.com/Solar/202303220001" xr:uid="{895E524E-477C-40D5-9AF1-E984E603F77D}"/>
    <hyperlink ref="G17" r:id="rId5" display="https://www.metal.com/Solar/202210280001" xr:uid="{BD0D9A99-FD32-4EBD-AD3D-F6476F6B7002}"/>
    <hyperlink ref="B20" r:id="rId6" display="https://www.metal.com/Solar/202501060001" xr:uid="{E51D4007-9B21-4A15-8035-09A634069D33}"/>
    <hyperlink ref="O13" r:id="rId7" display="https://www.metal.com/Solar/202303220001" xr:uid="{157DDE2F-BD61-45E0-9A78-E8BD441609B4}"/>
    <hyperlink ref="E26" r:id="rId8" display="https://www.metal.com/Solar/202303220001" xr:uid="{36BF44DE-53A8-4C3D-97AE-456CCA852B6C}"/>
  </hyperlink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EF4E4-4639-4D25-A7E0-36B40C5D2D97}">
  <dimension ref="A1:S31"/>
  <sheetViews>
    <sheetView tabSelected="1" workbookViewId="0">
      <selection activeCell="Q35" sqref="Q35"/>
    </sheetView>
  </sheetViews>
  <sheetFormatPr baseColWidth="10" defaultRowHeight="15" x14ac:dyDescent="0.25"/>
  <cols>
    <col min="13" max="13" width="15.28515625" customWidth="1"/>
    <col min="14" max="14" width="14.7109375" customWidth="1"/>
    <col min="15" max="15" width="18.140625" customWidth="1"/>
    <col min="17" max="17" width="13.5703125" customWidth="1"/>
    <col min="19" max="19" width="15.42578125" customWidth="1"/>
  </cols>
  <sheetData>
    <row r="1" spans="1:19" x14ac:dyDescent="0.25">
      <c r="A1" s="74" t="s">
        <v>83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</row>
    <row r="2" spans="1:19" x14ac:dyDescent="0.2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</row>
    <row r="3" spans="1:19" x14ac:dyDescent="0.2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</row>
    <row r="12" spans="1:19" x14ac:dyDescent="0.25">
      <c r="S12" s="46" t="s">
        <v>90</v>
      </c>
    </row>
    <row r="13" spans="1:19" x14ac:dyDescent="0.25">
      <c r="M13" s="43" t="s">
        <v>89</v>
      </c>
      <c r="N13" s="44" t="s">
        <v>86</v>
      </c>
      <c r="O13" s="44" t="s">
        <v>88</v>
      </c>
      <c r="S13" s="46">
        <f>O14-(O15*54)</f>
        <v>188.72352000000004</v>
      </c>
    </row>
    <row r="14" spans="1:19" x14ac:dyDescent="0.25">
      <c r="L14" s="44" t="s">
        <v>84</v>
      </c>
      <c r="M14" s="12">
        <v>0.73</v>
      </c>
      <c r="N14" s="12">
        <f>N15*54</f>
        <v>436.86</v>
      </c>
      <c r="O14" s="12">
        <f>M14*N14</f>
        <v>318.90780000000001</v>
      </c>
    </row>
    <row r="15" spans="1:19" x14ac:dyDescent="0.25">
      <c r="L15" s="44" t="s">
        <v>85</v>
      </c>
      <c r="M15" s="12">
        <v>0.29799999999999999</v>
      </c>
      <c r="N15" s="12">
        <v>8.09</v>
      </c>
      <c r="O15" s="12">
        <f>M15*N15</f>
        <v>2.4108199999999997</v>
      </c>
    </row>
    <row r="18" spans="13:19" x14ac:dyDescent="0.25">
      <c r="M18">
        <f>M14-M15</f>
        <v>0.432</v>
      </c>
    </row>
    <row r="20" spans="13:19" x14ac:dyDescent="0.25">
      <c r="P20" s="44" t="s">
        <v>87</v>
      </c>
      <c r="Q20" s="44" t="s">
        <v>97</v>
      </c>
      <c r="R20" s="44" t="s">
        <v>98</v>
      </c>
      <c r="S20" s="44"/>
    </row>
    <row r="21" spans="13:19" x14ac:dyDescent="0.25">
      <c r="O21" s="44" t="s">
        <v>84</v>
      </c>
      <c r="P21" s="45">
        <f>(O15*54)/O14</f>
        <v>0.40821917808219166</v>
      </c>
      <c r="Q21" s="45">
        <v>0.14000000000000001</v>
      </c>
      <c r="R21" s="45">
        <v>0.13400000000000001</v>
      </c>
      <c r="S21" s="45"/>
    </row>
    <row r="31" spans="13:19" x14ac:dyDescent="0.25">
      <c r="P31" t="s">
        <v>99</v>
      </c>
    </row>
  </sheetData>
  <mergeCells count="1">
    <mergeCell ref="A1:Q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D54B-5760-45E9-BDC4-CE443C54D520}">
  <dimension ref="A4:D21"/>
  <sheetViews>
    <sheetView workbookViewId="0">
      <selection activeCell="E27" sqref="E27"/>
    </sheetView>
  </sheetViews>
  <sheetFormatPr baseColWidth="10" defaultRowHeight="15" x14ac:dyDescent="0.25"/>
  <cols>
    <col min="3" max="3" width="20.42578125" customWidth="1"/>
  </cols>
  <sheetData>
    <row r="4" spans="1:4" x14ac:dyDescent="0.25">
      <c r="A4" s="47" t="s">
        <v>91</v>
      </c>
      <c r="B4" s="47" t="s">
        <v>92</v>
      </c>
      <c r="C4" s="47" t="s">
        <v>93</v>
      </c>
      <c r="D4" s="47" t="s">
        <v>94</v>
      </c>
    </row>
    <row r="5" spans="1:4" x14ac:dyDescent="0.25">
      <c r="A5" s="48">
        <v>8.41615E-2</v>
      </c>
      <c r="B5" s="48">
        <v>0.147095179233622</v>
      </c>
      <c r="C5" s="48">
        <v>0.28999999999999998</v>
      </c>
      <c r="D5" s="12">
        <f t="shared" ref="D5:D20" si="0">C5-(B5+A5)</f>
        <v>5.8743320766377977E-2</v>
      </c>
    </row>
    <row r="6" spans="1:4" x14ac:dyDescent="0.25">
      <c r="A6" s="48">
        <v>8.4421499999999997E-2</v>
      </c>
      <c r="B6" s="48">
        <v>0.147095179233622</v>
      </c>
      <c r="C6" s="48">
        <v>0.28999999999999998</v>
      </c>
      <c r="D6" s="12">
        <f t="shared" si="0"/>
        <v>5.8483320766377966E-2</v>
      </c>
    </row>
    <row r="7" spans="1:4" x14ac:dyDescent="0.25">
      <c r="A7" s="48">
        <v>8.4681500000000007E-2</v>
      </c>
      <c r="B7" s="48">
        <v>0.147095179233622</v>
      </c>
      <c r="C7" s="48">
        <v>0.29299999999999998</v>
      </c>
      <c r="D7" s="12">
        <f t="shared" si="0"/>
        <v>6.1223320766377987E-2</v>
      </c>
    </row>
    <row r="8" spans="1:4" x14ac:dyDescent="0.25">
      <c r="A8" s="48">
        <v>8.5830500000000004E-2</v>
      </c>
      <c r="B8" s="48">
        <v>0.147095179233622</v>
      </c>
      <c r="C8" s="48">
        <v>0.29499999999999998</v>
      </c>
      <c r="D8" s="12">
        <f t="shared" si="0"/>
        <v>6.2074320766377977E-2</v>
      </c>
    </row>
    <row r="9" spans="1:4" x14ac:dyDescent="0.25">
      <c r="A9" s="48">
        <v>8.5526500000000005E-2</v>
      </c>
      <c r="B9" s="48">
        <v>0.147095179233622</v>
      </c>
      <c r="C9" s="48">
        <v>0.29499999999999998</v>
      </c>
      <c r="D9" s="12">
        <f t="shared" si="0"/>
        <v>6.2378320766377976E-2</v>
      </c>
    </row>
    <row r="10" spans="1:4" x14ac:dyDescent="0.25">
      <c r="A10" s="48">
        <v>8.5526500000000005E-2</v>
      </c>
      <c r="B10" s="48">
        <v>0.147095179233622</v>
      </c>
      <c r="C10" s="48">
        <v>0.29499999999999998</v>
      </c>
      <c r="D10" s="12">
        <f t="shared" si="0"/>
        <v>6.2378320766377976E-2</v>
      </c>
    </row>
    <row r="11" spans="1:4" x14ac:dyDescent="0.25">
      <c r="A11" s="48">
        <v>8.5526500000000005E-2</v>
      </c>
      <c r="B11" s="48">
        <v>0.147095179233622</v>
      </c>
      <c r="C11" s="48">
        <v>0.29499999999999998</v>
      </c>
      <c r="D11" s="12">
        <f t="shared" si="0"/>
        <v>6.2378320766377976E-2</v>
      </c>
    </row>
    <row r="12" spans="1:4" x14ac:dyDescent="0.25">
      <c r="A12" s="48">
        <v>8.5698499999999997E-2</v>
      </c>
      <c r="B12" s="48">
        <v>0.147095179233622</v>
      </c>
      <c r="C12" s="48">
        <v>0.29499999999999998</v>
      </c>
      <c r="D12" s="12">
        <f t="shared" si="0"/>
        <v>6.2206320766377998E-2</v>
      </c>
    </row>
    <row r="13" spans="1:4" x14ac:dyDescent="0.25">
      <c r="A13" s="48">
        <v>8.4844000000000003E-2</v>
      </c>
      <c r="B13" s="48">
        <v>0.147095179233622</v>
      </c>
      <c r="C13" s="48">
        <v>0.29499999999999998</v>
      </c>
      <c r="D13" s="12">
        <f t="shared" si="0"/>
        <v>6.3060820766377979E-2</v>
      </c>
    </row>
    <row r="14" spans="1:4" x14ac:dyDescent="0.25">
      <c r="A14" s="48">
        <v>8.5939500000000002E-2</v>
      </c>
      <c r="B14" s="48">
        <v>0.147095179233622</v>
      </c>
      <c r="C14" s="48">
        <v>0.29499999999999998</v>
      </c>
      <c r="D14" s="12">
        <f t="shared" si="0"/>
        <v>6.1965320766377979E-2</v>
      </c>
    </row>
    <row r="15" spans="1:4" x14ac:dyDescent="0.25">
      <c r="A15" s="48">
        <v>8.6696499999999996E-2</v>
      </c>
      <c r="B15" s="48">
        <v>0.147095179233622</v>
      </c>
      <c r="C15" s="48">
        <v>0.29799999999999999</v>
      </c>
      <c r="D15" s="12">
        <f t="shared" si="0"/>
        <v>6.4208320766378002E-2</v>
      </c>
    </row>
    <row r="16" spans="1:4" x14ac:dyDescent="0.25">
      <c r="A16" s="48">
        <v>8.8646500000000003E-2</v>
      </c>
      <c r="B16" s="48">
        <v>0.147095179233622</v>
      </c>
      <c r="C16" s="48">
        <v>0.29799999999999999</v>
      </c>
      <c r="D16" s="12">
        <f t="shared" si="0"/>
        <v>6.2258320766377995E-2</v>
      </c>
    </row>
    <row r="17" spans="1:4" x14ac:dyDescent="0.25">
      <c r="A17" s="48">
        <v>8.8646500000000003E-2</v>
      </c>
      <c r="B17" s="48">
        <v>0.147095179233622</v>
      </c>
      <c r="C17" s="48">
        <v>0.29799999999999999</v>
      </c>
      <c r="D17" s="12">
        <f t="shared" si="0"/>
        <v>6.2258320766377995E-2</v>
      </c>
    </row>
    <row r="18" spans="1:4" x14ac:dyDescent="0.25">
      <c r="A18" s="48">
        <v>8.8646500000000003E-2</v>
      </c>
      <c r="B18" s="48">
        <v>0.147095179233622</v>
      </c>
      <c r="C18" s="48">
        <v>0.29799999999999999</v>
      </c>
      <c r="D18" s="12">
        <f t="shared" si="0"/>
        <v>6.2258320766377995E-2</v>
      </c>
    </row>
    <row r="19" spans="1:4" x14ac:dyDescent="0.25">
      <c r="A19" s="48">
        <v>8.84075E-2</v>
      </c>
      <c r="B19" s="48">
        <v>0.147095179233622</v>
      </c>
      <c r="C19" s="48">
        <v>0.29799999999999999</v>
      </c>
      <c r="D19" s="12">
        <f t="shared" si="0"/>
        <v>6.2497320766377984E-2</v>
      </c>
    </row>
    <row r="20" spans="1:4" x14ac:dyDescent="0.25">
      <c r="A20" s="48">
        <v>8.8569999999999996E-2</v>
      </c>
      <c r="B20" s="48">
        <v>0.147095179233622</v>
      </c>
      <c r="C20" s="48">
        <v>0.29799999999999999</v>
      </c>
      <c r="D20" s="12">
        <f t="shared" si="0"/>
        <v>6.2334820766377974E-2</v>
      </c>
    </row>
    <row r="21" spans="1:4" x14ac:dyDescent="0.25">
      <c r="C21" s="21" t="s">
        <v>95</v>
      </c>
      <c r="D21" s="21">
        <f>AVERAGE(D5:D20)</f>
        <v>6.1919195766377992E-2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c66a12d-422f-46eb-8711-8734656fa1ad" xsi:nil="true"/>
    <TaxCatchAll xmlns="09278d32-0650-4b18-af85-79262d978988" xsi:nil="true"/>
    <lcf76f155ced4ddcb4097134ff3c332f xmlns="bc66a12d-422f-46eb-8711-8734656fa1a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0C428BB3BD34781FF42CD046AEA46" ma:contentTypeVersion="19" ma:contentTypeDescription="Crée un document." ma:contentTypeScope="" ma:versionID="c0b0ddaf80390e6ffa1c53f9cf83bde3">
  <xsd:schema xmlns:xsd="http://www.w3.org/2001/XMLSchema" xmlns:xs="http://www.w3.org/2001/XMLSchema" xmlns:p="http://schemas.microsoft.com/office/2006/metadata/properties" xmlns:ns2="bc66a12d-422f-46eb-8711-8734656fa1ad" xmlns:ns3="9127e09c-edc9-4337-a757-fe205fcf4165" xmlns:ns4="09278d32-0650-4b18-af85-79262d978988" targetNamespace="http://schemas.microsoft.com/office/2006/metadata/properties" ma:root="true" ma:fieldsID="f7ec726e8f2050b83e9b4a438fb2f017" ns2:_="" ns3:_="" ns4:_="">
    <xsd:import namespace="bc66a12d-422f-46eb-8711-8734656fa1ad"/>
    <xsd:import namespace="9127e09c-edc9-4337-a757-fe205fcf4165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6a12d-422f-46eb-8711-8734656fa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09c-edc9-4337-a757-fe205fcf4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1b441d4-d774-4977-be6d-83cf0bcab93d}" ma:internalName="TaxCatchAll" ma:showField="CatchAllData" ma:web="9127e09c-edc9-4337-a757-fe205fcf41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F589C6-B74B-43D3-8529-BD8564F59676}">
  <ds:schemaRefs>
    <ds:schemaRef ds:uri="http://schemas.microsoft.com/office/2006/metadata/properties"/>
    <ds:schemaRef ds:uri="http://schemas.microsoft.com/office/infopath/2007/PartnerControls"/>
    <ds:schemaRef ds:uri="bc66a12d-422f-46eb-8711-8734656fa1ad"/>
    <ds:schemaRef ds:uri="09278d32-0650-4b18-af85-79262d978988"/>
  </ds:schemaRefs>
</ds:datastoreItem>
</file>

<file path=customXml/itemProps2.xml><?xml version="1.0" encoding="utf-8"?>
<ds:datastoreItem xmlns:ds="http://schemas.openxmlformats.org/officeDocument/2006/customXml" ds:itemID="{5AEE9DA9-A79F-41B6-8401-F368AA5C5D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2FEA1C-1C72-4302-A593-3A036979BF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66a12d-422f-46eb-8711-8734656fa1ad"/>
    <ds:schemaRef ds:uri="9127e09c-edc9-4337-a757-fe205fcf4165"/>
    <ds:schemaRef ds:uri="09278d32-0650-4b18-af85-79262d9789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Décomposition Cellule TOPCON</vt:lpstr>
      <vt:lpstr>Chaîne de valeur Solaire</vt:lpstr>
      <vt:lpstr>Décomposition Module</vt:lpstr>
      <vt:lpstr>Calcule Offset cell-estimated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Boutahir Yassine</dc:creator>
  <cp:lastModifiedBy>Boutahir, Yassine</cp:lastModifiedBy>
  <cp:lastPrinted>2025-05-06T08:41:40Z</cp:lastPrinted>
  <dcterms:created xsi:type="dcterms:W3CDTF">2025-01-29T10:07:54Z</dcterms:created>
  <dcterms:modified xsi:type="dcterms:W3CDTF">2025-05-06T09:13:29Z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0x0101004970C428BB3BD34781FF42CD046AEA46</vt:lpwstr>
  </property>
</Properties>
</file>