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1764" yWindow="660" windowWidth="23256" windowHeight="13176" tabRatio="623"/>
  </bookViews>
  <sheets>
    <sheet name="Herzog" sheetId="97" r:id="rId1"/>
    <sheet name="Data" sheetId="92" r:id="rId2"/>
    <sheet name="Annual" sheetId="28" r:id="rId3"/>
    <sheet name="Instruction" sheetId="99" r:id="rId4"/>
  </sheets>
  <definedNames>
    <definedName name="BufferModel">Herzog!$M$2</definedName>
    <definedName name="MoneyBuffer">Herzog!$M$5</definedName>
    <definedName name="MoneyModel">Herzog!$M$2</definedName>
    <definedName name="MonthVal">Herzog!$E$1</definedName>
    <definedName name="YearVal">Herzog!$G$1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5" i="97" l="1"/>
  <c r="L5" i="97" l="1"/>
  <c r="L35" i="97" l="1"/>
  <c r="P35" i="97" s="1"/>
  <c r="L2" i="97"/>
  <c r="L6" i="97"/>
  <c r="L7" i="97"/>
  <c r="L8" i="97"/>
  <c r="L9" i="97"/>
  <c r="L10" i="97"/>
  <c r="L11" i="97"/>
  <c r="L12" i="97"/>
  <c r="L13" i="97"/>
  <c r="L14" i="97"/>
  <c r="L15" i="97"/>
  <c r="L16" i="97"/>
  <c r="L17" i="97"/>
  <c r="L18" i="97"/>
  <c r="L19" i="97"/>
  <c r="L20" i="97"/>
  <c r="L21" i="97"/>
  <c r="L22" i="97"/>
  <c r="L23" i="97"/>
  <c r="L24" i="97"/>
  <c r="L25" i="97"/>
  <c r="L26" i="97"/>
  <c r="L27" i="97"/>
  <c r="L28" i="97"/>
  <c r="L29" i="97"/>
  <c r="L30" i="97"/>
  <c r="L31" i="97"/>
  <c r="L32" i="97"/>
  <c r="L33" i="97"/>
  <c r="L34" i="97"/>
  <c r="M35" i="97"/>
  <c r="N36" i="97"/>
  <c r="I7" i="97" l="1"/>
  <c r="I11" i="97" l="1"/>
  <c r="P2" i="97" s="1"/>
  <c r="M5" i="97" l="1"/>
  <c r="M17" i="97" l="1"/>
  <c r="M10" i="97"/>
  <c r="M33" i="97"/>
  <c r="M34" i="97"/>
  <c r="M27" i="97"/>
  <c r="M32" i="97"/>
  <c r="M19" i="97"/>
  <c r="M25" i="97"/>
  <c r="M30" i="97"/>
  <c r="M8" i="97"/>
  <c r="M21" i="97"/>
  <c r="M18" i="97"/>
  <c r="M26" i="97"/>
  <c r="M31" i="97"/>
  <c r="M6" i="97"/>
  <c r="M29" i="97"/>
  <c r="M11" i="97"/>
  <c r="M14" i="97"/>
  <c r="M9" i="97"/>
  <c r="M12" i="97"/>
  <c r="M20" i="97"/>
  <c r="M16" i="97"/>
  <c r="M15" i="97"/>
  <c r="M7" i="97"/>
  <c r="M13" i="97"/>
  <c r="M23" i="97"/>
  <c r="M22" i="97"/>
  <c r="M28" i="97"/>
  <c r="M24" i="97"/>
  <c r="P5" i="97"/>
  <c r="P6" i="97" l="1"/>
  <c r="P7" i="97" s="1"/>
  <c r="P8" i="97" s="1"/>
  <c r="P9" i="97" s="1"/>
  <c r="P10" i="97" s="1"/>
  <c r="P11" i="97" s="1"/>
  <c r="P12" i="97" s="1"/>
  <c r="P13" i="97" s="1"/>
  <c r="P14" i="97" s="1"/>
  <c r="P15" i="97" s="1"/>
  <c r="P16" i="97" s="1"/>
  <c r="P17" i="97" s="1"/>
  <c r="P18" i="97" s="1"/>
  <c r="P19" i="97" s="1"/>
  <c r="P20" i="97" s="1"/>
  <c r="P21" i="97" s="1"/>
  <c r="P22" i="97" s="1"/>
  <c r="P23" i="97" s="1"/>
  <c r="P24" i="97" s="1"/>
  <c r="P25" i="97" s="1"/>
  <c r="P26" i="97" s="1"/>
  <c r="P27" i="97" s="1"/>
  <c r="P28" i="97" s="1"/>
  <c r="P29" i="97" s="1"/>
  <c r="P30" i="97" s="1"/>
  <c r="P31" i="97" s="1"/>
  <c r="P32" i="97" s="1"/>
  <c r="P33" i="97" s="1"/>
  <c r="P34" i="97" s="1"/>
  <c r="R4" i="97" s="1"/>
  <c r="B20" i="97"/>
  <c r="B19" i="97"/>
</calcChain>
</file>

<file path=xl/comments1.xml><?xml version="1.0" encoding="utf-8"?>
<comments xmlns="http://schemas.openxmlformats.org/spreadsheetml/2006/main">
  <authors>
    <author>Microsoft Office User</author>
  </authors>
  <commentList>
    <comment ref="R2" authorId="0">
      <text>
        <r>
          <rPr>
            <b/>
            <sz val="10"/>
            <color indexed="81"/>
            <rFont val="Calibri"/>
            <family val="2"/>
          </rPr>
          <t>This is how much money buffer piled up so far!</t>
        </r>
        <r>
          <rPr>
            <sz val="10"/>
            <color indexed="81"/>
            <rFont val="Calibri"/>
            <family val="2"/>
          </rPr>
          <t xml:space="preserve">
</t>
        </r>
      </text>
    </comment>
    <comment ref="P4" authorId="0">
      <text>
        <r>
          <rPr>
            <sz val="10"/>
            <color indexed="81"/>
            <rFont val="Calibri"/>
            <family val="2"/>
          </rPr>
          <t>(Previous day's remaining) - (Buffer). If "Used" value is asterisk ('*'), assumes all daily buffer is spent</t>
        </r>
      </text>
    </comment>
  </commentList>
</comments>
</file>

<file path=xl/comments2.xml><?xml version="1.0" encoding="utf-8"?>
<comments xmlns="http://schemas.openxmlformats.org/spreadsheetml/2006/main">
  <authors>
    <author>Microsoft Office User</author>
  </authors>
  <commentList>
    <comment ref="D5" authorId="0">
      <text>
        <r>
          <rPr>
            <b/>
            <sz val="10"/>
            <color indexed="81"/>
            <rFont val="Calibri"/>
            <family val="2"/>
          </rPr>
          <t>This may have gotten canceled due to card change</t>
        </r>
      </text>
    </comment>
    <comment ref="D6" authorId="0">
      <text>
        <r>
          <rPr>
            <b/>
            <sz val="10"/>
            <color indexed="81"/>
            <rFont val="Calibri"/>
            <family val="2"/>
          </rPr>
          <t>Evernote Plus</t>
        </r>
      </text>
    </comment>
  </commentList>
</comments>
</file>

<file path=xl/sharedStrings.xml><?xml version="1.0" encoding="utf-8"?>
<sst xmlns="http://schemas.openxmlformats.org/spreadsheetml/2006/main" count="113" uniqueCount="71">
  <si>
    <t>Loan2</t>
  </si>
  <si>
    <t>Loan1</t>
  </si>
  <si>
    <t>Electric</t>
  </si>
  <si>
    <t>Date</t>
  </si>
  <si>
    <t>Used</t>
  </si>
  <si>
    <t>mm/18</t>
  </si>
  <si>
    <t>mm/20</t>
  </si>
  <si>
    <t>mm/15</t>
  </si>
  <si>
    <t>Days</t>
  </si>
  <si>
    <t>Actually reserved</t>
  </si>
  <si>
    <t>mm/09</t>
  </si>
  <si>
    <t>mm/27</t>
  </si>
  <si>
    <t>mm/16</t>
  </si>
  <si>
    <t>mm/10</t>
  </si>
  <si>
    <t>*</t>
    <phoneticPr fontId="19" type="noConversion"/>
  </si>
  <si>
    <t>mm/20</t>
    <phoneticPr fontId="19" type="noConversion"/>
  </si>
  <si>
    <t>Amazon Prime</t>
  </si>
  <si>
    <t>NewScientist</t>
  </si>
  <si>
    <t>Evernote</t>
  </si>
  <si>
    <t>mm/25</t>
  </si>
  <si>
    <t>??</t>
  </si>
  <si>
    <t>10/14 [Oct-14]</t>
  </si>
  <si>
    <t>Annual Expenses</t>
  </si>
  <si>
    <t>Barns and Noble</t>
  </si>
  <si>
    <t>Trello</t>
  </si>
  <si>
    <t>04/18 [Apr-18]</t>
  </si>
  <si>
    <t>07/06 [Jul-6]</t>
  </si>
  <si>
    <t>+</t>
  </si>
  <si>
    <t>03/08 [Mar-8]</t>
  </si>
  <si>
    <t>NumDays</t>
    <phoneticPr fontId="19" type="noConversion"/>
  </si>
  <si>
    <t>MonthVal</t>
  </si>
  <si>
    <t>/</t>
  </si>
  <si>
    <t>Buffer</t>
  </si>
  <si>
    <t>Remaining</t>
  </si>
  <si>
    <t>Total Used</t>
  </si>
  <si>
    <t>Total Buffered</t>
  </si>
  <si>
    <t>Monthly Expense</t>
  </si>
  <si>
    <t>Rent</t>
  </si>
  <si>
    <t>Income</t>
  </si>
  <si>
    <t>ExpenseType</t>
  </si>
  <si>
    <t>Au</t>
  </si>
  <si>
    <t>Ma</t>
  </si>
  <si>
    <t>Status</t>
  </si>
  <si>
    <t>Internet</t>
  </si>
  <si>
    <t>mm/02</t>
  </si>
  <si>
    <t>Month:</t>
  </si>
  <si>
    <t>-</t>
  </si>
  <si>
    <t>Expense</t>
  </si>
  <si>
    <t>Reservable</t>
  </si>
  <si>
    <t>Free(Pool)</t>
  </si>
  <si>
    <t>♦️Calculate Pool</t>
  </si>
  <si>
    <t>♦ Start pool</t>
  </si>
  <si>
    <t>♦️Pool Adjustment</t>
  </si>
  <si>
    <t>Extra Added</t>
  </si>
  <si>
    <t>Model Buffer</t>
  </si>
  <si>
    <t>Icons</t>
  </si>
  <si>
    <t>🔮</t>
  </si>
  <si>
    <t>🎀</t>
  </si>
  <si>
    <t>_xDC8A_</t>
  </si>
  <si>
    <t>_xDF6F_</t>
  </si>
  <si>
    <t>_xDF4F_</t>
  </si>
  <si>
    <t>_xDF15_</t>
  </si>
  <si>
    <t>_xDC31_</t>
  </si>
  <si>
    <t>🥕</t>
  </si>
  <si>
    <t>Car</t>
    <phoneticPr fontId="19" type="noConversion"/>
  </si>
  <si>
    <t>Patreon</t>
    <phoneticPr fontId="19" type="noConversion"/>
  </si>
  <si>
    <t>Bus Pass</t>
    <phoneticPr fontId="19" type="noConversion"/>
  </si>
  <si>
    <t>*</t>
    <phoneticPr fontId="19" type="noConversion"/>
  </si>
  <si>
    <t>Netflix</t>
    <phoneticPr fontId="19" type="noConversion"/>
  </si>
  <si>
    <t>Etc</t>
    <phoneticPr fontId="19" type="noConversion"/>
  </si>
  <si>
    <t>Data</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</si>
</sst>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26" formatCode="\$#,##0.00_);[Red]\(\$#,##0.00\)"/>
    <numFmt numFmtId="176" formatCode="&quot;$&quot;#,##0_);[Red]\(&quot;$&quot;#,##0\)"/>
    <numFmt numFmtId="177" formatCode="&quot;$&quot;#,##0.00_);[Red]\(&quot;$&quot;#,##0.00\)"/>
    <numFmt numFmtId="178" formatCode="_(&quot;$&quot;* #,##0.00_);_(&quot;$&quot;* \(#,##0.00\);_(&quot;$&quot;* &quot;-&quot;??_);_(@_)"/>
    <numFmt numFmtId="179" formatCode="&quot;$&quot;#,##0.00"/>
    <numFmt numFmtId="180" formatCode="0_);[Red]\(0\)"/>
    <numFmt numFmtId="181" formatCode="0.0_);[Red]\(0.0\)"/>
  </numFmts>
  <fonts count="63" x14ac:knownFonts="1">
    <font>
      <sz val="11"/>
      <color theme="1"/>
      <name val="맑은 고딕"/>
      <family val="2"/>
      <scheme val="minor"/>
    </font>
    <font>
      <b/>
      <sz val="11"/>
      <color theme="1"/>
      <name val="맑은 고딕"/>
      <family val="2"/>
      <scheme val="minor"/>
    </font>
    <font>
      <b/>
      <sz val="11"/>
      <color rgb="FF0070C0"/>
      <name val="맑은 고딕"/>
      <family val="2"/>
      <scheme val="minor"/>
    </font>
    <font>
      <b/>
      <sz val="11"/>
      <color theme="9" tint="-0.249977111117893"/>
      <name val="맑은 고딕"/>
      <family val="2"/>
      <scheme val="minor"/>
    </font>
    <font>
      <sz val="11"/>
      <color theme="0" tint="-0.499984740745262"/>
      <name val="맑은 고딕"/>
      <family val="2"/>
      <scheme val="minor"/>
    </font>
    <font>
      <b/>
      <sz val="11"/>
      <color theme="8" tint="-0.249977111117893"/>
      <name val="맑은 고딕"/>
      <family val="2"/>
      <scheme val="minor"/>
    </font>
    <font>
      <b/>
      <sz val="11"/>
      <color theme="6" tint="-0.499984740745262"/>
      <name val="맑은 고딕"/>
      <family val="2"/>
      <scheme val="minor"/>
    </font>
    <font>
      <sz val="11"/>
      <color rgb="FF00B050"/>
      <name val="맑은 고딕"/>
      <family val="2"/>
      <scheme val="minor"/>
    </font>
    <font>
      <sz val="11"/>
      <color rgb="FF000000"/>
      <name val="맑은 고딕"/>
      <family val="2"/>
      <scheme val="minor"/>
    </font>
    <font>
      <sz val="11"/>
      <name val="맑은 고딕"/>
      <family val="2"/>
      <scheme val="minor"/>
    </font>
    <font>
      <b/>
      <sz val="11"/>
      <color theme="0" tint="-0.499984740745262"/>
      <name val="맑은 고딕"/>
      <family val="2"/>
      <scheme val="minor"/>
    </font>
    <font>
      <sz val="11"/>
      <color theme="9" tint="-0.249977111117893"/>
      <name val="맑은 고딕"/>
      <family val="2"/>
      <scheme val="minor"/>
    </font>
    <font>
      <b/>
      <sz val="11"/>
      <color rgb="FF7030A0"/>
      <name val="맑은 고딕"/>
      <family val="2"/>
      <scheme val="minor"/>
    </font>
    <font>
      <b/>
      <sz val="11"/>
      <color rgb="FF00B050"/>
      <name val="맑은 고딕"/>
      <family val="2"/>
      <scheme val="minor"/>
    </font>
    <font>
      <b/>
      <sz val="11"/>
      <color theme="5" tint="-0.249977111117893"/>
      <name val="맑은 고딕"/>
      <family val="2"/>
      <scheme val="minor"/>
    </font>
    <font>
      <b/>
      <sz val="11"/>
      <color theme="6" tint="-0.249977111117893"/>
      <name val="맑은 고딕"/>
      <family val="2"/>
      <scheme val="minor"/>
    </font>
    <font>
      <b/>
      <sz val="11"/>
      <color rgb="FF002060"/>
      <name val="맑은 고딕"/>
      <family val="2"/>
      <scheme val="minor"/>
    </font>
    <font>
      <sz val="11"/>
      <color theme="7"/>
      <name val="맑은 고딕"/>
      <family val="2"/>
      <scheme val="minor"/>
    </font>
    <font>
      <sz val="11"/>
      <color rgb="FFFF0000"/>
      <name val="맑은 고딕"/>
      <family val="2"/>
      <scheme val="minor"/>
    </font>
    <font>
      <sz val="8"/>
      <name val="맑은 고딕"/>
      <family val="3"/>
      <charset val="129"/>
      <scheme val="minor"/>
    </font>
    <font>
      <sz val="11"/>
      <color theme="8"/>
      <name val="맑은 고딕"/>
      <family val="2"/>
      <scheme val="minor"/>
    </font>
    <font>
      <u/>
      <sz val="11"/>
      <color theme="10"/>
      <name val="맑은 고딕"/>
      <family val="2"/>
      <scheme val="minor"/>
    </font>
    <font>
      <u/>
      <sz val="11"/>
      <color theme="11"/>
      <name val="맑은 고딕"/>
      <family val="2"/>
      <scheme val="minor"/>
    </font>
    <font>
      <sz val="8"/>
      <color rgb="FF333333"/>
      <name val="Arial"/>
      <family val="2"/>
    </font>
    <font>
      <b/>
      <sz val="11"/>
      <color theme="1"/>
      <name val="맑은 고딕"/>
      <family val="3"/>
      <charset val="129"/>
      <scheme val="minor"/>
    </font>
    <font>
      <b/>
      <sz val="11"/>
      <color theme="5" tint="-0.499984740745262"/>
      <name val="맑은 고딕"/>
      <family val="3"/>
      <charset val="129"/>
      <scheme val="minor"/>
    </font>
    <font>
      <b/>
      <sz val="11"/>
      <color rgb="FFFF7C80"/>
      <name val="맑은 고딕"/>
      <family val="3"/>
      <charset val="129"/>
      <scheme val="minor"/>
    </font>
    <font>
      <b/>
      <sz val="11"/>
      <color rgb="FF236B47"/>
      <name val="맑은 고딕"/>
      <family val="3"/>
      <charset val="129"/>
      <scheme val="minor"/>
    </font>
    <font>
      <sz val="11"/>
      <color theme="1"/>
      <name val="맑은 고딕"/>
      <family val="3"/>
      <charset val="129"/>
      <scheme val="minor"/>
    </font>
    <font>
      <b/>
      <sz val="11"/>
      <color theme="0" tint="-0.249977111117893"/>
      <name val="맑은 고딕"/>
      <family val="3"/>
      <charset val="129"/>
      <scheme val="minor"/>
    </font>
    <font>
      <sz val="11"/>
      <color theme="1" tint="0.499984740745262"/>
      <name val="맑은 고딕"/>
      <family val="2"/>
      <scheme val="minor"/>
    </font>
    <font>
      <sz val="16"/>
      <color theme="1"/>
      <name val="맑은 고딕"/>
      <family val="2"/>
      <scheme val="minor"/>
    </font>
    <font>
      <b/>
      <sz val="16"/>
      <color theme="1"/>
      <name val="맑은 고딕"/>
      <family val="2"/>
      <scheme val="minor"/>
    </font>
    <font>
      <sz val="16"/>
      <color rgb="FFFF7C80"/>
      <name val="맑은 고딕"/>
      <family val="2"/>
      <scheme val="minor"/>
    </font>
    <font>
      <sz val="11"/>
      <color theme="0" tint="-0.249977111117893"/>
      <name val="맑은 고딕"/>
      <family val="2"/>
      <scheme val="minor"/>
    </font>
    <font>
      <b/>
      <sz val="10"/>
      <color indexed="81"/>
      <name val="Calibri"/>
      <family val="2"/>
    </font>
    <font>
      <sz val="10"/>
      <color indexed="81"/>
      <name val="Calibri"/>
      <family val="2"/>
    </font>
    <font>
      <sz val="11"/>
      <color rgb="FFFF7C80"/>
      <name val="맑은 고딕"/>
      <family val="2"/>
      <scheme val="minor"/>
    </font>
    <font>
      <sz val="13"/>
      <color rgb="FF50575E"/>
      <name val="Helvetica"/>
    </font>
    <font>
      <b/>
      <sz val="11"/>
      <color theme="0" tint="-0.14999847407452621"/>
      <name val="맑은 고딕"/>
      <family val="2"/>
      <scheme val="minor"/>
    </font>
    <font>
      <sz val="24"/>
      <color theme="1"/>
      <name val="Century Gothic"/>
      <family val="2"/>
    </font>
    <font>
      <sz val="20"/>
      <color theme="1" tint="0.34998626667073579"/>
      <name val="Century Gothic"/>
      <family val="2"/>
    </font>
    <font>
      <sz val="16"/>
      <color theme="0" tint="-0.499984740745262"/>
      <name val="Century Gothic"/>
      <family val="2"/>
    </font>
    <font>
      <sz val="20"/>
      <color theme="0" tint="-0.499984740745262"/>
      <name val="Century Gothic"/>
      <family val="2"/>
    </font>
    <font>
      <sz val="11"/>
      <color rgb="FF0070C0"/>
      <name val="Century Gothic"/>
      <family val="2"/>
    </font>
    <font>
      <sz val="11"/>
      <color theme="8" tint="-0.249977111117893"/>
      <name val="Consolas"/>
      <family val="3"/>
    </font>
    <font>
      <sz val="11"/>
      <color theme="4" tint="-0.249977111117893"/>
      <name val="Consolas"/>
      <family val="3"/>
    </font>
    <font>
      <b/>
      <sz val="11"/>
      <color theme="1" tint="0.499984740745262"/>
      <name val="맑은 고딕"/>
      <family val="2"/>
      <scheme val="minor"/>
    </font>
    <font>
      <b/>
      <sz val="11"/>
      <color theme="5"/>
      <name val="Consolas"/>
      <family val="3"/>
    </font>
    <font>
      <sz val="11"/>
      <name val="Consolas"/>
      <family val="3"/>
    </font>
    <font>
      <sz val="14"/>
      <color rgb="FF92D050"/>
      <name val="Century Gothic"/>
      <family val="2"/>
    </font>
    <font>
      <sz val="14"/>
      <color rgb="FF00B050"/>
      <name val="Consolas"/>
      <family val="3"/>
    </font>
    <font>
      <sz val="11"/>
      <color theme="1"/>
      <name val="Century Gothic"/>
      <family val="2"/>
    </font>
    <font>
      <sz val="11"/>
      <color theme="6" tint="-0.499984740745262"/>
      <name val="Century Gothic"/>
      <family val="2"/>
    </font>
    <font>
      <sz val="11"/>
      <color theme="2" tint="-0.499984740745262"/>
      <name val="맑은 고딕"/>
      <family val="2"/>
      <scheme val="minor"/>
    </font>
    <font>
      <sz val="11"/>
      <color theme="1" tint="0.499984740745262"/>
      <name val="Consolas"/>
      <family val="3"/>
    </font>
    <font>
      <sz val="11"/>
      <color theme="1"/>
      <name val="Consolas"/>
      <family val="3"/>
    </font>
    <font>
      <b/>
      <sz val="11"/>
      <color rgb="FF7030A0"/>
      <name val="Consolas"/>
      <family val="3"/>
    </font>
    <font>
      <sz val="11"/>
      <color theme="5" tint="-0.249977111117893"/>
      <name val="Consolas"/>
      <family val="3"/>
    </font>
    <font>
      <sz val="11"/>
      <color theme="1" tint="0.34998626667073579"/>
      <name val="Century Gothic"/>
      <family val="2"/>
    </font>
    <font>
      <sz val="12"/>
      <color theme="5" tint="-0.249977111117893"/>
      <name val="맑은 고딕"/>
      <family val="2"/>
      <scheme val="minor"/>
    </font>
    <font>
      <sz val="12"/>
      <color rgb="FFFF7C80"/>
      <name val="맑은 고딕"/>
      <family val="2"/>
      <scheme val="minor"/>
    </font>
    <font>
      <sz val="11"/>
      <color theme="1" tint="0.249977111117893"/>
      <name val="Century Gothic"/>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medium">
        <color theme="3" tint="0.39997558519241921"/>
      </bottom>
      <diagonal/>
    </border>
    <border>
      <left style="thin">
        <color theme="6"/>
      </left>
      <right/>
      <top/>
      <bottom/>
      <diagonal/>
    </border>
    <border>
      <left style="thin">
        <color theme="6"/>
      </left>
      <right/>
      <top style="thin">
        <color theme="6"/>
      </top>
      <bottom/>
      <diagonal/>
    </border>
    <border>
      <left/>
      <right style="thin">
        <color theme="6"/>
      </right>
      <top style="thin">
        <color theme="6"/>
      </top>
      <bottom/>
      <diagonal/>
    </border>
    <border>
      <left/>
      <right style="thin">
        <color theme="6"/>
      </right>
      <top/>
      <bottom/>
      <diagonal/>
    </border>
    <border>
      <left/>
      <right style="thin">
        <color theme="6"/>
      </right>
      <top/>
      <bottom style="thin">
        <color theme="6"/>
      </bottom>
      <diagonal/>
    </border>
    <border>
      <left style="thin">
        <color theme="6"/>
      </left>
      <right/>
      <top/>
      <bottom style="thin">
        <color theme="6"/>
      </bottom>
      <diagonal/>
    </border>
    <border>
      <left style="medium">
        <color theme="3" tint="0.39997558519241921"/>
      </left>
      <right/>
      <top/>
      <bottom/>
      <diagonal/>
    </border>
    <border>
      <left/>
      <right/>
      <top/>
      <bottom style="hair">
        <color theme="3" tint="0.39997558519241921"/>
      </bottom>
      <diagonal/>
    </border>
    <border>
      <left/>
      <right/>
      <top style="hair">
        <color theme="3" tint="0.39997558519241921"/>
      </top>
      <bottom style="hair">
        <color theme="3" tint="0.39997558519241921"/>
      </bottom>
      <diagonal/>
    </border>
    <border>
      <left/>
      <right/>
      <top style="medium">
        <color theme="0" tint="-0.499984740745262"/>
      </top>
      <bottom/>
      <diagonal/>
    </border>
    <border>
      <left/>
      <right/>
      <top style="double">
        <color theme="0" tint="-0.249977111117893"/>
      </top>
      <bottom/>
      <diagonal/>
    </border>
    <border>
      <left/>
      <right style="medium">
        <color theme="0" tint="-0.249977111117893"/>
      </right>
      <top/>
      <bottom style="hair">
        <color theme="3" tint="0.39997558519241921"/>
      </bottom>
      <diagonal/>
    </border>
  </borders>
  <cellStyleXfs count="2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178" fontId="28" fillId="0" borderId="0" applyFont="0" applyFill="0" applyBorder="0" applyAlignment="0" applyProtection="0"/>
  </cellStyleXfs>
  <cellXfs count="86">
    <xf numFmtId="0" fontId="0" fillId="0" borderId="0" xfId="0"/>
    <xf numFmtId="0" fontId="1" fillId="0" borderId="0" xfId="0" applyFont="1"/>
    <xf numFmtId="0" fontId="3" fillId="0" borderId="0" xfId="0" applyFont="1"/>
    <xf numFmtId="0" fontId="4" fillId="0" borderId="0" xfId="0" applyFont="1"/>
    <xf numFmtId="0" fontId="7" fillId="0" borderId="0" xfId="0" applyFont="1"/>
    <xf numFmtId="0" fontId="5" fillId="2" borderId="0" xfId="0" applyFont="1" applyFill="1"/>
    <xf numFmtId="0" fontId="11" fillId="0" borderId="0" xfId="0" applyFont="1"/>
    <xf numFmtId="0" fontId="12" fillId="0" borderId="0" xfId="0" applyFont="1"/>
    <xf numFmtId="4" fontId="14" fillId="0" borderId="0" xfId="0" applyNumberFormat="1" applyFont="1"/>
    <xf numFmtId="0" fontId="15" fillId="0" borderId="0" xfId="0" applyFont="1"/>
    <xf numFmtId="2" fontId="15" fillId="0" borderId="0" xfId="0" applyNumberFormat="1" applyFont="1"/>
    <xf numFmtId="0" fontId="0" fillId="0" borderId="0" xfId="0" applyAlignment="1">
      <alignment horizontal="left"/>
    </xf>
    <xf numFmtId="0" fontId="18" fillId="0" borderId="0" xfId="0" applyFont="1" applyAlignment="1">
      <alignment horizontal="right"/>
    </xf>
    <xf numFmtId="0" fontId="17" fillId="0" borderId="0" xfId="0" applyFont="1" applyAlignment="1">
      <alignment horizontal="right"/>
    </xf>
    <xf numFmtId="0" fontId="20" fillId="0" borderId="0" xfId="0" applyFont="1" applyAlignment="1">
      <alignment horizontal="right"/>
    </xf>
    <xf numFmtId="176" fontId="1" fillId="0" borderId="0" xfId="0" applyNumberFormat="1" applyFont="1"/>
    <xf numFmtId="26" fontId="23" fillId="0" borderId="0" xfId="0" applyNumberFormat="1" applyFont="1"/>
    <xf numFmtId="0" fontId="24" fillId="0" borderId="0" xfId="0" applyFont="1"/>
    <xf numFmtId="0" fontId="31" fillId="0" borderId="0" xfId="0" applyFont="1"/>
    <xf numFmtId="0" fontId="32" fillId="0" borderId="0" xfId="0" applyFont="1"/>
    <xf numFmtId="0" fontId="33" fillId="0" borderId="0" xfId="0" applyFont="1"/>
    <xf numFmtId="0" fontId="34" fillId="0" borderId="0" xfId="0" applyFont="1"/>
    <xf numFmtId="176" fontId="29" fillId="0" borderId="0" xfId="0" applyNumberFormat="1" applyFont="1"/>
    <xf numFmtId="16" fontId="0" fillId="0" borderId="0" xfId="0" applyNumberFormat="1" applyAlignment="1">
      <alignment horizontal="left"/>
    </xf>
    <xf numFmtId="16" fontId="34" fillId="0" borderId="0" xfId="0" applyNumberFormat="1" applyFont="1" applyAlignment="1">
      <alignment horizontal="left"/>
    </xf>
    <xf numFmtId="14" fontId="0" fillId="0" borderId="0" xfId="0" applyNumberFormat="1" applyAlignment="1">
      <alignment horizontal="left"/>
    </xf>
    <xf numFmtId="179" fontId="1" fillId="0" borderId="0" xfId="0" applyNumberFormat="1" applyFont="1"/>
    <xf numFmtId="179" fontId="26" fillId="0" borderId="0" xfId="0" applyNumberFormat="1" applyFont="1"/>
    <xf numFmtId="0" fontId="38" fillId="0" borderId="0" xfId="0" applyFont="1"/>
    <xf numFmtId="177" fontId="13" fillId="0" borderId="0" xfId="0" applyNumberFormat="1" applyFont="1"/>
    <xf numFmtId="176" fontId="39" fillId="0" borderId="0" xfId="0" applyNumberFormat="1" applyFont="1"/>
    <xf numFmtId="176" fontId="37" fillId="0" borderId="0" xfId="0" applyNumberFormat="1" applyFont="1"/>
    <xf numFmtId="176" fontId="20" fillId="0" borderId="0" xfId="0" applyNumberFormat="1" applyFont="1"/>
    <xf numFmtId="176" fontId="26" fillId="0" borderId="0" xfId="0" applyNumberFormat="1" applyFont="1"/>
    <xf numFmtId="0" fontId="6" fillId="0" borderId="0" xfId="0" applyFont="1" applyFill="1"/>
    <xf numFmtId="0" fontId="43" fillId="3" borderId="0" xfId="0" applyFont="1" applyFill="1"/>
    <xf numFmtId="14" fontId="9" fillId="0" borderId="0" xfId="0" applyNumberFormat="1" applyFont="1" applyAlignment="1">
      <alignment horizontal="left"/>
    </xf>
    <xf numFmtId="0" fontId="0" fillId="0" borderId="0" xfId="0" applyBorder="1"/>
    <xf numFmtId="0" fontId="41" fillId="3" borderId="1" xfId="0" applyFont="1" applyFill="1" applyBorder="1" applyAlignment="1"/>
    <xf numFmtId="0" fontId="42" fillId="3" borderId="1" xfId="0" applyFont="1" applyFill="1" applyBorder="1" applyAlignment="1">
      <alignment horizontal="left"/>
    </xf>
    <xf numFmtId="0" fontId="45" fillId="0" borderId="0" xfId="0" applyFont="1" applyAlignment="1">
      <alignment horizontal="left"/>
    </xf>
    <xf numFmtId="0" fontId="5" fillId="0" borderId="0" xfId="0" applyFont="1" applyAlignment="1">
      <alignment horizontal="left"/>
    </xf>
    <xf numFmtId="0" fontId="47" fillId="0" borderId="0" xfId="0" applyFont="1"/>
    <xf numFmtId="0" fontId="10" fillId="4" borderId="0" xfId="0" applyFont="1" applyFill="1"/>
    <xf numFmtId="0" fontId="25" fillId="4" borderId="0" xfId="0" applyFont="1" applyFill="1"/>
    <xf numFmtId="179" fontId="48" fillId="0" borderId="0" xfId="21" applyNumberFormat="1" applyFont="1"/>
    <xf numFmtId="14" fontId="9" fillId="0" borderId="0" xfId="0" applyNumberFormat="1" applyFont="1" applyBorder="1" applyAlignment="1">
      <alignment horizontal="left"/>
    </xf>
    <xf numFmtId="0" fontId="4" fillId="3" borderId="9" xfId="0" applyFont="1" applyFill="1" applyBorder="1"/>
    <xf numFmtId="0" fontId="53" fillId="0" borderId="9" xfId="0" applyFont="1" applyFill="1" applyBorder="1"/>
    <xf numFmtId="0" fontId="0" fillId="3" borderId="9" xfId="0" applyFill="1" applyBorder="1"/>
    <xf numFmtId="0" fontId="7" fillId="3" borderId="9" xfId="0" applyFont="1" applyFill="1" applyBorder="1"/>
    <xf numFmtId="0" fontId="4" fillId="3" borderId="10" xfId="0" applyFont="1" applyFill="1" applyBorder="1"/>
    <xf numFmtId="0" fontId="0" fillId="3" borderId="10" xfId="0" applyFill="1" applyBorder="1"/>
    <xf numFmtId="0" fontId="8" fillId="3" borderId="10" xfId="0" applyFont="1" applyFill="1" applyBorder="1"/>
    <xf numFmtId="0" fontId="9" fillId="3" borderId="10" xfId="0" applyFont="1" applyFill="1" applyBorder="1"/>
    <xf numFmtId="2" fontId="55" fillId="0" borderId="0" xfId="21" applyNumberFormat="1" applyFont="1"/>
    <xf numFmtId="0" fontId="40" fillId="0" borderId="0" xfId="0" applyFont="1" applyAlignment="1"/>
    <xf numFmtId="0" fontId="30" fillId="0" borderId="0" xfId="0" applyFont="1" applyAlignment="1">
      <alignment horizontal="left"/>
    </xf>
    <xf numFmtId="2" fontId="57" fillId="0" borderId="0" xfId="0" applyNumberFormat="1" applyFont="1" applyAlignment="1">
      <alignment horizontal="right"/>
    </xf>
    <xf numFmtId="0" fontId="14" fillId="0" borderId="11" xfId="0" applyFont="1" applyBorder="1"/>
    <xf numFmtId="179" fontId="52" fillId="3" borderId="8" xfId="21" applyNumberFormat="1" applyFont="1" applyFill="1" applyBorder="1"/>
    <xf numFmtId="179" fontId="44" fillId="3" borderId="8" xfId="21" applyNumberFormat="1" applyFont="1" applyFill="1" applyBorder="1"/>
    <xf numFmtId="0" fontId="9" fillId="3" borderId="0" xfId="0" applyFont="1" applyFill="1" applyBorder="1" applyAlignment="1">
      <alignment horizontal="right"/>
    </xf>
    <xf numFmtId="0" fontId="9" fillId="0" borderId="0" xfId="0" applyFont="1" applyFill="1" applyBorder="1" applyAlignment="1">
      <alignment horizontal="right"/>
    </xf>
    <xf numFmtId="2" fontId="46" fillId="0" borderId="0" xfId="21" applyNumberFormat="1" applyFont="1" applyBorder="1" applyAlignment="1">
      <alignment horizontal="center"/>
    </xf>
    <xf numFmtId="2" fontId="55" fillId="0" borderId="0" xfId="21" applyNumberFormat="1" applyFont="1" applyBorder="1"/>
    <xf numFmtId="179" fontId="49" fillId="0" borderId="12" xfId="21" applyNumberFormat="1" applyFont="1" applyBorder="1"/>
    <xf numFmtId="2" fontId="56" fillId="0" borderId="0" xfId="0" applyNumberFormat="1" applyFont="1" applyAlignment="1">
      <alignment horizontal="right"/>
    </xf>
    <xf numFmtId="2" fontId="58" fillId="0" borderId="11" xfId="0" applyNumberFormat="1" applyFont="1" applyBorder="1" applyAlignment="1">
      <alignment horizontal="right"/>
    </xf>
    <xf numFmtId="179" fontId="59" fillId="3" borderId="8" xfId="0" applyNumberFormat="1" applyFont="1" applyFill="1" applyBorder="1" applyAlignment="1">
      <alignment horizontal="right"/>
    </xf>
    <xf numFmtId="0" fontId="27" fillId="0" borderId="0" xfId="0" applyFont="1" applyAlignment="1">
      <alignment horizontal="left"/>
    </xf>
    <xf numFmtId="179" fontId="62" fillId="3" borderId="8" xfId="0" applyNumberFormat="1" applyFont="1" applyFill="1" applyBorder="1" applyAlignment="1">
      <alignment horizontal="right"/>
    </xf>
    <xf numFmtId="0" fontId="2" fillId="0" borderId="0" xfId="0" applyFont="1" applyAlignment="1"/>
    <xf numFmtId="179" fontId="61" fillId="0" borderId="0" xfId="0" applyNumberFormat="1" applyFont="1" applyBorder="1"/>
    <xf numFmtId="0" fontId="54" fillId="3" borderId="13" xfId="0" applyFont="1" applyFill="1" applyBorder="1" applyAlignment="1">
      <alignment horizontal="left"/>
    </xf>
    <xf numFmtId="180" fontId="46" fillId="0" borderId="0" xfId="21" applyNumberFormat="1" applyFont="1" applyBorder="1" applyAlignment="1">
      <alignment horizontal="center"/>
    </xf>
    <xf numFmtId="181" fontId="46" fillId="0" borderId="0" xfId="21" applyNumberFormat="1" applyFont="1" applyAlignment="1">
      <alignment horizontal="center"/>
    </xf>
    <xf numFmtId="0" fontId="60" fillId="0" borderId="12" xfId="0" applyFont="1" applyBorder="1" applyAlignment="1">
      <alignment horizontal="right"/>
    </xf>
    <xf numFmtId="4" fontId="14" fillId="0" borderId="0" xfId="0" applyNumberFormat="1" applyFont="1" applyAlignment="1">
      <alignment horizontal="left"/>
    </xf>
    <xf numFmtId="0" fontId="16" fillId="0" borderId="0" xfId="0" applyFont="1" applyAlignment="1">
      <alignment horizontal="left" wrapText="1"/>
    </xf>
    <xf numFmtId="0" fontId="50" fillId="0" borderId="3" xfId="0" applyFont="1" applyBorder="1" applyAlignment="1">
      <alignment horizontal="center"/>
    </xf>
    <xf numFmtId="0" fontId="50" fillId="0" borderId="4" xfId="0" applyFont="1" applyBorder="1" applyAlignment="1">
      <alignment horizontal="center"/>
    </xf>
    <xf numFmtId="0" fontId="50" fillId="0" borderId="2" xfId="0" applyFont="1" applyBorder="1" applyAlignment="1">
      <alignment horizontal="center"/>
    </xf>
    <xf numFmtId="0" fontId="50" fillId="0" borderId="5" xfId="0" applyFont="1" applyBorder="1" applyAlignment="1">
      <alignment horizontal="center"/>
    </xf>
    <xf numFmtId="179" fontId="51" fillId="0" borderId="7" xfId="21" applyNumberFormat="1" applyFont="1" applyBorder="1" applyAlignment="1">
      <alignment horizontal="center"/>
    </xf>
    <xf numFmtId="179" fontId="51" fillId="0" borderId="6" xfId="21" applyNumberFormat="1" applyFont="1" applyBorder="1" applyAlignment="1">
      <alignment horizontal="center"/>
    </xf>
  </cellXfs>
  <cellStyles count="22">
    <cellStyle name="Currency" xfId="21"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
    <dxf>
      <font>
        <color theme="2" tint="-0.749961851863155"/>
      </font>
      <fill>
        <patternFill>
          <bgColor theme="2"/>
        </patternFill>
      </fill>
    </dxf>
    <dxf>
      <font>
        <color theme="8" tint="-0.24994659260841701"/>
      </font>
      <fill>
        <patternFill>
          <bgColor theme="8" tint="0.79998168889431442"/>
        </patternFill>
      </fill>
    </dxf>
    <dxf>
      <font>
        <b/>
        <i val="0"/>
      </font>
    </dxf>
    <dxf>
      <font>
        <b val="0"/>
        <i val="0"/>
      </font>
      <fill>
        <patternFill>
          <bgColor theme="9" tint="0.79998168889431442"/>
        </patternFill>
      </fill>
    </dxf>
    <dxf>
      <font>
        <color theme="8" tint="-0.24994659260841701"/>
      </font>
      <fill>
        <patternFill>
          <bgColor theme="0" tint="-4.9989318521683403E-2"/>
        </patternFill>
      </fill>
    </dxf>
    <dxf>
      <font>
        <color theme="8" tint="-0.24994659260841701"/>
      </font>
      <fill>
        <patternFill>
          <bgColor theme="0" tint="-4.9989318521683403E-2"/>
        </patternFill>
      </fill>
    </dxf>
  </dxfs>
  <tableStyles count="0" defaultTableStyle="TableStyleMedium2" defaultPivotStyle="PivotStyleLight16"/>
  <colors>
    <mruColors>
      <color rgb="FFFF7C80"/>
      <color rgb="FF236B47"/>
      <color rgb="FFFFFF99"/>
      <color rgb="FFFFCCFF"/>
      <color rgb="FFD60093"/>
      <color rgb="FF9148C8"/>
      <color rgb="FF339966"/>
      <color rgb="FFCC0066"/>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660400</xdr:colOff>
      <xdr:row>7</xdr:row>
      <xdr:rowOff>7620</xdr:rowOff>
    </xdr:from>
    <xdr:to>
      <xdr:col>8</xdr:col>
      <xdr:colOff>228600</xdr:colOff>
      <xdr:row>8</xdr:row>
      <xdr:rowOff>208280</xdr:rowOff>
    </xdr:to>
    <xdr:cxnSp macro="">
      <xdr:nvCxnSpPr>
        <xdr:cNvPr id="3" name="Elbow Connector 2"/>
        <xdr:cNvCxnSpPr/>
      </xdr:nvCxnSpPr>
      <xdr:spPr>
        <a:xfrm rot="5400000">
          <a:off x="4424680" y="1684020"/>
          <a:ext cx="414020" cy="444500"/>
        </a:xfrm>
        <a:prstGeom prst="bentConnector3">
          <a:avLst>
            <a:gd name="adj1" fmla="val 50000"/>
          </a:avLst>
        </a:prstGeom>
        <a:ln>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B1:V39"/>
  <sheetViews>
    <sheetView tabSelected="1" zoomScaleNormal="100" workbookViewId="0">
      <selection activeCell="D9" sqref="D9"/>
    </sheetView>
  </sheetViews>
  <sheetFormatPr defaultColWidth="8.796875" defaultRowHeight="17.399999999999999" x14ac:dyDescent="0.4"/>
  <cols>
    <col min="1" max="1" width="4" customWidth="1"/>
    <col min="2" max="2" width="5.69921875" customWidth="1"/>
    <col min="4" max="4" width="10.296875" customWidth="1"/>
    <col min="5" max="5" width="9.296875" customWidth="1"/>
    <col min="6" max="6" width="3.296875" customWidth="1"/>
    <col min="7" max="7" width="7.796875" customWidth="1"/>
    <col min="8" max="8" width="11.5" customWidth="1"/>
    <col min="9" max="9" width="10.5" customWidth="1"/>
    <col min="10" max="10" width="7" customWidth="1"/>
    <col min="11" max="11" width="3.5" customWidth="1"/>
    <col min="12" max="12" width="12.19921875" customWidth="1"/>
    <col min="13" max="13" width="9.19921875" customWidth="1"/>
    <col min="15" max="15" width="4.5" customWidth="1"/>
    <col min="16" max="16" width="11.69921875" customWidth="1"/>
  </cols>
  <sheetData>
    <row r="1" spans="2:20" ht="31.2" thickBot="1" x14ac:dyDescent="0.55000000000000004">
      <c r="C1" s="56" t="s">
        <v>45</v>
      </c>
      <c r="D1" s="56"/>
      <c r="E1" s="38">
        <v>11</v>
      </c>
      <c r="F1" s="35" t="s">
        <v>31</v>
      </c>
      <c r="G1" s="39">
        <v>2017</v>
      </c>
      <c r="L1" s="41" t="s">
        <v>8</v>
      </c>
      <c r="M1" s="72" t="s">
        <v>54</v>
      </c>
      <c r="N1" s="37"/>
      <c r="O1" s="37"/>
      <c r="P1" s="8" t="s">
        <v>51</v>
      </c>
    </row>
    <row r="2" spans="2:20" x14ac:dyDescent="0.4">
      <c r="L2" s="40">
        <f>VLOOKUP(E1,Data!B3:C14,2,TRUE)</f>
        <v>30</v>
      </c>
      <c r="M2" s="61">
        <v>50</v>
      </c>
      <c r="P2" s="45">
        <f>I7+I15-IF(ISNUMBER(I12),I12,I11)</f>
        <v>1500</v>
      </c>
      <c r="R2" s="80" t="s">
        <v>35</v>
      </c>
      <c r="S2" s="81"/>
    </row>
    <row r="3" spans="2:20" x14ac:dyDescent="0.4">
      <c r="C3" s="1" t="s">
        <v>36</v>
      </c>
      <c r="E3" s="1"/>
      <c r="F3" s="1"/>
      <c r="H3" s="78" t="s">
        <v>50</v>
      </c>
      <c r="I3" s="78"/>
      <c r="R3" s="82"/>
      <c r="S3" s="83"/>
    </row>
    <row r="4" spans="2:20" ht="16.95" customHeight="1" x14ac:dyDescent="0.4">
      <c r="B4" s="74" t="s">
        <v>40</v>
      </c>
      <c r="C4" s="47" t="s">
        <v>15</v>
      </c>
      <c r="D4" s="48" t="s">
        <v>64</v>
      </c>
      <c r="E4" s="49">
        <v>272.18</v>
      </c>
      <c r="F4" s="50">
        <v>0</v>
      </c>
      <c r="H4" s="1" t="s">
        <v>38</v>
      </c>
      <c r="I4" s="60">
        <v>4200</v>
      </c>
      <c r="L4" s="43" t="s">
        <v>3</v>
      </c>
      <c r="M4" s="5" t="s">
        <v>32</v>
      </c>
      <c r="N4" s="43" t="s">
        <v>4</v>
      </c>
      <c r="O4" s="43"/>
      <c r="P4" s="44" t="s">
        <v>33</v>
      </c>
      <c r="R4" s="84">
        <f>IF(ISNUMBER(P35),P35,IF(ISNUMBER(P34),P34,IF(ISNUMBER(P33),P33,IF(ISNUMBER(P32),P32,"ERROR"))))</f>
        <v>0</v>
      </c>
      <c r="S4" s="85"/>
    </row>
    <row r="5" spans="2:20" ht="16.95" customHeight="1" x14ac:dyDescent="0.4">
      <c r="B5" s="74" t="s">
        <v>41</v>
      </c>
      <c r="C5" s="51" t="s">
        <v>10</v>
      </c>
      <c r="D5" s="48" t="s">
        <v>1</v>
      </c>
      <c r="E5" s="52">
        <v>154.41</v>
      </c>
      <c r="F5" s="50">
        <v>0</v>
      </c>
      <c r="H5" s="42" t="s">
        <v>47</v>
      </c>
      <c r="I5" s="67" t="str">
        <f>"$"&amp;SUM(E4:E17)</f>
        <v>$1911.63</v>
      </c>
      <c r="J5" s="57"/>
      <c r="K5" s="12"/>
      <c r="L5" s="36">
        <f>IF(MONTH(DATE(YearVal,MonthVal,ROW(CF1)))&gt;MonthVal,"",DATE(YearVal,MonthVal,ROW(CF1)))</f>
        <v>43040</v>
      </c>
      <c r="M5" s="76" t="str">
        <f>"+$"&amp;ROUND(P2/L2,2)</f>
        <v>+$50</v>
      </c>
      <c r="N5" s="62" t="s">
        <v>67</v>
      </c>
      <c r="O5" s="62" t="s">
        <v>59</v>
      </c>
      <c r="P5" s="55">
        <f>P2-IF(ISNUMBER(N5),N5,M5)</f>
        <v>1450</v>
      </c>
    </row>
    <row r="6" spans="2:20" ht="16.95" customHeight="1" thickBot="1" x14ac:dyDescent="0.45">
      <c r="B6" s="74" t="s">
        <v>40</v>
      </c>
      <c r="C6" s="51" t="s">
        <v>7</v>
      </c>
      <c r="D6" s="48" t="s">
        <v>0</v>
      </c>
      <c r="E6" s="53">
        <v>67.89</v>
      </c>
      <c r="F6" s="50">
        <v>0</v>
      </c>
      <c r="H6" s="1" t="s">
        <v>46</v>
      </c>
      <c r="J6" s="12"/>
      <c r="K6" s="12"/>
      <c r="L6" s="36">
        <f t="shared" ref="L5:L35" si="0">IF(MONTH(DATE(YearVal,MonthVal,ROW(CF2)))&gt;MonthVal,"",DATE(YearVal,MonthVal,ROW(CF2)))</f>
        <v>43041</v>
      </c>
      <c r="M6" s="75" t="str">
        <f t="shared" ref="M6:M35" si="1">IF(L6="","",MoneyBuffer)</f>
        <v>+$50</v>
      </c>
      <c r="N6" s="63" t="s">
        <v>14</v>
      </c>
      <c r="O6" s="63"/>
      <c r="P6" s="55">
        <f t="shared" ref="P6:P35" si="2">IF(L6="","",P5-IF(ISNUMBER(N6),N6,M6))</f>
        <v>1400</v>
      </c>
    </row>
    <row r="7" spans="2:20" ht="16.95" customHeight="1" x14ac:dyDescent="0.4">
      <c r="B7" s="74" t="s">
        <v>41</v>
      </c>
      <c r="C7" s="51" t="s">
        <v>11</v>
      </c>
      <c r="D7" s="48" t="s">
        <v>37</v>
      </c>
      <c r="E7" s="52">
        <v>1055</v>
      </c>
      <c r="F7" s="50">
        <v>0</v>
      </c>
      <c r="H7" s="59" t="s">
        <v>49</v>
      </c>
      <c r="I7" s="68" t="str">
        <f>"$"&amp;(I4-I5)</f>
        <v>$2288.37</v>
      </c>
      <c r="L7" s="36">
        <f t="shared" si="0"/>
        <v>43042</v>
      </c>
      <c r="M7" s="64" t="str">
        <f t="shared" si="1"/>
        <v>+$50</v>
      </c>
      <c r="N7" s="62" t="s">
        <v>14</v>
      </c>
      <c r="O7" s="62"/>
      <c r="P7" s="55">
        <f t="shared" si="2"/>
        <v>1350</v>
      </c>
    </row>
    <row r="8" spans="2:20" ht="16.95" customHeight="1" x14ac:dyDescent="0.4">
      <c r="B8" s="74" t="s">
        <v>41</v>
      </c>
      <c r="C8" s="51" t="s">
        <v>19</v>
      </c>
      <c r="D8" s="48" t="s">
        <v>66</v>
      </c>
      <c r="E8" s="52">
        <v>97.5</v>
      </c>
      <c r="F8" s="50">
        <v>0</v>
      </c>
      <c r="L8" s="36">
        <f t="shared" si="0"/>
        <v>43043</v>
      </c>
      <c r="M8" s="64" t="str">
        <f t="shared" si="1"/>
        <v>+$50</v>
      </c>
      <c r="N8" s="63" t="s">
        <v>14</v>
      </c>
      <c r="O8" s="63"/>
      <c r="P8" s="55">
        <f t="shared" si="2"/>
        <v>1300</v>
      </c>
    </row>
    <row r="9" spans="2:20" ht="16.95" customHeight="1" x14ac:dyDescent="0.4">
      <c r="B9" s="74" t="s">
        <v>40</v>
      </c>
      <c r="C9" s="51" t="s">
        <v>5</v>
      </c>
      <c r="D9" s="48" t="s">
        <v>43</v>
      </c>
      <c r="E9" s="54">
        <v>85.65</v>
      </c>
      <c r="F9" s="50">
        <v>0</v>
      </c>
      <c r="L9" s="36">
        <f t="shared" si="0"/>
        <v>43044</v>
      </c>
      <c r="M9" s="64" t="str">
        <f t="shared" si="1"/>
        <v>+$50</v>
      </c>
      <c r="N9" s="62" t="s">
        <v>14</v>
      </c>
      <c r="O9" s="62"/>
      <c r="P9" s="55">
        <f t="shared" si="2"/>
        <v>1250</v>
      </c>
    </row>
    <row r="10" spans="2:20" ht="16.95" customHeight="1" x14ac:dyDescent="0.4">
      <c r="B10" s="74" t="s">
        <v>40</v>
      </c>
      <c r="C10" s="51" t="s">
        <v>12</v>
      </c>
      <c r="D10" s="48" t="s">
        <v>2</v>
      </c>
      <c r="E10" s="52">
        <v>140</v>
      </c>
      <c r="F10" s="50">
        <v>0</v>
      </c>
      <c r="H10" s="78" t="s">
        <v>52</v>
      </c>
      <c r="I10" s="78"/>
      <c r="L10" s="36">
        <f t="shared" si="0"/>
        <v>43045</v>
      </c>
      <c r="M10" s="64" t="str">
        <f t="shared" si="1"/>
        <v>+$50</v>
      </c>
      <c r="N10" s="63" t="s">
        <v>14</v>
      </c>
      <c r="O10" s="63"/>
      <c r="P10" s="55">
        <f t="shared" si="2"/>
        <v>1200</v>
      </c>
    </row>
    <row r="11" spans="2:20" ht="16.95" customHeight="1" x14ac:dyDescent="0.4">
      <c r="B11" s="74" t="s">
        <v>40</v>
      </c>
      <c r="C11" s="51" t="s">
        <v>6</v>
      </c>
      <c r="D11" s="48" t="s">
        <v>68</v>
      </c>
      <c r="E11" s="52">
        <v>11</v>
      </c>
      <c r="F11" s="50">
        <v>0</v>
      </c>
      <c r="H11" s="7" t="s">
        <v>48</v>
      </c>
      <c r="I11" s="58" t="str">
        <f>"$"&amp;((I7+I15)-(L2*M2))</f>
        <v>$788.37</v>
      </c>
      <c r="J11" s="14"/>
      <c r="K11" s="14"/>
      <c r="L11" s="36">
        <f t="shared" si="0"/>
        <v>43046</v>
      </c>
      <c r="M11" s="64" t="str">
        <f t="shared" si="1"/>
        <v>+$50</v>
      </c>
      <c r="N11" s="62" t="s">
        <v>14</v>
      </c>
      <c r="O11" s="62"/>
      <c r="P11" s="55">
        <f t="shared" si="2"/>
        <v>1150</v>
      </c>
    </row>
    <row r="12" spans="2:20" ht="16.95" customHeight="1" x14ac:dyDescent="0.4">
      <c r="B12" s="74" t="s">
        <v>40</v>
      </c>
      <c r="C12" s="51" t="s">
        <v>13</v>
      </c>
      <c r="D12" s="48" t="s">
        <v>65</v>
      </c>
      <c r="E12" s="52">
        <v>23</v>
      </c>
      <c r="F12" s="50">
        <v>0</v>
      </c>
      <c r="H12" s="79" t="s">
        <v>9</v>
      </c>
      <c r="I12" s="69" t="s">
        <v>67</v>
      </c>
      <c r="L12" s="36">
        <f t="shared" si="0"/>
        <v>43047</v>
      </c>
      <c r="M12" s="64" t="str">
        <f t="shared" si="1"/>
        <v>+$50</v>
      </c>
      <c r="N12" s="63" t="s">
        <v>14</v>
      </c>
      <c r="O12" s="63"/>
      <c r="P12" s="55">
        <f t="shared" si="2"/>
        <v>1100</v>
      </c>
    </row>
    <row r="13" spans="2:20" ht="16.95" customHeight="1" x14ac:dyDescent="0.4">
      <c r="B13" s="74" t="s">
        <v>40</v>
      </c>
      <c r="C13" s="51" t="s">
        <v>44</v>
      </c>
      <c r="D13" s="48" t="s">
        <v>69</v>
      </c>
      <c r="E13" s="52">
        <v>5</v>
      </c>
      <c r="F13" s="50">
        <v>0</v>
      </c>
      <c r="H13" s="79"/>
      <c r="L13" s="36">
        <f t="shared" si="0"/>
        <v>43048</v>
      </c>
      <c r="M13" s="64" t="str">
        <f t="shared" si="1"/>
        <v>+$50</v>
      </c>
      <c r="N13" s="62" t="s">
        <v>14</v>
      </c>
      <c r="O13" s="62"/>
      <c r="P13" s="55">
        <f t="shared" si="2"/>
        <v>1050</v>
      </c>
    </row>
    <row r="14" spans="2:20" ht="16.95" customHeight="1" x14ac:dyDescent="0.4">
      <c r="H14" t="s">
        <v>27</v>
      </c>
      <c r="L14" s="36">
        <f t="shared" si="0"/>
        <v>43049</v>
      </c>
      <c r="M14" s="64" t="str">
        <f t="shared" si="1"/>
        <v>+$50</v>
      </c>
      <c r="N14" s="63" t="s">
        <v>14</v>
      </c>
      <c r="O14" s="63"/>
      <c r="P14" s="55">
        <f t="shared" si="2"/>
        <v>1000</v>
      </c>
    </row>
    <row r="15" spans="2:20" ht="16.95" customHeight="1" x14ac:dyDescent="0.4">
      <c r="B15" s="3"/>
      <c r="C15" s="2"/>
      <c r="D15" s="34"/>
      <c r="F15" s="4"/>
      <c r="H15" s="70" t="s">
        <v>53</v>
      </c>
      <c r="I15" s="71">
        <v>0</v>
      </c>
      <c r="L15" s="36">
        <f t="shared" si="0"/>
        <v>43050</v>
      </c>
      <c r="M15" s="64" t="str">
        <f t="shared" si="1"/>
        <v>+$50</v>
      </c>
      <c r="N15" s="62" t="s">
        <v>14</v>
      </c>
      <c r="O15" s="62"/>
      <c r="P15" s="55">
        <f t="shared" si="2"/>
        <v>950</v>
      </c>
      <c r="S15" s="28"/>
      <c r="T15" s="30"/>
    </row>
    <row r="16" spans="2:20" ht="16.95" customHeight="1" x14ac:dyDescent="0.4">
      <c r="L16" s="36">
        <f t="shared" si="0"/>
        <v>43051</v>
      </c>
      <c r="M16" s="64" t="str">
        <f t="shared" si="1"/>
        <v>+$50</v>
      </c>
      <c r="N16" s="63" t="s">
        <v>14</v>
      </c>
      <c r="O16" s="63"/>
      <c r="P16" s="55">
        <f t="shared" si="2"/>
        <v>900</v>
      </c>
      <c r="S16" s="28"/>
      <c r="T16" s="29"/>
    </row>
    <row r="17" spans="2:22" ht="16.95" customHeight="1" x14ac:dyDescent="0.4">
      <c r="L17" s="36">
        <f t="shared" si="0"/>
        <v>43052</v>
      </c>
      <c r="M17" s="64" t="str">
        <f t="shared" si="1"/>
        <v>+$50</v>
      </c>
      <c r="N17" s="62" t="s">
        <v>14</v>
      </c>
      <c r="O17" s="62"/>
      <c r="P17" s="55">
        <f t="shared" si="2"/>
        <v>850</v>
      </c>
      <c r="T17" s="30"/>
    </row>
    <row r="18" spans="2:22" ht="16.95" customHeight="1" x14ac:dyDescent="0.4">
      <c r="G18" s="16"/>
      <c r="L18" s="36">
        <f t="shared" si="0"/>
        <v>43053</v>
      </c>
      <c r="M18" s="64" t="str">
        <f t="shared" si="1"/>
        <v>+$50</v>
      </c>
      <c r="N18" s="63" t="s">
        <v>14</v>
      </c>
      <c r="O18" s="63"/>
      <c r="P18" s="55">
        <f t="shared" si="2"/>
        <v>800</v>
      </c>
      <c r="T18" s="29"/>
    </row>
    <row r="19" spans="2:22" ht="16.95" customHeight="1" x14ac:dyDescent="0.4">
      <c r="B19">
        <f ca="1">INDIRECT(ADDRESS(ROW(),COLUMN()))</f>
        <v>0</v>
      </c>
      <c r="L19" s="36">
        <f t="shared" si="0"/>
        <v>43054</v>
      </c>
      <c r="M19" s="64" t="str">
        <f t="shared" si="1"/>
        <v>+$50</v>
      </c>
      <c r="N19" s="62" t="s">
        <v>14</v>
      </c>
      <c r="O19" s="62"/>
      <c r="P19" s="55">
        <f t="shared" si="2"/>
        <v>750</v>
      </c>
    </row>
    <row r="20" spans="2:22" ht="16.95" customHeight="1" x14ac:dyDescent="0.4">
      <c r="B20">
        <f ca="1">OFFSET(B19,0,0)</f>
        <v>0</v>
      </c>
      <c r="H20" s="16"/>
      <c r="J20" s="13"/>
      <c r="K20" s="13"/>
      <c r="L20" s="36">
        <f t="shared" si="0"/>
        <v>43055</v>
      </c>
      <c r="M20" s="64" t="str">
        <f t="shared" si="1"/>
        <v>+$50</v>
      </c>
      <c r="N20" s="63" t="s">
        <v>14</v>
      </c>
      <c r="O20" s="63"/>
      <c r="P20" s="55">
        <f t="shared" si="2"/>
        <v>700</v>
      </c>
      <c r="R20" s="31"/>
      <c r="S20" s="31"/>
    </row>
    <row r="21" spans="2:22" ht="16.95" customHeight="1" x14ac:dyDescent="0.4">
      <c r="L21" s="36">
        <f t="shared" si="0"/>
        <v>43056</v>
      </c>
      <c r="M21" s="64" t="str">
        <f t="shared" si="1"/>
        <v>+$50</v>
      </c>
      <c r="N21" s="62" t="s">
        <v>14</v>
      </c>
      <c r="O21" s="62"/>
      <c r="P21" s="55">
        <f t="shared" si="2"/>
        <v>650</v>
      </c>
      <c r="R21" s="31"/>
      <c r="T21" s="32"/>
      <c r="V21" s="33"/>
    </row>
    <row r="22" spans="2:22" ht="16.95" customHeight="1" x14ac:dyDescent="0.4">
      <c r="J22" s="6"/>
      <c r="K22" s="6"/>
      <c r="L22" s="36">
        <f t="shared" si="0"/>
        <v>43057</v>
      </c>
      <c r="M22" s="64" t="str">
        <f t="shared" si="1"/>
        <v>+$50</v>
      </c>
      <c r="N22" s="63" t="s">
        <v>14</v>
      </c>
      <c r="O22" s="63"/>
      <c r="P22" s="55">
        <f t="shared" si="2"/>
        <v>600</v>
      </c>
    </row>
    <row r="23" spans="2:22" ht="16.95" customHeight="1" x14ac:dyDescent="0.4">
      <c r="J23" s="12"/>
      <c r="K23" s="12"/>
      <c r="L23" s="36">
        <f t="shared" si="0"/>
        <v>43058</v>
      </c>
      <c r="M23" s="64" t="str">
        <f t="shared" si="1"/>
        <v>+$50</v>
      </c>
      <c r="N23" s="62" t="s">
        <v>14</v>
      </c>
      <c r="O23" s="62"/>
      <c r="P23" s="55">
        <f t="shared" si="2"/>
        <v>550</v>
      </c>
    </row>
    <row r="24" spans="2:22" ht="16.95" customHeight="1" x14ac:dyDescent="0.4">
      <c r="D24" s="7"/>
      <c r="L24" s="36">
        <f t="shared" si="0"/>
        <v>43059</v>
      </c>
      <c r="M24" s="64" t="str">
        <f t="shared" si="1"/>
        <v>+$50</v>
      </c>
      <c r="N24" s="63" t="s">
        <v>14</v>
      </c>
      <c r="O24" s="63"/>
      <c r="P24" s="55">
        <f t="shared" si="2"/>
        <v>500</v>
      </c>
    </row>
    <row r="25" spans="2:22" ht="16.95" customHeight="1" x14ac:dyDescent="0.4">
      <c r="C25" s="3"/>
      <c r="E25" s="27"/>
      <c r="F25" s="4"/>
      <c r="L25" s="36">
        <f t="shared" si="0"/>
        <v>43060</v>
      </c>
      <c r="M25" s="64" t="str">
        <f t="shared" si="1"/>
        <v>+$50</v>
      </c>
      <c r="N25" s="62" t="s">
        <v>14</v>
      </c>
      <c r="O25" s="62"/>
      <c r="P25" s="55">
        <f t="shared" si="2"/>
        <v>450</v>
      </c>
    </row>
    <row r="26" spans="2:22" ht="16.95" customHeight="1" x14ac:dyDescent="0.4">
      <c r="L26" s="36">
        <f t="shared" si="0"/>
        <v>43061</v>
      </c>
      <c r="M26" s="64" t="str">
        <f t="shared" si="1"/>
        <v>+$50</v>
      </c>
      <c r="N26" s="63" t="s">
        <v>14</v>
      </c>
      <c r="O26" s="63"/>
      <c r="P26" s="55">
        <f t="shared" si="2"/>
        <v>400</v>
      </c>
    </row>
    <row r="27" spans="2:22" ht="16.95" customHeight="1" x14ac:dyDescent="0.4">
      <c r="L27" s="36">
        <f t="shared" si="0"/>
        <v>43062</v>
      </c>
      <c r="M27" s="64" t="str">
        <f t="shared" si="1"/>
        <v>+$50</v>
      </c>
      <c r="N27" s="62" t="s">
        <v>14</v>
      </c>
      <c r="O27" s="62"/>
      <c r="P27" s="55">
        <f t="shared" si="2"/>
        <v>350</v>
      </c>
    </row>
    <row r="28" spans="2:22" ht="16.95" customHeight="1" x14ac:dyDescent="0.4">
      <c r="L28" s="36">
        <f t="shared" si="0"/>
        <v>43063</v>
      </c>
      <c r="M28" s="64" t="str">
        <f t="shared" si="1"/>
        <v>+$50</v>
      </c>
      <c r="N28" s="63" t="s">
        <v>14</v>
      </c>
      <c r="O28" s="63"/>
      <c r="P28" s="55">
        <f t="shared" si="2"/>
        <v>300</v>
      </c>
    </row>
    <row r="29" spans="2:22" ht="16.95" customHeight="1" x14ac:dyDescent="0.4">
      <c r="J29" s="12"/>
      <c r="K29" s="12"/>
      <c r="L29" s="36">
        <f t="shared" si="0"/>
        <v>43064</v>
      </c>
      <c r="M29" s="64" t="str">
        <f t="shared" si="1"/>
        <v>+$50</v>
      </c>
      <c r="N29" s="62" t="s">
        <v>14</v>
      </c>
      <c r="O29" s="62"/>
      <c r="P29" s="55">
        <f t="shared" si="2"/>
        <v>250</v>
      </c>
    </row>
    <row r="30" spans="2:22" ht="16.95" customHeight="1" x14ac:dyDescent="0.4">
      <c r="L30" s="36">
        <f t="shared" si="0"/>
        <v>43065</v>
      </c>
      <c r="M30" s="64" t="str">
        <f t="shared" si="1"/>
        <v>+$50</v>
      </c>
      <c r="N30" s="63" t="s">
        <v>14</v>
      </c>
      <c r="O30" s="63"/>
      <c r="P30" s="55">
        <f t="shared" si="2"/>
        <v>200</v>
      </c>
    </row>
    <row r="31" spans="2:22" ht="16.95" customHeight="1" x14ac:dyDescent="0.4">
      <c r="L31" s="36">
        <f t="shared" si="0"/>
        <v>43066</v>
      </c>
      <c r="M31" s="64" t="str">
        <f t="shared" si="1"/>
        <v>+$50</v>
      </c>
      <c r="N31" s="62" t="s">
        <v>14</v>
      </c>
      <c r="O31" s="62"/>
      <c r="P31" s="55">
        <f t="shared" si="2"/>
        <v>150</v>
      </c>
    </row>
    <row r="32" spans="2:22" ht="16.95" customHeight="1" x14ac:dyDescent="0.4">
      <c r="L32" s="36">
        <f t="shared" si="0"/>
        <v>43067</v>
      </c>
      <c r="M32" s="64" t="str">
        <f t="shared" si="1"/>
        <v>+$50</v>
      </c>
      <c r="N32" s="63" t="s">
        <v>14</v>
      </c>
      <c r="O32" s="63"/>
      <c r="P32" s="55">
        <f t="shared" si="2"/>
        <v>100</v>
      </c>
    </row>
    <row r="33" spans="2:17" ht="16.95" customHeight="1" x14ac:dyDescent="0.4">
      <c r="L33" s="36">
        <f t="shared" si="0"/>
        <v>43068</v>
      </c>
      <c r="M33" s="64" t="str">
        <f t="shared" si="1"/>
        <v>+$50</v>
      </c>
      <c r="N33" s="62" t="s">
        <v>14</v>
      </c>
      <c r="O33" s="62"/>
      <c r="P33" s="55">
        <f t="shared" si="2"/>
        <v>50</v>
      </c>
    </row>
    <row r="34" spans="2:17" ht="16.95" customHeight="1" x14ac:dyDescent="0.4">
      <c r="L34" s="36">
        <f t="shared" si="0"/>
        <v>43069</v>
      </c>
      <c r="M34" s="64" t="str">
        <f t="shared" si="1"/>
        <v>+$50</v>
      </c>
      <c r="N34" s="63" t="s">
        <v>14</v>
      </c>
      <c r="O34" s="63"/>
      <c r="P34" s="55">
        <f t="shared" si="2"/>
        <v>0</v>
      </c>
      <c r="Q34" s="1"/>
    </row>
    <row r="35" spans="2:17" ht="16.95" customHeight="1" thickBot="1" x14ac:dyDescent="0.45">
      <c r="L35" s="46" t="str">
        <f t="shared" si="0"/>
        <v/>
      </c>
      <c r="M35" s="64" t="str">
        <f t="shared" si="1"/>
        <v/>
      </c>
      <c r="N35" s="62" t="s">
        <v>14</v>
      </c>
      <c r="O35" s="62"/>
      <c r="P35" s="65" t="str">
        <f t="shared" si="2"/>
        <v/>
      </c>
    </row>
    <row r="36" spans="2:17" ht="16.95" customHeight="1" thickTop="1" x14ac:dyDescent="0.45">
      <c r="G36" s="37"/>
      <c r="L36" s="77" t="s">
        <v>34</v>
      </c>
      <c r="M36" s="77"/>
      <c r="N36" s="73">
        <f>SUM(N5:N35)</f>
        <v>0</v>
      </c>
      <c r="O36" s="73"/>
      <c r="P36" s="66"/>
    </row>
    <row r="37" spans="2:17" x14ac:dyDescent="0.4">
      <c r="G37" s="37"/>
      <c r="H37" s="37"/>
      <c r="N37" s="4"/>
      <c r="O37" s="4"/>
      <c r="P37" s="4"/>
      <c r="Q37" s="4"/>
    </row>
    <row r="38" spans="2:17" x14ac:dyDescent="0.4">
      <c r="N38" s="3"/>
      <c r="O38" s="3"/>
      <c r="P38" s="10"/>
      <c r="Q38" s="9"/>
    </row>
    <row r="39" spans="2:17" x14ac:dyDescent="0.4">
      <c r="B39" t="s">
        <v>70</v>
      </c>
    </row>
  </sheetData>
  <dataConsolidate/>
  <mergeCells count="6">
    <mergeCell ref="L36:M36"/>
    <mergeCell ref="H3:I3"/>
    <mergeCell ref="H10:I10"/>
    <mergeCell ref="H12:H13"/>
    <mergeCell ref="R2:S3"/>
    <mergeCell ref="R4:S4"/>
  </mergeCells>
  <phoneticPr fontId="19" type="noConversion"/>
  <conditionalFormatting sqref="B4:B13">
    <cfRule type="expression" dxfId="5" priority="4">
      <formula>INDIRECT(ADDRESS(ROW(),COLUMN()))="Ma"</formula>
    </cfRule>
  </conditionalFormatting>
  <conditionalFormatting sqref="D19">
    <cfRule type="expression" dxfId="3" priority="1">
      <formula>INDIRECT(ADDRESS(ROW(),COLUMN()-2))="Ma"</formula>
    </cfRule>
    <cfRule type="expression" dxfId="2" priority="2">
      <formula>INDIRECT(ADDRESS(ROW(),COLUMN()-2))="Au"</formula>
    </cfRule>
  </conditionalFormatting>
  <conditionalFormatting sqref="D4:D13">
    <cfRule type="expression" dxfId="1" priority="9">
      <formula>INDIRECT(ADDRESS(ROW(),COLUMN()-2))="Ma"</formula>
    </cfRule>
    <cfRule type="expression" dxfId="0" priority="11">
      <formula>INDIRECT(ADDRESS(ROW(),COLUMN()-2))="Au"</formula>
    </cfRule>
  </conditionalFormatting>
  <dataValidations count="5">
    <dataValidation allowBlank="1" showInputMessage="1" showErrorMessage="1" promptTitle="ReserveAmt" prompt="Enter amount to reserve at the BEGINNING of this month. Enter asterisk ('*') to see the sheet with assumption you reserve all amount shown in &quot;Reservable&quot;." sqref="I12"/>
    <dataValidation type="whole" allowBlank="1" showInputMessage="1" showErrorMessage="1" promptTitle="YearVal" prompt="Enter the year you currently exist as a mortal" sqref="G1">
      <formula1>1000</formula1>
      <formula2>3000</formula2>
    </dataValidation>
    <dataValidation allowBlank="1" showInputMessage="1" showErrorMessage="1" promptTitle="BufferModel" prompt="Desired/goal size of daily money buffer. This value is used only if &quot;Actually Reserved&quot; is *. Use this see how much money is reservable at beginning of month." sqref="M2"/>
    <dataValidation allowBlank="1" showInputMessage="1" showErrorMessage="1" promptTitle="AddedAmt" prompt="Whatever money that has been carried over to this month. It could be the remaining from last month, or any extra money that you want to add to the starting pool." sqref="I15"/>
    <dataValidation allowBlank="1" showInputMessage="1" showErrorMessage="1" promptTitle="incomeAmt" prompt="How loaded you are in a numerical representation." sqref="I4"/>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0" id="{B4223F69-3B7E-4C4B-865A-B2B452261C97}">
            <x14:iconSet iconSet="3Symbols2" showValue="0" custom="1">
              <x14:cfvo type="percent">
                <xm:f>0</xm:f>
              </x14:cfvo>
              <x14:cfvo type="num">
                <xm:f>0</xm:f>
              </x14:cfvo>
              <x14:cfvo type="num">
                <xm:f>1</xm:f>
              </x14:cfvo>
              <x14:cfIcon iconSet="3Signs" iconId="1"/>
              <x14:cfIcon iconSet="4RedToBlack" iconId="1"/>
              <x14:cfIcon iconSet="3Symbols2" iconId="2"/>
            </x14:iconSet>
          </x14:cfRule>
          <xm:sqref>F4:F13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MonthVal" prompt="Select the month that represents this sheet">
          <x14:formula1>
            <xm:f>Data!$B$3:$B$14</xm:f>
          </x14:formula1>
          <xm:sqref>E1</xm:sqref>
        </x14:dataValidation>
        <x14:dataValidation type="list" allowBlank="1" showInputMessage="1" showErrorMessage="1">
          <x14:formula1>
            <xm:f>Data!$E$3:$E$5</xm:f>
          </x14:formula1>
          <xm:sqref>F4:F13</xm:sqref>
        </x14:dataValidation>
        <x14:dataValidation type="list" allowBlank="1" showErrorMessage="1" promptTitle="ExpenseType" prompt="Au = &quot;Automatic&quot;. Ma =&quot;Manual&quot;. Select &quot;Au&quot; if this expense goes out automatically, &quot;Ma&quot; if you initate payment monthly yourself.">
          <x14:formula1>
            <xm:f>Data!$D$3:$D$4</xm:f>
          </x14:formula1>
          <xm:sqref>B4:B13</xm:sqref>
        </x14:dataValidation>
        <x14:dataValidation type="list" allowBlank="1" showInputMessage="1" showErrorMessage="1">
          <x14:formula1>
            <xm:f>Data!$F$3:$F$10</xm:f>
          </x14:formula1>
          <xm:sqref>O5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2:F14"/>
  <sheetViews>
    <sheetView workbookViewId="0">
      <selection activeCell="G6" sqref="G6"/>
    </sheetView>
  </sheetViews>
  <sheetFormatPr defaultColWidth="8.796875" defaultRowHeight="17.399999999999999" x14ac:dyDescent="0.4"/>
  <cols>
    <col min="2" max="2" width="13.296875" customWidth="1"/>
    <col min="3" max="3" width="10.19921875" customWidth="1"/>
    <col min="4" max="4" width="11" customWidth="1"/>
  </cols>
  <sheetData>
    <row r="2" spans="2:6" x14ac:dyDescent="0.4">
      <c r="B2" s="1" t="s">
        <v>30</v>
      </c>
      <c r="C2" s="17" t="s">
        <v>29</v>
      </c>
      <c r="D2" s="1" t="s">
        <v>39</v>
      </c>
      <c r="E2" s="1" t="s">
        <v>42</v>
      </c>
      <c r="F2" s="1" t="s">
        <v>55</v>
      </c>
    </row>
    <row r="3" spans="2:6" x14ac:dyDescent="0.4">
      <c r="B3">
        <v>1</v>
      </c>
      <c r="C3">
        <v>31</v>
      </c>
      <c r="D3" t="s">
        <v>40</v>
      </c>
      <c r="E3">
        <v>1</v>
      </c>
      <c r="F3" t="s">
        <v>56</v>
      </c>
    </row>
    <row r="4" spans="2:6" x14ac:dyDescent="0.4">
      <c r="B4">
        <v>2</v>
      </c>
      <c r="C4">
        <v>28</v>
      </c>
      <c r="D4" t="s">
        <v>41</v>
      </c>
      <c r="E4">
        <v>0</v>
      </c>
      <c r="F4" t="s">
        <v>57</v>
      </c>
    </row>
    <row r="5" spans="2:6" x14ac:dyDescent="0.4">
      <c r="B5">
        <v>3</v>
      </c>
      <c r="C5">
        <v>31</v>
      </c>
      <c r="E5">
        <v>-1</v>
      </c>
      <c r="F5" t="s">
        <v>58</v>
      </c>
    </row>
    <row r="6" spans="2:6" x14ac:dyDescent="0.4">
      <c r="B6">
        <v>4</v>
      </c>
      <c r="C6">
        <v>30</v>
      </c>
      <c r="F6" t="s">
        <v>59</v>
      </c>
    </row>
    <row r="7" spans="2:6" x14ac:dyDescent="0.4">
      <c r="B7">
        <v>5</v>
      </c>
      <c r="C7">
        <v>31</v>
      </c>
      <c r="F7" t="s">
        <v>60</v>
      </c>
    </row>
    <row r="8" spans="2:6" x14ac:dyDescent="0.4">
      <c r="B8">
        <v>6</v>
      </c>
      <c r="C8">
        <v>30</v>
      </c>
      <c r="F8" t="s">
        <v>61</v>
      </c>
    </row>
    <row r="9" spans="2:6" x14ac:dyDescent="0.4">
      <c r="B9">
        <v>7</v>
      </c>
      <c r="C9">
        <v>31</v>
      </c>
      <c r="F9" t="s">
        <v>62</v>
      </c>
    </row>
    <row r="10" spans="2:6" x14ac:dyDescent="0.4">
      <c r="B10">
        <v>8</v>
      </c>
      <c r="C10">
        <v>31</v>
      </c>
      <c r="F10" t="s">
        <v>63</v>
      </c>
    </row>
    <row r="11" spans="2:6" x14ac:dyDescent="0.4">
      <c r="B11">
        <v>9</v>
      </c>
      <c r="C11">
        <v>30</v>
      </c>
    </row>
    <row r="12" spans="2:6" x14ac:dyDescent="0.4">
      <c r="B12">
        <v>10</v>
      </c>
      <c r="C12">
        <v>31</v>
      </c>
    </row>
    <row r="13" spans="2:6" x14ac:dyDescent="0.4">
      <c r="B13">
        <v>11</v>
      </c>
      <c r="C13">
        <v>30</v>
      </c>
    </row>
    <row r="14" spans="2:6" x14ac:dyDescent="0.4">
      <c r="B14">
        <v>12</v>
      </c>
      <c r="C14">
        <v>31</v>
      </c>
    </row>
  </sheetData>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B2:F8"/>
  <sheetViews>
    <sheetView workbookViewId="0">
      <selection activeCell="D5" sqref="D5"/>
    </sheetView>
  </sheetViews>
  <sheetFormatPr defaultColWidth="8.796875" defaultRowHeight="17.399999999999999" x14ac:dyDescent="0.4"/>
  <cols>
    <col min="2" max="2" width="12.296875" customWidth="1"/>
    <col min="3" max="3" width="26" customWidth="1"/>
    <col min="4" max="4" width="8.796875" style="1"/>
  </cols>
  <sheetData>
    <row r="2" spans="2:6" s="18" customFormat="1" ht="25.2" x14ac:dyDescent="0.55000000000000004">
      <c r="B2" s="20" t="s">
        <v>22</v>
      </c>
      <c r="D2" s="19"/>
    </row>
    <row r="3" spans="2:6" x14ac:dyDescent="0.4">
      <c r="E3" s="1"/>
    </row>
    <row r="4" spans="2:6" x14ac:dyDescent="0.4">
      <c r="B4" s="23" t="s">
        <v>21</v>
      </c>
      <c r="C4" t="s">
        <v>16</v>
      </c>
      <c r="D4" s="15">
        <v>100</v>
      </c>
    </row>
    <row r="5" spans="2:6" x14ac:dyDescent="0.4">
      <c r="B5" s="24" t="s">
        <v>25</v>
      </c>
      <c r="C5" s="21" t="s">
        <v>17</v>
      </c>
      <c r="D5" s="22">
        <v>22</v>
      </c>
    </row>
    <row r="6" spans="2:6" x14ac:dyDescent="0.4">
      <c r="B6" s="25" t="s">
        <v>26</v>
      </c>
      <c r="C6" t="s">
        <v>18</v>
      </c>
      <c r="D6" s="15">
        <v>35</v>
      </c>
      <c r="F6" s="1"/>
    </row>
    <row r="7" spans="2:6" x14ac:dyDescent="0.4">
      <c r="B7" s="11" t="s">
        <v>20</v>
      </c>
      <c r="C7" t="s">
        <v>23</v>
      </c>
      <c r="D7" s="1" t="s">
        <v>20</v>
      </c>
    </row>
    <row r="8" spans="2:6" x14ac:dyDescent="0.4">
      <c r="B8" s="23" t="s">
        <v>28</v>
      </c>
      <c r="C8" t="s">
        <v>24</v>
      </c>
      <c r="D8" s="26">
        <v>45</v>
      </c>
    </row>
  </sheetData>
  <phoneticPr fontId="19" type="noConversion"/>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
  <sheetViews>
    <sheetView workbookViewId="0"/>
  </sheetViews>
  <sheetFormatPr defaultColWidth="11.19921875" defaultRowHeight="17.399999999999999" x14ac:dyDescent="0.4"/>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Herzog</vt:lpstr>
      <vt:lpstr>Data</vt:lpstr>
      <vt:lpstr>Annual</vt:lpstr>
      <vt:lpstr>Instruction</vt:lpstr>
      <vt:lpstr>BufferModel</vt:lpstr>
      <vt:lpstr>MoneyBuffer</vt:lpstr>
      <vt:lpstr>MoneyModel</vt:lpstr>
      <vt:lpstr>MonthVal</vt:lpstr>
      <vt:lpstr>YearVal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Mindy Jang;Meehyun Jang</dc:creator>
  <cp:lastModifiedBy>Meehyun Jang</cp:lastModifiedBy>
  <dcterms:created xsi:type="dcterms:W3CDTF">2011-12-06T20:16:00Z</dcterms:created>
  <dcterms:modified xsi:type="dcterms:W3CDTF">2017-11-14T01:08:35Z</dcterms:modified>
</cp:coreProperties>
</file>