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011c82d194427740/Desktop/"/>
    </mc:Choice>
  </mc:AlternateContent>
  <xr:revisionPtr revIDLastSave="1408" documentId="13_ncr:1_{1084B699-9AE1-4A39-8166-5D01F48FECE9}" xr6:coauthVersionLast="47" xr6:coauthVersionMax="47" xr10:uidLastSave="{D2038C3A-8EED-4F11-895B-E35897A4FAB6}"/>
  <bookViews>
    <workbookView xWindow="-120" yWindow="-120" windowWidth="20730" windowHeight="11040" activeTab="1" xr2:uid="{00000000-000D-0000-FFFF-FFFF00000000}"/>
  </bookViews>
  <sheets>
    <sheet name="November 2025" sheetId="1" r:id="rId1"/>
    <sheet name="dashboard" sheetId="1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E37" i="1"/>
  <c r="D37" i="1"/>
  <c r="C37" i="1"/>
  <c r="B37" i="1"/>
  <c r="A38" i="1"/>
  <c r="E38" i="1" s="1"/>
  <c r="F26" i="1"/>
  <c r="G26" i="1" s="1"/>
  <c r="I26" i="1"/>
  <c r="C26" i="1"/>
  <c r="K7" i="1" s="1"/>
  <c r="I28" i="1"/>
  <c r="F28" i="1"/>
  <c r="G28" i="1" s="1"/>
  <c r="I27" i="1"/>
  <c r="F27" i="1"/>
  <c r="G27" i="1" s="1"/>
  <c r="G18" i="1"/>
  <c r="G20" i="1"/>
  <c r="G19" i="1"/>
  <c r="C27" i="1"/>
  <c r="K8" i="1" s="1"/>
  <c r="C28" i="1"/>
  <c r="K9" i="1" s="1"/>
  <c r="E12" i="1"/>
  <c r="AS12" i="14" s="1"/>
  <c r="B11" i="1"/>
  <c r="B13" i="1" s="1"/>
  <c r="C18" i="1" s="1"/>
  <c r="J7" i="1" s="1"/>
  <c r="H26" i="1" l="1"/>
  <c r="H28" i="1"/>
  <c r="J28" i="1"/>
  <c r="A39" i="1"/>
  <c r="C39" i="1" s="1"/>
  <c r="F37" i="1"/>
  <c r="G37" i="1" s="1"/>
  <c r="AS10" i="14"/>
  <c r="AS14" i="14" s="1"/>
  <c r="C38" i="1"/>
  <c r="B38" i="1"/>
  <c r="D38" i="1"/>
  <c r="J27" i="1"/>
  <c r="J26" i="1"/>
  <c r="C20" i="1"/>
  <c r="J9" i="1" s="1"/>
  <c r="C19" i="1"/>
  <c r="J8" i="1" s="1"/>
  <c r="B27" i="1"/>
  <c r="B28" i="1"/>
  <c r="C30" i="1"/>
  <c r="C32" i="1" s="1"/>
  <c r="B26" i="1"/>
  <c r="A40" i="1" l="1"/>
  <c r="C40" i="1" s="1"/>
  <c r="B39" i="1"/>
  <c r="D39" i="1"/>
  <c r="E39" i="1"/>
  <c r="F38" i="1"/>
  <c r="G38" i="1" s="1"/>
  <c r="B30" i="1"/>
  <c r="B32" i="1" s="1"/>
  <c r="C22" i="1"/>
  <c r="D40" i="1"/>
  <c r="B40" i="1"/>
  <c r="A41" i="1" l="1"/>
  <c r="D41" i="1" s="1"/>
  <c r="F39" i="1"/>
  <c r="G39" i="1" s="1"/>
  <c r="E40" i="1"/>
  <c r="F40" i="1" s="1"/>
  <c r="G40" i="1" s="1"/>
  <c r="B41" i="1"/>
  <c r="C41" i="1"/>
  <c r="A42" i="1" l="1"/>
  <c r="A43" i="1" s="1"/>
  <c r="E41" i="1"/>
  <c r="F41" i="1" s="1"/>
  <c r="G41" i="1" s="1"/>
  <c r="B42" i="1"/>
  <c r="E42" i="1" l="1"/>
  <c r="D42" i="1"/>
  <c r="C42" i="1"/>
  <c r="F42" i="1" s="1"/>
  <c r="G42" i="1" s="1"/>
  <c r="A44" i="1"/>
  <c r="C43" i="1"/>
  <c r="E43" i="1"/>
  <c r="D43" i="1"/>
  <c r="B43" i="1"/>
  <c r="F43" i="1" l="1"/>
  <c r="G43" i="1" s="1"/>
  <c r="A45" i="1"/>
  <c r="C44" i="1"/>
  <c r="D44" i="1"/>
  <c r="E44" i="1"/>
  <c r="B44" i="1"/>
  <c r="A46" i="1" l="1"/>
  <c r="D45" i="1"/>
  <c r="B45" i="1"/>
  <c r="E45" i="1"/>
  <c r="C45" i="1"/>
  <c r="F44" i="1"/>
  <c r="G44" i="1" s="1"/>
  <c r="F45" i="1" l="1"/>
  <c r="G45" i="1" s="1"/>
  <c r="A47" i="1"/>
  <c r="E46" i="1"/>
  <c r="D46" i="1"/>
  <c r="B46" i="1"/>
  <c r="C46" i="1"/>
  <c r="F46" i="1" l="1"/>
  <c r="G46" i="1" s="1"/>
  <c r="A48" i="1"/>
  <c r="C47" i="1"/>
  <c r="E47" i="1"/>
  <c r="D47" i="1"/>
  <c r="B47" i="1"/>
  <c r="F47" i="1" l="1"/>
  <c r="G47" i="1" s="1"/>
  <c r="A49" i="1"/>
  <c r="C48" i="1"/>
  <c r="D48" i="1"/>
  <c r="E48" i="1"/>
  <c r="B48" i="1"/>
  <c r="F48" i="1" l="1"/>
  <c r="G48" i="1" s="1"/>
  <c r="A50" i="1"/>
  <c r="D49" i="1"/>
  <c r="B49" i="1"/>
  <c r="E49" i="1"/>
  <c r="C49" i="1"/>
  <c r="F49" i="1" l="1"/>
  <c r="G49" i="1" s="1"/>
  <c r="A51" i="1"/>
  <c r="E50" i="1"/>
  <c r="D50" i="1"/>
  <c r="B50" i="1"/>
  <c r="C50" i="1"/>
  <c r="F50" i="1" l="1"/>
  <c r="G50" i="1" s="1"/>
  <c r="A52" i="1"/>
  <c r="C51" i="1"/>
  <c r="E51" i="1"/>
  <c r="D51" i="1"/>
  <c r="B51" i="1"/>
  <c r="F51" i="1" l="1"/>
  <c r="G51" i="1" s="1"/>
  <c r="A53" i="1"/>
  <c r="C52" i="1"/>
  <c r="D52" i="1"/>
  <c r="E52" i="1"/>
  <c r="B52" i="1"/>
  <c r="F52" i="1" l="1"/>
  <c r="G52" i="1" s="1"/>
  <c r="A54" i="1"/>
  <c r="D53" i="1"/>
  <c r="B53" i="1"/>
  <c r="E53" i="1"/>
  <c r="C53" i="1"/>
  <c r="F53" i="1" l="1"/>
  <c r="G53" i="1" s="1"/>
  <c r="A55" i="1"/>
  <c r="E54" i="1"/>
  <c r="D54" i="1"/>
  <c r="B54" i="1"/>
  <c r="C54" i="1"/>
  <c r="F54" i="1" l="1"/>
  <c r="G54" i="1" s="1"/>
  <c r="A56" i="1"/>
  <c r="C55" i="1"/>
  <c r="E55" i="1"/>
  <c r="D55" i="1"/>
  <c r="B55" i="1"/>
  <c r="F55" i="1" l="1"/>
  <c r="G55" i="1" s="1"/>
  <c r="A57" i="1"/>
  <c r="C56" i="1"/>
  <c r="D56" i="1"/>
  <c r="E56" i="1"/>
  <c r="B56" i="1"/>
  <c r="F56" i="1" l="1"/>
  <c r="G56" i="1" s="1"/>
  <c r="A58" i="1"/>
  <c r="D57" i="1"/>
  <c r="B57" i="1"/>
  <c r="E57" i="1"/>
  <c r="C57" i="1"/>
  <c r="F57" i="1" l="1"/>
  <c r="G57" i="1" s="1"/>
  <c r="A59" i="1"/>
  <c r="E58" i="1"/>
  <c r="D58" i="1"/>
  <c r="B58" i="1"/>
  <c r="C58" i="1"/>
  <c r="F58" i="1" l="1"/>
  <c r="G58" i="1" s="1"/>
  <c r="A60" i="1"/>
  <c r="C59" i="1"/>
  <c r="E59" i="1"/>
  <c r="D59" i="1"/>
  <c r="B59" i="1"/>
  <c r="F59" i="1" l="1"/>
  <c r="G59" i="1" s="1"/>
  <c r="A61" i="1"/>
  <c r="C60" i="1"/>
  <c r="D60" i="1"/>
  <c r="E60" i="1"/>
  <c r="B60" i="1"/>
  <c r="F60" i="1" l="1"/>
  <c r="G60" i="1" s="1"/>
  <c r="A62" i="1"/>
  <c r="D61" i="1"/>
  <c r="B61" i="1"/>
  <c r="E61" i="1"/>
  <c r="C61" i="1"/>
  <c r="F61" i="1" l="1"/>
  <c r="G61" i="1" s="1"/>
  <c r="A63" i="1"/>
  <c r="E62" i="1"/>
  <c r="D62" i="1"/>
  <c r="B62" i="1"/>
  <c r="C62" i="1"/>
  <c r="F62" i="1" l="1"/>
  <c r="G62" i="1" s="1"/>
  <c r="A64" i="1"/>
  <c r="C63" i="1"/>
  <c r="E63" i="1"/>
  <c r="D63" i="1"/>
  <c r="B63" i="1"/>
  <c r="F63" i="1" l="1"/>
  <c r="G63" i="1" s="1"/>
  <c r="A65" i="1"/>
  <c r="C64" i="1"/>
  <c r="D64" i="1"/>
  <c r="E64" i="1"/>
  <c r="B64" i="1"/>
  <c r="F64" i="1" l="1"/>
  <c r="G64" i="1" s="1"/>
  <c r="A66" i="1"/>
  <c r="D65" i="1"/>
  <c r="B65" i="1"/>
  <c r="E65" i="1"/>
  <c r="C65" i="1"/>
  <c r="F65" i="1" l="1"/>
  <c r="G65" i="1" s="1"/>
  <c r="D66" i="1"/>
  <c r="B66" i="1"/>
  <c r="E66" i="1"/>
  <c r="C66" i="1"/>
  <c r="F66" i="1" l="1"/>
  <c r="G66" i="1" s="1"/>
  <c r="L17" i="1" l="1"/>
  <c r="L18" i="1" s="1"/>
</calcChain>
</file>

<file path=xl/sharedStrings.xml><?xml version="1.0" encoding="utf-8"?>
<sst xmlns="http://schemas.openxmlformats.org/spreadsheetml/2006/main" count="81" uniqueCount="61">
  <si>
    <t>Income</t>
  </si>
  <si>
    <t>Amount (₹)</t>
  </si>
  <si>
    <t>Category</t>
  </si>
  <si>
    <t>Bus Pass</t>
  </si>
  <si>
    <t>Needs</t>
  </si>
  <si>
    <t>Percent</t>
  </si>
  <si>
    <t>Mobile Recharge</t>
  </si>
  <si>
    <t>Creatine</t>
  </si>
  <si>
    <t>Wants</t>
  </si>
  <si>
    <t>Investing</t>
  </si>
  <si>
    <t>Chicken</t>
  </si>
  <si>
    <t>Zepto Orders</t>
  </si>
  <si>
    <t>Grooming (Moisturizer)</t>
  </si>
  <si>
    <t>Total Income</t>
  </si>
  <si>
    <t>Total Expenses</t>
  </si>
  <si>
    <t>investing</t>
  </si>
  <si>
    <t>savings</t>
  </si>
  <si>
    <t>Amount</t>
  </si>
  <si>
    <t>percent</t>
  </si>
  <si>
    <t>Tutoring</t>
  </si>
  <si>
    <t>TOTAL</t>
  </si>
  <si>
    <t>To house</t>
  </si>
  <si>
    <t>final income</t>
  </si>
  <si>
    <t>category</t>
  </si>
  <si>
    <t>total</t>
  </si>
  <si>
    <t>eggs</t>
  </si>
  <si>
    <t xml:space="preserve"> </t>
  </si>
  <si>
    <t>EXPENSES</t>
  </si>
  <si>
    <t>Emergency Funds</t>
  </si>
  <si>
    <t>INVESTMENTS</t>
  </si>
  <si>
    <t>annual expected returns(%)</t>
  </si>
  <si>
    <t>gold</t>
  </si>
  <si>
    <t>sip-large cap</t>
  </si>
  <si>
    <t>sip-mid cap</t>
  </si>
  <si>
    <t>allocation</t>
  </si>
  <si>
    <t>amount</t>
  </si>
  <si>
    <t>NETWORTH</t>
  </si>
  <si>
    <t>years</t>
  </si>
  <si>
    <t>total networth(gold)</t>
  </si>
  <si>
    <t>total networth sip's</t>
  </si>
  <si>
    <t>total invessted (sip's)</t>
  </si>
  <si>
    <t>total invested(gold)</t>
  </si>
  <si>
    <t>TN(combinely)</t>
  </si>
  <si>
    <t>GOALS(monthly)</t>
  </si>
  <si>
    <t>ACTUALS(monthly)</t>
  </si>
  <si>
    <t>invested amount</t>
  </si>
  <si>
    <t>gold fv</t>
  </si>
  <si>
    <t>large cap fv</t>
  </si>
  <si>
    <t>mid cap fv</t>
  </si>
  <si>
    <t>total networth</t>
  </si>
  <si>
    <t>total profits gained</t>
  </si>
  <si>
    <t>blended CAGR</t>
  </si>
  <si>
    <t>budget allocation</t>
  </si>
  <si>
    <t>needs</t>
  </si>
  <si>
    <t>wants</t>
  </si>
  <si>
    <t>investments</t>
  </si>
  <si>
    <t>goal</t>
  </si>
  <si>
    <t>actual</t>
  </si>
  <si>
    <t>monthly income</t>
  </si>
  <si>
    <t>total expenses</t>
  </si>
  <si>
    <t>personal finance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</si>
</sst>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₹&quot;\ #,##0.00"/>
    <numFmt numFmtId="165" formatCode="&quot;₹&quot;\ #,##0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48"/>
      <color theme="1"/>
      <name val="Segoe UI Emoji"/>
      <family val="2"/>
    </font>
    <font>
      <sz val="11"/>
      <color theme="1"/>
      <name val="Algerian"/>
      <family val="5"/>
    </font>
  </fonts>
  <fills count="1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/>
    <xf numFmtId="0" fontId="0" fillId="4" borderId="0" xfId="0" applyFill="1"/>
    <xf numFmtId="0" fontId="1" fillId="3" borderId="0" xfId="0" applyFont="1" applyFill="1"/>
    <xf numFmtId="0" fontId="1" fillId="6" borderId="0" xfId="0" applyFont="1" applyFill="1"/>
    <xf numFmtId="0" fontId="0" fillId="7" borderId="0" xfId="0" applyFill="1"/>
    <xf numFmtId="9" fontId="0" fillId="7" borderId="0" xfId="0" applyNumberFormat="1" applyFill="1" applyAlignment="1">
      <alignment horizontal="left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10" borderId="0" xfId="0" applyFont="1" applyFill="1"/>
    <xf numFmtId="0" fontId="2" fillId="4" borderId="0" xfId="0" applyFont="1" applyFill="1"/>
    <xf numFmtId="9" fontId="0" fillId="9" borderId="0" xfId="0" applyNumberFormat="1" applyFill="1" applyAlignment="1">
      <alignment horizontal="left"/>
    </xf>
    <xf numFmtId="9" fontId="0" fillId="5" borderId="0" xfId="0" applyNumberFormat="1" applyFill="1" applyAlignment="1">
      <alignment horizontal="left"/>
    </xf>
    <xf numFmtId="0" fontId="2" fillId="9" borderId="0" xfId="0" applyFont="1" applyFill="1"/>
    <xf numFmtId="0" fontId="2" fillId="7" borderId="0" xfId="0" applyFont="1" applyFill="1"/>
    <xf numFmtId="0" fontId="3" fillId="11" borderId="0" xfId="0" applyFont="1" applyFill="1" applyAlignment="1">
      <alignment horizontal="center"/>
    </xf>
    <xf numFmtId="0" fontId="3" fillId="5" borderId="0" xfId="0" applyFont="1" applyFill="1"/>
    <xf numFmtId="0" fontId="4" fillId="6" borderId="0" xfId="0" applyFont="1" applyFill="1"/>
    <xf numFmtId="0" fontId="0" fillId="5" borderId="0" xfId="0" applyFill="1"/>
    <xf numFmtId="0" fontId="2" fillId="5" borderId="0" xfId="0" applyFont="1" applyFill="1"/>
    <xf numFmtId="0" fontId="4" fillId="5" borderId="0" xfId="0" applyFont="1" applyFill="1"/>
    <xf numFmtId="0" fontId="2" fillId="12" borderId="0" xfId="0" applyFont="1" applyFill="1"/>
    <xf numFmtId="0" fontId="5" fillId="13" borderId="0" xfId="0" applyFont="1" applyFill="1"/>
    <xf numFmtId="9" fontId="0" fillId="13" borderId="0" xfId="0" applyNumberFormat="1" applyFill="1"/>
    <xf numFmtId="0" fontId="6" fillId="0" borderId="0" xfId="0" applyFont="1"/>
    <xf numFmtId="0" fontId="0" fillId="0" borderId="0" xfId="0" applyAlignment="1">
      <alignment horizontal="left"/>
    </xf>
    <xf numFmtId="8" fontId="0" fillId="0" borderId="0" xfId="0" applyNumberFormat="1"/>
    <xf numFmtId="0" fontId="3" fillId="5" borderId="0" xfId="0" applyFont="1" applyFill="1" applyAlignment="1">
      <alignment horizontal="center" vertical="center"/>
    </xf>
    <xf numFmtId="165" fontId="0" fillId="4" borderId="0" xfId="0" applyNumberFormat="1" applyFill="1"/>
    <xf numFmtId="165" fontId="0" fillId="0" borderId="0" xfId="0" applyNumberFormat="1"/>
    <xf numFmtId="165" fontId="0" fillId="10" borderId="0" xfId="0" applyNumberFormat="1" applyFill="1" applyAlignment="1">
      <alignment horizontal="center"/>
    </xf>
    <xf numFmtId="165" fontId="2" fillId="10" borderId="0" xfId="0" applyNumberFormat="1" applyFont="1" applyFill="1" applyAlignment="1">
      <alignment horizontal="center"/>
    </xf>
    <xf numFmtId="165" fontId="0" fillId="7" borderId="0" xfId="0" applyNumberFormat="1" applyFill="1"/>
    <xf numFmtId="165" fontId="2" fillId="7" borderId="0" xfId="0" applyNumberFormat="1" applyFont="1" applyFill="1"/>
    <xf numFmtId="165" fontId="0" fillId="9" borderId="0" xfId="0" applyNumberFormat="1" applyFill="1"/>
    <xf numFmtId="165" fontId="2" fillId="9" borderId="0" xfId="0" applyNumberFormat="1" applyFont="1" applyFill="1"/>
    <xf numFmtId="0" fontId="6" fillId="3" borderId="0" xfId="0" applyFont="1" applyFill="1"/>
    <xf numFmtId="0" fontId="0" fillId="14" borderId="0" xfId="0" applyFill="1" applyAlignment="1">
      <alignment horizontal="left"/>
    </xf>
    <xf numFmtId="164" fontId="0" fillId="14" borderId="0" xfId="0" applyNumberFormat="1" applyFill="1"/>
    <xf numFmtId="164" fontId="0" fillId="0" borderId="0" xfId="0" applyNumberFormat="1"/>
    <xf numFmtId="164" fontId="2" fillId="0" borderId="0" xfId="0" applyNumberFormat="1" applyFont="1"/>
    <xf numFmtId="165" fontId="2" fillId="14" borderId="0" xfId="0" applyNumberFormat="1" applyFont="1" applyFill="1"/>
    <xf numFmtId="165" fontId="0" fillId="13" borderId="0" xfId="0" applyNumberFormat="1" applyFill="1"/>
    <xf numFmtId="165" fontId="0" fillId="14" borderId="0" xfId="0" applyNumberFormat="1" applyFill="1"/>
    <xf numFmtId="165" fontId="0" fillId="5" borderId="0" xfId="0" applyNumberFormat="1" applyFill="1"/>
    <xf numFmtId="0" fontId="2" fillId="15" borderId="0" xfId="0" applyFont="1" applyFill="1" applyAlignment="1">
      <alignment horizontal="left"/>
    </xf>
    <xf numFmtId="0" fontId="2" fillId="15" borderId="0" xfId="0" applyFont="1" applyFill="1"/>
    <xf numFmtId="0" fontId="0" fillId="0" borderId="0" xfId="0" applyAlignment="1">
      <alignment horizontal="center"/>
    </xf>
    <xf numFmtId="0" fontId="0" fillId="15" borderId="0" xfId="0" applyFill="1"/>
    <xf numFmtId="6" fontId="0" fillId="0" borderId="0" xfId="0" applyNumberFormat="1"/>
    <xf numFmtId="0" fontId="2" fillId="16" borderId="0" xfId="0" applyFont="1" applyFill="1"/>
    <xf numFmtId="9" fontId="0" fillId="17" borderId="0" xfId="0" applyNumberFormat="1" applyFill="1"/>
    <xf numFmtId="10" fontId="0" fillId="17" borderId="0" xfId="0" applyNumberFormat="1" applyFill="1"/>
    <xf numFmtId="0" fontId="3" fillId="8" borderId="0" xfId="0" applyFont="1" applyFill="1"/>
    <xf numFmtId="0" fontId="0" fillId="18" borderId="0" xfId="0" applyFill="1"/>
    <xf numFmtId="165" fontId="0" fillId="0" borderId="0" xfId="0" applyNumberFormat="1" applyAlignment="1">
      <alignment horizontal="center"/>
    </xf>
    <xf numFmtId="165" fontId="7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left" indent="23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3709686788580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13648293963255"/>
          <c:y val="0.31206073199183437"/>
          <c:w val="0.82686351706036743"/>
          <c:h val="0.603688028579760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'November 2025'!$E$25:$F$25</c:f>
              <c:strCache>
                <c:ptCount val="2"/>
                <c:pt idx="0">
                  <c:v>years</c:v>
                </c:pt>
                <c:pt idx="1">
                  <c:v>total invested(gold)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'November 2025'!$G$24:$J$24</c:f>
              <c:strCache>
                <c:ptCount val="1"/>
                <c:pt idx="0">
                  <c:v>NETWORTH</c:v>
                </c:pt>
              </c:strCache>
            </c:strRef>
          </c:cat>
          <c:val>
            <c:numRef>
              <c:f>'November 2025'!$G$25:$J$25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4-4478-86DE-4139B6C071A4}"/>
            </c:ext>
          </c:extLst>
        </c:ser>
        <c:ser>
          <c:idx val="1"/>
          <c:order val="1"/>
          <c:tx>
            <c:strRef>
              <c:f>'November 2025'!$E$26:$F$26</c:f>
              <c:strCache>
                <c:ptCount val="2"/>
                <c:pt idx="0">
                  <c:v>10</c:v>
                </c:pt>
                <c:pt idx="1">
                  <c:v>₹ 72,000.00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'November 2025'!$G$24:$J$24</c:f>
              <c:strCache>
                <c:ptCount val="1"/>
                <c:pt idx="0">
                  <c:v>NETWORTH</c:v>
                </c:pt>
              </c:strCache>
            </c:strRef>
          </c:cat>
          <c:val>
            <c:numRef>
              <c:f>'November 2025'!$G$26:$J$26</c:f>
              <c:numCache>
                <c:formatCode>"₹"\ #,##0</c:formatCode>
                <c:ptCount val="4"/>
                <c:pt idx="0">
                  <c:v>213885.16841060849</c:v>
                </c:pt>
                <c:pt idx="1">
                  <c:v>180900</c:v>
                </c:pt>
                <c:pt idx="2">
                  <c:v>574198.50751937763</c:v>
                </c:pt>
                <c:pt idx="3">
                  <c:v>788083.67592998617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D4-4478-86DE-4139B6C071A4}"/>
            </c:ext>
          </c:extLst>
        </c:ser>
        <c:ser>
          <c:idx val="2"/>
          <c:order val="2"/>
          <c:tx>
            <c:strRef>
              <c:f>'November 2025'!$E$27:$F$27</c:f>
              <c:strCache>
                <c:ptCount val="2"/>
                <c:pt idx="0">
                  <c:v>20</c:v>
                </c:pt>
                <c:pt idx="1">
                  <c:v>₹ 1,44,000.00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'November 2025'!$G$24:$J$24</c:f>
              <c:strCache>
                <c:ptCount val="1"/>
                <c:pt idx="0">
                  <c:v>NETWORTH</c:v>
                </c:pt>
              </c:strCache>
            </c:strRef>
          </c:cat>
          <c:val>
            <c:numRef>
              <c:f>'November 2025'!$G$27:$J$27</c:f>
              <c:numCache>
                <c:formatCode>"₹"\ #,##0</c:formatCode>
                <c:ptCount val="4"/>
                <c:pt idx="0">
                  <c:v>608790.59236113727</c:v>
                </c:pt>
                <c:pt idx="1">
                  <c:v>216000</c:v>
                </c:pt>
                <c:pt idx="2">
                  <c:v>2585661.5649487451</c:v>
                </c:pt>
                <c:pt idx="3">
                  <c:v>3194452.1573098823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D4-4478-86DE-4139B6C071A4}"/>
            </c:ext>
          </c:extLst>
        </c:ser>
        <c:ser>
          <c:idx val="3"/>
          <c:order val="3"/>
          <c:tx>
            <c:strRef>
              <c:f>'November 2025'!$E$28:$F$28</c:f>
              <c:strCache>
                <c:ptCount val="2"/>
                <c:pt idx="0">
                  <c:v>30</c:v>
                </c:pt>
                <c:pt idx="1">
                  <c:v>₹ 2,16,000.00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'November 2025'!$G$24:$J$24</c:f>
              <c:strCache>
                <c:ptCount val="1"/>
                <c:pt idx="0">
                  <c:v>NETWORTH</c:v>
                </c:pt>
              </c:strCache>
            </c:strRef>
          </c:cat>
          <c:val>
            <c:numRef>
              <c:f>'November 2025'!$G$28:$J$28</c:f>
              <c:numCache>
                <c:formatCode>"₹"\ #,##0</c:formatCode>
                <c:ptCount val="4"/>
                <c:pt idx="0">
                  <c:v>1472347.0889271607</c:v>
                </c:pt>
                <c:pt idx="1">
                  <c:v>540900</c:v>
                </c:pt>
                <c:pt idx="2">
                  <c:v>9739976.6080840826</c:v>
                </c:pt>
                <c:pt idx="3">
                  <c:v>11212323.697011244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D4-4478-86DE-4139B6C07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970655"/>
        <c:axId val="2097971615"/>
      </c:barChart>
      <c:catAx>
        <c:axId val="209797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71615"/>
        <c:crosses val="autoZero"/>
        <c:auto val="1"/>
        <c:lblAlgn val="ctr"/>
        <c:lblOffset val="100"/>
        <c:noMultiLvlLbl val="0"/>
      </c:catAx>
      <c:valAx>
        <c:axId val="209797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7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Monthly Budget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870748017856748E-2"/>
          <c:y val="0.22010425413400062"/>
          <c:w val="0.81748699413071102"/>
          <c:h val="0.5921209148424964"/>
        </c:manualLayout>
      </c:layout>
      <c:pie3DChart>
        <c:varyColors val="1"/>
        <c:ser>
          <c:idx val="0"/>
          <c:order val="0"/>
          <c:tx>
            <c:strRef>
              <c:f>'November 2025'!$B$25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1593-479D-9A2A-9718F8FEAD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1593-479D-9A2A-9718F8FEAD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1593-479D-9A2A-9718F8FEAD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'November 2025'!$A$26:$A$28</c:f>
              <c:strCache>
                <c:ptCount val="3"/>
                <c:pt idx="0">
                  <c:v>Needs</c:v>
                </c:pt>
                <c:pt idx="1">
                  <c:v>Wants</c:v>
                </c:pt>
                <c:pt idx="2">
                  <c:v>Investing</c:v>
                </c:pt>
              </c:strCache>
            </c:strRef>
          </c:cat>
          <c:val>
            <c:numRef>
              <c:f>'November 2025'!$B$26:$B$28</c:f>
              <c:numCache>
                <c:formatCode>0%</c:formatCode>
                <c:ptCount val="3"/>
                <c:pt idx="0">
                  <c:v>0.29173469387755102</c:v>
                </c:pt>
                <c:pt idx="1">
                  <c:v>0.17857142857142858</c:v>
                </c:pt>
                <c:pt idx="2">
                  <c:v>0.30612244897959184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5-4F1D-9AF5-95C982E68135}"/>
            </c:ext>
          </c:extLst>
        </c:ser>
        <c:ser>
          <c:idx val="1"/>
          <c:order val="1"/>
          <c:tx>
            <c:strRef>
              <c:f>'November 2025'!$C$25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1593-479D-9A2A-9718F8FEAD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1593-479D-9A2A-9718F8FEAD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1593-479D-9A2A-9718F8FEAD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'November 2025'!$A$26:$A$28</c:f>
              <c:strCache>
                <c:ptCount val="3"/>
                <c:pt idx="0">
                  <c:v>Needs</c:v>
                </c:pt>
                <c:pt idx="1">
                  <c:v>Wants</c:v>
                </c:pt>
                <c:pt idx="2">
                  <c:v>Investing</c:v>
                </c:pt>
              </c:strCache>
            </c:strRef>
          </c:cat>
          <c:val>
            <c:numRef>
              <c:f>'November 2025'!$C$26:$C$28</c:f>
              <c:numCache>
                <c:formatCode>"₹"\ #,##0</c:formatCode>
                <c:ptCount val="3"/>
                <c:pt idx="0">
                  <c:v>2859</c:v>
                </c:pt>
                <c:pt idx="1">
                  <c:v>1750</c:v>
                </c:pt>
                <c:pt idx="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5-4F1D-9AF5-95C982E6813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Projected</a:t>
            </a:r>
            <a:r>
              <a:rPr lang="en-IN" baseline="0"/>
              <a:t> Networth Of Investments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04146326954985"/>
          <c:y val="0.17123524733464526"/>
          <c:w val="0.81554576240010501"/>
          <c:h val="0.55270641211044502"/>
        </c:manualLayout>
      </c:layout>
      <c:lineChart>
        <c:grouping val="standard"/>
        <c:varyColors val="0"/>
        <c:ser>
          <c:idx val="2"/>
          <c:order val="2"/>
          <c:tx>
            <c:strRef>
              <c:f>'November 2025'!$C$36</c:f>
              <c:strCache>
                <c:ptCount val="1"/>
                <c:pt idx="0">
                  <c:v>gold fv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'November 2025'!$C$37:$C$66</c:f>
              <c:numCache>
                <c:formatCode>"₹"#,##0_);[Red]\("₹"#,##0\)</c:formatCode>
                <c:ptCount val="30"/>
                <c:pt idx="0">
                  <c:v>18673.914032618533</c:v>
                </c:pt>
                <c:pt idx="1">
                  <c:v>27986.491927674448</c:v>
                </c:pt>
                <c:pt idx="2">
                  <c:v>38172.653864384949</c:v>
                </c:pt>
                <c:pt idx="3">
                  <c:v>49314.348051552544</c:v>
                </c:pt>
                <c:pt idx="4">
                  <c:v>61501.210005217174</c:v>
                </c:pt>
                <c:pt idx="5">
                  <c:v>74831.283671099576</c:v>
                </c:pt>
                <c:pt idx="6">
                  <c:v>89411.810193304147</c:v>
                </c:pt>
                <c:pt idx="7">
                  <c:v>105360.0906749662</c:v>
                </c:pt>
                <c:pt idx="8">
                  <c:v>122804.4298717997</c:v>
                </c:pt>
                <c:pt idx="9">
                  <c:v>141885.16841060849</c:v>
                </c:pt>
                <c:pt idx="10">
                  <c:v>162755.81183701413</c:v>
                </c:pt>
                <c:pt idx="11">
                  <c:v>185584.26557564817</c:v>
                </c:pt>
                <c:pt idx="12">
                  <c:v>210554.18573812913</c:v>
                </c:pt>
                <c:pt idx="13">
                  <c:v>237866.45664614445</c:v>
                </c:pt>
                <c:pt idx="14">
                  <c:v>267740.80695639027</c:v>
                </c:pt>
                <c:pt idx="15">
                  <c:v>300417.57738917641</c:v>
                </c:pt>
                <c:pt idx="16">
                  <c:v>336159.65428216918</c:v>
                </c:pt>
                <c:pt idx="17">
                  <c:v>375254.5845248113</c:v>
                </c:pt>
                <c:pt idx="18">
                  <c:v>418016.88888817927</c:v>
                </c:pt>
                <c:pt idx="19">
                  <c:v>464790.59236113721</c:v>
                </c:pt>
                <c:pt idx="20">
                  <c:v>515951.99184947601</c:v>
                </c:pt>
                <c:pt idx="21">
                  <c:v>571912.6835043215</c:v>
                </c:pt>
                <c:pt idx="22">
                  <c:v>633122.8740348306</c:v>
                </c:pt>
                <c:pt idx="23">
                  <c:v>700075.00264485669</c:v>
                </c:pt>
                <c:pt idx="24">
                  <c:v>773307.70273225813</c:v>
                </c:pt>
                <c:pt idx="25">
                  <c:v>853410.13522292813</c:v>
                </c:pt>
                <c:pt idx="26">
                  <c:v>941026.72840144741</c:v>
                </c:pt>
                <c:pt idx="27">
                  <c:v>1036862.3623705442</c:v>
                </c:pt>
                <c:pt idx="28">
                  <c:v>1141688.0398486145</c:v>
                </c:pt>
                <c:pt idx="29">
                  <c:v>1256347.0889271607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BD-4778-AB53-298A055BA89F}"/>
            </c:ext>
          </c:extLst>
        </c:ser>
        <c:ser>
          <c:idx val="3"/>
          <c:order val="3"/>
          <c:tx>
            <c:strRef>
              <c:f>'November 2025'!$D$36</c:f>
              <c:strCache>
                <c:ptCount val="1"/>
                <c:pt idx="0">
                  <c:v>large cap fv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'November 2025'!$D$37:$D$66</c:f>
              <c:numCache>
                <c:formatCode>"₹"#,##0.00_);[Red]\("₹"#,##0.00\)</c:formatCode>
                <c:ptCount val="30"/>
                <c:pt idx="0">
                  <c:v>18978.599666622242</c:v>
                </c:pt>
                <c:pt idx="1">
                  <c:v>40259.652837147616</c:v>
                </c:pt>
                <c:pt idx="2">
                  <c:v>64121.232217200319</c:v>
                </c:pt>
                <c:pt idx="3">
                  <c:v>90876.250681190155</c:v>
                </c:pt>
                <c:pt idx="4">
                  <c:v>120875.56470844361</c:v>
                </c:pt>
                <c:pt idx="5">
                  <c:v>154512.57539924321</c:v>
                </c:pt>
                <c:pt idx="6">
                  <c:v>192228.38740698042</c:v>
                </c:pt>
                <c:pt idx="7">
                  <c:v>234517.59343895561</c:v>
                </c:pt>
                <c:pt idx="8">
                  <c:v>281934.76018185815</c:v>
                </c:pt>
                <c:pt idx="9">
                  <c:v>335101.70070621348</c:v>
                </c:pt>
                <c:pt idx="10">
                  <c:v>394715.62871770596</c:v>
                </c:pt>
                <c:pt idx="11">
                  <c:v>461558.30158754019</c:v>
                </c:pt>
                <c:pt idx="12">
                  <c:v>536506.27206051955</c:v>
                </c:pt>
                <c:pt idx="13">
                  <c:v>620542.38307836058</c:v>
                </c:pt>
                <c:pt idx="14">
                  <c:v>714768.6564575563</c:v>
                </c:pt>
                <c:pt idx="15">
                  <c:v>820420.74443966267</c:v>
                </c:pt>
                <c:pt idx="16">
                  <c:v>938884.13362685789</c:v>
                </c:pt>
                <c:pt idx="17">
                  <c:v>1071712.3137958446</c:v>
                </c:pt>
                <c:pt idx="18">
                  <c:v>1220647.149849918</c:v>
                </c:pt>
                <c:pt idx="19">
                  <c:v>1387641.7240602539</c:v>
                </c:pt>
                <c:pt idx="20">
                  <c:v>1574885.9481420296</c:v>
                </c:pt>
                <c:pt idx="21">
                  <c:v>1784835.2810336859</c:v>
                </c:pt>
                <c:pt idx="22">
                  <c:v>2020242.9289748082</c:v>
                </c:pt>
                <c:pt idx="23">
                  <c:v>2284195.9501438225</c:v>
                </c:pt>
                <c:pt idx="24">
                  <c:v>2580155.7373197908</c:v>
                </c:pt>
                <c:pt idx="25">
                  <c:v>2912003.4094445868</c:v>
                </c:pt>
                <c:pt idx="26">
                  <c:v>3284090.7073354018</c:v>
                </c:pt>
                <c:pt idx="27">
                  <c:v>3701297.060977146</c:v>
                </c:pt>
                <c:pt idx="28">
                  <c:v>4169093.5767563991</c:v>
                </c:pt>
                <c:pt idx="29">
                  <c:v>4693614.783744351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BD-4778-AB53-298A055BA89F}"/>
            </c:ext>
          </c:extLst>
        </c:ser>
        <c:ser>
          <c:idx val="4"/>
          <c:order val="4"/>
          <c:tx>
            <c:strRef>
              <c:f>'November 2025'!$E$36</c:f>
              <c:strCache>
                <c:ptCount val="1"/>
                <c:pt idx="0">
                  <c:v>mid cap fv</c:v>
                </c:pt>
              </c:strCache>
            </c:strRef>
          </c:tx>
          <c:spPr>
            <a:ln w="34925" cap="rnd">
              <a:solidFill>
                <a:schemeClr val="bg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'November 2025'!$E$37:$E$66</c:f>
              <c:numCache>
                <c:formatCode>"₹"#,##0.00_);[Red]\("₹"#,##0.00\)</c:formatCode>
                <c:ptCount val="30"/>
                <c:pt idx="0">
                  <c:v>11519.521482522956</c:v>
                </c:pt>
                <c:pt idx="1">
                  <c:v>24760.541020770521</c:v>
                </c:pt>
                <c:pt idx="2">
                  <c:v>39979.001285631617</c:v>
                </c:pt>
                <c:pt idx="3">
                  <c:v>57470.217287855543</c:v>
                </c:pt>
                <c:pt idx="4">
                  <c:v>77573.606981152348</c:v>
                </c:pt>
                <c:pt idx="5">
                  <c:v>100679.27768518828</c:v>
                </c:pt>
                <c:pt idx="6">
                  <c:v>127235.59613835733</c:v>
                </c:pt>
                <c:pt idx="7">
                  <c:v>157757.88907759418</c:v>
                </c:pt>
                <c:pt idx="8">
                  <c:v>192838.44318043193</c:v>
                </c:pt>
                <c:pt idx="9">
                  <c:v>233157.99841869893</c:v>
                </c:pt>
                <c:pt idx="10">
                  <c:v>279498.95785297872</c:v>
                </c:pt>
                <c:pt idx="11">
                  <c:v>332760.57020458055</c:v>
                </c:pt>
                <c:pt idx="12">
                  <c:v>393976.37982361572</c:v>
                </c:pt>
                <c:pt idx="13">
                  <c:v>464334.28267071623</c:v>
                </c:pt>
                <c:pt idx="14">
                  <c:v>545199.57749976311</c:v>
                </c:pt>
                <c:pt idx="15">
                  <c:v>638141.45955101482</c:v>
                </c:pt>
                <c:pt idx="16">
                  <c:v>744963.47086613288</c:v>
                </c:pt>
                <c:pt idx="17">
                  <c:v>867738.49811504048</c:v>
                </c:pt>
                <c:pt idx="18">
                  <c:v>1008848.9970692642</c:v>
                </c:pt>
                <c:pt idx="19">
                  <c:v>1171033.2242797457</c:v>
                </c:pt>
                <c:pt idx="20">
                  <c:v>1357438.3730872357</c:v>
                </c:pt>
                <c:pt idx="21">
                  <c:v>1571681.6450722981</c:v>
                </c:pt>
                <c:pt idx="22">
                  <c:v>1817920.4420395906</c:v>
                </c:pt>
                <c:pt idx="23">
                  <c:v>2100933.0406155079</c:v>
                </c:pt>
                <c:pt idx="24">
                  <c:v>2426211.3149539437</c:v>
                </c:pt>
                <c:pt idx="25">
                  <c:v>2800067.3068390843</c:v>
                </c:pt>
                <c:pt idx="26">
                  <c:v>3229755.7111836057</c:v>
                </c:pt>
                <c:pt idx="27">
                  <c:v>3723614.6537597231</c:v>
                </c:pt>
                <c:pt idx="28">
                  <c:v>4291227.4929622598</c:v>
                </c:pt>
                <c:pt idx="29">
                  <c:v>4943608.7853753399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BD-4778-AB53-298A055BA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163728"/>
        <c:axId val="10341474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'November 2025'!$A$36</c15:sqref>
                        </c15:formulaRef>
                      </c:ext>
                    </c:extLst>
                    <c:strCache>
                      <c:ptCount val="1"/>
                      <c:pt idx="0">
                        <c:v>years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'November 2025'!$A$37:$A$66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1BD-4778-AB53-298A055BA89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'November 2025'!$B$36</c15:sqref>
                        </c15:formulaRef>
                      </c:ext>
                    </c:extLst>
                    <c:strCache>
                      <c:ptCount val="1"/>
                      <c:pt idx="0">
                        <c:v>invested amount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'November 2025'!$B$37:$B$66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36000</c:v>
                      </c:pt>
                      <c:pt idx="1">
                        <c:v>72000</c:v>
                      </c:pt>
                      <c:pt idx="2">
                        <c:v>108000</c:v>
                      </c:pt>
                      <c:pt idx="3">
                        <c:v>144000</c:v>
                      </c:pt>
                      <c:pt idx="4">
                        <c:v>180000</c:v>
                      </c:pt>
                      <c:pt idx="5">
                        <c:v>216000</c:v>
                      </c:pt>
                      <c:pt idx="6">
                        <c:v>252000</c:v>
                      </c:pt>
                      <c:pt idx="7">
                        <c:v>288000</c:v>
                      </c:pt>
                      <c:pt idx="8">
                        <c:v>324000</c:v>
                      </c:pt>
                      <c:pt idx="9">
                        <c:v>360000</c:v>
                      </c:pt>
                      <c:pt idx="10">
                        <c:v>396000</c:v>
                      </c:pt>
                      <c:pt idx="11">
                        <c:v>432000</c:v>
                      </c:pt>
                      <c:pt idx="12">
                        <c:v>468000</c:v>
                      </c:pt>
                      <c:pt idx="13">
                        <c:v>504000</c:v>
                      </c:pt>
                      <c:pt idx="14">
                        <c:v>540000</c:v>
                      </c:pt>
                      <c:pt idx="15">
                        <c:v>576000</c:v>
                      </c:pt>
                      <c:pt idx="16">
                        <c:v>612000</c:v>
                      </c:pt>
                      <c:pt idx="17">
                        <c:v>648000</c:v>
                      </c:pt>
                      <c:pt idx="18">
                        <c:v>684000</c:v>
                      </c:pt>
                      <c:pt idx="19">
                        <c:v>720000</c:v>
                      </c:pt>
                      <c:pt idx="20">
                        <c:v>756000</c:v>
                      </c:pt>
                      <c:pt idx="21">
                        <c:v>792000</c:v>
                      </c:pt>
                      <c:pt idx="22">
                        <c:v>828000</c:v>
                      </c:pt>
                      <c:pt idx="23">
                        <c:v>864000</c:v>
                      </c:pt>
                      <c:pt idx="24">
                        <c:v>900000</c:v>
                      </c:pt>
                      <c:pt idx="25">
                        <c:v>936000</c:v>
                      </c:pt>
                      <c:pt idx="26">
                        <c:v>972000</c:v>
                      </c:pt>
                      <c:pt idx="27">
                        <c:v>1008000</c:v>
                      </c:pt>
                      <c:pt idx="28">
                        <c:v>1044000</c:v>
                      </c:pt>
                      <c:pt idx="29">
                        <c:v>1080000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1BD-4778-AB53-298A055BA89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'November 2025'!$F$36</c15:sqref>
                        </c15:formulaRef>
                      </c:ext>
                    </c:extLst>
                    <c:strCache>
                      <c:ptCount val="1"/>
                      <c:pt idx="0">
                        <c:v>total networth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'November 2025'!$F$37:$F$66</c15:sqref>
                        </c15:formulaRef>
                      </c:ext>
                    </c:extLst>
                    <c:numCache>
                      <c:formatCode>"₹"#,##0_);[Red]\("₹"#,##0\)</c:formatCode>
                      <c:ptCount val="30"/>
                      <c:pt idx="0">
                        <c:v>49172.035181763735</c:v>
                      </c:pt>
                      <c:pt idx="1">
                        <c:v>93006.685785592592</c:v>
                      </c:pt>
                      <c:pt idx="2">
                        <c:v>142272.88736721687</c:v>
                      </c:pt>
                      <c:pt idx="3">
                        <c:v>197660.81602059826</c:v>
                      </c:pt>
                      <c:pt idx="4">
                        <c:v>259950.38169481311</c:v>
                      </c:pt>
                      <c:pt idx="5">
                        <c:v>330023.13675553107</c:v>
                      </c:pt>
                      <c:pt idx="6">
                        <c:v>408875.79373864189</c:v>
                      </c:pt>
                      <c:pt idx="7">
                        <c:v>497635.57319151598</c:v>
                      </c:pt>
                      <c:pt idx="8">
                        <c:v>597577.63323408982</c:v>
                      </c:pt>
                      <c:pt idx="9">
                        <c:v>710144.86753552093</c:v>
                      </c:pt>
                      <c:pt idx="10">
                        <c:v>836970.39840769884</c:v>
                      </c:pt>
                      <c:pt idx="11">
                        <c:v>979903.13736776891</c:v>
                      </c:pt>
                      <c:pt idx="12">
                        <c:v>1141036.8376222644</c:v>
                      </c:pt>
                      <c:pt idx="13">
                        <c:v>1322743.1223952214</c:v>
                      </c:pt>
                      <c:pt idx="14">
                        <c:v>1527709.0409137097</c:v>
                      </c:pt>
                      <c:pt idx="15">
                        <c:v>1758979.7813798538</c:v>
                      </c:pt>
                      <c:pt idx="16">
                        <c:v>2020007.2587751602</c:v>
                      </c:pt>
                      <c:pt idx="17">
                        <c:v>2314705.3964356962</c:v>
                      </c:pt>
                      <c:pt idx="18">
                        <c:v>2647513.0358073614</c:v>
                      </c:pt>
                      <c:pt idx="19">
                        <c:v>3023465.5407011369</c:v>
                      </c:pt>
                      <c:pt idx="20">
                        <c:v>3448276.3130787415</c:v>
                      </c:pt>
                      <c:pt idx="21">
                        <c:v>3928429.6096103056</c:v>
                      </c:pt>
                      <c:pt idx="22">
                        <c:v>4471286.2450492289</c:v>
                      </c:pt>
                      <c:pt idx="23">
                        <c:v>5085203.9934041873</c:v>
                      </c:pt>
                      <c:pt idx="24">
                        <c:v>5779674.7550059929</c:v>
                      </c:pt>
                      <c:pt idx="25">
                        <c:v>6565480.8515065992</c:v>
                      </c:pt>
                      <c:pt idx="26">
                        <c:v>7454873.1469204547</c:v>
                      </c:pt>
                      <c:pt idx="27">
                        <c:v>8461774.0771074127</c:v>
                      </c:pt>
                      <c:pt idx="28">
                        <c:v>9602009.1095672734</c:v>
                      </c:pt>
                      <c:pt idx="29">
                        <c:v>10893570.658046853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BD-4778-AB53-298A055BA89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'November 2025'!$G$36</c15:sqref>
                        </c15:formulaRef>
                      </c:ext>
                    </c:extLst>
                    <c:strCache>
                      <c:ptCount val="1"/>
                      <c:pt idx="0">
                        <c:v>total profits gained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'November 2025'!$G$37:$G$66</c15:sqref>
                        </c15:formulaRef>
                      </c:ext>
                    </c:extLst>
                    <c:numCache>
                      <c:formatCode>"₹"#,##0_);[Red]\("₹"#,##0\)</c:formatCode>
                      <c:ptCount val="30"/>
                      <c:pt idx="0">
                        <c:v>13172.035181763735</c:v>
                      </c:pt>
                      <c:pt idx="1">
                        <c:v>21006.685785592592</c:v>
                      </c:pt>
                      <c:pt idx="2">
                        <c:v>34272.88736721687</c:v>
                      </c:pt>
                      <c:pt idx="3">
                        <c:v>53660.816020598257</c:v>
                      </c:pt>
                      <c:pt idx="4">
                        <c:v>79950.381694813113</c:v>
                      </c:pt>
                      <c:pt idx="5">
                        <c:v>114023.13675553107</c:v>
                      </c:pt>
                      <c:pt idx="6">
                        <c:v>156875.79373864189</c:v>
                      </c:pt>
                      <c:pt idx="7">
                        <c:v>209635.57319151598</c:v>
                      </c:pt>
                      <c:pt idx="8">
                        <c:v>273577.63323408982</c:v>
                      </c:pt>
                      <c:pt idx="9">
                        <c:v>350144.86753552093</c:v>
                      </c:pt>
                      <c:pt idx="10">
                        <c:v>440970.39840769884</c:v>
                      </c:pt>
                      <c:pt idx="11">
                        <c:v>547903.13736776891</c:v>
                      </c:pt>
                      <c:pt idx="12">
                        <c:v>673036.8376222644</c:v>
                      </c:pt>
                      <c:pt idx="13">
                        <c:v>818743.12239522138</c:v>
                      </c:pt>
                      <c:pt idx="14">
                        <c:v>987709.04091370967</c:v>
                      </c:pt>
                      <c:pt idx="15">
                        <c:v>1182979.7813798538</c:v>
                      </c:pt>
                      <c:pt idx="16">
                        <c:v>1408007.2587751602</c:v>
                      </c:pt>
                      <c:pt idx="17">
                        <c:v>1666705.3964356962</c:v>
                      </c:pt>
                      <c:pt idx="18">
                        <c:v>1963513.0358073614</c:v>
                      </c:pt>
                      <c:pt idx="19">
                        <c:v>2303465.5407011369</c:v>
                      </c:pt>
                      <c:pt idx="20">
                        <c:v>2692276.3130787415</c:v>
                      </c:pt>
                      <c:pt idx="21">
                        <c:v>3136429.6096103056</c:v>
                      </c:pt>
                      <c:pt idx="22">
                        <c:v>3643286.2450492289</c:v>
                      </c:pt>
                      <c:pt idx="23">
                        <c:v>4221203.9934041873</c:v>
                      </c:pt>
                      <c:pt idx="24">
                        <c:v>4879674.7550059929</c:v>
                      </c:pt>
                      <c:pt idx="25">
                        <c:v>5629480.8515065992</c:v>
                      </c:pt>
                      <c:pt idx="26">
                        <c:v>6482873.1469204547</c:v>
                      </c:pt>
                      <c:pt idx="27">
                        <c:v>7453774.0771074127</c:v>
                      </c:pt>
                      <c:pt idx="28">
                        <c:v>8558009.1095672734</c:v>
                      </c:pt>
                      <c:pt idx="29">
                        <c:v>9813570.6580468528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1BD-4778-AB53-298A055BA89F}"/>
                  </c:ext>
                </c:extLst>
              </c15:ser>
            </c15:filteredLineSeries>
          </c:ext>
        </c:extLst>
      </c:lineChart>
      <c:catAx>
        <c:axId val="103416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Years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1882498371224536"/>
              <c:y val="0.8202150196181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normalizeH="1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47408"/>
        <c:crosses val="autoZero"/>
        <c:auto val="1"/>
        <c:lblAlgn val="ctr"/>
        <c:lblOffset val="100"/>
        <c:noMultiLvlLbl val="0"/>
      </c:catAx>
      <c:valAx>
        <c:axId val="10341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networth(rs)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#,##0_);[Red]\(&quot;₹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2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6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534894940544142"/>
          <c:y val="0.89611128037659904"/>
          <c:w val="0.59586562935693466"/>
          <c:h val="7.66393600906309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'November 2025'!$B$36:$F$36</c15:sqref>
                  </c15:fullRef>
                </c:ext>
              </c:extLst>
              <c:f>('November 2025'!$B$36,'November 2025'!$F$36)</c:f>
              <c:strCache>
                <c:ptCount val="2"/>
                <c:pt idx="0">
                  <c:v>invested amount</c:v>
                </c:pt>
                <c:pt idx="1">
                  <c:v>total networth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'November 2025'!$B$39:$F$39</c15:sqref>
                  </c15:fullRef>
                </c:ext>
              </c:extLst>
              <c:f>('November 2025'!$B$39,'November 2025'!$F$39)</c:f>
              <c:numCache>
                <c:formatCode>"₹"#,##0_);[Red]\("₹"#,##0\)</c:formatCode>
                <c:ptCount val="2"/>
                <c:pt idx="0" formatCode="General">
                  <c:v>108000</c:v>
                </c:pt>
                <c:pt idx="1">
                  <c:v>142272.88736721687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E-4810-B301-60D09AB1F2E5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'November 2025'!$B$36:$F$36</c15:sqref>
                  </c15:fullRef>
                </c:ext>
              </c:extLst>
              <c:f>('November 2025'!$B$36,'November 2025'!$F$36)</c:f>
              <c:strCache>
                <c:ptCount val="2"/>
                <c:pt idx="0">
                  <c:v>invested amount</c:v>
                </c:pt>
                <c:pt idx="1">
                  <c:v>total networth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'November 2025'!$B$40:$F$40</c15:sqref>
                  </c15:fullRef>
                </c:ext>
              </c:extLst>
              <c:f>('November 2025'!$B$40,'November 2025'!$F$40)</c:f>
              <c:numCache>
                <c:formatCode>"₹"#,##0_);[Red]\("₹"#,##0\)</c:formatCode>
                <c:ptCount val="2"/>
                <c:pt idx="0" formatCode="General">
                  <c:v>144000</c:v>
                </c:pt>
                <c:pt idx="1">
                  <c:v>197660.81602059826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E-4810-B301-60D09AB1F2E5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'November 2025'!$B$36:$F$36</c15:sqref>
                  </c15:fullRef>
                </c:ext>
              </c:extLst>
              <c:f>('November 2025'!$B$36,'November 2025'!$F$36)</c:f>
              <c:strCache>
                <c:ptCount val="2"/>
                <c:pt idx="0">
                  <c:v>invested amount</c:v>
                </c:pt>
                <c:pt idx="1">
                  <c:v>total networth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'November 2025'!$B$41:$F$41</c15:sqref>
                  </c15:fullRef>
                </c:ext>
              </c:extLst>
              <c:f>('November 2025'!$B$41,'November 2025'!$F$41)</c:f>
              <c:numCache>
                <c:formatCode>"₹"#,##0_);[Red]\("₹"#,##0\)</c:formatCode>
                <c:ptCount val="2"/>
                <c:pt idx="0" formatCode="General">
                  <c:v>180000</c:v>
                </c:pt>
                <c:pt idx="1">
                  <c:v>259950.38169481311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E-4810-B301-60D09AB1F2E5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'November 2025'!$B$36:$F$36</c15:sqref>
                  </c15:fullRef>
                </c:ext>
              </c:extLst>
              <c:f>('November 2025'!$B$36,'November 2025'!$F$36)</c:f>
              <c:strCache>
                <c:ptCount val="2"/>
                <c:pt idx="0">
                  <c:v>invested amount</c:v>
                </c:pt>
                <c:pt idx="1">
                  <c:v>total networth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'November 2025'!$B$42:$F$42</c15:sqref>
                  </c15:fullRef>
                </c:ext>
              </c:extLst>
              <c:f>('November 2025'!$B$42,'November 2025'!$F$42)</c:f>
              <c:numCache>
                <c:formatCode>"₹"#,##0_);[Red]\("₹"#,##0\)</c:formatCode>
                <c:ptCount val="2"/>
                <c:pt idx="0" formatCode="General">
                  <c:v>216000</c:v>
                </c:pt>
                <c:pt idx="1">
                  <c:v>330023.13675553107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2E-4810-B301-60D09AB1F2E5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'November 2025'!$B$36:$F$36</c15:sqref>
                  </c15:fullRef>
                </c:ext>
              </c:extLst>
              <c:f>('November 2025'!$B$36,'November 2025'!$F$36)</c:f>
              <c:strCache>
                <c:ptCount val="2"/>
                <c:pt idx="0">
                  <c:v>invested amount</c:v>
                </c:pt>
                <c:pt idx="1">
                  <c:v>total networth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'November 2025'!$B$43:$F$43</c15:sqref>
                  </c15:fullRef>
                </c:ext>
              </c:extLst>
              <c:f>('November 2025'!$B$43,'November 2025'!$F$43)</c:f>
              <c:numCache>
                <c:formatCode>"₹"#,##0_);[Red]\("₹"#,##0\)</c:formatCode>
                <c:ptCount val="2"/>
                <c:pt idx="0" formatCode="General">
                  <c:v>252000</c:v>
                </c:pt>
                <c:pt idx="1">
                  <c:v>408875.79373864189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2E-4810-B301-60D09AB1F2E5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'November 2025'!$B$36:$F$36</c15:sqref>
                  </c15:fullRef>
                </c:ext>
              </c:extLst>
              <c:f>('November 2025'!$B$36,'November 2025'!$F$36)</c:f>
              <c:strCache>
                <c:ptCount val="2"/>
                <c:pt idx="0">
                  <c:v>invested amount</c:v>
                </c:pt>
                <c:pt idx="1">
                  <c:v>total networth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'November 2025'!$B$44:$F$44</c15:sqref>
                  </c15:fullRef>
                </c:ext>
              </c:extLst>
              <c:f>('November 2025'!$B$44,'November 2025'!$F$44)</c:f>
              <c:numCache>
                <c:formatCode>"₹"#,##0_);[Red]\("₹"#,##0\)</c:formatCode>
                <c:ptCount val="2"/>
                <c:pt idx="0" formatCode="General">
                  <c:v>288000</c:v>
                </c:pt>
                <c:pt idx="1">
                  <c:v>497635.57319151598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2E-4810-B301-60D09AB1F2E5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'November 2025'!$B$36:$F$36</c15:sqref>
                  </c15:fullRef>
                </c:ext>
              </c:extLst>
              <c:f>('November 2025'!$B$36,'November 2025'!$F$36)</c:f>
              <c:strCache>
                <c:ptCount val="2"/>
                <c:pt idx="0">
                  <c:v>invested amount</c:v>
                </c:pt>
                <c:pt idx="1">
                  <c:v>total networth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'November 2025'!$B$45:$F$45</c15:sqref>
                  </c15:fullRef>
                </c:ext>
              </c:extLst>
              <c:f>('November 2025'!$B$45,'November 2025'!$F$45)</c:f>
              <c:numCache>
                <c:formatCode>"₹"#,##0_);[Red]\("₹"#,##0\)</c:formatCode>
                <c:ptCount val="2"/>
                <c:pt idx="0" formatCode="General">
                  <c:v>324000</c:v>
                </c:pt>
                <c:pt idx="1">
                  <c:v>597577.63323408982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2E-4810-B301-60D09AB1F2E5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'November 2025'!$B$36:$F$36</c15:sqref>
                  </c15:fullRef>
                </c:ext>
              </c:extLst>
              <c:f>('November 2025'!$B$36,'November 2025'!$F$36)</c:f>
              <c:strCache>
                <c:ptCount val="2"/>
                <c:pt idx="0">
                  <c:v>invested amount</c:v>
                </c:pt>
                <c:pt idx="1">
                  <c:v>total networth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'November 2025'!$B$46:$F$46</c15:sqref>
                  </c15:fullRef>
                </c:ext>
              </c:extLst>
              <c:f>('November 2025'!$B$46,'November 2025'!$F$46)</c:f>
              <c:numCache>
                <c:formatCode>"₹"#,##0_);[Red]\("₹"#,##0\)</c:formatCode>
                <c:ptCount val="2"/>
                <c:pt idx="0" formatCode="General">
                  <c:v>360000</c:v>
                </c:pt>
                <c:pt idx="1">
                  <c:v>710144.86753552093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2E-4810-B301-60D09AB1F2E5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'November 2025'!$B$36:$F$36</c15:sqref>
                  </c15:fullRef>
                </c:ext>
              </c:extLst>
              <c:f>('November 2025'!$B$36,'November 2025'!$F$36)</c:f>
              <c:strCache>
                <c:ptCount val="2"/>
                <c:pt idx="0">
                  <c:v>invested amount</c:v>
                </c:pt>
                <c:pt idx="1">
                  <c:v>total networth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'November 2025'!$B$47:$F$47</c15:sqref>
                  </c15:fullRef>
                </c:ext>
              </c:extLst>
              <c:f>('November 2025'!$B$47,'November 2025'!$F$47)</c:f>
              <c:numCache>
                <c:formatCode>"₹"#,##0_);[Red]\("₹"#,##0\)</c:formatCode>
                <c:ptCount val="2"/>
                <c:pt idx="0" formatCode="General">
                  <c:v>396000</c:v>
                </c:pt>
                <c:pt idx="1">
                  <c:v>836970.39840769884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2E-4810-B301-60D09AB1F2E5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'November 2025'!$B$36:$F$36</c15:sqref>
                  </c15:fullRef>
                </c:ext>
              </c:extLst>
              <c:f>('November 2025'!$B$36,'November 2025'!$F$36)</c:f>
              <c:strCache>
                <c:ptCount val="2"/>
                <c:pt idx="0">
                  <c:v>invested amount</c:v>
                </c:pt>
                <c:pt idx="1">
                  <c:v>total networth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'November 2025'!$B$48:$F$48</c15:sqref>
                  </c15:fullRef>
                </c:ext>
              </c:extLst>
              <c:f>('November 2025'!$B$48,'November 2025'!$F$48)</c:f>
              <c:numCache>
                <c:formatCode>"₹"#,##0_);[Red]\("₹"#,##0\)</c:formatCode>
                <c:ptCount val="2"/>
                <c:pt idx="0" formatCode="General">
                  <c:v>432000</c:v>
                </c:pt>
                <c:pt idx="1">
                  <c:v>979903.13736776891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2E-4810-B301-60D09AB1F2E5}"/>
            </c:ext>
          </c:extLst>
        </c:ser>
        <c:ser>
          <c:idx val="12"/>
          <c:order val="1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'November 2025'!$B$36:$F$36</c15:sqref>
                  </c15:fullRef>
                </c:ext>
              </c:extLst>
              <c:f>('November 2025'!$B$36,'November 2025'!$F$36)</c:f>
              <c:strCache>
                <c:ptCount val="2"/>
                <c:pt idx="0">
                  <c:v>invested amount</c:v>
                </c:pt>
                <c:pt idx="1">
                  <c:v>total networth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'November 2025'!$B$49:$F$49</c15:sqref>
                  </c15:fullRef>
                </c:ext>
              </c:extLst>
              <c:f>('November 2025'!$B$49,'November 2025'!$F$49)</c:f>
              <c:numCache>
                <c:formatCode>"₹"#,##0_);[Red]\("₹"#,##0\)</c:formatCode>
                <c:ptCount val="2"/>
                <c:pt idx="0" formatCode="General">
                  <c:v>468000</c:v>
                </c:pt>
                <c:pt idx="1">
                  <c:v>1141036.8376222644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2E-4810-B301-60D09AB1F2E5}"/>
            </c:ext>
          </c:extLst>
        </c:ser>
        <c:ser>
          <c:idx val="13"/>
          <c:order val="1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'November 2025'!$B$36:$F$36</c15:sqref>
                  </c15:fullRef>
                </c:ext>
              </c:extLst>
              <c:f>('November 2025'!$B$36,'November 2025'!$F$36)</c:f>
              <c:strCache>
                <c:ptCount val="2"/>
                <c:pt idx="0">
                  <c:v>invested amount</c:v>
                </c:pt>
                <c:pt idx="1">
                  <c:v>total networth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'November 2025'!$B$50:$F$50</c15:sqref>
                  </c15:fullRef>
                </c:ext>
              </c:extLst>
              <c:f>('November 2025'!$B$50,'November 2025'!$F$50)</c:f>
              <c:numCache>
                <c:formatCode>"₹"#,##0_);[Red]\("₹"#,##0\)</c:formatCode>
                <c:ptCount val="2"/>
                <c:pt idx="0" formatCode="General">
                  <c:v>504000</c:v>
                </c:pt>
                <c:pt idx="1">
                  <c:v>1322743.1223952214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2E-4810-B301-60D09AB1F2E5}"/>
            </c:ext>
          </c:extLst>
        </c:ser>
        <c:ser>
          <c:idx val="14"/>
          <c:order val="1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'November 2025'!$B$36:$F$36</c15:sqref>
                  </c15:fullRef>
                </c:ext>
              </c:extLst>
              <c:f>('November 2025'!$B$36,'November 2025'!$F$36)</c:f>
              <c:strCache>
                <c:ptCount val="2"/>
                <c:pt idx="0">
                  <c:v>invested amount</c:v>
                </c:pt>
                <c:pt idx="1">
                  <c:v>total networth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'November 2025'!$B$51:$F$51</c15:sqref>
                  </c15:fullRef>
                </c:ext>
              </c:extLst>
              <c:f>('November 2025'!$B$51,'November 2025'!$F$51)</c:f>
              <c:numCache>
                <c:formatCode>"₹"#,##0_);[Red]\("₹"#,##0\)</c:formatCode>
                <c:ptCount val="2"/>
                <c:pt idx="0" formatCode="General">
                  <c:v>540000</c:v>
                </c:pt>
                <c:pt idx="1">
                  <c:v>1527709.0409137097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52E-4810-B301-60D09AB1F2E5}"/>
            </c:ext>
          </c:extLst>
        </c:ser>
        <c:ser>
          <c:idx val="15"/>
          <c:order val="1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'November 2025'!$B$36:$F$36</c15:sqref>
                  </c15:fullRef>
                </c:ext>
              </c:extLst>
              <c:f>('November 2025'!$B$36,'November 2025'!$F$36)</c:f>
              <c:strCache>
                <c:ptCount val="2"/>
                <c:pt idx="0">
                  <c:v>invested amount</c:v>
                </c:pt>
                <c:pt idx="1">
                  <c:v>total networth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'November 2025'!$B$52:$F$52</c15:sqref>
                  </c15:fullRef>
                </c:ext>
              </c:extLst>
              <c:f>('November 2025'!$B$52,'November 2025'!$F$52)</c:f>
              <c:numCache>
                <c:formatCode>"₹"#,##0_);[Red]\("₹"#,##0\)</c:formatCode>
                <c:ptCount val="2"/>
                <c:pt idx="0" formatCode="General">
                  <c:v>576000</c:v>
                </c:pt>
                <c:pt idx="1">
                  <c:v>1758979.7813798538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52E-4810-B301-60D09AB1F2E5}"/>
            </c:ext>
          </c:extLst>
        </c:ser>
        <c:ser>
          <c:idx val="16"/>
          <c:order val="1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'November 2025'!$B$36:$F$36</c15:sqref>
                  </c15:fullRef>
                </c:ext>
              </c:extLst>
              <c:f>('November 2025'!$B$36,'November 2025'!$F$36)</c:f>
              <c:strCache>
                <c:ptCount val="2"/>
                <c:pt idx="0">
                  <c:v>invested amount</c:v>
                </c:pt>
                <c:pt idx="1">
                  <c:v>total networth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'November 2025'!$B$53:$F$53</c15:sqref>
                  </c15:fullRef>
                </c:ext>
              </c:extLst>
              <c:f>('November 2025'!$B$53,'November 2025'!$F$53)</c:f>
              <c:numCache>
                <c:formatCode>"₹"#,##0_);[Red]\("₹"#,##0\)</c:formatCode>
                <c:ptCount val="2"/>
                <c:pt idx="0" formatCode="General">
                  <c:v>612000</c:v>
                </c:pt>
                <c:pt idx="1">
                  <c:v>2020007.2587751602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52E-4810-B301-60D09AB1F2E5}"/>
            </c:ext>
          </c:extLst>
        </c:ser>
        <c:ser>
          <c:idx val="17"/>
          <c:order val="1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'November 2025'!$B$36:$F$36</c15:sqref>
                  </c15:fullRef>
                </c:ext>
              </c:extLst>
              <c:f>('November 2025'!$B$36,'November 2025'!$F$36)</c:f>
              <c:strCache>
                <c:ptCount val="2"/>
                <c:pt idx="0">
                  <c:v>invested amount</c:v>
                </c:pt>
                <c:pt idx="1">
                  <c:v>total networth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'November 2025'!$B$54:$F$54</c15:sqref>
                  </c15:fullRef>
                </c:ext>
              </c:extLst>
              <c:f>('November 2025'!$B$54,'November 2025'!$F$54)</c:f>
              <c:numCache>
                <c:formatCode>"₹"#,##0_);[Red]\("₹"#,##0\)</c:formatCode>
                <c:ptCount val="2"/>
                <c:pt idx="0" formatCode="General">
                  <c:v>648000</c:v>
                </c:pt>
                <c:pt idx="1">
                  <c:v>2314705.3964356962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52E-4810-B301-60D09AB1F2E5}"/>
            </c:ext>
          </c:extLst>
        </c:ser>
        <c:ser>
          <c:idx val="18"/>
          <c:order val="1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'November 2025'!$B$36:$F$36</c15:sqref>
                  </c15:fullRef>
                </c:ext>
              </c:extLst>
              <c:f>('November 2025'!$B$36,'November 2025'!$F$36)</c:f>
              <c:strCache>
                <c:ptCount val="2"/>
                <c:pt idx="0">
                  <c:v>invested amount</c:v>
                </c:pt>
                <c:pt idx="1">
                  <c:v>total networth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'November 2025'!$B$55:$F$55</c15:sqref>
                  </c15:fullRef>
                </c:ext>
              </c:extLst>
              <c:f>('November 2025'!$B$55,'November 2025'!$F$55)</c:f>
              <c:numCache>
                <c:formatCode>"₹"#,##0_);[Red]\("₹"#,##0\)</c:formatCode>
                <c:ptCount val="2"/>
                <c:pt idx="0" formatCode="General">
                  <c:v>684000</c:v>
                </c:pt>
                <c:pt idx="1">
                  <c:v>2647513.0358073614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52E-4810-B301-60D09AB1F2E5}"/>
            </c:ext>
          </c:extLst>
        </c:ser>
        <c:ser>
          <c:idx val="19"/>
          <c:order val="1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'November 2025'!$B$36:$F$36</c15:sqref>
                  </c15:fullRef>
                </c:ext>
              </c:extLst>
              <c:f>('November 2025'!$B$36,'November 2025'!$F$36)</c:f>
              <c:strCache>
                <c:ptCount val="2"/>
                <c:pt idx="0">
                  <c:v>invested amount</c:v>
                </c:pt>
                <c:pt idx="1">
                  <c:v>total networth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'November 2025'!$B$56:$F$56</c15:sqref>
                  </c15:fullRef>
                </c:ext>
              </c:extLst>
              <c:f>('November 2025'!$B$56,'November 2025'!$F$56)</c:f>
              <c:numCache>
                <c:formatCode>"₹"#,##0_);[Red]\("₹"#,##0\)</c:formatCode>
                <c:ptCount val="2"/>
                <c:pt idx="0" formatCode="General">
                  <c:v>720000</c:v>
                </c:pt>
                <c:pt idx="1">
                  <c:v>3023465.5407011369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52E-4810-B301-60D09AB1F2E5}"/>
            </c:ext>
          </c:extLst>
        </c:ser>
        <c:ser>
          <c:idx val="20"/>
          <c:order val="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'November 2025'!$B$36:$F$36</c15:sqref>
                  </c15:fullRef>
                </c:ext>
              </c:extLst>
              <c:f>('November 2025'!$B$36,'November 2025'!$F$36)</c:f>
              <c:strCache>
                <c:ptCount val="2"/>
                <c:pt idx="0">
                  <c:v>invested amount</c:v>
                </c:pt>
                <c:pt idx="1">
                  <c:v>total networth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'November 2025'!$B$57:$F$57</c15:sqref>
                  </c15:fullRef>
                </c:ext>
              </c:extLst>
              <c:f>('November 2025'!$B$57,'November 2025'!$F$57)</c:f>
              <c:numCache>
                <c:formatCode>"₹"#,##0_);[Red]\("₹"#,##0\)</c:formatCode>
                <c:ptCount val="2"/>
                <c:pt idx="0" formatCode="General">
                  <c:v>756000</c:v>
                </c:pt>
                <c:pt idx="1">
                  <c:v>3448276.3130787415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52E-4810-B301-60D09AB1F2E5}"/>
            </c:ext>
          </c:extLst>
        </c:ser>
        <c:ser>
          <c:idx val="21"/>
          <c:order val="1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'November 2025'!$B$36:$F$36</c15:sqref>
                  </c15:fullRef>
                </c:ext>
              </c:extLst>
              <c:f>('November 2025'!$B$36,'November 2025'!$F$36)</c:f>
              <c:strCache>
                <c:ptCount val="2"/>
                <c:pt idx="0">
                  <c:v>invested amount</c:v>
                </c:pt>
                <c:pt idx="1">
                  <c:v>total networth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'November 2025'!$B$58:$F$58</c15:sqref>
                  </c15:fullRef>
                </c:ext>
              </c:extLst>
              <c:f>('November 2025'!$B$58,'November 2025'!$F$58)</c:f>
              <c:numCache>
                <c:formatCode>"₹"#,##0_);[Red]\("₹"#,##0\)</c:formatCode>
                <c:ptCount val="2"/>
                <c:pt idx="0" formatCode="General">
                  <c:v>792000</c:v>
                </c:pt>
                <c:pt idx="1">
                  <c:v>3928429.6096103056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52E-4810-B301-60D09AB1F2E5}"/>
            </c:ext>
          </c:extLst>
        </c:ser>
        <c:ser>
          <c:idx val="22"/>
          <c:order val="2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'November 2025'!$B$36:$F$36</c15:sqref>
                  </c15:fullRef>
                </c:ext>
              </c:extLst>
              <c:f>('November 2025'!$B$36,'November 2025'!$F$36)</c:f>
              <c:strCache>
                <c:ptCount val="2"/>
                <c:pt idx="0">
                  <c:v>invested amount</c:v>
                </c:pt>
                <c:pt idx="1">
                  <c:v>total networth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'November 2025'!$B$59:$F$59</c15:sqref>
                  </c15:fullRef>
                </c:ext>
              </c:extLst>
              <c:f>('November 2025'!$B$59,'November 2025'!$F$59)</c:f>
              <c:numCache>
                <c:formatCode>"₹"#,##0_);[Red]\("₹"#,##0\)</c:formatCode>
                <c:ptCount val="2"/>
                <c:pt idx="0" formatCode="General">
                  <c:v>828000</c:v>
                </c:pt>
                <c:pt idx="1">
                  <c:v>4471286.2450492289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52E-4810-B301-60D09AB1F2E5}"/>
            </c:ext>
          </c:extLst>
        </c:ser>
        <c:ser>
          <c:idx val="23"/>
          <c:order val="2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'November 2025'!$B$36:$F$36</c15:sqref>
                  </c15:fullRef>
                </c:ext>
              </c:extLst>
              <c:f>('November 2025'!$B$36,'November 2025'!$F$36)</c:f>
              <c:strCache>
                <c:ptCount val="2"/>
                <c:pt idx="0">
                  <c:v>invested amount</c:v>
                </c:pt>
                <c:pt idx="1">
                  <c:v>total networth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'November 2025'!$B$60:$F$60</c15:sqref>
                  </c15:fullRef>
                </c:ext>
              </c:extLst>
              <c:f>('November 2025'!$B$60,'November 2025'!$F$60)</c:f>
              <c:numCache>
                <c:formatCode>"₹"#,##0_);[Red]\("₹"#,##0\)</c:formatCode>
                <c:ptCount val="2"/>
                <c:pt idx="0" formatCode="General">
                  <c:v>864000</c:v>
                </c:pt>
                <c:pt idx="1">
                  <c:v>5085203.9934041873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52E-4810-B301-60D09AB1F2E5}"/>
            </c:ext>
          </c:extLst>
        </c:ser>
        <c:ser>
          <c:idx val="24"/>
          <c:order val="2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'November 2025'!$B$36:$F$36</c15:sqref>
                  </c15:fullRef>
                </c:ext>
              </c:extLst>
              <c:f>('November 2025'!$B$36,'November 2025'!$F$36)</c:f>
              <c:strCache>
                <c:ptCount val="2"/>
                <c:pt idx="0">
                  <c:v>invested amount</c:v>
                </c:pt>
                <c:pt idx="1">
                  <c:v>total networth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'November 2025'!$B$61:$F$61</c15:sqref>
                  </c15:fullRef>
                </c:ext>
              </c:extLst>
              <c:f>('November 2025'!$B$61,'November 2025'!$F$61)</c:f>
              <c:numCache>
                <c:formatCode>"₹"#,##0_);[Red]\("₹"#,##0\)</c:formatCode>
                <c:ptCount val="2"/>
                <c:pt idx="0" formatCode="General">
                  <c:v>900000</c:v>
                </c:pt>
                <c:pt idx="1">
                  <c:v>5779674.7550059929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52E-4810-B301-60D09AB1F2E5}"/>
            </c:ext>
          </c:extLst>
        </c:ser>
        <c:ser>
          <c:idx val="25"/>
          <c:order val="2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'November 2025'!$B$36:$F$36</c15:sqref>
                  </c15:fullRef>
                </c:ext>
              </c:extLst>
              <c:f>('November 2025'!$B$36,'November 2025'!$F$36)</c:f>
              <c:strCache>
                <c:ptCount val="2"/>
                <c:pt idx="0">
                  <c:v>invested amount</c:v>
                </c:pt>
                <c:pt idx="1">
                  <c:v>total networth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'November 2025'!$B$62:$F$62</c15:sqref>
                  </c15:fullRef>
                </c:ext>
              </c:extLst>
              <c:f>('November 2025'!$B$62,'November 2025'!$F$62)</c:f>
              <c:numCache>
                <c:formatCode>"₹"#,##0_);[Red]\("₹"#,##0\)</c:formatCode>
                <c:ptCount val="2"/>
                <c:pt idx="0" formatCode="General">
                  <c:v>936000</c:v>
                </c:pt>
                <c:pt idx="1">
                  <c:v>6565480.8515065992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52E-4810-B301-60D09AB1F2E5}"/>
            </c:ext>
          </c:extLst>
        </c:ser>
        <c:ser>
          <c:idx val="26"/>
          <c:order val="2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'November 2025'!$B$36:$F$36</c15:sqref>
                  </c15:fullRef>
                </c:ext>
              </c:extLst>
              <c:f>('November 2025'!$B$36,'November 2025'!$F$36)</c:f>
              <c:strCache>
                <c:ptCount val="2"/>
                <c:pt idx="0">
                  <c:v>invested amount</c:v>
                </c:pt>
                <c:pt idx="1">
                  <c:v>total networth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'November 2025'!$B$63:$F$63</c15:sqref>
                  </c15:fullRef>
                </c:ext>
              </c:extLst>
              <c:f>('November 2025'!$B$63,'November 2025'!$F$63)</c:f>
              <c:numCache>
                <c:formatCode>"₹"#,##0_);[Red]\("₹"#,##0\)</c:formatCode>
                <c:ptCount val="2"/>
                <c:pt idx="0" formatCode="General">
                  <c:v>972000</c:v>
                </c:pt>
                <c:pt idx="1">
                  <c:v>7454873.1469204547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52E-4810-B301-60D09AB1F2E5}"/>
            </c:ext>
          </c:extLst>
        </c:ser>
        <c:ser>
          <c:idx val="27"/>
          <c:order val="2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'November 2025'!$B$36:$F$36</c15:sqref>
                  </c15:fullRef>
                </c:ext>
              </c:extLst>
              <c:f>('November 2025'!$B$36,'November 2025'!$F$36)</c:f>
              <c:strCache>
                <c:ptCount val="2"/>
                <c:pt idx="0">
                  <c:v>invested amount</c:v>
                </c:pt>
                <c:pt idx="1">
                  <c:v>total networth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'November 2025'!$B$64:$F$64</c15:sqref>
                  </c15:fullRef>
                </c:ext>
              </c:extLst>
              <c:f>('November 2025'!$B$64,'November 2025'!$F$64)</c:f>
              <c:numCache>
                <c:formatCode>"₹"#,##0_);[Red]\("₹"#,##0\)</c:formatCode>
                <c:ptCount val="2"/>
                <c:pt idx="0" formatCode="General">
                  <c:v>1008000</c:v>
                </c:pt>
                <c:pt idx="1">
                  <c:v>8461774.0771074127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52E-4810-B301-60D09AB1F2E5}"/>
            </c:ext>
          </c:extLst>
        </c:ser>
        <c:ser>
          <c:idx val="28"/>
          <c:order val="2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'November 2025'!$B$36:$F$36</c15:sqref>
                  </c15:fullRef>
                </c:ext>
              </c:extLst>
              <c:f>('November 2025'!$B$36,'November 2025'!$F$36)</c:f>
              <c:strCache>
                <c:ptCount val="2"/>
                <c:pt idx="0">
                  <c:v>invested amount</c:v>
                </c:pt>
                <c:pt idx="1">
                  <c:v>total networth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'November 2025'!$B$65:$F$65</c15:sqref>
                  </c15:fullRef>
                </c:ext>
              </c:extLst>
              <c:f>('November 2025'!$B$65,'November 2025'!$F$65)</c:f>
              <c:numCache>
                <c:formatCode>"₹"#,##0_);[Red]\("₹"#,##0\)</c:formatCode>
                <c:ptCount val="2"/>
                <c:pt idx="0" formatCode="General">
                  <c:v>1044000</c:v>
                </c:pt>
                <c:pt idx="1">
                  <c:v>9602009.1095672734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52E-4810-B301-60D09AB1F2E5}"/>
            </c:ext>
          </c:extLst>
        </c:ser>
        <c:ser>
          <c:idx val="29"/>
          <c:order val="2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'November 2025'!$B$36:$F$36</c15:sqref>
                  </c15:fullRef>
                </c:ext>
              </c:extLst>
              <c:f>('November 2025'!$B$36,'November 2025'!$F$36)</c:f>
              <c:strCache>
                <c:ptCount val="2"/>
                <c:pt idx="0">
                  <c:v>invested amount</c:v>
                </c:pt>
                <c:pt idx="1">
                  <c:v>total networth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'November 2025'!$B$66:$F$66</c15:sqref>
                  </c15:fullRef>
                </c:ext>
              </c:extLst>
              <c:f>('November 2025'!$B$66,'November 2025'!$F$66)</c:f>
              <c:numCache>
                <c:formatCode>"₹"#,##0_);[Red]\("₹"#,##0\)</c:formatCode>
                <c:ptCount val="2"/>
                <c:pt idx="0" formatCode="General">
                  <c:v>1080000</c:v>
                </c:pt>
                <c:pt idx="1">
                  <c:v>10893570.658046853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52E-4810-B301-60D09AB1F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185808"/>
        <c:axId val="1034177168"/>
      </c:lineChart>
      <c:catAx>
        <c:axId val="10341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77168"/>
        <c:crosses val="autoZero"/>
        <c:auto val="1"/>
        <c:lblAlgn val="ctr"/>
        <c:lblOffset val="100"/>
        <c:noMultiLvlLbl val="0"/>
      </c:catAx>
      <c:valAx>
        <c:axId val="103417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8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Invested Amount vs Total Value</a:t>
            </a:r>
            <a:endParaRPr lang="en-IN"/>
          </a:p>
        </c:rich>
      </c:tx>
      <c:layout>
        <c:manualLayout>
          <c:xMode val="edge"/>
          <c:yMode val="edge"/>
          <c:x val="0.24056724668134075"/>
          <c:y val="2.7116323843941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0.18289433543263792"/>
          <c:y val="0.1741651768412367"/>
          <c:w val="0.77228241748539028"/>
          <c:h val="0.58542888219335654"/>
        </c:manualLayout>
      </c:layout>
      <c:lineChart>
        <c:grouping val="standard"/>
        <c:varyColors val="0"/>
        <c:ser>
          <c:idx val="0"/>
          <c:order val="0"/>
          <c:tx>
            <c:strRef>
              <c:f>'November 2025'!$B$36</c:f>
              <c:strCache>
                <c:ptCount val="1"/>
                <c:pt idx="0">
                  <c:v>invested amount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'November 2025'!$B$37:$B$66</c:f>
              <c:numCache>
                <c:formatCode>General</c:formatCode>
                <c:ptCount val="30"/>
                <c:pt idx="0">
                  <c:v>36000</c:v>
                </c:pt>
                <c:pt idx="1">
                  <c:v>72000</c:v>
                </c:pt>
                <c:pt idx="2">
                  <c:v>108000</c:v>
                </c:pt>
                <c:pt idx="3">
                  <c:v>144000</c:v>
                </c:pt>
                <c:pt idx="4">
                  <c:v>180000</c:v>
                </c:pt>
                <c:pt idx="5">
                  <c:v>216000</c:v>
                </c:pt>
                <c:pt idx="6">
                  <c:v>252000</c:v>
                </c:pt>
                <c:pt idx="7">
                  <c:v>288000</c:v>
                </c:pt>
                <c:pt idx="8">
                  <c:v>324000</c:v>
                </c:pt>
                <c:pt idx="9">
                  <c:v>360000</c:v>
                </c:pt>
                <c:pt idx="10">
                  <c:v>396000</c:v>
                </c:pt>
                <c:pt idx="11">
                  <c:v>432000</c:v>
                </c:pt>
                <c:pt idx="12">
                  <c:v>468000</c:v>
                </c:pt>
                <c:pt idx="13">
                  <c:v>504000</c:v>
                </c:pt>
                <c:pt idx="14">
                  <c:v>540000</c:v>
                </c:pt>
                <c:pt idx="15">
                  <c:v>576000</c:v>
                </c:pt>
                <c:pt idx="16">
                  <c:v>612000</c:v>
                </c:pt>
                <c:pt idx="17">
                  <c:v>648000</c:v>
                </c:pt>
                <c:pt idx="18">
                  <c:v>684000</c:v>
                </c:pt>
                <c:pt idx="19">
                  <c:v>720000</c:v>
                </c:pt>
                <c:pt idx="20">
                  <c:v>756000</c:v>
                </c:pt>
                <c:pt idx="21">
                  <c:v>792000</c:v>
                </c:pt>
                <c:pt idx="22">
                  <c:v>828000</c:v>
                </c:pt>
                <c:pt idx="23">
                  <c:v>864000</c:v>
                </c:pt>
                <c:pt idx="24">
                  <c:v>900000</c:v>
                </c:pt>
                <c:pt idx="25">
                  <c:v>936000</c:v>
                </c:pt>
                <c:pt idx="26">
                  <c:v>972000</c:v>
                </c:pt>
                <c:pt idx="27">
                  <c:v>1008000</c:v>
                </c:pt>
                <c:pt idx="28">
                  <c:v>1044000</c:v>
                </c:pt>
                <c:pt idx="29">
                  <c:v>1080000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F-4EC4-A764-6FECFF9D8E7D}"/>
            </c:ext>
          </c:extLst>
        </c:ser>
        <c:ser>
          <c:idx val="4"/>
          <c:order val="4"/>
          <c:tx>
            <c:strRef>
              <c:f>'November 2025'!$F$36</c:f>
              <c:strCache>
                <c:ptCount val="1"/>
                <c:pt idx="0">
                  <c:v>total networth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'November 2025'!$F$37:$F$66</c:f>
              <c:numCache>
                <c:formatCode>"₹"#,##0_);[Red]\("₹"#,##0\)</c:formatCode>
                <c:ptCount val="30"/>
                <c:pt idx="0">
                  <c:v>49172.035181763735</c:v>
                </c:pt>
                <c:pt idx="1">
                  <c:v>93006.685785592592</c:v>
                </c:pt>
                <c:pt idx="2">
                  <c:v>142272.88736721687</c:v>
                </c:pt>
                <c:pt idx="3">
                  <c:v>197660.81602059826</c:v>
                </c:pt>
                <c:pt idx="4">
                  <c:v>259950.38169481311</c:v>
                </c:pt>
                <c:pt idx="5">
                  <c:v>330023.13675553107</c:v>
                </c:pt>
                <c:pt idx="6">
                  <c:v>408875.79373864189</c:v>
                </c:pt>
                <c:pt idx="7">
                  <c:v>497635.57319151598</c:v>
                </c:pt>
                <c:pt idx="8">
                  <c:v>597577.63323408982</c:v>
                </c:pt>
                <c:pt idx="9">
                  <c:v>710144.86753552093</c:v>
                </c:pt>
                <c:pt idx="10">
                  <c:v>836970.39840769884</c:v>
                </c:pt>
                <c:pt idx="11">
                  <c:v>979903.13736776891</c:v>
                </c:pt>
                <c:pt idx="12">
                  <c:v>1141036.8376222644</c:v>
                </c:pt>
                <c:pt idx="13">
                  <c:v>1322743.1223952214</c:v>
                </c:pt>
                <c:pt idx="14">
                  <c:v>1527709.0409137097</c:v>
                </c:pt>
                <c:pt idx="15">
                  <c:v>1758979.7813798538</c:v>
                </c:pt>
                <c:pt idx="16">
                  <c:v>2020007.2587751602</c:v>
                </c:pt>
                <c:pt idx="17">
                  <c:v>2314705.3964356962</c:v>
                </c:pt>
                <c:pt idx="18">
                  <c:v>2647513.0358073614</c:v>
                </c:pt>
                <c:pt idx="19">
                  <c:v>3023465.5407011369</c:v>
                </c:pt>
                <c:pt idx="20">
                  <c:v>3448276.3130787415</c:v>
                </c:pt>
                <c:pt idx="21">
                  <c:v>3928429.6096103056</c:v>
                </c:pt>
                <c:pt idx="22">
                  <c:v>4471286.2450492289</c:v>
                </c:pt>
                <c:pt idx="23">
                  <c:v>5085203.9934041873</c:v>
                </c:pt>
                <c:pt idx="24">
                  <c:v>5779674.7550059929</c:v>
                </c:pt>
                <c:pt idx="25">
                  <c:v>6565480.8515065992</c:v>
                </c:pt>
                <c:pt idx="26">
                  <c:v>7454873.1469204547</c:v>
                </c:pt>
                <c:pt idx="27">
                  <c:v>8461774.0771074127</c:v>
                </c:pt>
                <c:pt idx="28">
                  <c:v>9602009.1095672734</c:v>
                </c:pt>
                <c:pt idx="29">
                  <c:v>10893570.658046853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5F-4EC4-A764-6FECFF9D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690112"/>
        <c:axId val="1126680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'November 2025'!$C$36</c15:sqref>
                        </c15:formulaRef>
                      </c:ext>
                    </c:extLst>
                    <c:strCache>
                      <c:ptCount val="1"/>
                      <c:pt idx="0">
                        <c:v>gold fv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'November 2025'!$C$37:$C$66</c15:sqref>
                        </c15:formulaRef>
                      </c:ext>
                    </c:extLst>
                    <c:numCache>
                      <c:formatCode>"₹"#,##0_);[Red]\("₹"#,##0\)</c:formatCode>
                      <c:ptCount val="30"/>
                      <c:pt idx="0">
                        <c:v>18673.914032618533</c:v>
                      </c:pt>
                      <c:pt idx="1">
                        <c:v>27986.491927674448</c:v>
                      </c:pt>
                      <c:pt idx="2">
                        <c:v>38172.653864384949</c:v>
                      </c:pt>
                      <c:pt idx="3">
                        <c:v>49314.348051552544</c:v>
                      </c:pt>
                      <c:pt idx="4">
                        <c:v>61501.210005217174</c:v>
                      </c:pt>
                      <c:pt idx="5">
                        <c:v>74831.283671099576</c:v>
                      </c:pt>
                      <c:pt idx="6">
                        <c:v>89411.810193304147</c:v>
                      </c:pt>
                      <c:pt idx="7">
                        <c:v>105360.0906749662</c:v>
                      </c:pt>
                      <c:pt idx="8">
                        <c:v>122804.4298717997</c:v>
                      </c:pt>
                      <c:pt idx="9">
                        <c:v>141885.16841060849</c:v>
                      </c:pt>
                      <c:pt idx="10">
                        <c:v>162755.81183701413</c:v>
                      </c:pt>
                      <c:pt idx="11">
                        <c:v>185584.26557564817</c:v>
                      </c:pt>
                      <c:pt idx="12">
                        <c:v>210554.18573812913</c:v>
                      </c:pt>
                      <c:pt idx="13">
                        <c:v>237866.45664614445</c:v>
                      </c:pt>
                      <c:pt idx="14">
                        <c:v>267740.80695639027</c:v>
                      </c:pt>
                      <c:pt idx="15">
                        <c:v>300417.57738917641</c:v>
                      </c:pt>
                      <c:pt idx="16">
                        <c:v>336159.65428216918</c:v>
                      </c:pt>
                      <c:pt idx="17">
                        <c:v>375254.5845248113</c:v>
                      </c:pt>
                      <c:pt idx="18">
                        <c:v>418016.88888817927</c:v>
                      </c:pt>
                      <c:pt idx="19">
                        <c:v>464790.59236113721</c:v>
                      </c:pt>
                      <c:pt idx="20">
                        <c:v>515951.99184947601</c:v>
                      </c:pt>
                      <c:pt idx="21">
                        <c:v>571912.6835043215</c:v>
                      </c:pt>
                      <c:pt idx="22">
                        <c:v>633122.8740348306</c:v>
                      </c:pt>
                      <c:pt idx="23">
                        <c:v>700075.00264485669</c:v>
                      </c:pt>
                      <c:pt idx="24">
                        <c:v>773307.70273225813</c:v>
                      </c:pt>
                      <c:pt idx="25">
                        <c:v>853410.13522292813</c:v>
                      </c:pt>
                      <c:pt idx="26">
                        <c:v>941026.72840144741</c:v>
                      </c:pt>
                      <c:pt idx="27">
                        <c:v>1036862.3623705442</c:v>
                      </c:pt>
                      <c:pt idx="28">
                        <c:v>1141688.0398486145</c:v>
                      </c:pt>
                      <c:pt idx="29">
                        <c:v>1256347.0889271607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E5F-4EC4-A764-6FECFF9D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'November 2025'!$D$36</c15:sqref>
                        </c15:formulaRef>
                      </c:ext>
                    </c:extLst>
                    <c:strCache>
                      <c:ptCount val="1"/>
                      <c:pt idx="0">
                        <c:v>large cap fv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'November 2025'!$D$37:$D$66</c15:sqref>
                        </c15:formulaRef>
                      </c:ext>
                    </c:extLst>
                    <c:numCache>
                      <c:formatCode>"₹"#,##0.00_);[Red]\("₹"#,##0.00\)</c:formatCode>
                      <c:ptCount val="30"/>
                      <c:pt idx="0">
                        <c:v>18978.599666622242</c:v>
                      </c:pt>
                      <c:pt idx="1">
                        <c:v>40259.652837147616</c:v>
                      </c:pt>
                      <c:pt idx="2">
                        <c:v>64121.232217200319</c:v>
                      </c:pt>
                      <c:pt idx="3">
                        <c:v>90876.250681190155</c:v>
                      </c:pt>
                      <c:pt idx="4">
                        <c:v>120875.56470844361</c:v>
                      </c:pt>
                      <c:pt idx="5">
                        <c:v>154512.57539924321</c:v>
                      </c:pt>
                      <c:pt idx="6">
                        <c:v>192228.38740698042</c:v>
                      </c:pt>
                      <c:pt idx="7">
                        <c:v>234517.59343895561</c:v>
                      </c:pt>
                      <c:pt idx="8">
                        <c:v>281934.76018185815</c:v>
                      </c:pt>
                      <c:pt idx="9">
                        <c:v>335101.70070621348</c:v>
                      </c:pt>
                      <c:pt idx="10">
                        <c:v>394715.62871770596</c:v>
                      </c:pt>
                      <c:pt idx="11">
                        <c:v>461558.30158754019</c:v>
                      </c:pt>
                      <c:pt idx="12">
                        <c:v>536506.27206051955</c:v>
                      </c:pt>
                      <c:pt idx="13">
                        <c:v>620542.38307836058</c:v>
                      </c:pt>
                      <c:pt idx="14">
                        <c:v>714768.6564575563</c:v>
                      </c:pt>
                      <c:pt idx="15">
                        <c:v>820420.74443966267</c:v>
                      </c:pt>
                      <c:pt idx="16">
                        <c:v>938884.13362685789</c:v>
                      </c:pt>
                      <c:pt idx="17">
                        <c:v>1071712.3137958446</c:v>
                      </c:pt>
                      <c:pt idx="18">
                        <c:v>1220647.149849918</c:v>
                      </c:pt>
                      <c:pt idx="19">
                        <c:v>1387641.7240602539</c:v>
                      </c:pt>
                      <c:pt idx="20">
                        <c:v>1574885.9481420296</c:v>
                      </c:pt>
                      <c:pt idx="21">
                        <c:v>1784835.2810336859</c:v>
                      </c:pt>
                      <c:pt idx="22">
                        <c:v>2020242.9289748082</c:v>
                      </c:pt>
                      <c:pt idx="23">
                        <c:v>2284195.9501438225</c:v>
                      </c:pt>
                      <c:pt idx="24">
                        <c:v>2580155.7373197908</c:v>
                      </c:pt>
                      <c:pt idx="25">
                        <c:v>2912003.4094445868</c:v>
                      </c:pt>
                      <c:pt idx="26">
                        <c:v>3284090.7073354018</c:v>
                      </c:pt>
                      <c:pt idx="27">
                        <c:v>3701297.060977146</c:v>
                      </c:pt>
                      <c:pt idx="28">
                        <c:v>4169093.5767563991</c:v>
                      </c:pt>
                      <c:pt idx="29">
                        <c:v>4693614.783744351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5F-4EC4-A764-6FECFF9D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'November 2025'!$E$36</c15:sqref>
                        </c15:formulaRef>
                      </c:ext>
                    </c:extLst>
                    <c:strCache>
                      <c:ptCount val="1"/>
                      <c:pt idx="0">
                        <c:v>mid cap fv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'November 2025'!$E$37:$E$66</c15:sqref>
                        </c15:formulaRef>
                      </c:ext>
                    </c:extLst>
                    <c:numCache>
                      <c:formatCode>"₹"#,##0.00_);[Red]\("₹"#,##0.00\)</c:formatCode>
                      <c:ptCount val="30"/>
                      <c:pt idx="0">
                        <c:v>11519.521482522956</c:v>
                      </c:pt>
                      <c:pt idx="1">
                        <c:v>24760.541020770521</c:v>
                      </c:pt>
                      <c:pt idx="2">
                        <c:v>39979.001285631617</c:v>
                      </c:pt>
                      <c:pt idx="3">
                        <c:v>57470.217287855543</c:v>
                      </c:pt>
                      <c:pt idx="4">
                        <c:v>77573.606981152348</c:v>
                      </c:pt>
                      <c:pt idx="5">
                        <c:v>100679.27768518828</c:v>
                      </c:pt>
                      <c:pt idx="6">
                        <c:v>127235.59613835733</c:v>
                      </c:pt>
                      <c:pt idx="7">
                        <c:v>157757.88907759418</c:v>
                      </c:pt>
                      <c:pt idx="8">
                        <c:v>192838.44318043193</c:v>
                      </c:pt>
                      <c:pt idx="9">
                        <c:v>233157.99841869893</c:v>
                      </c:pt>
                      <c:pt idx="10">
                        <c:v>279498.95785297872</c:v>
                      </c:pt>
                      <c:pt idx="11">
                        <c:v>332760.57020458055</c:v>
                      </c:pt>
                      <c:pt idx="12">
                        <c:v>393976.37982361572</c:v>
                      </c:pt>
                      <c:pt idx="13">
                        <c:v>464334.28267071623</c:v>
                      </c:pt>
                      <c:pt idx="14">
                        <c:v>545199.57749976311</c:v>
                      </c:pt>
                      <c:pt idx="15">
                        <c:v>638141.45955101482</c:v>
                      </c:pt>
                      <c:pt idx="16">
                        <c:v>744963.47086613288</c:v>
                      </c:pt>
                      <c:pt idx="17">
                        <c:v>867738.49811504048</c:v>
                      </c:pt>
                      <c:pt idx="18">
                        <c:v>1008848.9970692642</c:v>
                      </c:pt>
                      <c:pt idx="19">
                        <c:v>1171033.2242797457</c:v>
                      </c:pt>
                      <c:pt idx="20">
                        <c:v>1357438.3730872357</c:v>
                      </c:pt>
                      <c:pt idx="21">
                        <c:v>1571681.6450722981</c:v>
                      </c:pt>
                      <c:pt idx="22">
                        <c:v>1817920.4420395906</c:v>
                      </c:pt>
                      <c:pt idx="23">
                        <c:v>2100933.0406155079</c:v>
                      </c:pt>
                      <c:pt idx="24">
                        <c:v>2426211.3149539437</c:v>
                      </c:pt>
                      <c:pt idx="25">
                        <c:v>2800067.3068390843</c:v>
                      </c:pt>
                      <c:pt idx="26">
                        <c:v>3229755.7111836057</c:v>
                      </c:pt>
                      <c:pt idx="27">
                        <c:v>3723614.6537597231</c:v>
                      </c:pt>
                      <c:pt idx="28">
                        <c:v>4291227.4929622598</c:v>
                      </c:pt>
                      <c:pt idx="29">
                        <c:v>4943608.7853753399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E5F-4EC4-A764-6FECFF9D8E7D}"/>
                  </c:ext>
                </c:extLst>
              </c15:ser>
            </c15:filteredLineSeries>
          </c:ext>
        </c:extLst>
      </c:lineChart>
      <c:catAx>
        <c:axId val="112669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Years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80512"/>
        <c:crosses val="autoZero"/>
        <c:auto val="1"/>
        <c:lblAlgn val="ctr"/>
        <c:lblOffset val="100"/>
        <c:noMultiLvlLbl val="0"/>
      </c:catAx>
      <c:valAx>
        <c:axId val="11266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</a:t>
                </a:r>
                <a:r>
                  <a:rPr lang="en-IN" baseline="0"/>
                  <a:t> in 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9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86824865756117"/>
          <c:y val="0.90919961993823994"/>
          <c:w val="0.72869877571586916"/>
          <c:h val="6.6984009901609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Expenditure</a:t>
            </a:r>
            <a:r>
              <a:rPr lang="en-IN" baseline="0"/>
              <a:t> (Goals vs Actual)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'November 2025'!$J$6</c:f>
              <c:strCache>
                <c:ptCount val="1"/>
                <c:pt idx="0">
                  <c:v>goal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layout>
                <c:manualLayout>
                  <c:x val="2.7057908398114049E-3"/>
                  <c:y val="4.15022693547040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56-4F0C-971A-35E3EA7356BC}"/>
                </c:ext>
              </c:extLst>
            </c:dLbl>
            <c:dLbl>
              <c:idx val="1"/>
              <c:layout>
                <c:manualLayout>
                  <c:x val="-8.1173725194342902E-3"/>
                  <c:y val="-6.3033023000750099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56-4F0C-971A-35E3EA7356BC}"/>
                </c:ext>
              </c:extLst>
            </c:dLbl>
            <c:dLbl>
              <c:idx val="2"/>
              <c:layout>
                <c:manualLayout>
                  <c:x val="-3.0579459971552668E-2"/>
                  <c:y val="4.49448859294483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84-445E-A71F-09D3E5895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'November 2025'!$I$7:$I$9</c:f>
              <c:strCache>
                <c:ptCount val="3"/>
                <c:pt idx="0">
                  <c:v>needs</c:v>
                </c:pt>
                <c:pt idx="1">
                  <c:v>wants</c:v>
                </c:pt>
                <c:pt idx="2">
                  <c:v>investments</c:v>
                </c:pt>
              </c:strCache>
            </c:strRef>
          </c:cat>
          <c:val>
            <c:numRef>
              <c:f>'November 2025'!$J$7:$J$9</c:f>
              <c:numCache>
                <c:formatCode>"₹"\ #,##0</c:formatCode>
                <c:ptCount val="3"/>
                <c:pt idx="0">
                  <c:v>4802</c:v>
                </c:pt>
                <c:pt idx="1">
                  <c:v>1960</c:v>
                </c:pt>
                <c:pt idx="2">
                  <c:v>3038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4-445E-A71F-09D3E5895D2D}"/>
            </c:ext>
          </c:extLst>
        </c:ser>
        <c:ser>
          <c:idx val="1"/>
          <c:order val="1"/>
          <c:tx>
            <c:strRef>
              <c:f>'November 2025'!$K$6</c:f>
              <c:strCache>
                <c:ptCount val="1"/>
                <c:pt idx="0">
                  <c:v>actual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layout>
                <c:manualLayout>
                  <c:x val="1.0823163359245718E-2"/>
                  <c:y val="4.15022693547044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56-4F0C-971A-35E3EA7356BC}"/>
                </c:ext>
              </c:extLst>
            </c:dLbl>
            <c:dLbl>
              <c:idx val="1"/>
              <c:layout>
                <c:manualLayout>
                  <c:x val="1.352895419905705E-2"/>
                  <c:y val="1.25767468524127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56-4F0C-971A-35E3EA7356BC}"/>
                </c:ext>
              </c:extLst>
            </c:dLbl>
            <c:dLbl>
              <c:idx val="2"/>
              <c:layout>
                <c:manualLayout>
                  <c:x val="2.7057908398114296E-3"/>
                  <c:y val="4.15022693547036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356-4F0C-971A-35E3EA7356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'November 2025'!$I$7:$I$9</c:f>
              <c:strCache>
                <c:ptCount val="3"/>
                <c:pt idx="0">
                  <c:v>needs</c:v>
                </c:pt>
                <c:pt idx="1">
                  <c:v>wants</c:v>
                </c:pt>
                <c:pt idx="2">
                  <c:v>investments</c:v>
                </c:pt>
              </c:strCache>
            </c:strRef>
          </c:cat>
          <c:val>
            <c:numRef>
              <c:f>'November 2025'!$K$7:$K$9</c:f>
              <c:numCache>
                <c:formatCode>"₹"\ #,##0</c:formatCode>
                <c:ptCount val="3"/>
                <c:pt idx="0">
                  <c:v>2859</c:v>
                </c:pt>
                <c:pt idx="1">
                  <c:v>1750</c:v>
                </c:pt>
                <c:pt idx="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4-445E-A71F-09D3E5895D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252446224"/>
        <c:axId val="1252441424"/>
      </c:barChart>
      <c:catAx>
        <c:axId val="1252446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441424"/>
        <c:crosses val="autoZero"/>
        <c:auto val="1"/>
        <c:lblAlgn val="ctr"/>
        <c:lblOffset val="100"/>
        <c:noMultiLvlLbl val="0"/>
      </c:catAx>
      <c:valAx>
        <c:axId val="1252441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4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Investment  Allocation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3519-4E7E-BF2A-20A2C5C3B0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519-4E7E-BF2A-20A2C5C3B0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3519-4E7E-BF2A-20A2C5C3B035}"/>
              </c:ext>
            </c:extLst>
          </c:dPt>
          <c:dLbls>
            <c:dLbl>
              <c:idx val="0"/>
              <c:layout>
                <c:manualLayout>
                  <c:x val="7.5336924054406035E-2"/>
                  <c:y val="-0.130740010258155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19-4E7E-BF2A-20A2C5C3B035}"/>
                </c:ext>
              </c:extLst>
            </c:dLbl>
            <c:dLbl>
              <c:idx val="1"/>
              <c:layout>
                <c:manualLayout>
                  <c:x val="0.1587456614003557"/>
                  <c:y val="-1.92264720967877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19-4E7E-BF2A-20A2C5C3B035}"/>
                </c:ext>
              </c:extLst>
            </c:dLbl>
            <c:dLbl>
              <c:idx val="2"/>
              <c:layout>
                <c:manualLayout>
                  <c:x val="-8.6099341776464167E-2"/>
                  <c:y val="-8.84417716452228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19-4E7E-BF2A-20A2C5C3B0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'November 2025'!$E$18:$E$20</c:f>
              <c:strCache>
                <c:ptCount val="3"/>
                <c:pt idx="0">
                  <c:v>gold</c:v>
                </c:pt>
                <c:pt idx="1">
                  <c:v>sip-large cap</c:v>
                </c:pt>
                <c:pt idx="2">
                  <c:v>sip-mid cap</c:v>
                </c:pt>
              </c:strCache>
            </c:strRef>
          </c:cat>
          <c:val>
            <c:numRef>
              <c:f>'November 2025'!$F$18:$F$20</c:f>
              <c:numCache>
                <c:formatCode>0%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B3-44E0-B34D-D132F9A8047B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3519-4E7E-BF2A-20A2C5C3B0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3519-4E7E-BF2A-20A2C5C3B0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3519-4E7E-BF2A-20A2C5C3B035}"/>
              </c:ext>
            </c:extLst>
          </c:dPt>
          <c:dLbls>
            <c:dLbl>
              <c:idx val="0"/>
              <c:layout>
                <c:manualLayout>
                  <c:x val="5.6502693040804505E-2"/>
                  <c:y val="-3.84529441935751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19-4E7E-BF2A-20A2C5C3B035}"/>
                </c:ext>
              </c:extLst>
            </c:dLbl>
            <c:dLbl>
              <c:idx val="1"/>
              <c:layout>
                <c:manualLayout>
                  <c:x val="0.1237678038036671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519-4E7E-BF2A-20A2C5C3B035}"/>
                </c:ext>
              </c:extLst>
            </c:dLbl>
            <c:dLbl>
              <c:idx val="2"/>
              <c:layout>
                <c:manualLayout>
                  <c:x val="-9.4171155068007675E-2"/>
                  <c:y val="-7.69058883871499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519-4E7E-BF2A-20A2C5C3B0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'November 2025'!$E$18:$E$20</c:f>
              <c:strCache>
                <c:ptCount val="3"/>
                <c:pt idx="0">
                  <c:v>gold</c:v>
                </c:pt>
                <c:pt idx="1">
                  <c:v>sip-large cap</c:v>
                </c:pt>
                <c:pt idx="2">
                  <c:v>sip-mid cap</c:v>
                </c:pt>
              </c:strCache>
            </c:strRef>
          </c:cat>
          <c:val>
            <c:numRef>
              <c:f>'November 2025'!$G$18:$G$20</c:f>
              <c:numCache>
                <c:formatCode>"₹"\ #,##0</c:formatCode>
                <c:ptCount val="3"/>
                <c:pt idx="0">
                  <c:v>600</c:v>
                </c:pt>
                <c:pt idx="1">
                  <c:v>1500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B3-44E0-B34D-D132F9A804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132907</xdr:colOff>
      <xdr:row>0</xdr:row>
      <xdr:rowOff>0</xdr:rowOff>
    </xdr:from>
    <xdr:to>
      <xdr:col>28</xdr:col>
      <xdr:colOff>221512</xdr:colOff>
      <xdr:row>0</xdr:row>
      <xdr:rowOff>45719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DF9F2-9092-352A-F9C7-2D486EBEC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144600</xdr:colOff>
      <xdr:row>4</xdr:row>
      <xdr:rowOff>864070</xdr:rowOff>
    </xdr:from>
    <xdr:to>
      <xdr:col>7</xdr:col>
      <xdr:colOff>517082</xdr:colOff>
      <xdr:row>21</xdr:row>
      <xdr:rowOff>128524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0D5B9-3503-121A-0A4A-F723F7559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9487</xdr:colOff>
      <xdr:row>22</xdr:row>
      <xdr:rowOff>15180</xdr:rowOff>
    </xdr:from>
    <xdr:to>
      <xdr:col>16</xdr:col>
      <xdr:colOff>352076</xdr:colOff>
      <xdr:row>37</xdr:row>
      <xdr:rowOff>141654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BD482-D63F-6A9E-C743-9676A9169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182</xdr:row>
      <xdr:rowOff>0</xdr:rowOff>
    </xdr:from>
    <xdr:to>
      <xdr:col>25</xdr:col>
      <xdr:colOff>58830</xdr:colOff>
      <xdr:row>182</xdr:row>
      <xdr:rowOff>124945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AFC4CD-BB62-465D-9C3A-8AA13F395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11038</xdr:colOff>
      <xdr:row>5</xdr:row>
      <xdr:rowOff>3</xdr:rowOff>
    </xdr:from>
    <xdr:to>
      <xdr:col>16</xdr:col>
      <xdr:colOff>326437</xdr:colOff>
      <xdr:row>21</xdr:row>
      <xdr:rowOff>157247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E1005E-34DD-CA01-043E-0A3A50831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108994</xdr:colOff>
      <xdr:row>21</xdr:row>
      <xdr:rowOff>176271</xdr:rowOff>
    </xdr:from>
    <xdr:to>
      <xdr:col>7</xdr:col>
      <xdr:colOff>566807</xdr:colOff>
      <xdr:row>37</xdr:row>
      <xdr:rowOff>142565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9D1D6A-102A-F93D-E48B-14032F1FD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146539</xdr:colOff>
      <xdr:row>19</xdr:row>
      <xdr:rowOff>43962</xdr:rowOff>
    </xdr:from>
    <xdr:to>
      <xdr:col>8</xdr:col>
      <xdr:colOff>381000</xdr:colOff>
      <xdr:row>19</xdr:row>
      <xdr:rowOff>131885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2C0D0E5-4E09-BCD8-6697-6DF6531EA61C}"/>
            </a:ext>
          </a:extLst>
        </xdr:cNvPr>
        <xdr:cNvSpPr/>
      </xdr:nvSpPr>
      <xdr:spPr>
        <a:xfrm flipH="1" flipV="1">
          <a:off x="5070231" y="3663462"/>
          <a:ext cx="234461" cy="8792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21698</xdr:colOff>
      <xdr:row>34</xdr:row>
      <xdr:rowOff>49267</xdr:rowOff>
    </xdr:from>
    <xdr:to>
      <xdr:col>25</xdr:col>
      <xdr:colOff>929211</xdr:colOff>
      <xdr:row>34</xdr:row>
      <xdr:rowOff>108842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36A4E72-AC39-2D5F-0D59-F22853CDDD08}"/>
            </a:ext>
          </a:extLst>
        </xdr:cNvPr>
        <xdr:cNvSpPr txBox="1"/>
      </xdr:nvSpPr>
      <xdr:spPr>
        <a:xfrm flipV="1">
          <a:off x="15212431" y="6897414"/>
          <a:ext cx="907513" cy="5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17</xdr:col>
      <xdr:colOff>47887</xdr:colOff>
      <xdr:row>30</xdr:row>
      <xdr:rowOff>26152</xdr:rowOff>
    </xdr:from>
    <xdr:to>
      <xdr:col>21</xdr:col>
      <xdr:colOff>101098</xdr:colOff>
      <xdr:row>32</xdr:row>
      <xdr:rowOff>78354</xdr:rowOff>
    </xdr:to>
    <xdr:sp macro="" textlink="$AS$12">
      <xdr:nvSpPr>
        <xdr:cNvPr id="10" name="Rectangle 9">
          <a:extLst>
            <a:ext uri="{FF2B5EF4-FFF2-40B4-BE49-F238E27FC236}">
              <a16:creationId xmlns:a16="http://schemas.microsoft.com/office/drawing/2014/main" id="{CF8FA1E7-E3B4-0DCC-BAA9-7E113F5E7C83}"/>
            </a:ext>
          </a:extLst>
        </xdr:cNvPr>
        <xdr:cNvSpPr/>
      </xdr:nvSpPr>
      <xdr:spPr>
        <a:xfrm>
          <a:off x="10487788" y="7169902"/>
          <a:ext cx="2509659" cy="428189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Total Expenses :</a:t>
          </a:r>
          <a:fld id="{FA02595A-DCA0-4B4C-BD74-EA97B576D35E}" type="TxLink"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₹ 7,609</a:t>
          </a:fld>
          <a:endParaRPr lang="en-IN" sz="1200">
            <a:solidFill>
              <a:schemeClr val="tx1"/>
            </a:solidFill>
          </a:endParaRPr>
        </a:p>
      </xdr:txBody>
    </xdr:sp>
    <xdr:clientData/>
  </xdr:twoCellAnchor>
  <xdr:twoCellAnchor>
    <xdr:from>
      <xdr:col>32</xdr:col>
      <xdr:colOff>122903</xdr:colOff>
      <xdr:row>30</xdr:row>
      <xdr:rowOff>184354</xdr:rowOff>
    </xdr:from>
    <xdr:to>
      <xdr:col>32</xdr:col>
      <xdr:colOff>245807</xdr:colOff>
      <xdr:row>31</xdr:row>
      <xdr:rowOff>168991</xdr:rowOff>
    </xdr:to>
    <xdr:sp macro="" textlink="$AS$10">
      <xdr:nvSpPr>
        <xdr:cNvPr id="11" name="Rectangle 10">
          <a:extLst>
            <a:ext uri="{FF2B5EF4-FFF2-40B4-BE49-F238E27FC236}">
              <a16:creationId xmlns:a16="http://schemas.microsoft.com/office/drawing/2014/main" id="{007A1293-9927-466C-A252-0ABC2334B3D7}"/>
            </a:ext>
          </a:extLst>
        </xdr:cNvPr>
        <xdr:cNvSpPr/>
      </xdr:nvSpPr>
      <xdr:spPr>
        <a:xfrm flipH="1" flipV="1">
          <a:off x="20432661" y="5899354"/>
          <a:ext cx="122904" cy="168992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Monthly income :  </a:t>
          </a:r>
          <a:fld id="{257D286A-CCEA-456F-AC21-CE6A1D894892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 </a:t>
          </a:fld>
          <a:endParaRPr lang="en-US" sz="11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/>
          <a:endParaRPr lang="en-US" sz="11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17</xdr:col>
      <xdr:colOff>16917</xdr:colOff>
      <xdr:row>25</xdr:row>
      <xdr:rowOff>11967</xdr:rowOff>
    </xdr:from>
    <xdr:to>
      <xdr:col>21</xdr:col>
      <xdr:colOff>51009</xdr:colOff>
      <xdr:row>27</xdr:row>
      <xdr:rowOff>33400</xdr:rowOff>
    </xdr:to>
    <xdr:sp macro="" textlink="$AS$10">
      <xdr:nvSpPr>
        <xdr:cNvPr id="12" name="Rectangle 11">
          <a:extLst>
            <a:ext uri="{FF2B5EF4-FFF2-40B4-BE49-F238E27FC236}">
              <a16:creationId xmlns:a16="http://schemas.microsoft.com/office/drawing/2014/main" id="{DFD4D2B5-285B-4B91-ABE5-9DEE667A483A}"/>
            </a:ext>
          </a:extLst>
        </xdr:cNvPr>
        <xdr:cNvSpPr/>
      </xdr:nvSpPr>
      <xdr:spPr>
        <a:xfrm>
          <a:off x="10456818" y="6215750"/>
          <a:ext cx="2490540" cy="39742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Monthly Income : </a:t>
          </a:r>
          <a:fld id="{4457D2D9-1DDC-410C-89B7-A864E7EB3DDC}" type="TxLink"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₹ 13,800</a:t>
          </a:fld>
          <a:endParaRPr lang="en-IN" sz="12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444107</xdr:colOff>
      <xdr:row>27</xdr:row>
      <xdr:rowOff>45568</xdr:rowOff>
    </xdr:from>
    <xdr:to>
      <xdr:col>25</xdr:col>
      <xdr:colOff>507250</xdr:colOff>
      <xdr:row>29</xdr:row>
      <xdr:rowOff>88244</xdr:rowOff>
    </xdr:to>
    <xdr:sp macro="" textlink="$AS$14">
      <xdr:nvSpPr>
        <xdr:cNvPr id="13" name="Rectangle 12">
          <a:extLst>
            <a:ext uri="{FF2B5EF4-FFF2-40B4-BE49-F238E27FC236}">
              <a16:creationId xmlns:a16="http://schemas.microsoft.com/office/drawing/2014/main" id="{68D68E7F-7CF7-4B0A-8EFB-01FA3B021EE2}"/>
            </a:ext>
          </a:extLst>
        </xdr:cNvPr>
        <xdr:cNvSpPr/>
      </xdr:nvSpPr>
      <xdr:spPr>
        <a:xfrm>
          <a:off x="13340456" y="6625338"/>
          <a:ext cx="2519590" cy="418663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Savings : </a:t>
          </a:r>
          <a:fld id="{D050CC03-A532-486B-9649-AEA58A34751B}" type="TxLink"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₹ 6,191</a:t>
          </a:fld>
          <a:endParaRPr lang="en-IN" sz="12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388150</xdr:colOff>
      <xdr:row>5</xdr:row>
      <xdr:rowOff>6910</xdr:rowOff>
    </xdr:from>
    <xdr:to>
      <xdr:col>24</xdr:col>
      <xdr:colOff>195384</xdr:colOff>
      <xdr:row>21</xdr:row>
      <xdr:rowOff>158749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D9F604-EF20-308E-C087-924906459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zoomScale="40" zoomScaleNormal="60" workbookViewId="0">
      <selection activeCell="G8" sqref="G8"/>
    </sheetView>
  </sheetViews>
  <sheetFormatPr defaultRowHeight="15" x14ac:dyDescent="0.25"/>
  <cols>
    <col min="1" max="1" width="24.42578125" customWidth="1"/>
    <col min="2" max="2" width="27.28515625" customWidth="1"/>
    <col min="3" max="3" width="13.140625" bestFit="1" customWidth="1"/>
    <col min="4" max="4" width="25" bestFit="1" customWidth="1"/>
    <col min="5" max="5" width="26.28515625" bestFit="1" customWidth="1"/>
    <col min="6" max="6" width="25.140625" bestFit="1" customWidth="1"/>
    <col min="7" max="7" width="34.85546875" bestFit="1" customWidth="1"/>
    <col min="8" max="8" width="35.28515625" bestFit="1" customWidth="1"/>
    <col min="9" max="9" width="19.5703125" customWidth="1"/>
    <col min="10" max="10" width="20.5703125" bestFit="1" customWidth="1"/>
    <col min="11" max="11" width="19.7109375" bestFit="1" customWidth="1"/>
    <col min="12" max="12" width="21.85546875" bestFit="1" customWidth="1"/>
    <col min="13" max="13" width="23.140625" bestFit="1" customWidth="1"/>
    <col min="14" max="14" width="13" bestFit="1" customWidth="1"/>
  </cols>
  <sheetData>
    <row r="1" spans="1:15" x14ac:dyDescent="0.25">
      <c r="A1" s="3" t="s">
        <v>0</v>
      </c>
      <c r="B1" s="3" t="s">
        <v>1</v>
      </c>
      <c r="D1" s="19"/>
      <c r="E1" s="20" t="s">
        <v>27</v>
      </c>
      <c r="F1" s="19"/>
    </row>
    <row r="2" spans="1:15" x14ac:dyDescent="0.25">
      <c r="A2" s="2" t="s">
        <v>19</v>
      </c>
      <c r="B2" s="29">
        <v>4000</v>
      </c>
      <c r="D2" s="18" t="s">
        <v>23</v>
      </c>
      <c r="E2" s="4" t="s">
        <v>1</v>
      </c>
      <c r="F2" s="4" t="s">
        <v>2</v>
      </c>
    </row>
    <row r="3" spans="1:15" x14ac:dyDescent="0.25">
      <c r="A3" s="2"/>
      <c r="B3" s="29">
        <v>6000</v>
      </c>
      <c r="D3" s="9" t="s">
        <v>3</v>
      </c>
      <c r="E3" s="31">
        <v>630</v>
      </c>
      <c r="F3" s="9" t="s">
        <v>4</v>
      </c>
    </row>
    <row r="4" spans="1:15" x14ac:dyDescent="0.25">
      <c r="A4" s="2"/>
      <c r="B4" s="29">
        <v>1500</v>
      </c>
      <c r="D4" s="9" t="s">
        <v>6</v>
      </c>
      <c r="E4" s="31">
        <v>299</v>
      </c>
      <c r="F4" s="9" t="s">
        <v>4</v>
      </c>
    </row>
    <row r="5" spans="1:15" ht="18.75" x14ac:dyDescent="0.3">
      <c r="A5" s="2"/>
      <c r="B5" s="29">
        <v>800</v>
      </c>
      <c r="D5" s="9" t="s">
        <v>7</v>
      </c>
      <c r="E5" s="31">
        <v>250</v>
      </c>
      <c r="F5" s="9" t="s">
        <v>4</v>
      </c>
      <c r="I5" s="7"/>
      <c r="J5" s="54" t="s">
        <v>52</v>
      </c>
      <c r="K5" s="7"/>
    </row>
    <row r="6" spans="1:15" x14ac:dyDescent="0.25">
      <c r="A6" s="2"/>
      <c r="B6" s="29">
        <v>500</v>
      </c>
      <c r="D6" s="9" t="s">
        <v>25</v>
      </c>
      <c r="E6" s="31">
        <v>1080</v>
      </c>
      <c r="F6" s="9" t="s">
        <v>4</v>
      </c>
      <c r="I6" s="55" t="s">
        <v>23</v>
      </c>
      <c r="J6" s="55" t="s">
        <v>56</v>
      </c>
      <c r="K6" s="55" t="s">
        <v>57</v>
      </c>
    </row>
    <row r="7" spans="1:15" x14ac:dyDescent="0.25">
      <c r="A7" s="2"/>
      <c r="B7" s="29">
        <v>1000</v>
      </c>
      <c r="D7" s="9" t="s">
        <v>10</v>
      </c>
      <c r="E7" s="31">
        <v>600</v>
      </c>
      <c r="F7" s="9" t="s">
        <v>4</v>
      </c>
      <c r="I7" t="s">
        <v>53</v>
      </c>
      <c r="J7" s="56">
        <f>C18</f>
        <v>4802</v>
      </c>
      <c r="K7" s="30">
        <f>C26</f>
        <v>2859</v>
      </c>
    </row>
    <row r="8" spans="1:15" x14ac:dyDescent="0.25">
      <c r="A8" s="2"/>
      <c r="B8" s="29"/>
      <c r="D8" s="9" t="s">
        <v>11</v>
      </c>
      <c r="E8" s="31">
        <v>1500</v>
      </c>
      <c r="F8" s="9" t="s">
        <v>8</v>
      </c>
      <c r="I8" t="s">
        <v>54</v>
      </c>
      <c r="J8" s="56">
        <f>C19</f>
        <v>1960</v>
      </c>
      <c r="K8" s="30">
        <f>C27</f>
        <v>1750</v>
      </c>
    </row>
    <row r="9" spans="1:15" x14ac:dyDescent="0.25">
      <c r="A9" s="2"/>
      <c r="B9" s="29"/>
      <c r="D9" s="9" t="s">
        <v>12</v>
      </c>
      <c r="E9" s="31">
        <v>250</v>
      </c>
      <c r="F9" s="9" t="s">
        <v>8</v>
      </c>
      <c r="I9" t="s">
        <v>55</v>
      </c>
      <c r="J9" s="56">
        <f>C20</f>
        <v>3038</v>
      </c>
      <c r="K9" s="30">
        <f>C28</f>
        <v>3000</v>
      </c>
    </row>
    <row r="10" spans="1:15" x14ac:dyDescent="0.25">
      <c r="A10" s="2"/>
      <c r="B10" s="29"/>
      <c r="D10" s="9" t="s">
        <v>15</v>
      </c>
      <c r="E10" s="31">
        <v>3000</v>
      </c>
      <c r="F10" s="9" t="s">
        <v>16</v>
      </c>
    </row>
    <row r="11" spans="1:15" x14ac:dyDescent="0.25">
      <c r="A11" s="11" t="s">
        <v>13</v>
      </c>
      <c r="B11" s="29">
        <f>SUM(B2:B7)</f>
        <v>13800</v>
      </c>
      <c r="E11" s="30" t="s">
        <v>26</v>
      </c>
      <c r="O11" t="s">
        <v>26</v>
      </c>
    </row>
    <row r="12" spans="1:15" x14ac:dyDescent="0.25">
      <c r="A12" s="2" t="s">
        <v>21</v>
      </c>
      <c r="B12" s="29">
        <v>4000</v>
      </c>
      <c r="D12" s="10" t="s">
        <v>14</v>
      </c>
      <c r="E12" s="32">
        <f>SUM(E3:E11)</f>
        <v>7609</v>
      </c>
      <c r="F12" s="9"/>
      <c r="I12" s="30"/>
    </row>
    <row r="13" spans="1:15" x14ac:dyDescent="0.25">
      <c r="A13" s="11" t="s">
        <v>22</v>
      </c>
      <c r="B13" s="29">
        <f>B11-B12</f>
        <v>9800</v>
      </c>
    </row>
    <row r="16" spans="1:15" ht="18.75" x14ac:dyDescent="0.3">
      <c r="A16" s="16"/>
      <c r="B16" s="16" t="s">
        <v>43</v>
      </c>
      <c r="C16" s="16"/>
      <c r="E16" s="19"/>
      <c r="F16" s="17" t="s">
        <v>29</v>
      </c>
      <c r="G16" s="19"/>
      <c r="H16" s="19"/>
      <c r="L16" s="51" t="s">
        <v>51</v>
      </c>
    </row>
    <row r="17" spans="1:15" ht="15.75" x14ac:dyDescent="0.25">
      <c r="A17" s="1" t="s">
        <v>23</v>
      </c>
      <c r="B17" s="1" t="s">
        <v>5</v>
      </c>
      <c r="C17" s="1" t="s">
        <v>1</v>
      </c>
      <c r="E17" s="22" t="s">
        <v>2</v>
      </c>
      <c r="F17" s="22" t="s">
        <v>34</v>
      </c>
      <c r="G17" s="22" t="s">
        <v>35</v>
      </c>
      <c r="H17" s="22" t="s">
        <v>30</v>
      </c>
      <c r="K17" s="25"/>
      <c r="L17" s="52">
        <f>RATE(A66*12,-3000,-10160,F66)</f>
        <v>1.0014811629947157E-2</v>
      </c>
      <c r="M17" s="25"/>
      <c r="N17" s="25"/>
      <c r="O17" s="25"/>
    </row>
    <row r="18" spans="1:15" ht="15.75" x14ac:dyDescent="0.25">
      <c r="A18" s="5" t="s">
        <v>4</v>
      </c>
      <c r="B18" s="6">
        <v>0.49</v>
      </c>
      <c r="C18" s="33">
        <f>B13*0.49</f>
        <v>4802</v>
      </c>
      <c r="E18" s="23" t="s">
        <v>31</v>
      </c>
      <c r="F18" s="24">
        <v>0.2</v>
      </c>
      <c r="G18" s="43">
        <f>3000*F18</f>
        <v>600</v>
      </c>
      <c r="H18" s="24">
        <v>0.09</v>
      </c>
      <c r="K18" s="40"/>
      <c r="L18" s="53">
        <f>(1+L17)^12 - 1</f>
        <v>0.12702334452731945</v>
      </c>
      <c r="M18" s="40"/>
      <c r="N18" s="41"/>
      <c r="O18" s="41"/>
    </row>
    <row r="19" spans="1:15" ht="15.75" x14ac:dyDescent="0.25">
      <c r="A19" s="5" t="s">
        <v>8</v>
      </c>
      <c r="B19" s="6">
        <v>0.2</v>
      </c>
      <c r="C19" s="33">
        <f>B13*0.2</f>
        <v>1960</v>
      </c>
      <c r="E19" s="23" t="s">
        <v>32</v>
      </c>
      <c r="F19" s="24">
        <v>0.5</v>
      </c>
      <c r="G19" s="43">
        <f>3000*F19</f>
        <v>1500</v>
      </c>
      <c r="H19" s="24">
        <v>0.115</v>
      </c>
      <c r="J19" s="26"/>
      <c r="K19" s="40"/>
      <c r="L19" s="41"/>
      <c r="M19" s="40"/>
      <c r="N19" s="41"/>
      <c r="O19" s="41"/>
    </row>
    <row r="20" spans="1:15" ht="15.75" x14ac:dyDescent="0.25">
      <c r="A20" s="5" t="s">
        <v>9</v>
      </c>
      <c r="B20" s="6">
        <v>0.31</v>
      </c>
      <c r="C20" s="33">
        <f>B13*0.31</f>
        <v>3038</v>
      </c>
      <c r="E20" s="23" t="s">
        <v>33</v>
      </c>
      <c r="F20" s="24">
        <v>0.3</v>
      </c>
      <c r="G20" s="43">
        <f>3000*F20</f>
        <v>900</v>
      </c>
      <c r="H20" s="24">
        <v>0.14000000000000001</v>
      </c>
      <c r="J20" s="26"/>
      <c r="K20" s="40"/>
      <c r="L20" s="41"/>
      <c r="M20" s="40"/>
      <c r="N20" s="41"/>
      <c r="O20" s="41"/>
    </row>
    <row r="21" spans="1:15" x14ac:dyDescent="0.25">
      <c r="C21" s="30"/>
    </row>
    <row r="22" spans="1:15" x14ac:dyDescent="0.25">
      <c r="A22" s="15" t="s">
        <v>24</v>
      </c>
      <c r="B22" s="6">
        <v>1</v>
      </c>
      <c r="C22" s="34">
        <f>SUM(C18:C20)</f>
        <v>9800</v>
      </c>
    </row>
    <row r="24" spans="1:15" ht="18.75" x14ac:dyDescent="0.3">
      <c r="A24" s="17"/>
      <c r="B24" s="17" t="s">
        <v>44</v>
      </c>
      <c r="C24" s="17"/>
      <c r="E24" s="19"/>
      <c r="F24" s="19"/>
      <c r="G24" s="28" t="s">
        <v>36</v>
      </c>
      <c r="H24" s="19"/>
      <c r="I24" s="19"/>
      <c r="J24" s="19"/>
    </row>
    <row r="25" spans="1:15" ht="15.75" x14ac:dyDescent="0.25">
      <c r="A25" s="7" t="s">
        <v>23</v>
      </c>
      <c r="B25" s="7" t="s">
        <v>18</v>
      </c>
      <c r="C25" s="7" t="s">
        <v>17</v>
      </c>
      <c r="E25" s="37" t="s">
        <v>37</v>
      </c>
      <c r="F25" s="37" t="s">
        <v>41</v>
      </c>
      <c r="G25" s="37" t="s">
        <v>38</v>
      </c>
      <c r="H25" s="37" t="s">
        <v>40</v>
      </c>
      <c r="I25" s="37" t="s">
        <v>39</v>
      </c>
      <c r="J25" s="37" t="s">
        <v>42</v>
      </c>
    </row>
    <row r="26" spans="1:15" x14ac:dyDescent="0.25">
      <c r="A26" s="8" t="s">
        <v>4</v>
      </c>
      <c r="B26" s="12">
        <f>C26/B13</f>
        <v>0.29173469387755102</v>
      </c>
      <c r="C26" s="35">
        <f>SUMIF(F2:F10, "Needs", E2:E10)</f>
        <v>2859</v>
      </c>
      <c r="E26" s="38">
        <v>10</v>
      </c>
      <c r="F26" s="39">
        <f>E26*12*600</f>
        <v>72000</v>
      </c>
      <c r="G26" s="42">
        <f>FV(0.09/12, E26*12, -600, -10160, 1)+F26</f>
        <v>213885.16841060849</v>
      </c>
      <c r="H26" s="44">
        <f>E26*12*$G19+$G20</f>
        <v>180900</v>
      </c>
      <c r="I26" s="42">
        <f>FV(0.115/12, E26*12, -1500, 0, 1) + FV(0.14/12, E26*12, -900, 0, 1)</f>
        <v>574198.50751937763</v>
      </c>
      <c r="J26" s="42">
        <f>G26+I26</f>
        <v>788083.67592998617</v>
      </c>
    </row>
    <row r="27" spans="1:15" x14ac:dyDescent="0.25">
      <c r="A27" s="8" t="s">
        <v>8</v>
      </c>
      <c r="B27" s="12">
        <f>C27/B13</f>
        <v>0.17857142857142858</v>
      </c>
      <c r="C27" s="35">
        <f>SUMIF(F2:F10,"Wants",E2:E10)</f>
        <v>1750</v>
      </c>
      <c r="E27" s="38">
        <v>20</v>
      </c>
      <c r="F27" s="39">
        <f>E27*12*600</f>
        <v>144000</v>
      </c>
      <c r="G27" s="42">
        <f>FV(0.09/12, E27*12, -600, -10160, 1)+F27</f>
        <v>608790.59236113727</v>
      </c>
      <c r="H27" s="44">
        <f>E27*12*$G20</f>
        <v>216000</v>
      </c>
      <c r="I27" s="42">
        <f>FV(0.115/12, E27*12, -1500, 0, 1) + FV(0.14/12, E27*12, -900, 0, 1)</f>
        <v>2585661.5649487451</v>
      </c>
      <c r="J27" s="42">
        <f>G27+I27</f>
        <v>3194452.1573098823</v>
      </c>
    </row>
    <row r="28" spans="1:15" ht="15.75" x14ac:dyDescent="0.25">
      <c r="A28" s="8" t="s">
        <v>9</v>
      </c>
      <c r="B28" s="12">
        <f>C28/B13</f>
        <v>0.30612244897959184</v>
      </c>
      <c r="C28" s="35">
        <f>SUMIF(F2:F10,"savings",E2:E10)</f>
        <v>3000</v>
      </c>
      <c r="D28" s="25"/>
      <c r="E28" s="38">
        <v>30</v>
      </c>
      <c r="F28" s="39">
        <f>E28*12*600</f>
        <v>216000</v>
      </c>
      <c r="G28" s="42">
        <f>FV(0.09/12, E28*12, -600, -10160, 1)+F28</f>
        <v>1472347.0889271607</v>
      </c>
      <c r="H28" s="44">
        <f>E28*12*G19+G20</f>
        <v>540900</v>
      </c>
      <c r="I28" s="42">
        <f>FV(0.115/12, E28*12, -1500, 0, 1) + FV(0.14/12, E28*12, -900, 0, 1)</f>
        <v>9739976.6080840826</v>
      </c>
      <c r="J28" s="42">
        <f>G28+I28</f>
        <v>11212323.697011244</v>
      </c>
    </row>
    <row r="29" spans="1:15" x14ac:dyDescent="0.25">
      <c r="C29" s="30"/>
    </row>
    <row r="30" spans="1:15" x14ac:dyDescent="0.25">
      <c r="A30" s="14" t="s">
        <v>20</v>
      </c>
      <c r="B30" s="12">
        <f>SUM(B26:B28)</f>
        <v>0.77642857142857147</v>
      </c>
      <c r="C30" s="36">
        <f>SUM(C26:C28)</f>
        <v>7609</v>
      </c>
    </row>
    <row r="31" spans="1:15" x14ac:dyDescent="0.25">
      <c r="G31" s="30"/>
    </row>
    <row r="32" spans="1:15" x14ac:dyDescent="0.25">
      <c r="A32" s="21" t="s">
        <v>28</v>
      </c>
      <c r="B32" s="13">
        <f>B22-B30</f>
        <v>0.22357142857142853</v>
      </c>
      <c r="C32" s="45">
        <f>B13-C30</f>
        <v>2191</v>
      </c>
    </row>
    <row r="36" spans="1:7" x14ac:dyDescent="0.25">
      <c r="A36" s="46" t="s">
        <v>37</v>
      </c>
      <c r="B36" s="47" t="s">
        <v>45</v>
      </c>
      <c r="C36" s="49" t="s">
        <v>46</v>
      </c>
      <c r="D36" s="49" t="s">
        <v>47</v>
      </c>
      <c r="E36" s="49" t="s">
        <v>48</v>
      </c>
      <c r="F36" s="49" t="s">
        <v>49</v>
      </c>
      <c r="G36" s="49" t="s">
        <v>50</v>
      </c>
    </row>
    <row r="37" spans="1:7" x14ac:dyDescent="0.25">
      <c r="A37" s="48">
        <v>1</v>
      </c>
      <c r="B37">
        <f>A37*12*3000</f>
        <v>36000</v>
      </c>
      <c r="C37" s="50">
        <f>FV(0.09/12,A37*12,-600,-10160,1)</f>
        <v>18673.914032618533</v>
      </c>
      <c r="D37" s="27">
        <f>FV(0.115/12,A37*12,-1500,1)</f>
        <v>18978.599666622242</v>
      </c>
      <c r="E37" s="27">
        <f>FV(0.14/12,A37*12,-900,1)</f>
        <v>11519.521482522956</v>
      </c>
      <c r="F37" s="50">
        <f>SUM(C37:E37)</f>
        <v>49172.035181763735</v>
      </c>
      <c r="G37" s="50">
        <f>F37-B37</f>
        <v>13172.035181763735</v>
      </c>
    </row>
    <row r="38" spans="1:7" x14ac:dyDescent="0.25">
      <c r="A38" s="48">
        <f>A37+1</f>
        <v>2</v>
      </c>
      <c r="B38">
        <f t="shared" ref="B38:B66" si="0">A38*12*3000</f>
        <v>72000</v>
      </c>
      <c r="C38" s="50">
        <f t="shared" ref="C38:C66" si="1">FV(0.09/12,A38*12,-600,-10160,1)</f>
        <v>27986.491927674448</v>
      </c>
      <c r="D38" s="27">
        <f t="shared" ref="D38:D66" si="2">FV(0.115/12,A38*12,-1500,1)</f>
        <v>40259.652837147616</v>
      </c>
      <c r="E38" s="27">
        <f t="shared" ref="E38:E65" si="3">FV(0.14/12,A38*12,-900,1)</f>
        <v>24760.541020770521</v>
      </c>
      <c r="F38" s="50">
        <f t="shared" ref="F38:F65" si="4">SUM(C38:E38)</f>
        <v>93006.685785592592</v>
      </c>
      <c r="G38" s="50">
        <f t="shared" ref="G38:G66" si="5">F38-B38</f>
        <v>21006.685785592592</v>
      </c>
    </row>
    <row r="39" spans="1:7" x14ac:dyDescent="0.25">
      <c r="A39" s="48">
        <f t="shared" ref="A39:A66" si="6">A38+1</f>
        <v>3</v>
      </c>
      <c r="B39">
        <f t="shared" si="0"/>
        <v>108000</v>
      </c>
      <c r="C39" s="50">
        <f t="shared" si="1"/>
        <v>38172.653864384949</v>
      </c>
      <c r="D39" s="27">
        <f t="shared" si="2"/>
        <v>64121.232217200319</v>
      </c>
      <c r="E39" s="27">
        <f t="shared" si="3"/>
        <v>39979.001285631617</v>
      </c>
      <c r="F39" s="50">
        <f t="shared" si="4"/>
        <v>142272.88736721687</v>
      </c>
      <c r="G39" s="50">
        <f t="shared" si="5"/>
        <v>34272.88736721687</v>
      </c>
    </row>
    <row r="40" spans="1:7" x14ac:dyDescent="0.25">
      <c r="A40" s="48">
        <f t="shared" si="6"/>
        <v>4</v>
      </c>
      <c r="B40">
        <f t="shared" si="0"/>
        <v>144000</v>
      </c>
      <c r="C40" s="50">
        <f t="shared" si="1"/>
        <v>49314.348051552544</v>
      </c>
      <c r="D40" s="27">
        <f t="shared" si="2"/>
        <v>90876.250681190155</v>
      </c>
      <c r="E40" s="27">
        <f t="shared" si="3"/>
        <v>57470.217287855543</v>
      </c>
      <c r="F40" s="50">
        <f t="shared" si="4"/>
        <v>197660.81602059826</v>
      </c>
      <c r="G40" s="50">
        <f t="shared" si="5"/>
        <v>53660.816020598257</v>
      </c>
    </row>
    <row r="41" spans="1:7" x14ac:dyDescent="0.25">
      <c r="A41" s="48">
        <f t="shared" si="6"/>
        <v>5</v>
      </c>
      <c r="B41">
        <f t="shared" si="0"/>
        <v>180000</v>
      </c>
      <c r="C41" s="50">
        <f t="shared" si="1"/>
        <v>61501.210005217174</v>
      </c>
      <c r="D41" s="27">
        <f t="shared" si="2"/>
        <v>120875.56470844361</v>
      </c>
      <c r="E41" s="27">
        <f t="shared" si="3"/>
        <v>77573.606981152348</v>
      </c>
      <c r="F41" s="50">
        <f t="shared" si="4"/>
        <v>259950.38169481311</v>
      </c>
      <c r="G41" s="50">
        <f t="shared" si="5"/>
        <v>79950.381694813113</v>
      </c>
    </row>
    <row r="42" spans="1:7" x14ac:dyDescent="0.25">
      <c r="A42" s="48">
        <f t="shared" si="6"/>
        <v>6</v>
      </c>
      <c r="B42">
        <f t="shared" si="0"/>
        <v>216000</v>
      </c>
      <c r="C42" s="50">
        <f t="shared" si="1"/>
        <v>74831.283671099576</v>
      </c>
      <c r="D42" s="27">
        <f t="shared" si="2"/>
        <v>154512.57539924321</v>
      </c>
      <c r="E42" s="27">
        <f t="shared" si="3"/>
        <v>100679.27768518828</v>
      </c>
      <c r="F42" s="50">
        <f t="shared" si="4"/>
        <v>330023.13675553107</v>
      </c>
      <c r="G42" s="50">
        <f t="shared" si="5"/>
        <v>114023.13675553107</v>
      </c>
    </row>
    <row r="43" spans="1:7" x14ac:dyDescent="0.25">
      <c r="A43" s="48">
        <f t="shared" si="6"/>
        <v>7</v>
      </c>
      <c r="B43">
        <f t="shared" si="0"/>
        <v>252000</v>
      </c>
      <c r="C43" s="50">
        <f t="shared" si="1"/>
        <v>89411.810193304147</v>
      </c>
      <c r="D43" s="27">
        <f t="shared" si="2"/>
        <v>192228.38740698042</v>
      </c>
      <c r="E43" s="27">
        <f t="shared" si="3"/>
        <v>127235.59613835733</v>
      </c>
      <c r="F43" s="50">
        <f t="shared" si="4"/>
        <v>408875.79373864189</v>
      </c>
      <c r="G43" s="50">
        <f t="shared" si="5"/>
        <v>156875.79373864189</v>
      </c>
    </row>
    <row r="44" spans="1:7" x14ac:dyDescent="0.25">
      <c r="A44" s="48">
        <f t="shared" si="6"/>
        <v>8</v>
      </c>
      <c r="B44">
        <f t="shared" si="0"/>
        <v>288000</v>
      </c>
      <c r="C44" s="50">
        <f t="shared" si="1"/>
        <v>105360.0906749662</v>
      </c>
      <c r="D44" s="27">
        <f t="shared" si="2"/>
        <v>234517.59343895561</v>
      </c>
      <c r="E44" s="27">
        <f t="shared" si="3"/>
        <v>157757.88907759418</v>
      </c>
      <c r="F44" s="50">
        <f t="shared" si="4"/>
        <v>497635.57319151598</v>
      </c>
      <c r="G44" s="50">
        <f t="shared" si="5"/>
        <v>209635.57319151598</v>
      </c>
    </row>
    <row r="45" spans="1:7" x14ac:dyDescent="0.25">
      <c r="A45" s="48">
        <f t="shared" si="6"/>
        <v>9</v>
      </c>
      <c r="B45">
        <f t="shared" si="0"/>
        <v>324000</v>
      </c>
      <c r="C45" s="50">
        <f t="shared" si="1"/>
        <v>122804.4298717997</v>
      </c>
      <c r="D45" s="27">
        <f t="shared" si="2"/>
        <v>281934.76018185815</v>
      </c>
      <c r="E45" s="27">
        <f t="shared" si="3"/>
        <v>192838.44318043193</v>
      </c>
      <c r="F45" s="50">
        <f t="shared" si="4"/>
        <v>597577.63323408982</v>
      </c>
      <c r="G45" s="50">
        <f t="shared" si="5"/>
        <v>273577.63323408982</v>
      </c>
    </row>
    <row r="46" spans="1:7" x14ac:dyDescent="0.25">
      <c r="A46" s="48">
        <f t="shared" si="6"/>
        <v>10</v>
      </c>
      <c r="B46">
        <f t="shared" si="0"/>
        <v>360000</v>
      </c>
      <c r="C46" s="50">
        <f t="shared" si="1"/>
        <v>141885.16841060849</v>
      </c>
      <c r="D46" s="27">
        <f t="shared" si="2"/>
        <v>335101.70070621348</v>
      </c>
      <c r="E46" s="27">
        <f t="shared" si="3"/>
        <v>233157.99841869893</v>
      </c>
      <c r="F46" s="50">
        <f t="shared" si="4"/>
        <v>710144.86753552093</v>
      </c>
      <c r="G46" s="50">
        <f t="shared" si="5"/>
        <v>350144.86753552093</v>
      </c>
    </row>
    <row r="47" spans="1:7" x14ac:dyDescent="0.25">
      <c r="A47" s="48">
        <f t="shared" si="6"/>
        <v>11</v>
      </c>
      <c r="B47">
        <f t="shared" si="0"/>
        <v>396000</v>
      </c>
      <c r="C47" s="50">
        <f t="shared" si="1"/>
        <v>162755.81183701413</v>
      </c>
      <c r="D47" s="27">
        <f t="shared" si="2"/>
        <v>394715.62871770596</v>
      </c>
      <c r="E47" s="27">
        <f t="shared" si="3"/>
        <v>279498.95785297872</v>
      </c>
      <c r="F47" s="50">
        <f t="shared" si="4"/>
        <v>836970.39840769884</v>
      </c>
      <c r="G47" s="50">
        <f t="shared" si="5"/>
        <v>440970.39840769884</v>
      </c>
    </row>
    <row r="48" spans="1:7" x14ac:dyDescent="0.25">
      <c r="A48" s="48">
        <f t="shared" si="6"/>
        <v>12</v>
      </c>
      <c r="B48">
        <f t="shared" si="0"/>
        <v>432000</v>
      </c>
      <c r="C48" s="50">
        <f t="shared" si="1"/>
        <v>185584.26557564817</v>
      </c>
      <c r="D48" s="27">
        <f t="shared" si="2"/>
        <v>461558.30158754019</v>
      </c>
      <c r="E48" s="27">
        <f t="shared" si="3"/>
        <v>332760.57020458055</v>
      </c>
      <c r="F48" s="50">
        <f t="shared" si="4"/>
        <v>979903.13736776891</v>
      </c>
      <c r="G48" s="50">
        <f t="shared" si="5"/>
        <v>547903.13736776891</v>
      </c>
    </row>
    <row r="49" spans="1:11" x14ac:dyDescent="0.25">
      <c r="A49" s="48">
        <f t="shared" si="6"/>
        <v>13</v>
      </c>
      <c r="B49">
        <f t="shared" si="0"/>
        <v>468000</v>
      </c>
      <c r="C49" s="50">
        <f t="shared" si="1"/>
        <v>210554.18573812913</v>
      </c>
      <c r="D49" s="27">
        <f t="shared" si="2"/>
        <v>536506.27206051955</v>
      </c>
      <c r="E49" s="27">
        <f t="shared" si="3"/>
        <v>393976.37982361572</v>
      </c>
      <c r="F49" s="50">
        <f t="shared" si="4"/>
        <v>1141036.8376222644</v>
      </c>
      <c r="G49" s="50">
        <f t="shared" si="5"/>
        <v>673036.8376222644</v>
      </c>
    </row>
    <row r="50" spans="1:11" x14ac:dyDescent="0.25">
      <c r="A50" s="48">
        <f t="shared" si="6"/>
        <v>14</v>
      </c>
      <c r="B50">
        <f t="shared" si="0"/>
        <v>504000</v>
      </c>
      <c r="C50" s="50">
        <f t="shared" si="1"/>
        <v>237866.45664614445</v>
      </c>
      <c r="D50" s="27">
        <f t="shared" si="2"/>
        <v>620542.38307836058</v>
      </c>
      <c r="E50" s="27">
        <f t="shared" si="3"/>
        <v>464334.28267071623</v>
      </c>
      <c r="F50" s="50">
        <f t="shared" si="4"/>
        <v>1322743.1223952214</v>
      </c>
      <c r="G50" s="50">
        <f t="shared" si="5"/>
        <v>818743.12239522138</v>
      </c>
    </row>
    <row r="51" spans="1:11" x14ac:dyDescent="0.25">
      <c r="A51" s="48">
        <f t="shared" si="6"/>
        <v>15</v>
      </c>
      <c r="B51">
        <f t="shared" si="0"/>
        <v>540000</v>
      </c>
      <c r="C51" s="50">
        <f t="shared" si="1"/>
        <v>267740.80695639027</v>
      </c>
      <c r="D51" s="27">
        <f t="shared" si="2"/>
        <v>714768.6564575563</v>
      </c>
      <c r="E51" s="27">
        <f t="shared" si="3"/>
        <v>545199.57749976311</v>
      </c>
      <c r="F51" s="50">
        <f t="shared" si="4"/>
        <v>1527709.0409137097</v>
      </c>
      <c r="G51" s="50">
        <f t="shared" si="5"/>
        <v>987709.04091370967</v>
      </c>
    </row>
    <row r="52" spans="1:11" x14ac:dyDescent="0.25">
      <c r="A52" s="48">
        <f t="shared" si="6"/>
        <v>16</v>
      </c>
      <c r="B52">
        <f t="shared" si="0"/>
        <v>576000</v>
      </c>
      <c r="C52" s="50">
        <f t="shared" si="1"/>
        <v>300417.57738917641</v>
      </c>
      <c r="D52" s="27">
        <f t="shared" si="2"/>
        <v>820420.74443966267</v>
      </c>
      <c r="E52" s="27">
        <f t="shared" si="3"/>
        <v>638141.45955101482</v>
      </c>
      <c r="F52" s="50">
        <f t="shared" si="4"/>
        <v>1758979.7813798538</v>
      </c>
      <c r="G52" s="50">
        <f t="shared" si="5"/>
        <v>1182979.7813798538</v>
      </c>
    </row>
    <row r="53" spans="1:11" x14ac:dyDescent="0.25">
      <c r="A53" s="48">
        <f t="shared" si="6"/>
        <v>17</v>
      </c>
      <c r="B53">
        <f t="shared" si="0"/>
        <v>612000</v>
      </c>
      <c r="C53" s="50">
        <f t="shared" si="1"/>
        <v>336159.65428216918</v>
      </c>
      <c r="D53" s="27">
        <f t="shared" si="2"/>
        <v>938884.13362685789</v>
      </c>
      <c r="E53" s="27">
        <f t="shared" si="3"/>
        <v>744963.47086613288</v>
      </c>
      <c r="F53" s="50">
        <f t="shared" si="4"/>
        <v>2020007.2587751602</v>
      </c>
      <c r="G53" s="50">
        <f t="shared" si="5"/>
        <v>1408007.2587751602</v>
      </c>
    </row>
    <row r="54" spans="1:11" x14ac:dyDescent="0.25">
      <c r="A54" s="48">
        <f t="shared" si="6"/>
        <v>18</v>
      </c>
      <c r="B54">
        <f t="shared" si="0"/>
        <v>648000</v>
      </c>
      <c r="C54" s="50">
        <f t="shared" si="1"/>
        <v>375254.5845248113</v>
      </c>
      <c r="D54" s="27">
        <f t="shared" si="2"/>
        <v>1071712.3137958446</v>
      </c>
      <c r="E54" s="27">
        <f t="shared" si="3"/>
        <v>867738.49811504048</v>
      </c>
      <c r="F54" s="50">
        <f t="shared" si="4"/>
        <v>2314705.3964356962</v>
      </c>
      <c r="G54" s="50">
        <f t="shared" si="5"/>
        <v>1666705.3964356962</v>
      </c>
    </row>
    <row r="55" spans="1:11" x14ac:dyDescent="0.25">
      <c r="A55" s="48">
        <f t="shared" si="6"/>
        <v>19</v>
      </c>
      <c r="B55">
        <f t="shared" si="0"/>
        <v>684000</v>
      </c>
      <c r="C55" s="50">
        <f t="shared" si="1"/>
        <v>418016.88888817927</v>
      </c>
      <c r="D55" s="27">
        <f t="shared" si="2"/>
        <v>1220647.149849918</v>
      </c>
      <c r="E55" s="27">
        <f t="shared" si="3"/>
        <v>1008848.9970692642</v>
      </c>
      <c r="F55" s="50">
        <f t="shared" si="4"/>
        <v>2647513.0358073614</v>
      </c>
      <c r="G55" s="50">
        <f t="shared" si="5"/>
        <v>1963513.0358073614</v>
      </c>
    </row>
    <row r="56" spans="1:11" x14ac:dyDescent="0.25">
      <c r="A56" s="48">
        <f t="shared" si="6"/>
        <v>20</v>
      </c>
      <c r="B56">
        <f t="shared" si="0"/>
        <v>720000</v>
      </c>
      <c r="C56" s="50">
        <f t="shared" si="1"/>
        <v>464790.59236113721</v>
      </c>
      <c r="D56" s="27">
        <f t="shared" si="2"/>
        <v>1387641.7240602539</v>
      </c>
      <c r="E56" s="27">
        <f t="shared" si="3"/>
        <v>1171033.2242797457</v>
      </c>
      <c r="F56" s="50">
        <f t="shared" si="4"/>
        <v>3023465.5407011369</v>
      </c>
      <c r="G56" s="50">
        <f t="shared" si="5"/>
        <v>2303465.5407011369</v>
      </c>
      <c r="K56" t="s">
        <v>26</v>
      </c>
    </row>
    <row r="57" spans="1:11" x14ac:dyDescent="0.25">
      <c r="A57" s="48">
        <f t="shared" si="6"/>
        <v>21</v>
      </c>
      <c r="B57">
        <f t="shared" si="0"/>
        <v>756000</v>
      </c>
      <c r="C57" s="50">
        <f t="shared" si="1"/>
        <v>515951.99184947601</v>
      </c>
      <c r="D57" s="27">
        <f t="shared" si="2"/>
        <v>1574885.9481420296</v>
      </c>
      <c r="E57" s="27">
        <f t="shared" si="3"/>
        <v>1357438.3730872357</v>
      </c>
      <c r="F57" s="50">
        <f t="shared" si="4"/>
        <v>3448276.3130787415</v>
      </c>
      <c r="G57" s="50">
        <f t="shared" si="5"/>
        <v>2692276.3130787415</v>
      </c>
    </row>
    <row r="58" spans="1:11" x14ac:dyDescent="0.25">
      <c r="A58" s="48">
        <f t="shared" si="6"/>
        <v>22</v>
      </c>
      <c r="B58">
        <f t="shared" si="0"/>
        <v>792000</v>
      </c>
      <c r="C58" s="50">
        <f t="shared" si="1"/>
        <v>571912.6835043215</v>
      </c>
      <c r="D58" s="27">
        <f t="shared" si="2"/>
        <v>1784835.2810336859</v>
      </c>
      <c r="E58" s="27">
        <f t="shared" si="3"/>
        <v>1571681.6450722981</v>
      </c>
      <c r="F58" s="50">
        <f t="shared" si="4"/>
        <v>3928429.6096103056</v>
      </c>
      <c r="G58" s="50">
        <f t="shared" si="5"/>
        <v>3136429.6096103056</v>
      </c>
    </row>
    <row r="59" spans="1:11" x14ac:dyDescent="0.25">
      <c r="A59" s="48">
        <f t="shared" si="6"/>
        <v>23</v>
      </c>
      <c r="B59">
        <f t="shared" si="0"/>
        <v>828000</v>
      </c>
      <c r="C59" s="50">
        <f t="shared" si="1"/>
        <v>633122.8740348306</v>
      </c>
      <c r="D59" s="27">
        <f t="shared" si="2"/>
        <v>2020242.9289748082</v>
      </c>
      <c r="E59" s="27">
        <f t="shared" si="3"/>
        <v>1817920.4420395906</v>
      </c>
      <c r="F59" s="50">
        <f t="shared" si="4"/>
        <v>4471286.2450492289</v>
      </c>
      <c r="G59" s="50">
        <f t="shared" si="5"/>
        <v>3643286.2450492289</v>
      </c>
    </row>
    <row r="60" spans="1:11" x14ac:dyDescent="0.25">
      <c r="A60" s="48">
        <f t="shared" si="6"/>
        <v>24</v>
      </c>
      <c r="B60">
        <f t="shared" si="0"/>
        <v>864000</v>
      </c>
      <c r="C60" s="50">
        <f t="shared" si="1"/>
        <v>700075.00264485669</v>
      </c>
      <c r="D60" s="27">
        <f t="shared" si="2"/>
        <v>2284195.9501438225</v>
      </c>
      <c r="E60" s="27">
        <f t="shared" si="3"/>
        <v>2100933.0406155079</v>
      </c>
      <c r="F60" s="50">
        <f t="shared" si="4"/>
        <v>5085203.9934041873</v>
      </c>
      <c r="G60" s="50">
        <f t="shared" si="5"/>
        <v>4221203.9934041873</v>
      </c>
    </row>
    <row r="61" spans="1:11" x14ac:dyDescent="0.25">
      <c r="A61" s="48">
        <f t="shared" si="6"/>
        <v>25</v>
      </c>
      <c r="B61">
        <f t="shared" si="0"/>
        <v>900000</v>
      </c>
      <c r="C61" s="50">
        <f t="shared" si="1"/>
        <v>773307.70273225813</v>
      </c>
      <c r="D61" s="27">
        <f t="shared" si="2"/>
        <v>2580155.7373197908</v>
      </c>
      <c r="E61" s="27">
        <f t="shared" si="3"/>
        <v>2426211.3149539437</v>
      </c>
      <c r="F61" s="50">
        <f t="shared" si="4"/>
        <v>5779674.7550059929</v>
      </c>
      <c r="G61" s="50">
        <f t="shared" si="5"/>
        <v>4879674.7550059929</v>
      </c>
    </row>
    <row r="62" spans="1:11" x14ac:dyDescent="0.25">
      <c r="A62" s="48">
        <f t="shared" si="6"/>
        <v>26</v>
      </c>
      <c r="B62">
        <f t="shared" si="0"/>
        <v>936000</v>
      </c>
      <c r="C62" s="50">
        <f t="shared" si="1"/>
        <v>853410.13522292813</v>
      </c>
      <c r="D62" s="27">
        <f t="shared" si="2"/>
        <v>2912003.4094445868</v>
      </c>
      <c r="E62" s="27">
        <f t="shared" si="3"/>
        <v>2800067.3068390843</v>
      </c>
      <c r="F62" s="50">
        <f t="shared" si="4"/>
        <v>6565480.8515065992</v>
      </c>
      <c r="G62" s="50">
        <f t="shared" si="5"/>
        <v>5629480.8515065992</v>
      </c>
    </row>
    <row r="63" spans="1:11" x14ac:dyDescent="0.25">
      <c r="A63" s="48">
        <f t="shared" si="6"/>
        <v>27</v>
      </c>
      <c r="B63">
        <f t="shared" si="0"/>
        <v>972000</v>
      </c>
      <c r="C63" s="50">
        <f t="shared" si="1"/>
        <v>941026.72840144741</v>
      </c>
      <c r="D63" s="27">
        <f t="shared" si="2"/>
        <v>3284090.7073354018</v>
      </c>
      <c r="E63" s="27">
        <f t="shared" si="3"/>
        <v>3229755.7111836057</v>
      </c>
      <c r="F63" s="50">
        <f t="shared" si="4"/>
        <v>7454873.1469204547</v>
      </c>
      <c r="G63" s="50">
        <f t="shared" si="5"/>
        <v>6482873.1469204547</v>
      </c>
    </row>
    <row r="64" spans="1:11" x14ac:dyDescent="0.25">
      <c r="A64" s="48">
        <f t="shared" si="6"/>
        <v>28</v>
      </c>
      <c r="B64">
        <f t="shared" si="0"/>
        <v>1008000</v>
      </c>
      <c r="C64" s="50">
        <f t="shared" si="1"/>
        <v>1036862.3623705442</v>
      </c>
      <c r="D64" s="27">
        <f t="shared" si="2"/>
        <v>3701297.060977146</v>
      </c>
      <c r="E64" s="27">
        <f t="shared" si="3"/>
        <v>3723614.6537597231</v>
      </c>
      <c r="F64" s="50">
        <f t="shared" si="4"/>
        <v>8461774.0771074127</v>
      </c>
      <c r="G64" s="50">
        <f t="shared" si="5"/>
        <v>7453774.0771074127</v>
      </c>
    </row>
    <row r="65" spans="1:7" x14ac:dyDescent="0.25">
      <c r="A65" s="48">
        <f t="shared" si="6"/>
        <v>29</v>
      </c>
      <c r="B65">
        <f t="shared" si="0"/>
        <v>1044000</v>
      </c>
      <c r="C65" s="50">
        <f t="shared" si="1"/>
        <v>1141688.0398486145</v>
      </c>
      <c r="D65" s="27">
        <f t="shared" si="2"/>
        <v>4169093.5767563991</v>
      </c>
      <c r="E65" s="27">
        <f t="shared" si="3"/>
        <v>4291227.4929622598</v>
      </c>
      <c r="F65" s="50">
        <f t="shared" si="4"/>
        <v>9602009.1095672734</v>
      </c>
      <c r="G65" s="50">
        <f t="shared" si="5"/>
        <v>8558009.1095672734</v>
      </c>
    </row>
    <row r="66" spans="1:7" x14ac:dyDescent="0.25">
      <c r="A66" s="48">
        <f t="shared" si="6"/>
        <v>30</v>
      </c>
      <c r="B66">
        <f t="shared" si="0"/>
        <v>1080000</v>
      </c>
      <c r="C66" s="50">
        <f t="shared" si="1"/>
        <v>1256347.0889271607</v>
      </c>
      <c r="D66" s="27">
        <f t="shared" si="2"/>
        <v>4693614.783744351</v>
      </c>
      <c r="E66" s="27">
        <f>FV(0.14/12,A66*12,-900,1)</f>
        <v>4943608.7853753399</v>
      </c>
      <c r="F66" s="50">
        <f>SUM(C66:E66)</f>
        <v>10893570.658046853</v>
      </c>
      <c r="G66" s="50">
        <f t="shared" si="5"/>
        <v>9813570.6580468528</v>
      </c>
    </row>
  </sheetData>
  <dataValidations count="2">
    <dataValidation type="list" allowBlank="1" showInputMessage="1" showErrorMessage="1" sqref="F4:F10" xr:uid="{541074C3-586D-4A43-80B5-35DEFA4CA3B3}">
      <formula1>"Needs , Wants , savings"</formula1>
    </dataValidation>
    <dataValidation showInputMessage="1" showErrorMessage="1" sqref="F3" xr:uid="{2FE563D6-16FE-4351-B900-134A25685283}"/>
  </dataValidation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8921-FD83-4D6F-A8B4-6332F9BDBC4B}">
  <dimension ref="C4:AS14"/>
  <sheetViews>
    <sheetView tabSelected="1" topLeftCell="A5" zoomScale="78" zoomScaleNormal="70" workbookViewId="0">
      <selection activeCell="X36" sqref="X36"/>
    </sheetView>
  </sheetViews>
  <sheetFormatPr defaultRowHeight="15" x14ac:dyDescent="0.25"/>
  <cols>
    <col min="26" max="26" width="17" bestFit="1" customWidth="1"/>
    <col min="27" max="27" width="11.140625" bestFit="1" customWidth="1"/>
    <col min="37" max="37" width="17.5703125" bestFit="1" customWidth="1"/>
    <col min="38" max="38" width="10" bestFit="1" customWidth="1"/>
    <col min="45" max="45" width="11.7109375" bestFit="1" customWidth="1"/>
  </cols>
  <sheetData>
    <row r="4" spans="3:45" ht="68.25" x14ac:dyDescent="1.1000000000000001">
      <c r="E4" s="59"/>
      <c r="F4" s="59"/>
      <c r="G4" s="59"/>
      <c r="H4" s="59"/>
      <c r="I4" s="59"/>
      <c r="J4" s="59"/>
      <c r="K4" s="59"/>
      <c r="L4" s="59"/>
      <c r="M4" s="59"/>
      <c r="N4" s="59"/>
      <c r="O4" s="58"/>
    </row>
    <row r="5" spans="3:45" ht="68.25" x14ac:dyDescent="1.1000000000000001">
      <c r="C5" s="59" t="s">
        <v>60</v>
      </c>
      <c r="D5" s="59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</row>
    <row r="10" spans="3:45" ht="18.75" x14ac:dyDescent="0.3">
      <c r="AR10" s="49" t="s">
        <v>58</v>
      </c>
      <c r="AS10" s="57">
        <f>'November 2025'!B11</f>
        <v>13800</v>
      </c>
    </row>
    <row r="12" spans="3:45" ht="18.75" x14ac:dyDescent="0.3">
      <c r="AR12" s="49" t="s">
        <v>59</v>
      </c>
      <c r="AS12" s="57">
        <f>'November 2025'!E12</f>
        <v>7609</v>
      </c>
    </row>
    <row r="14" spans="3:45" ht="18.75" x14ac:dyDescent="0.3">
      <c r="AR14" s="49" t="s">
        <v>16</v>
      </c>
      <c r="AS14" s="57">
        <f>AS10-AS12</f>
        <v>6191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November 2025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Tushar B</cp:lastModifiedBy>
  <cp:lastPrinted>2025-10-20T07:24:50Z</cp:lastPrinted>
  <dcterms:created xsi:type="dcterms:W3CDTF">2025-10-11T11:46:15Z</dcterms:created>
  <dcterms:modified xsi:type="dcterms:W3CDTF">2025-10-20T09:50:07Z</dcterms:modified>
</cp:coreProperties>
</file>