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is_excel_project\"/>
    </mc:Choice>
  </mc:AlternateContent>
  <xr:revisionPtr revIDLastSave="0" documentId="8_{24BF541A-1A48-4E0B-A2D3-409595705DC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Main Data Collection" sheetId="1" r:id="rId1"/>
    <sheet name="Extra Data" sheetId="2" r:id="rId2"/>
    <sheet name="Annual Total Asset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D10" i="2"/>
  <c r="E10" i="2"/>
  <c r="F10" i="2"/>
  <c r="F17" i="2"/>
  <c r="F16" i="2"/>
  <c r="F15" i="2"/>
  <c r="F14" i="2"/>
  <c r="F13" i="2"/>
  <c r="F12" i="2"/>
  <c r="F11" i="2"/>
  <c r="E17" i="2"/>
  <c r="E16" i="2"/>
  <c r="E15" i="2"/>
  <c r="E14" i="2"/>
  <c r="E13" i="2"/>
  <c r="E12" i="2"/>
  <c r="E11" i="2"/>
  <c r="D11" i="2"/>
  <c r="D17" i="2"/>
  <c r="D16" i="2"/>
  <c r="D15" i="2"/>
  <c r="D14" i="2"/>
  <c r="D13" i="2"/>
  <c r="D12" i="2"/>
  <c r="F2" i="2"/>
  <c r="F3" i="2"/>
  <c r="F4" i="2"/>
  <c r="F5" i="2"/>
  <c r="F7" i="2"/>
  <c r="F8" i="2"/>
  <c r="F9" i="2"/>
  <c r="F6" i="2"/>
  <c r="E6" i="2"/>
  <c r="E7" i="2"/>
  <c r="E9" i="2"/>
  <c r="E8" i="2"/>
  <c r="E5" i="2"/>
  <c r="E4" i="2"/>
  <c r="E3" i="2"/>
  <c r="E2" i="2"/>
</calcChain>
</file>

<file path=xl/sharedStrings.xml><?xml version="1.0" encoding="utf-8"?>
<sst xmlns="http://schemas.openxmlformats.org/spreadsheetml/2006/main" count="65" uniqueCount="27">
  <si>
    <t>Quarter</t>
  </si>
  <si>
    <t>Gross Profit</t>
  </si>
  <si>
    <t>Total Assets</t>
  </si>
  <si>
    <t>Total Liabilities</t>
  </si>
  <si>
    <t>Total Stockholder Equity</t>
  </si>
  <si>
    <t>Net Income (Income Statement)</t>
  </si>
  <si>
    <t>Net Income (Cashflow Statement)</t>
  </si>
  <si>
    <t>Annual</t>
  </si>
  <si>
    <t>STATEMENT</t>
  </si>
  <si>
    <t>INCOME</t>
  </si>
  <si>
    <t>BALANCE</t>
  </si>
  <si>
    <t>CASHFLOW</t>
  </si>
  <si>
    <t>Cashflow from Operations</t>
  </si>
  <si>
    <t>Change in Cash and Cash Equivalents</t>
  </si>
  <si>
    <t>Working Capital</t>
  </si>
  <si>
    <t>Return on Equity</t>
  </si>
  <si>
    <t>Return on Assets</t>
  </si>
  <si>
    <t>Stock</t>
  </si>
  <si>
    <t>Paychex</t>
  </si>
  <si>
    <t>Quarterly</t>
  </si>
  <si>
    <t>Date</t>
  </si>
  <si>
    <t>ADP</t>
  </si>
  <si>
    <t>Stockholders' Equity</t>
  </si>
  <si>
    <t>Net Income</t>
  </si>
  <si>
    <t>Cash Flow from Operations</t>
  </si>
  <si>
    <t>Changes in Cash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</si>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</sst>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4" x14ac:knownFonts="1">
    <font>
      <sz val="10"/>
      <color rgb="FF000000"/>
      <name val="Arial"/>
      <scheme val="minor"/>
    </font>
    <font>
      <sz val="11"/>
      <color rgb="FFFFF2CC"/>
      <name val="Calibri"/>
    </font>
    <font>
      <sz val="11"/>
      <color rgb="FF222B35"/>
      <name val="Calibri"/>
    </font>
    <font>
      <sz val="11"/>
      <color rgb="FFFFC000"/>
      <name val="Calibri"/>
    </font>
    <font>
      <sz val="9"/>
      <color rgb="FFFFF2CC"/>
      <name val="Calibri"/>
      <family val="2"/>
    </font>
    <font>
      <sz val="11"/>
      <color rgb="FF222B35"/>
      <name val="Calibri"/>
      <family val="2"/>
    </font>
    <font>
      <sz val="9"/>
      <color rgb="FFDDEBF7"/>
      <name val="Calibri"/>
      <family val="2"/>
    </font>
    <font>
      <b/>
      <sz val="9"/>
      <color rgb="FFDDEBF7"/>
      <name val="Calibri"/>
      <family val="2"/>
    </font>
    <font>
      <sz val="10"/>
      <color rgb="FFDDEBF7"/>
      <name val="Calibri"/>
      <family val="2"/>
    </font>
    <font>
      <sz val="10"/>
      <color rgb="FF000000"/>
      <name val="Arial"/>
      <scheme val="minor"/>
    </font>
    <font>
      <sz val="10"/>
      <color theme="6" tint="0.79998168889431442"/>
      <name val="Arial"/>
      <family val="2"/>
      <scheme val="minor"/>
    </font>
    <font>
      <sz val="10"/>
      <color theme="1" tint="4.9989318521683403E-2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theme="6" tint="0.79998168889431442"/>
      <name val="Arial"/>
      <family val="2"/>
      <scheme val="minor"/>
    </font>
    <font>
      <sz val="11"/>
      <color rgb="FFFFF2CC"/>
      <name val="Calibri"/>
      <family val="2"/>
    </font>
    <font>
      <b/>
      <sz val="14"/>
      <color theme="6" tint="0.79998168889431442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 tint="4.9989318521683403E-2"/>
      <name val="Arial"/>
      <family val="2"/>
      <scheme val="minor"/>
    </font>
    <font>
      <sz val="9"/>
      <color theme="1" tint="0.1499984740745262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232A3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161616"/>
        <bgColor rgb="FF161616"/>
      </patternFill>
    </fill>
    <fill>
      <patternFill patternType="solid">
        <fgColor rgb="FF3A3838"/>
        <bgColor rgb="FF3A3838"/>
      </patternFill>
    </fill>
    <fill>
      <patternFill patternType="solid">
        <fgColor rgb="FF222B35"/>
        <bgColor rgb="FF222B35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A4254"/>
        <bgColor indexed="64"/>
      </patternFill>
    </fill>
    <fill>
      <patternFill patternType="solid">
        <fgColor rgb="FF21252F"/>
        <bgColor indexed="64"/>
      </patternFill>
    </fill>
    <fill>
      <patternFill patternType="solid">
        <fgColor rgb="FF303E56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FFE9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5">
    <xf numFmtId="0" fontId="0" fillId="0" borderId="0" xfId="0"/>
    <xf numFmtId="0" fontId="1" fillId="3" borderId="0" xfId="0" applyFont="1" applyFill="1" applyAlignment="1">
      <alignment horizontal="right"/>
    </xf>
    <xf numFmtId="0" fontId="2" fillId="6" borderId="4" xfId="0" applyFont="1" applyFill="1" applyBorder="1" applyAlignment="1">
      <alignment horizontal="center"/>
    </xf>
    <xf numFmtId="0" fontId="3" fillId="3" borderId="0" xfId="0" applyFont="1" applyFill="1" applyAlignment="1">
      <alignment horizontal="right"/>
    </xf>
    <xf numFmtId="3" fontId="2" fillId="6" borderId="1" xfId="0" applyNumberFormat="1" applyFont="1" applyFill="1" applyBorder="1" applyAlignment="1">
      <alignment horizontal="center"/>
    </xf>
    <xf numFmtId="3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0" fontId="4" fillId="5" borderId="0" xfId="0" applyFont="1" applyFill="1" applyAlignment="1">
      <alignment horizontal="right"/>
    </xf>
    <xf numFmtId="0" fontId="5" fillId="6" borderId="4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7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14" fontId="6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/>
    <xf numFmtId="0" fontId="14" fillId="2" borderId="0" xfId="0" applyFont="1" applyFill="1" applyAlignment="1">
      <alignment horizont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3" fillId="8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0" fillId="11" borderId="16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/>
    </xf>
    <xf numFmtId="0" fontId="10" fillId="10" borderId="23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14" fontId="17" fillId="12" borderId="6" xfId="0" applyNumberFormat="1" applyFont="1" applyFill="1" applyBorder="1" applyAlignment="1">
      <alignment horizontal="center"/>
    </xf>
    <xf numFmtId="14" fontId="17" fillId="12" borderId="7" xfId="0" applyNumberFormat="1" applyFont="1" applyFill="1" applyBorder="1" applyAlignment="1">
      <alignment horizontal="center"/>
    </xf>
    <xf numFmtId="14" fontId="17" fillId="12" borderId="10" xfId="0" applyNumberFormat="1" applyFont="1" applyFill="1" applyBorder="1" applyAlignment="1">
      <alignment horizontal="center"/>
    </xf>
    <xf numFmtId="14" fontId="17" fillId="12" borderId="18" xfId="0" applyNumberFormat="1" applyFont="1" applyFill="1" applyBorder="1" applyAlignment="1">
      <alignment horizontal="center"/>
    </xf>
    <xf numFmtId="14" fontId="17" fillId="12" borderId="19" xfId="0" applyNumberFormat="1" applyFont="1" applyFill="1" applyBorder="1" applyAlignment="1">
      <alignment horizontal="center"/>
    </xf>
    <xf numFmtId="14" fontId="18" fillId="12" borderId="6" xfId="0" applyNumberFormat="1" applyFont="1" applyFill="1" applyBorder="1" applyAlignment="1">
      <alignment horizontal="center"/>
    </xf>
    <xf numFmtId="14" fontId="18" fillId="12" borderId="7" xfId="0" applyNumberFormat="1" applyFont="1" applyFill="1" applyBorder="1" applyAlignment="1">
      <alignment horizontal="center"/>
    </xf>
    <xf numFmtId="14" fontId="18" fillId="12" borderId="10" xfId="0" applyNumberFormat="1" applyFont="1" applyFill="1" applyBorder="1" applyAlignment="1">
      <alignment horizontal="center"/>
    </xf>
    <xf numFmtId="14" fontId="18" fillId="12" borderId="18" xfId="0" applyNumberFormat="1" applyFont="1" applyFill="1" applyBorder="1" applyAlignment="1">
      <alignment horizontal="center"/>
    </xf>
    <xf numFmtId="14" fontId="18" fillId="12" borderId="19" xfId="0" applyNumberFormat="1" applyFont="1" applyFill="1" applyBorder="1" applyAlignment="1">
      <alignment horizontal="center"/>
    </xf>
    <xf numFmtId="9" fontId="11" fillId="7" borderId="6" xfId="2" applyFont="1" applyFill="1" applyBorder="1" applyAlignment="1">
      <alignment horizontal="center"/>
    </xf>
    <xf numFmtId="9" fontId="11" fillId="7" borderId="7" xfId="2" applyFont="1" applyFill="1" applyBorder="1" applyAlignment="1">
      <alignment horizontal="center"/>
    </xf>
    <xf numFmtId="9" fontId="11" fillId="7" borderId="11" xfId="2" applyFont="1" applyFill="1" applyBorder="1" applyAlignment="1">
      <alignment horizontal="center"/>
    </xf>
    <xf numFmtId="9" fontId="11" fillId="7" borderId="20" xfId="2" applyFont="1" applyFill="1" applyBorder="1" applyAlignment="1">
      <alignment horizontal="center"/>
    </xf>
    <xf numFmtId="9" fontId="11" fillId="7" borderId="15" xfId="2" applyFont="1" applyFill="1" applyBorder="1" applyAlignment="1">
      <alignment horizontal="center"/>
    </xf>
    <xf numFmtId="9" fontId="11" fillId="7" borderId="25" xfId="2" applyFont="1" applyFill="1" applyBorder="1" applyAlignment="1">
      <alignment horizontal="center"/>
    </xf>
    <xf numFmtId="9" fontId="11" fillId="7" borderId="13" xfId="2" applyFont="1" applyFill="1" applyBorder="1" applyAlignment="1">
      <alignment horizontal="center"/>
    </xf>
    <xf numFmtId="9" fontId="11" fillId="7" borderId="21" xfId="2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9" fillId="13" borderId="5" xfId="0" applyFont="1" applyFill="1" applyBorder="1" applyAlignment="1">
      <alignment horizontal="center"/>
    </xf>
    <xf numFmtId="14" fontId="21" fillId="14" borderId="6" xfId="0" applyNumberFormat="1" applyFont="1" applyFill="1" applyBorder="1" applyAlignment="1">
      <alignment horizontal="center"/>
    </xf>
    <xf numFmtId="14" fontId="21" fillId="14" borderId="30" xfId="0" applyNumberFormat="1" applyFont="1" applyFill="1" applyBorder="1" applyAlignment="1">
      <alignment horizontal="center" readingOrder="1"/>
    </xf>
    <xf numFmtId="14" fontId="21" fillId="14" borderId="28" xfId="0" applyNumberFormat="1" applyFont="1" applyFill="1" applyBorder="1" applyAlignment="1">
      <alignment horizontal="center" readingOrder="1"/>
    </xf>
    <xf numFmtId="3" fontId="22" fillId="16" borderId="28" xfId="0" applyNumberFormat="1" applyFont="1" applyFill="1" applyBorder="1" applyAlignment="1">
      <alignment horizontal="center" readingOrder="1"/>
    </xf>
    <xf numFmtId="3" fontId="22" fillId="16" borderId="29" xfId="0" applyNumberFormat="1" applyFont="1" applyFill="1" applyBorder="1" applyAlignment="1">
      <alignment horizontal="center" readingOrder="1"/>
    </xf>
    <xf numFmtId="3" fontId="22" fillId="16" borderId="30" xfId="0" applyNumberFormat="1" applyFont="1" applyFill="1" applyBorder="1" applyAlignment="1">
      <alignment horizontal="center" readingOrder="1"/>
    </xf>
    <xf numFmtId="3" fontId="22" fillId="16" borderId="31" xfId="0" applyNumberFormat="1" applyFont="1" applyFill="1" applyBorder="1" applyAlignment="1">
      <alignment horizontal="center" readingOrder="1"/>
    </xf>
    <xf numFmtId="3" fontId="23" fillId="17" borderId="30" xfId="0" applyNumberFormat="1" applyFont="1" applyFill="1" applyBorder="1" applyAlignment="1">
      <alignment horizontal="center" readingOrder="1"/>
    </xf>
    <xf numFmtId="3" fontId="23" fillId="16" borderId="30" xfId="0" applyNumberFormat="1" applyFont="1" applyFill="1" applyBorder="1" applyAlignment="1">
      <alignment horizontal="center" readingOrder="1"/>
    </xf>
    <xf numFmtId="9" fontId="0" fillId="7" borderId="6" xfId="2" applyFont="1" applyFill="1" applyBorder="1" applyAlignment="1">
      <alignment horizontal="center"/>
    </xf>
    <xf numFmtId="9" fontId="0" fillId="7" borderId="15" xfId="2" applyFont="1" applyFill="1" applyBorder="1" applyAlignment="1">
      <alignment horizontal="center"/>
    </xf>
    <xf numFmtId="9" fontId="0" fillId="7" borderId="20" xfId="2" applyFont="1" applyFill="1" applyBorder="1" applyAlignment="1">
      <alignment horizontal="center"/>
    </xf>
    <xf numFmtId="9" fontId="0" fillId="7" borderId="21" xfId="2" applyFont="1" applyFill="1" applyBorder="1" applyAlignment="1">
      <alignment horizontal="center"/>
    </xf>
    <xf numFmtId="9" fontId="0" fillId="7" borderId="9" xfId="2" applyFont="1" applyFill="1" applyBorder="1" applyAlignment="1">
      <alignment horizontal="center"/>
    </xf>
    <xf numFmtId="9" fontId="0" fillId="7" borderId="26" xfId="2" applyFont="1" applyFill="1" applyBorder="1" applyAlignment="1">
      <alignment horizontal="center"/>
    </xf>
    <xf numFmtId="44" fontId="11" fillId="7" borderId="6" xfId="1" applyFont="1" applyFill="1" applyBorder="1" applyAlignment="1">
      <alignment horizontal="center"/>
    </xf>
    <xf numFmtId="44" fontId="11" fillId="7" borderId="7" xfId="1" applyFont="1" applyFill="1" applyBorder="1" applyAlignment="1">
      <alignment horizontal="center"/>
    </xf>
    <xf numFmtId="44" fontId="11" fillId="7" borderId="11" xfId="1" applyFont="1" applyFill="1" applyBorder="1" applyAlignment="1">
      <alignment horizontal="center"/>
    </xf>
    <xf numFmtId="44" fontId="11" fillId="7" borderId="20" xfId="1" applyFont="1" applyFill="1" applyBorder="1" applyAlignment="1">
      <alignment horizontal="center"/>
    </xf>
    <xf numFmtId="44" fontId="16" fillId="7" borderId="6" xfId="1" applyFont="1" applyFill="1" applyBorder="1" applyAlignment="1"/>
    <xf numFmtId="44" fontId="16" fillId="7" borderId="6" xfId="1" applyFont="1" applyFill="1" applyBorder="1" applyAlignment="1">
      <alignment readingOrder="1"/>
    </xf>
    <xf numFmtId="44" fontId="16" fillId="7" borderId="20" xfId="1" applyFont="1" applyFill="1" applyBorder="1" applyAlignment="1"/>
    <xf numFmtId="44" fontId="16" fillId="7" borderId="9" xfId="1" applyFont="1" applyFill="1" applyBorder="1" applyAlignment="1"/>
    <xf numFmtId="0" fontId="15" fillId="10" borderId="14" xfId="0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14" fontId="17" fillId="12" borderId="9" xfId="0" applyNumberFormat="1" applyFont="1" applyFill="1" applyBorder="1" applyAlignment="1">
      <alignment horizontal="center"/>
    </xf>
    <xf numFmtId="0" fontId="19" fillId="14" borderId="6" xfId="0" applyFont="1" applyFill="1" applyBorder="1" applyAlignment="1">
      <alignment horizontal="right"/>
    </xf>
    <xf numFmtId="0" fontId="20" fillId="15" borderId="28" xfId="0" applyFont="1" applyFill="1" applyBorder="1" applyAlignment="1">
      <alignment horizontal="right" readingOrder="1"/>
    </xf>
    <xf numFmtId="0" fontId="20" fillId="15" borderId="30" xfId="0" applyFont="1" applyFill="1" applyBorder="1" applyAlignment="1">
      <alignment horizontal="right" readingOrder="1"/>
    </xf>
    <xf numFmtId="0" fontId="19" fillId="14" borderId="0" xfId="0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40495E"/>
      <color rgb="FF20303C"/>
      <color rgb="FFFFE9B9"/>
      <color rgb="FFFFD985"/>
      <color rgb="FF3A4254"/>
      <color rgb="FF303E56"/>
      <color rgb="FF172445"/>
      <color rgb="FF21252F"/>
      <color rgb="FF464F66"/>
      <color rgb="FF5F6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3">
                    <a:lumMod val="20000"/>
                    <a:lumOff val="80000"/>
                  </a:schemeClr>
                </a:solidFill>
              </a:rPr>
              <a:t>Annual Total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Data Collection'!$A$1:$F$1</c:f>
              <c:strCache>
                <c:ptCount val="6"/>
                <c:pt idx="0">
                  <c:v>Paychex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 w="25400">
              <a:solidFill>
                <a:schemeClr val="tx2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numRef>
              <c:f>'Main Data Collection'!$B$11:$E$11</c:f>
              <c:numCache>
                <c:formatCode>m/d/yyyy</c:formatCode>
                <c:ptCount val="4"/>
                <c:pt idx="0">
                  <c:v>45077</c:v>
                </c:pt>
                <c:pt idx="1">
                  <c:v>44712</c:v>
                </c:pt>
                <c:pt idx="2">
                  <c:v>44347</c:v>
                </c:pt>
                <c:pt idx="3">
                  <c:v>43982</c:v>
                </c:pt>
              </c:numCache>
            </c:numRef>
          </c:cat>
          <c:val>
            <c:numRef>
              <c:f>'Main Data Collection'!$B$13:$E$13</c:f>
              <c:numCache>
                <c:formatCode>#,##0</c:formatCode>
                <c:ptCount val="4"/>
                <c:pt idx="0">
                  <c:v>10546400</c:v>
                </c:pt>
                <c:pt idx="1">
                  <c:v>9635200</c:v>
                </c:pt>
                <c:pt idx="2">
                  <c:v>9227200</c:v>
                </c:pt>
                <c:pt idx="3">
                  <c:v>8550700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2-4E43-8728-3F67A3EB26FA}"/>
            </c:ext>
          </c:extLst>
        </c:ser>
        <c:ser>
          <c:idx val="1"/>
          <c:order val="1"/>
          <c:tx>
            <c:strRef>
              <c:f>'Main Data Collection'!$A$20:$F$20</c:f>
              <c:strCache>
                <c:ptCount val="6"/>
                <c:pt idx="0">
                  <c:v>ADP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25400">
              <a:solidFill>
                <a:schemeClr val="tx2">
                  <a:lumMod val="95000"/>
                  <a:lumOff val="5000"/>
                </a:schemeClr>
              </a:solidFill>
            </a:ln>
            <a:effectLst/>
          </c:spPr>
          <c:invertIfNegative val="0"/>
          <c:val>
            <c:numRef>
              <c:f>'Main Data Collection'!$B$31:$E$31</c:f>
              <c:numCache>
                <c:formatCode>#,##0</c:formatCode>
                <c:ptCount val="4"/>
                <c:pt idx="0">
                  <c:v>50971000</c:v>
                </c:pt>
                <c:pt idx="1">
                  <c:v>63068200</c:v>
                </c:pt>
                <c:pt idx="2">
                  <c:v>48772500</c:v>
                </c:pt>
                <c:pt idx="3">
                  <c:v>39165500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2-4E43-8728-3F67A3EB26F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6176256"/>
        <c:axId val="226340847"/>
      </c:barChart>
      <c:dateAx>
        <c:axId val="1056176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0847"/>
        <c:crosses val="autoZero"/>
        <c:auto val="1"/>
        <c:lblOffset val="100"/>
        <c:baseTimeUnit val="years"/>
      </c:dateAx>
      <c:valAx>
        <c:axId val="2263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8351894549092969"/>
          <c:w val="1"/>
          <c:h val="0.11648105450907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3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0495E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7620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77171-30ED-8816-D7E0-A25EDE82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mpho\Downloads\Excell.part1.xlsx" TargetMode="External"/><Relationship Id="rId1" Type="http://schemas.openxmlformats.org/officeDocument/2006/relationships/externalLinkPath" Target="/Users/impho/Downloads/Excell.pa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C2">
            <v>44012</v>
          </cell>
        </row>
        <row r="3">
          <cell r="C3">
            <v>44377</v>
          </cell>
        </row>
        <row r="4">
          <cell r="C4">
            <v>44742</v>
          </cell>
        </row>
        <row r="5">
          <cell r="C5">
            <v>45107</v>
          </cell>
        </row>
        <row r="6">
          <cell r="C6">
            <v>44926</v>
          </cell>
        </row>
        <row r="7">
          <cell r="C7">
            <v>45016</v>
          </cell>
        </row>
        <row r="8">
          <cell r="C8">
            <v>45107</v>
          </cell>
        </row>
        <row r="9">
          <cell r="C9">
            <v>45199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opLeftCell="A10" workbookViewId="0">
      <selection activeCell="G10" sqref="G10"/>
    </sheetView>
  </sheetViews>
  <sheetFormatPr defaultColWidth="12.6640625" defaultRowHeight="15.75" customHeight="1" x14ac:dyDescent="0.25"/>
  <cols>
    <col min="1" max="1" width="27" customWidth="1"/>
  </cols>
  <sheetData>
    <row r="1" spans="1:6" ht="15.75" customHeight="1" x14ac:dyDescent="0.3">
      <c r="A1" s="17" t="s">
        <v>18</v>
      </c>
      <c r="B1" s="16"/>
      <c r="C1" s="16"/>
      <c r="D1" s="16"/>
      <c r="E1" s="16"/>
      <c r="F1" s="16"/>
    </row>
    <row r="2" spans="1:6" ht="15.75" customHeight="1" x14ac:dyDescent="0.3">
      <c r="A2" s="1" t="s">
        <v>0</v>
      </c>
      <c r="B2" s="11">
        <v>45169</v>
      </c>
      <c r="C2" s="12">
        <v>45077</v>
      </c>
      <c r="D2" s="13">
        <v>44985</v>
      </c>
      <c r="E2" s="13">
        <v>44895</v>
      </c>
      <c r="F2" s="15" t="s">
        <v>8</v>
      </c>
    </row>
    <row r="3" spans="1:6" ht="15.75" customHeight="1" x14ac:dyDescent="0.3">
      <c r="A3" s="9" t="s">
        <v>1</v>
      </c>
      <c r="B3" s="7">
        <v>925800</v>
      </c>
      <c r="C3" s="8">
        <v>859800</v>
      </c>
      <c r="D3" s="8">
        <v>1008100</v>
      </c>
      <c r="E3" s="8">
        <v>831000</v>
      </c>
      <c r="F3" s="6" t="s">
        <v>9</v>
      </c>
    </row>
    <row r="4" spans="1:6" ht="15.75" customHeight="1" x14ac:dyDescent="0.3">
      <c r="A4" s="9" t="s">
        <v>2</v>
      </c>
      <c r="B4" s="7">
        <v>12200000</v>
      </c>
      <c r="C4" s="8">
        <v>10546400</v>
      </c>
      <c r="D4" s="8">
        <v>10603600</v>
      </c>
      <c r="E4" s="8">
        <v>9214300</v>
      </c>
      <c r="F4" s="2" t="s">
        <v>10</v>
      </c>
    </row>
    <row r="5" spans="1:6" ht="15.75" customHeight="1" x14ac:dyDescent="0.3">
      <c r="A5" s="9" t="s">
        <v>3</v>
      </c>
      <c r="B5" s="7">
        <v>8612200</v>
      </c>
      <c r="C5" s="8">
        <v>7053200</v>
      </c>
      <c r="D5" s="8">
        <v>7202500</v>
      </c>
      <c r="E5" s="8">
        <v>6009000</v>
      </c>
      <c r="F5" s="2" t="s">
        <v>10</v>
      </c>
    </row>
    <row r="6" spans="1:6" ht="15.75" customHeight="1" x14ac:dyDescent="0.3">
      <c r="A6" s="9" t="s">
        <v>4</v>
      </c>
      <c r="B6" s="7">
        <v>3587800</v>
      </c>
      <c r="C6" s="8">
        <v>3493200</v>
      </c>
      <c r="D6" s="8">
        <v>3401100</v>
      </c>
      <c r="E6" s="8">
        <v>3205300</v>
      </c>
      <c r="F6" s="2" t="s">
        <v>10</v>
      </c>
    </row>
    <row r="7" spans="1:6" ht="15.75" customHeight="1" x14ac:dyDescent="0.3">
      <c r="A7" s="9" t="s">
        <v>5</v>
      </c>
      <c r="B7" s="7">
        <v>419200</v>
      </c>
      <c r="C7" s="8">
        <v>350400</v>
      </c>
      <c r="D7" s="8">
        <v>467400</v>
      </c>
      <c r="E7" s="2">
        <v>360300</v>
      </c>
      <c r="F7" s="2" t="s">
        <v>9</v>
      </c>
    </row>
    <row r="8" spans="1:6" ht="15.75" customHeight="1" x14ac:dyDescent="0.3">
      <c r="A8" s="9" t="s">
        <v>6</v>
      </c>
      <c r="B8" s="7">
        <v>419200</v>
      </c>
      <c r="C8" s="8">
        <v>350400</v>
      </c>
      <c r="D8" s="8">
        <v>467400</v>
      </c>
      <c r="E8" s="8">
        <v>360300</v>
      </c>
      <c r="F8" s="2" t="s">
        <v>11</v>
      </c>
    </row>
    <row r="9" spans="1:6" ht="15.75" customHeight="1" x14ac:dyDescent="0.3">
      <c r="A9" s="9" t="s">
        <v>12</v>
      </c>
      <c r="B9" s="7">
        <v>655800</v>
      </c>
      <c r="C9" s="8">
        <v>409300</v>
      </c>
      <c r="D9" s="8">
        <v>604200</v>
      </c>
      <c r="E9" s="8">
        <v>321600</v>
      </c>
      <c r="F9" s="2" t="s">
        <v>11</v>
      </c>
    </row>
    <row r="10" spans="1:6" ht="15.75" customHeight="1" x14ac:dyDescent="0.3">
      <c r="A10" s="9" t="s">
        <v>13</v>
      </c>
      <c r="B10" s="7">
        <v>1749200</v>
      </c>
      <c r="C10" s="8">
        <v>-227500</v>
      </c>
      <c r="D10" s="8">
        <v>737600</v>
      </c>
      <c r="E10" s="8">
        <v>-81300</v>
      </c>
      <c r="F10" s="10" t="s">
        <v>11</v>
      </c>
    </row>
    <row r="11" spans="1:6" ht="15.75" customHeight="1" x14ac:dyDescent="0.3">
      <c r="A11" s="3" t="s">
        <v>7</v>
      </c>
      <c r="B11" s="14">
        <v>45077</v>
      </c>
      <c r="C11" s="14">
        <v>44712</v>
      </c>
      <c r="D11" s="14">
        <v>44347</v>
      </c>
      <c r="E11" s="14">
        <v>43982</v>
      </c>
      <c r="F11" s="15" t="s">
        <v>8</v>
      </c>
    </row>
    <row r="12" spans="1:6" ht="15.75" customHeight="1" x14ac:dyDescent="0.3">
      <c r="A12" s="9" t="s">
        <v>1</v>
      </c>
      <c r="B12" s="4">
        <v>5007100</v>
      </c>
      <c r="C12" s="5">
        <v>3255400</v>
      </c>
      <c r="D12" s="5">
        <v>2785600</v>
      </c>
      <c r="E12" s="5">
        <v>2759700</v>
      </c>
      <c r="F12" s="6" t="s">
        <v>9</v>
      </c>
    </row>
    <row r="13" spans="1:6" ht="15.75" customHeight="1" x14ac:dyDescent="0.3">
      <c r="A13" s="9" t="s">
        <v>2</v>
      </c>
      <c r="B13" s="7">
        <v>10546400</v>
      </c>
      <c r="C13" s="8">
        <v>9635200</v>
      </c>
      <c r="D13" s="8">
        <v>9227200</v>
      </c>
      <c r="E13" s="8">
        <v>8550700</v>
      </c>
      <c r="F13" s="2" t="s">
        <v>10</v>
      </c>
    </row>
    <row r="14" spans="1:6" ht="15.75" customHeight="1" x14ac:dyDescent="0.3">
      <c r="A14" s="9" t="s">
        <v>3</v>
      </c>
      <c r="B14" s="7">
        <v>7053200</v>
      </c>
      <c r="C14" s="8">
        <v>6550000</v>
      </c>
      <c r="D14" s="8">
        <v>6279200</v>
      </c>
      <c r="E14" s="8">
        <v>5769300</v>
      </c>
      <c r="F14" s="2" t="s">
        <v>10</v>
      </c>
    </row>
    <row r="15" spans="1:6" ht="15.75" customHeight="1" x14ac:dyDescent="0.3">
      <c r="A15" s="9" t="s">
        <v>4</v>
      </c>
      <c r="B15" s="7">
        <v>3493200</v>
      </c>
      <c r="C15" s="8">
        <v>3085200</v>
      </c>
      <c r="D15" s="8">
        <v>2948000</v>
      </c>
      <c r="E15" s="8">
        <v>2781400</v>
      </c>
      <c r="F15" s="2" t="s">
        <v>10</v>
      </c>
    </row>
    <row r="16" spans="1:6" ht="15.75" customHeight="1" x14ac:dyDescent="0.3">
      <c r="A16" s="9" t="s">
        <v>5</v>
      </c>
      <c r="B16" s="7">
        <v>1557300</v>
      </c>
      <c r="C16" s="8">
        <v>1392800</v>
      </c>
      <c r="D16" s="8">
        <v>1097500</v>
      </c>
      <c r="E16" s="8">
        <v>1098100</v>
      </c>
      <c r="F16" s="2" t="s">
        <v>9</v>
      </c>
    </row>
    <row r="17" spans="1:6" ht="15.75" customHeight="1" x14ac:dyDescent="0.3">
      <c r="A17" s="9" t="s">
        <v>6</v>
      </c>
      <c r="B17" s="7">
        <v>1557300</v>
      </c>
      <c r="C17" s="8">
        <v>1392800</v>
      </c>
      <c r="D17" s="8">
        <v>1097500</v>
      </c>
      <c r="E17" s="8">
        <v>1098100</v>
      </c>
      <c r="F17" s="2" t="s">
        <v>11</v>
      </c>
    </row>
    <row r="18" spans="1:6" ht="15.75" customHeight="1" x14ac:dyDescent="0.3">
      <c r="A18" s="9" t="s">
        <v>12</v>
      </c>
      <c r="B18" s="7">
        <v>1699400</v>
      </c>
      <c r="C18" s="8">
        <v>1505500</v>
      </c>
      <c r="D18" s="8">
        <v>1260300</v>
      </c>
      <c r="E18" s="8">
        <v>1440900</v>
      </c>
      <c r="F18" s="2" t="s">
        <v>11</v>
      </c>
    </row>
    <row r="19" spans="1:6" ht="15.75" customHeight="1" x14ac:dyDescent="0.3">
      <c r="A19" s="9" t="s">
        <v>13</v>
      </c>
      <c r="B19" s="7">
        <v>1206500</v>
      </c>
      <c r="C19" s="8">
        <v>-894700</v>
      </c>
      <c r="D19" s="8">
        <v>163300</v>
      </c>
      <c r="E19" s="8">
        <v>724600</v>
      </c>
      <c r="F19" s="10" t="s">
        <v>11</v>
      </c>
    </row>
    <row r="20" spans="1:6" ht="15.75" customHeight="1" x14ac:dyDescent="0.25">
      <c r="A20" s="52" t="s">
        <v>21</v>
      </c>
      <c r="B20" s="53"/>
      <c r="C20" s="53"/>
      <c r="D20" s="53"/>
      <c r="E20" s="53"/>
      <c r="F20" s="53"/>
    </row>
    <row r="21" spans="1:6" ht="15.75" customHeight="1" x14ac:dyDescent="0.25">
      <c r="A21" s="81" t="s">
        <v>19</v>
      </c>
      <c r="B21" s="54">
        <v>45199</v>
      </c>
      <c r="C21" s="54">
        <v>45107</v>
      </c>
      <c r="D21" s="54">
        <v>45016</v>
      </c>
      <c r="E21" s="54">
        <v>44926</v>
      </c>
      <c r="F21" s="54">
        <v>44926</v>
      </c>
    </row>
    <row r="22" spans="1:6" ht="15.75" customHeight="1" thickBot="1" x14ac:dyDescent="0.35">
      <c r="A22" s="82" t="s">
        <v>1</v>
      </c>
      <c r="B22" s="57">
        <v>1795300</v>
      </c>
      <c r="C22" s="57">
        <v>1756700</v>
      </c>
      <c r="D22" s="58">
        <v>2054600</v>
      </c>
      <c r="E22" s="57">
        <v>1753100</v>
      </c>
      <c r="F22" s="57">
        <v>1753100</v>
      </c>
    </row>
    <row r="23" spans="1:6" ht="15.75" customHeight="1" thickBot="1" x14ac:dyDescent="0.35">
      <c r="A23" s="83" t="s">
        <v>2</v>
      </c>
      <c r="B23" s="59">
        <v>49323600</v>
      </c>
      <c r="C23" s="59">
        <v>50971000</v>
      </c>
      <c r="D23" s="60">
        <v>59881800</v>
      </c>
      <c r="E23" s="59">
        <v>54453000</v>
      </c>
      <c r="F23" s="59">
        <v>54453000</v>
      </c>
    </row>
    <row r="24" spans="1:6" ht="15.75" customHeight="1" thickBot="1" x14ac:dyDescent="0.35">
      <c r="A24" s="83" t="s">
        <v>3</v>
      </c>
      <c r="B24" s="59">
        <v>45850800</v>
      </c>
      <c r="C24" s="59">
        <v>47461900</v>
      </c>
      <c r="D24" s="60">
        <v>56188000</v>
      </c>
      <c r="E24" s="59">
        <v>51466300</v>
      </c>
      <c r="F24" s="59">
        <v>51466300</v>
      </c>
    </row>
    <row r="25" spans="1:6" ht="15.75" customHeight="1" thickBot="1" x14ac:dyDescent="0.35">
      <c r="A25" s="83" t="s">
        <v>22</v>
      </c>
      <c r="B25" s="59">
        <v>3472800</v>
      </c>
      <c r="C25" s="59">
        <v>3509100</v>
      </c>
      <c r="D25" s="60">
        <v>3693800</v>
      </c>
      <c r="E25" s="59">
        <v>2986700</v>
      </c>
      <c r="F25" s="59">
        <v>2986700</v>
      </c>
    </row>
    <row r="26" spans="1:6" ht="15.75" customHeight="1" thickBot="1" x14ac:dyDescent="0.35">
      <c r="A26" s="83" t="s">
        <v>23</v>
      </c>
      <c r="B26" s="59">
        <v>859400</v>
      </c>
      <c r="C26" s="59">
        <v>776700</v>
      </c>
      <c r="D26" s="60">
        <v>1043100</v>
      </c>
      <c r="E26" s="59">
        <v>813100</v>
      </c>
      <c r="F26" s="59">
        <v>813100</v>
      </c>
    </row>
    <row r="27" spans="1:6" ht="15.75" customHeight="1" thickBot="1" x14ac:dyDescent="0.35">
      <c r="A27" s="83" t="s">
        <v>24</v>
      </c>
      <c r="B27" s="59">
        <v>326500</v>
      </c>
      <c r="C27" s="59">
        <v>1185700</v>
      </c>
      <c r="D27" s="60">
        <v>1404100</v>
      </c>
      <c r="E27" s="59">
        <v>899700</v>
      </c>
      <c r="F27" s="59">
        <v>899700</v>
      </c>
    </row>
    <row r="28" spans="1:6" ht="15.75" customHeight="1" thickBot="1" x14ac:dyDescent="0.35">
      <c r="A28" s="83" t="s">
        <v>25</v>
      </c>
      <c r="B28" s="59">
        <v>-1793300</v>
      </c>
      <c r="C28" s="59">
        <v>-9273300</v>
      </c>
      <c r="D28" s="60">
        <v>4758800</v>
      </c>
      <c r="E28" s="59">
        <v>7686200</v>
      </c>
      <c r="F28" s="59">
        <v>7686200</v>
      </c>
    </row>
    <row r="29" spans="1:6" ht="15.75" customHeight="1" thickBot="1" x14ac:dyDescent="0.3">
      <c r="A29" s="84" t="s">
        <v>26</v>
      </c>
      <c r="B29" s="55">
        <v>45107</v>
      </c>
      <c r="C29" s="55">
        <v>44742</v>
      </c>
      <c r="D29" s="55">
        <v>44377</v>
      </c>
      <c r="E29" s="56">
        <v>44012</v>
      </c>
      <c r="F29" s="56">
        <v>44012</v>
      </c>
    </row>
    <row r="30" spans="1:6" ht="15.75" customHeight="1" thickBot="1" x14ac:dyDescent="0.35">
      <c r="A30" s="83" t="s">
        <v>1</v>
      </c>
      <c r="B30" s="59">
        <v>7245400</v>
      </c>
      <c r="C30" s="59">
        <v>6584600</v>
      </c>
      <c r="D30" s="59">
        <v>5942700</v>
      </c>
      <c r="E30" s="61">
        <v>5599500</v>
      </c>
      <c r="F30" s="61">
        <v>5599500</v>
      </c>
    </row>
    <row r="31" spans="1:6" ht="15.75" customHeight="1" thickBot="1" x14ac:dyDescent="0.35">
      <c r="A31" s="83" t="s">
        <v>2</v>
      </c>
      <c r="B31" s="59">
        <v>50971000</v>
      </c>
      <c r="C31" s="59">
        <v>63068200</v>
      </c>
      <c r="D31" s="59">
        <v>48772500</v>
      </c>
      <c r="E31" s="61">
        <v>39165500</v>
      </c>
      <c r="F31" s="61">
        <v>39165500</v>
      </c>
    </row>
    <row r="32" spans="1:6" ht="15.75" customHeight="1" thickBot="1" x14ac:dyDescent="0.35">
      <c r="A32" s="83" t="s">
        <v>3</v>
      </c>
      <c r="B32" s="59">
        <v>47461900</v>
      </c>
      <c r="C32" s="59">
        <v>59842900</v>
      </c>
      <c r="D32" s="59">
        <v>43102400</v>
      </c>
      <c r="E32" s="62">
        <v>33413300</v>
      </c>
      <c r="F32" s="62">
        <v>33413300</v>
      </c>
    </row>
    <row r="33" spans="1:6" ht="15.75" customHeight="1" thickBot="1" x14ac:dyDescent="0.35">
      <c r="A33" s="83" t="s">
        <v>22</v>
      </c>
      <c r="B33" s="59">
        <v>3509100</v>
      </c>
      <c r="C33" s="59">
        <v>3225300</v>
      </c>
      <c r="D33" s="59">
        <v>5670100</v>
      </c>
      <c r="E33" s="61">
        <v>5752200</v>
      </c>
      <c r="F33" s="61">
        <v>5752200</v>
      </c>
    </row>
    <row r="34" spans="1:6" ht="15.75" customHeight="1" thickBot="1" x14ac:dyDescent="0.35">
      <c r="A34" s="83" t="s">
        <v>23</v>
      </c>
      <c r="B34" s="59">
        <v>3412000</v>
      </c>
      <c r="C34" s="59">
        <v>2948900</v>
      </c>
      <c r="D34" s="59">
        <v>2598500</v>
      </c>
      <c r="E34" s="61">
        <v>2466500</v>
      </c>
      <c r="F34" s="61">
        <v>2466500</v>
      </c>
    </row>
    <row r="35" spans="1:6" ht="15.75" customHeight="1" thickBot="1" x14ac:dyDescent="0.35">
      <c r="A35" s="83" t="s">
        <v>24</v>
      </c>
      <c r="B35" s="59">
        <v>4207600</v>
      </c>
      <c r="C35" s="59">
        <v>3099500</v>
      </c>
      <c r="D35" s="59">
        <v>3093300</v>
      </c>
      <c r="E35" s="61">
        <v>3026200</v>
      </c>
      <c r="F35" s="61">
        <v>3026200</v>
      </c>
    </row>
    <row r="36" spans="1:6" ht="15.75" customHeight="1" thickBot="1" x14ac:dyDescent="0.35">
      <c r="A36" s="83" t="s">
        <v>25</v>
      </c>
      <c r="B36" s="59">
        <v>-13990400</v>
      </c>
      <c r="C36" s="59">
        <v>9738500</v>
      </c>
      <c r="D36" s="59">
        <v>6015800</v>
      </c>
      <c r="E36" s="61">
        <v>291900</v>
      </c>
      <c r="F36" s="61">
        <v>291900</v>
      </c>
    </row>
  </sheetData>
  <mergeCells count="2">
    <mergeCell ref="A1:F1"/>
    <mergeCell ref="A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A511-0B24-4518-AE05-EAED75A24DC9}">
  <dimension ref="A1:F17"/>
  <sheetViews>
    <sheetView tabSelected="1" zoomScale="115" zoomScaleNormal="115" workbookViewId="0">
      <selection activeCell="E24" sqref="E24"/>
    </sheetView>
  </sheetViews>
  <sheetFormatPr defaultRowHeight="13.2" x14ac:dyDescent="0.25"/>
  <cols>
    <col min="1" max="1" width="15.77734375" customWidth="1"/>
    <col min="2" max="2" width="8.88671875" customWidth="1"/>
    <col min="3" max="3" width="10.77734375" customWidth="1"/>
    <col min="4" max="6" width="15.77734375" customWidth="1"/>
  </cols>
  <sheetData>
    <row r="1" spans="1:6" x14ac:dyDescent="0.25">
      <c r="A1" s="21" t="s">
        <v>17</v>
      </c>
      <c r="B1" s="22"/>
      <c r="C1" s="23" t="s">
        <v>20</v>
      </c>
      <c r="D1" s="24" t="s">
        <v>14</v>
      </c>
      <c r="E1" s="24" t="s">
        <v>15</v>
      </c>
      <c r="F1" s="25" t="s">
        <v>16</v>
      </c>
    </row>
    <row r="2" spans="1:6" x14ac:dyDescent="0.25">
      <c r="A2" s="26"/>
      <c r="B2" s="18" t="s">
        <v>7</v>
      </c>
      <c r="C2" s="39">
        <v>45077</v>
      </c>
      <c r="D2" s="69">
        <v>3493200</v>
      </c>
      <c r="E2" s="44">
        <f>1557300/3493200</f>
        <v>0.44580900034352455</v>
      </c>
      <c r="F2" s="48">
        <f>1557300/10546400</f>
        <v>0.1476617613593264</v>
      </c>
    </row>
    <row r="3" spans="1:6" x14ac:dyDescent="0.25">
      <c r="A3" s="27"/>
      <c r="B3" s="19"/>
      <c r="C3" s="39">
        <v>44712</v>
      </c>
      <c r="D3" s="69">
        <v>3085200</v>
      </c>
      <c r="E3" s="44">
        <f>1392800/3085200</f>
        <v>0.45144561130558797</v>
      </c>
      <c r="F3" s="48">
        <f>1392800/9635200</f>
        <v>0.14455330454998339</v>
      </c>
    </row>
    <row r="4" spans="1:6" x14ac:dyDescent="0.25">
      <c r="A4" s="27"/>
      <c r="B4" s="19"/>
      <c r="C4" s="39">
        <v>44347</v>
      </c>
      <c r="D4" s="69">
        <v>2948000</v>
      </c>
      <c r="E4" s="44">
        <f>1097500/2948000</f>
        <v>0.37228629579375849</v>
      </c>
      <c r="F4" s="48">
        <f>1097500/9227200</f>
        <v>0.11894182417201318</v>
      </c>
    </row>
    <row r="5" spans="1:6" ht="13.8" thickBot="1" x14ac:dyDescent="0.3">
      <c r="A5" s="28" t="s">
        <v>18</v>
      </c>
      <c r="B5" s="20"/>
      <c r="C5" s="40">
        <v>43982</v>
      </c>
      <c r="D5" s="70">
        <v>2781400</v>
      </c>
      <c r="E5" s="45">
        <f>1098100/2781400</f>
        <v>0.39480117926224206</v>
      </c>
      <c r="F5" s="49">
        <f>1098100/8550700</f>
        <v>0.12842223443694667</v>
      </c>
    </row>
    <row r="6" spans="1:6" x14ac:dyDescent="0.25">
      <c r="A6" s="29"/>
      <c r="B6" s="31" t="s">
        <v>0</v>
      </c>
      <c r="C6" s="41">
        <v>45169</v>
      </c>
      <c r="D6" s="71">
        <v>3587800</v>
      </c>
      <c r="E6" s="46">
        <f>419200/3587800</f>
        <v>0.1168404035899437</v>
      </c>
      <c r="F6" s="50">
        <f>419200/12200000</f>
        <v>3.4360655737704915E-2</v>
      </c>
    </row>
    <row r="7" spans="1:6" x14ac:dyDescent="0.25">
      <c r="A7" s="27"/>
      <c r="B7" s="32"/>
      <c r="C7" s="42">
        <v>45077</v>
      </c>
      <c r="D7" s="69">
        <v>3493200</v>
      </c>
      <c r="E7" s="44">
        <f>350400/3493200</f>
        <v>0.10030917210580556</v>
      </c>
      <c r="F7" s="48">
        <f>350400/10546400</f>
        <v>3.322460744898733E-2</v>
      </c>
    </row>
    <row r="8" spans="1:6" x14ac:dyDescent="0.25">
      <c r="A8" s="27"/>
      <c r="B8" s="32"/>
      <c r="C8" s="42">
        <v>44985</v>
      </c>
      <c r="D8" s="69">
        <v>3401100</v>
      </c>
      <c r="E8" s="44">
        <f>467400/3401100</f>
        <v>0.13742612684131605</v>
      </c>
      <c r="F8" s="48">
        <f>467400/10603600</f>
        <v>4.4079369270813684E-2</v>
      </c>
    </row>
    <row r="9" spans="1:6" ht="13.8" thickBot="1" x14ac:dyDescent="0.3">
      <c r="A9" s="30"/>
      <c r="B9" s="33"/>
      <c r="C9" s="43">
        <v>44895</v>
      </c>
      <c r="D9" s="72">
        <v>3205300</v>
      </c>
      <c r="E9" s="47">
        <f>360300/3205300</f>
        <v>0.11240757495398247</v>
      </c>
      <c r="F9" s="51">
        <f>360300/9214300</f>
        <v>3.9102264957728748E-2</v>
      </c>
    </row>
    <row r="10" spans="1:6" ht="13.8" customHeight="1" x14ac:dyDescent="0.25">
      <c r="A10" s="77" t="s">
        <v>21</v>
      </c>
      <c r="B10" s="18" t="s">
        <v>7</v>
      </c>
      <c r="C10" s="80">
        <f>[1]Sheet2!C2</f>
        <v>44012</v>
      </c>
      <c r="D10" s="73">
        <f>39165500-33413300</f>
        <v>5752200</v>
      </c>
      <c r="E10" s="63">
        <f>2466500/5752200</f>
        <v>0.42879246201453358</v>
      </c>
      <c r="F10" s="64">
        <f>2466500/39165500</f>
        <v>6.2976343976203553E-2</v>
      </c>
    </row>
    <row r="11" spans="1:6" x14ac:dyDescent="0.25">
      <c r="A11" s="78"/>
      <c r="B11" s="19"/>
      <c r="C11" s="34">
        <f>[1]Sheet2!C3</f>
        <v>44377</v>
      </c>
      <c r="D11" s="74">
        <f>48772500-43102400</f>
        <v>5670100</v>
      </c>
      <c r="E11" s="63">
        <f>2598500/5670100</f>
        <v>0.45828115906245037</v>
      </c>
      <c r="F11" s="64">
        <f>2598500/48772500</f>
        <v>5.3277974268286434E-2</v>
      </c>
    </row>
    <row r="12" spans="1:6" x14ac:dyDescent="0.25">
      <c r="A12" s="78"/>
      <c r="B12" s="19"/>
      <c r="C12" s="34">
        <f>[1]Sheet2!C4</f>
        <v>44742</v>
      </c>
      <c r="D12" s="73">
        <f>63068200-59842900</f>
        <v>3225300</v>
      </c>
      <c r="E12" s="63">
        <f>2948900/3225300</f>
        <v>0.9143025454996434</v>
      </c>
      <c r="F12" s="64">
        <f>2948900/63068200</f>
        <v>4.6757319853745628E-2</v>
      </c>
    </row>
    <row r="13" spans="1:6" ht="13.8" thickBot="1" x14ac:dyDescent="0.3">
      <c r="A13" s="78"/>
      <c r="B13" s="20"/>
      <c r="C13" s="35">
        <f>[1]Sheet2!C5</f>
        <v>45107</v>
      </c>
      <c r="D13" s="75">
        <f>50971000-47461900</f>
        <v>3509100</v>
      </c>
      <c r="E13" s="65">
        <f>3412000/3509100</f>
        <v>0.97232908723034395</v>
      </c>
      <c r="F13" s="66">
        <f>3412000/50971000</f>
        <v>6.694002471993879E-2</v>
      </c>
    </row>
    <row r="14" spans="1:6" x14ac:dyDescent="0.25">
      <c r="A14" s="78"/>
      <c r="B14" s="31" t="s">
        <v>0</v>
      </c>
      <c r="C14" s="36">
        <f>[1]Sheet2!C6</f>
        <v>44926</v>
      </c>
      <c r="D14" s="76">
        <f>54453000-51466300</f>
        <v>2986700</v>
      </c>
      <c r="E14" s="67">
        <f>813100/2986700</f>
        <v>0.2722402651756119</v>
      </c>
      <c r="F14" s="68">
        <f>813100/54453000</f>
        <v>1.4932143316254384E-2</v>
      </c>
    </row>
    <row r="15" spans="1:6" ht="13.8" customHeight="1" x14ac:dyDescent="0.25">
      <c r="A15" s="78"/>
      <c r="B15" s="32"/>
      <c r="C15" s="37">
        <f>[1]Sheet2!C7</f>
        <v>45016</v>
      </c>
      <c r="D15" s="73">
        <f>59881800-56188000</f>
        <v>3693800</v>
      </c>
      <c r="E15" s="63">
        <f>1043100/3693800</f>
        <v>0.28239211651957336</v>
      </c>
      <c r="F15" s="64">
        <f>1043100/59881800</f>
        <v>1.741931605262367E-2</v>
      </c>
    </row>
    <row r="16" spans="1:6" x14ac:dyDescent="0.25">
      <c r="A16" s="78"/>
      <c r="B16" s="32"/>
      <c r="C16" s="37">
        <f>[1]Sheet2!C8</f>
        <v>45107</v>
      </c>
      <c r="D16" s="73">
        <f>50971000-47461900</f>
        <v>3509100</v>
      </c>
      <c r="E16" s="63">
        <f>776700/3509100</f>
        <v>0.22133880482174917</v>
      </c>
      <c r="F16" s="64">
        <f>776700/50971000</f>
        <v>1.523807655333425E-2</v>
      </c>
    </row>
    <row r="17" spans="1:6" ht="13.8" thickBot="1" x14ac:dyDescent="0.3">
      <c r="A17" s="79"/>
      <c r="B17" s="33"/>
      <c r="C17" s="38">
        <f>[1]Sheet2!C9</f>
        <v>45199</v>
      </c>
      <c r="D17" s="75">
        <f>49323600-45850800</f>
        <v>3472800</v>
      </c>
      <c r="E17" s="65">
        <f>859400/3472800</f>
        <v>0.24746602165399678</v>
      </c>
      <c r="F17" s="66">
        <f>859400/49323600</f>
        <v>1.7423707920751933E-2</v>
      </c>
    </row>
  </sheetData>
  <mergeCells count="6">
    <mergeCell ref="B2:B5"/>
    <mergeCell ref="B6:B9"/>
    <mergeCell ref="A5:A6"/>
    <mergeCell ref="B10:B13"/>
    <mergeCell ref="B14:B17"/>
    <mergeCell ref="A10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E6AE-7159-44F1-9AC4-373A7CCCE71C}">
  <dimension ref="A1"/>
  <sheetViews>
    <sheetView workbookViewId="0">
      <selection activeCell="F25" sqref="F25"/>
    </sheetView>
  </sheetViews>
  <sheetFormatPr defaultRowHeight="13.2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2638196871D49A63380641E7B0523" ma:contentTypeVersion="3" ma:contentTypeDescription="Create a new document." ma:contentTypeScope="" ma:versionID="0e1256e99d8759ae9e4629ed789c8498">
  <xsd:schema xmlns:xsd="http://www.w3.org/2001/XMLSchema" xmlns:xs="http://www.w3.org/2001/XMLSchema" xmlns:p="http://schemas.microsoft.com/office/2006/metadata/properties" xmlns:ns3="a17a1e45-d17b-4cc9-a3b7-ab64f65e591b" targetNamespace="http://schemas.microsoft.com/office/2006/metadata/properties" ma:root="true" ma:fieldsID="e8a1a612eb3a4444dc813d1c86b6fd4b" ns3:_="">
    <xsd:import namespace="a17a1e45-d17b-4cc9-a3b7-ab64f65e59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7a1e45-d17b-4cc9-a3b7-ab64f65e5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FC219E-438A-4C3E-BBDC-BF523BE0B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7a1e45-d17b-4cc9-a3b7-ab64f65e5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95D7A4-7F12-41FB-8543-BF2BF8887E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1E693C-DE54-4FAE-BC32-B64DBCEF3700}">
  <ds:schemaRefs>
    <ds:schemaRef ds:uri="http://purl.org/dc/terms/"/>
    <ds:schemaRef ds:uri="http://schemas.openxmlformats.org/package/2006/metadata/core-properties"/>
    <ds:schemaRef ds:uri="a17a1e45-d17b-4cc9-a3b7-ab64f65e591b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 Collection</vt:lpstr>
      <vt:lpstr>Extra Data</vt:lpstr>
      <vt:lpstr>Annual Total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Ponk Pak</dc:creator>
  <cp:lastModifiedBy>Benicio Sosa</cp:lastModifiedBy>
  <dcterms:created xsi:type="dcterms:W3CDTF">2023-12-13T00:35:06Z</dcterms:created>
  <dcterms:modified xsi:type="dcterms:W3CDTF">2023-12-13T01:33:50Z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0x0101001C82638196871D49A63380641E7B0523</vt:lpwstr>
  </property>
</Properties>
</file>