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istProduccion\Desktop\ANALY\PROYECCIONES\"/>
    </mc:Choice>
  </mc:AlternateContent>
  <bookViews>
    <workbookView xWindow="0" yWindow="0" windowWidth="20400" windowHeight="7755" activeTab="3"/>
  </bookViews>
  <sheets>
    <sheet name="29-SEP" sheetId="3" r:id="rId1"/>
    <sheet name="02-OCT" sheetId="2" r:id="rId2"/>
    <sheet name="03-OCT" sheetId="4" r:id="rId3"/>
    <sheet name="04-OCT" sheetId="5" r:id="rId4"/>
    <sheet name="05-OCT" sheetId="6" r:id="rId5"/>
    <sheet name="06-OCT" sheetId="8" r:id="rId6"/>
    <sheet name="09-OCT" sheetId="9" r:id="rId7"/>
    <sheet name="10-OCT" sheetId="10" r:id="rId8"/>
  </sheets>
  <definedNames>
    <definedName name="_xlnm._FilterDatabase" localSheetId="1" hidden="1">'02-OCT'!$A$4:$BX$56</definedName>
    <definedName name="_xlnm._FilterDatabase" localSheetId="2" hidden="1">'03-OCT'!$A$4:$BX$58</definedName>
    <definedName name="_xlnm._FilterDatabase" localSheetId="3" hidden="1">'04-OCT'!$A$4:$BX$58</definedName>
    <definedName name="_xlnm._FilterDatabase" localSheetId="4" hidden="1">'05-OCT'!$A$4:$BX$59</definedName>
    <definedName name="_xlnm._FilterDatabase" localSheetId="5" hidden="1">'06-OCT'!$A$4:$BX$59</definedName>
    <definedName name="_xlnm._FilterDatabase" localSheetId="6" hidden="1">'09-OCT'!$A$4:$BX$55</definedName>
    <definedName name="_xlnm._FilterDatabase" localSheetId="7" hidden="1">'10-OCT'!$A$4:$BX$55</definedName>
    <definedName name="_xlnm._FilterDatabase" localSheetId="0" hidden="1">'29-SEP'!$A$4:$BX$57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0" i="10" l="1"/>
  <c r="AF11" i="10"/>
  <c r="BX45" i="10"/>
  <c r="BV45" i="10" s="1"/>
  <c r="BW45" i="10"/>
  <c r="BU45" i="10"/>
  <c r="BT45" i="10"/>
  <c r="BS45" i="10"/>
  <c r="BQ45" i="10" s="1"/>
  <c r="BR45" i="10"/>
  <c r="BP45" i="10"/>
  <c r="BO45" i="10"/>
  <c r="BN45" i="10"/>
  <c r="BL45" i="10" s="1"/>
  <c r="BM45" i="10"/>
  <c r="BK45" i="10"/>
  <c r="BJ45" i="10"/>
  <c r="BI45" i="10"/>
  <c r="BG45" i="10" s="1"/>
  <c r="BH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R45" i="10" s="1"/>
  <c r="AS45" i="10"/>
  <c r="AQ45" i="10"/>
  <c r="AP45" i="10"/>
  <c r="AL45" i="10"/>
  <c r="AK45" i="10"/>
  <c r="AG45" i="10"/>
  <c r="L45" i="10"/>
  <c r="N45" i="10"/>
  <c r="AA45" i="10"/>
  <c r="AB45" i="10"/>
  <c r="BU38" i="10"/>
  <c r="BP38" i="10"/>
  <c r="BK38" i="10"/>
  <c r="BF38" i="10"/>
  <c r="BA38" i="10"/>
  <c r="AV38" i="10"/>
  <c r="AQ38" i="10"/>
  <c r="AL38" i="10"/>
  <c r="AG38" i="10"/>
  <c r="AB38" i="10"/>
  <c r="J69" i="10" l="1"/>
  <c r="J68" i="10"/>
  <c r="J67" i="10"/>
  <c r="J66" i="10"/>
  <c r="J65" i="10"/>
  <c r="J64" i="10"/>
  <c r="J63" i="10"/>
  <c r="J62" i="10"/>
  <c r="J61" i="10"/>
  <c r="C60" i="10"/>
  <c r="A60" i="10"/>
  <c r="D59" i="10"/>
  <c r="D58" i="10"/>
  <c r="D60" i="10" s="1"/>
  <c r="BX50" i="10"/>
  <c r="BU50" i="10"/>
  <c r="BS50" i="10"/>
  <c r="BP50" i="10"/>
  <c r="BN50" i="10"/>
  <c r="BK50" i="10"/>
  <c r="BI50" i="10"/>
  <c r="BF50" i="10"/>
  <c r="BD50" i="10"/>
  <c r="BA50" i="10"/>
  <c r="AY50" i="10"/>
  <c r="AV50" i="10"/>
  <c r="AT50" i="10"/>
  <c r="AQ50" i="10"/>
  <c r="AO50" i="10"/>
  <c r="AL50" i="10"/>
  <c r="AJ50" i="10"/>
  <c r="AG50" i="10"/>
  <c r="AE50" i="10"/>
  <c r="AB50" i="10"/>
  <c r="BW48" i="10"/>
  <c r="BX48" i="10" s="1"/>
  <c r="BR48" i="10"/>
  <c r="BS48" i="10" s="1"/>
  <c r="BN48" i="10"/>
  <c r="BM48" i="10"/>
  <c r="BH48" i="10"/>
  <c r="BI48" i="10" s="1"/>
  <c r="BC48" i="10"/>
  <c r="BD48" i="10" s="1"/>
  <c r="AX48" i="10"/>
  <c r="AY48" i="10" s="1"/>
  <c r="AS48" i="10"/>
  <c r="AT48" i="10" s="1"/>
  <c r="AN48" i="10"/>
  <c r="AO48" i="10" s="1"/>
  <c r="AI48" i="10"/>
  <c r="AJ48" i="10" s="1"/>
  <c r="AD48" i="10"/>
  <c r="AE48" i="10" s="1"/>
  <c r="V48" i="10"/>
  <c r="X48" i="10" s="1"/>
  <c r="O48" i="10"/>
  <c r="BT47" i="10"/>
  <c r="BO47" i="10"/>
  <c r="BJ47" i="10"/>
  <c r="BE47" i="10"/>
  <c r="AZ47" i="10"/>
  <c r="AU47" i="10"/>
  <c r="AP47" i="10"/>
  <c r="AK47" i="10"/>
  <c r="AF47" i="10"/>
  <c r="AA47" i="10"/>
  <c r="Z47" i="10"/>
  <c r="M47" i="10"/>
  <c r="BT44" i="10"/>
  <c r="BO44" i="10"/>
  <c r="BJ44" i="10"/>
  <c r="BE44" i="10"/>
  <c r="AZ44" i="10"/>
  <c r="AU44" i="10"/>
  <c r="AP44" i="10"/>
  <c r="AK44" i="10"/>
  <c r="AF44" i="10"/>
  <c r="AA44" i="10"/>
  <c r="Z44" i="10"/>
  <c r="M44" i="10"/>
  <c r="BM44" i="10" s="1"/>
  <c r="BN44" i="10" s="1"/>
  <c r="J44" i="10"/>
  <c r="BT43" i="10"/>
  <c r="BO43" i="10"/>
  <c r="BJ43" i="10"/>
  <c r="BE43" i="10"/>
  <c r="AZ43" i="10"/>
  <c r="AU43" i="10"/>
  <c r="AP43" i="10"/>
  <c r="AK43" i="10"/>
  <c r="AF43" i="10"/>
  <c r="AA43" i="10"/>
  <c r="Z43" i="10"/>
  <c r="M43" i="10"/>
  <c r="BW43" i="10" s="1"/>
  <c r="BX43" i="10" s="1"/>
  <c r="BT42" i="10"/>
  <c r="BO42" i="10"/>
  <c r="BJ42" i="10"/>
  <c r="BE42" i="10"/>
  <c r="AZ42" i="10"/>
  <c r="AU42" i="10"/>
  <c r="AP42" i="10"/>
  <c r="AK42" i="10"/>
  <c r="AF42" i="10"/>
  <c r="AA42" i="10"/>
  <c r="Z42" i="10"/>
  <c r="V42" i="10"/>
  <c r="X42" i="10" s="1"/>
  <c r="M42" i="10"/>
  <c r="BW42" i="10" s="1"/>
  <c r="BX42" i="10" s="1"/>
  <c r="BT41" i="10"/>
  <c r="BO41" i="10"/>
  <c r="BJ41" i="10"/>
  <c r="BE41" i="10"/>
  <c r="AZ41" i="10"/>
  <c r="AU41" i="10"/>
  <c r="AP41" i="10"/>
  <c r="AK41" i="10"/>
  <c r="AF41" i="10"/>
  <c r="AA41" i="10"/>
  <c r="Z41" i="10"/>
  <c r="M41" i="10"/>
  <c r="AI41" i="10" s="1"/>
  <c r="BU40" i="10"/>
  <c r="BP40" i="10"/>
  <c r="BK40" i="10"/>
  <c r="BF40" i="10"/>
  <c r="BA40" i="10"/>
  <c r="AV40" i="10"/>
  <c r="AQ40" i="10"/>
  <c r="AL40" i="10"/>
  <c r="AG40" i="10"/>
  <c r="AB40" i="10"/>
  <c r="W40" i="10"/>
  <c r="N40" i="10"/>
  <c r="Z40" i="10" s="1"/>
  <c r="L40" i="10"/>
  <c r="J40" i="10"/>
  <c r="I40" i="10"/>
  <c r="H40" i="10"/>
  <c r="G40" i="10"/>
  <c r="F40" i="10"/>
  <c r="BT39" i="10"/>
  <c r="BT40" i="10" s="1"/>
  <c r="BO39" i="10"/>
  <c r="BO40" i="10" s="1"/>
  <c r="BJ39" i="10"/>
  <c r="BJ40" i="10" s="1"/>
  <c r="BE39" i="10"/>
  <c r="BE40" i="10" s="1"/>
  <c r="AZ39" i="10"/>
  <c r="AZ40" i="10" s="1"/>
  <c r="AU39" i="10"/>
  <c r="AU40" i="10" s="1"/>
  <c r="AP39" i="10"/>
  <c r="AP40" i="10" s="1"/>
  <c r="AK39" i="10"/>
  <c r="AK40" i="10" s="1"/>
  <c r="AF39" i="10"/>
  <c r="AF40" i="10" s="1"/>
  <c r="AA39" i="10"/>
  <c r="AA40" i="10" s="1"/>
  <c r="Z39" i="10"/>
  <c r="M39" i="10"/>
  <c r="BW39" i="10" s="1"/>
  <c r="W38" i="10"/>
  <c r="N38" i="10"/>
  <c r="L38" i="10"/>
  <c r="I38" i="10"/>
  <c r="H38" i="10"/>
  <c r="G38" i="10"/>
  <c r="G45" i="10" s="1"/>
  <c r="F38" i="10"/>
  <c r="F45" i="10" s="1"/>
  <c r="BT37" i="10"/>
  <c r="BO37" i="10"/>
  <c r="BJ37" i="10"/>
  <c r="BE37" i="10"/>
  <c r="AZ37" i="10"/>
  <c r="AU37" i="10"/>
  <c r="AP37" i="10"/>
  <c r="AK37" i="10"/>
  <c r="AF37" i="10"/>
  <c r="AA37" i="10"/>
  <c r="Z37" i="10"/>
  <c r="M37" i="10"/>
  <c r="BW37" i="10" s="1"/>
  <c r="BX37" i="10" s="1"/>
  <c r="BT36" i="10"/>
  <c r="BO36" i="10"/>
  <c r="BJ36" i="10"/>
  <c r="BE36" i="10"/>
  <c r="AZ36" i="10"/>
  <c r="AU36" i="10"/>
  <c r="AP36" i="10"/>
  <c r="AK36" i="10"/>
  <c r="AF36" i="10"/>
  <c r="AA36" i="10"/>
  <c r="Z36" i="10"/>
  <c r="M36" i="10"/>
  <c r="J36" i="10"/>
  <c r="BT35" i="10"/>
  <c r="BO35" i="10"/>
  <c r="BJ35" i="10"/>
  <c r="BE35" i="10"/>
  <c r="AZ35" i="10"/>
  <c r="AU35" i="10"/>
  <c r="AP35" i="10"/>
  <c r="AK35" i="10"/>
  <c r="AF35" i="10"/>
  <c r="AA35" i="10"/>
  <c r="Z35" i="10"/>
  <c r="V35" i="10"/>
  <c r="X35" i="10" s="1"/>
  <c r="M35" i="10"/>
  <c r="BW35" i="10" s="1"/>
  <c r="BX35" i="10" s="1"/>
  <c r="BT34" i="10"/>
  <c r="BO34" i="10"/>
  <c r="BJ34" i="10"/>
  <c r="BE34" i="10"/>
  <c r="BC34" i="10"/>
  <c r="AZ34" i="10"/>
  <c r="AU34" i="10"/>
  <c r="AP34" i="10"/>
  <c r="AK34" i="10"/>
  <c r="AF34" i="10"/>
  <c r="AA34" i="10"/>
  <c r="Z34" i="10"/>
  <c r="M34" i="10"/>
  <c r="BR34" i="10" s="1"/>
  <c r="BT33" i="10"/>
  <c r="BT38" i="10" s="1"/>
  <c r="BO33" i="10"/>
  <c r="BJ33" i="10"/>
  <c r="BE33" i="10"/>
  <c r="AZ33" i="10"/>
  <c r="AZ38" i="10" s="1"/>
  <c r="AU33" i="10"/>
  <c r="AP33" i="10"/>
  <c r="AK33" i="10"/>
  <c r="AF33" i="10"/>
  <c r="AF38" i="10" s="1"/>
  <c r="AA33" i="10"/>
  <c r="Z33" i="10"/>
  <c r="M33" i="10"/>
  <c r="V33" i="10" s="1"/>
  <c r="X33" i="10" s="1"/>
  <c r="BU32" i="10"/>
  <c r="BP32" i="10"/>
  <c r="BK32" i="10"/>
  <c r="BF32" i="10"/>
  <c r="BA32" i="10"/>
  <c r="BA51" i="10" s="1"/>
  <c r="AV32" i="10"/>
  <c r="AQ32" i="10"/>
  <c r="AL32" i="10"/>
  <c r="AG32" i="10"/>
  <c r="AB32" i="10"/>
  <c r="W32" i="10"/>
  <c r="N32" i="10"/>
  <c r="L32" i="10"/>
  <c r="I32" i="10"/>
  <c r="H32" i="10"/>
  <c r="G32" i="10"/>
  <c r="F32" i="10"/>
  <c r="F51" i="10" s="1"/>
  <c r="F52" i="10" s="1"/>
  <c r="BT31" i="10"/>
  <c r="BO31" i="10"/>
  <c r="BJ31" i="10"/>
  <c r="BE31" i="10"/>
  <c r="AZ31" i="10"/>
  <c r="AU31" i="10"/>
  <c r="AP31" i="10"/>
  <c r="AK31" i="10"/>
  <c r="AF31" i="10"/>
  <c r="AA31" i="10"/>
  <c r="Z31" i="10"/>
  <c r="M31" i="10"/>
  <c r="AS31" i="10" s="1"/>
  <c r="AT31" i="10" s="1"/>
  <c r="BT30" i="10"/>
  <c r="BO30" i="10"/>
  <c r="BJ30" i="10"/>
  <c r="BE30" i="10"/>
  <c r="AZ30" i="10"/>
  <c r="AU30" i="10"/>
  <c r="AP30" i="10"/>
  <c r="AK30" i="10"/>
  <c r="AF30" i="10"/>
  <c r="AA30" i="10"/>
  <c r="Z30" i="10"/>
  <c r="M30" i="10"/>
  <c r="BW29" i="10"/>
  <c r="BX29" i="10" s="1"/>
  <c r="BT29" i="10"/>
  <c r="BR29" i="10"/>
  <c r="BS29" i="10" s="1"/>
  <c r="BO29" i="10"/>
  <c r="BM29" i="10"/>
  <c r="BN29" i="10" s="1"/>
  <c r="BJ29" i="10"/>
  <c r="BH29" i="10"/>
  <c r="BI29" i="10" s="1"/>
  <c r="BE29" i="10"/>
  <c r="BC29" i="10"/>
  <c r="BD29" i="10" s="1"/>
  <c r="AZ29" i="10"/>
  <c r="AX29" i="10"/>
  <c r="AY29" i="10" s="1"/>
  <c r="AU29" i="10"/>
  <c r="AS29" i="10"/>
  <c r="AT29" i="10" s="1"/>
  <c r="AP29" i="10"/>
  <c r="AN29" i="10"/>
  <c r="AO29" i="10" s="1"/>
  <c r="AK29" i="10"/>
  <c r="AI29" i="10"/>
  <c r="AJ29" i="10" s="1"/>
  <c r="AF29" i="10"/>
  <c r="AD29" i="10"/>
  <c r="AE29" i="10" s="1"/>
  <c r="AA29" i="10"/>
  <c r="Z29" i="10"/>
  <c r="V29" i="10"/>
  <c r="X29" i="10" s="1"/>
  <c r="O29" i="10"/>
  <c r="BT28" i="10"/>
  <c r="BO28" i="10"/>
  <c r="BJ28" i="10"/>
  <c r="BE28" i="10"/>
  <c r="AZ28" i="10"/>
  <c r="AU28" i="10"/>
  <c r="AP28" i="10"/>
  <c r="AK28" i="10"/>
  <c r="AF28" i="10"/>
  <c r="AA28" i="10"/>
  <c r="Z28" i="10"/>
  <c r="M28" i="10"/>
  <c r="BW28" i="10" s="1"/>
  <c r="BX28" i="10" s="1"/>
  <c r="BT27" i="10"/>
  <c r="BO27" i="10"/>
  <c r="BJ27" i="10"/>
  <c r="BE27" i="10"/>
  <c r="AZ27" i="10"/>
  <c r="AU27" i="10"/>
  <c r="AP27" i="10"/>
  <c r="AK27" i="10"/>
  <c r="AF27" i="10"/>
  <c r="AA27" i="10"/>
  <c r="Z27" i="10"/>
  <c r="M27" i="10"/>
  <c r="BT26" i="10"/>
  <c r="BO26" i="10"/>
  <c r="BJ26" i="10"/>
  <c r="BE26" i="10"/>
  <c r="AZ26" i="10"/>
  <c r="AU26" i="10"/>
  <c r="AP26" i="10"/>
  <c r="AK26" i="10"/>
  <c r="AF26" i="10"/>
  <c r="AA26" i="10"/>
  <c r="Z26" i="10"/>
  <c r="M26" i="10"/>
  <c r="AS26" i="10" s="1"/>
  <c r="AT26" i="10" s="1"/>
  <c r="BT25" i="10"/>
  <c r="BO25" i="10"/>
  <c r="BJ25" i="10"/>
  <c r="BE25" i="10"/>
  <c r="AZ25" i="10"/>
  <c r="AU25" i="10"/>
  <c r="AP25" i="10"/>
  <c r="AK25" i="10"/>
  <c r="AF25" i="10"/>
  <c r="AA25" i="10"/>
  <c r="Z25" i="10"/>
  <c r="M25" i="10"/>
  <c r="BT24" i="10"/>
  <c r="BO24" i="10"/>
  <c r="BJ24" i="10"/>
  <c r="BE24" i="10"/>
  <c r="AZ24" i="10"/>
  <c r="AU24" i="10"/>
  <c r="AP24" i="10"/>
  <c r="AK24" i="10"/>
  <c r="AF24" i="10"/>
  <c r="AA24" i="10"/>
  <c r="Z24" i="10"/>
  <c r="M24" i="10"/>
  <c r="BT23" i="10"/>
  <c r="BO23" i="10"/>
  <c r="BJ23" i="10"/>
  <c r="BE23" i="10"/>
  <c r="AZ23" i="10"/>
  <c r="AU23" i="10"/>
  <c r="AP23" i="10"/>
  <c r="AK23" i="10"/>
  <c r="AF23" i="10"/>
  <c r="AA23" i="10"/>
  <c r="Z23" i="10"/>
  <c r="M23" i="10"/>
  <c r="BT22" i="10"/>
  <c r="BO22" i="10"/>
  <c r="BJ22" i="10"/>
  <c r="BE22" i="10"/>
  <c r="AZ22" i="10"/>
  <c r="AU22" i="10"/>
  <c r="AP22" i="10"/>
  <c r="AK22" i="10"/>
  <c r="AF22" i="10"/>
  <c r="AA22" i="10"/>
  <c r="Z22" i="10"/>
  <c r="V22" i="10"/>
  <c r="X22" i="10" s="1"/>
  <c r="M22" i="10"/>
  <c r="BW22" i="10" s="1"/>
  <c r="BX22" i="10" s="1"/>
  <c r="BT21" i="10"/>
  <c r="BO21" i="10"/>
  <c r="BJ21" i="10"/>
  <c r="BE21" i="10"/>
  <c r="AZ21" i="10"/>
  <c r="AU21" i="10"/>
  <c r="AP21" i="10"/>
  <c r="AK21" i="10"/>
  <c r="AF21" i="10"/>
  <c r="AA21" i="10"/>
  <c r="Z21" i="10"/>
  <c r="V21" i="10"/>
  <c r="X21" i="10" s="1"/>
  <c r="M21" i="10"/>
  <c r="BW21" i="10" s="1"/>
  <c r="BX21" i="10" s="1"/>
  <c r="BT20" i="10"/>
  <c r="BO20" i="10"/>
  <c r="BJ20" i="10"/>
  <c r="BE20" i="10"/>
  <c r="AZ20" i="10"/>
  <c r="AU20" i="10"/>
  <c r="AP20" i="10"/>
  <c r="AK20" i="10"/>
  <c r="AF20" i="10"/>
  <c r="AA20" i="10"/>
  <c r="Z20" i="10"/>
  <c r="M20" i="10"/>
  <c r="BR20" i="10" s="1"/>
  <c r="BS20" i="10" s="1"/>
  <c r="BT19" i="10"/>
  <c r="BO19" i="10"/>
  <c r="BJ19" i="10"/>
  <c r="BE19" i="10"/>
  <c r="AZ19" i="10"/>
  <c r="AU19" i="10"/>
  <c r="AP19" i="10"/>
  <c r="AK19" i="10"/>
  <c r="AF19" i="10"/>
  <c r="AA19" i="10"/>
  <c r="Z19" i="10"/>
  <c r="M19" i="10"/>
  <c r="J19" i="10"/>
  <c r="BT18" i="10"/>
  <c r="BO18" i="10"/>
  <c r="BJ18" i="10"/>
  <c r="BE18" i="10"/>
  <c r="AZ18" i="10"/>
  <c r="AU18" i="10"/>
  <c r="AP18" i="10"/>
  <c r="AK18" i="10"/>
  <c r="AF18" i="10"/>
  <c r="AA18" i="10"/>
  <c r="Z18" i="10"/>
  <c r="M18" i="10"/>
  <c r="BW18" i="10" s="1"/>
  <c r="BX18" i="10" s="1"/>
  <c r="BT17" i="10"/>
  <c r="BO17" i="10"/>
  <c r="BJ17" i="10"/>
  <c r="BE17" i="10"/>
  <c r="AZ17" i="10"/>
  <c r="AU17" i="10"/>
  <c r="AP17" i="10"/>
  <c r="AK17" i="10"/>
  <c r="AF17" i="10"/>
  <c r="AA17" i="10"/>
  <c r="Z17" i="10"/>
  <c r="M17" i="10"/>
  <c r="BT16" i="10"/>
  <c r="BO16" i="10"/>
  <c r="BJ16" i="10"/>
  <c r="BE16" i="10"/>
  <c r="AZ16" i="10"/>
  <c r="AU16" i="10"/>
  <c r="AP16" i="10"/>
  <c r="AK16" i="10"/>
  <c r="AF16" i="10"/>
  <c r="AA16" i="10"/>
  <c r="Z16" i="10"/>
  <c r="M16" i="10"/>
  <c r="BT15" i="10"/>
  <c r="BO15" i="10"/>
  <c r="BJ15" i="10"/>
  <c r="BE15" i="10"/>
  <c r="AZ15" i="10"/>
  <c r="AU15" i="10"/>
  <c r="AP15" i="10"/>
  <c r="AK15" i="10"/>
  <c r="AF15" i="10"/>
  <c r="AA15" i="10"/>
  <c r="Z15" i="10"/>
  <c r="M15" i="10"/>
  <c r="BT14" i="10"/>
  <c r="BO14" i="10"/>
  <c r="BJ14" i="10"/>
  <c r="BE14" i="10"/>
  <c r="AZ14" i="10"/>
  <c r="AU14" i="10"/>
  <c r="AP14" i="10"/>
  <c r="AK14" i="10"/>
  <c r="AF14" i="10"/>
  <c r="AA14" i="10"/>
  <c r="Z14" i="10"/>
  <c r="M14" i="10"/>
  <c r="V14" i="10" s="1"/>
  <c r="X14" i="10" s="1"/>
  <c r="J14" i="10"/>
  <c r="J32" i="10" s="1"/>
  <c r="BT13" i="10"/>
  <c r="BO13" i="10"/>
  <c r="BJ13" i="10"/>
  <c r="BE13" i="10"/>
  <c r="AZ13" i="10"/>
  <c r="AU13" i="10"/>
  <c r="AP13" i="10"/>
  <c r="AK13" i="10"/>
  <c r="AF13" i="10"/>
  <c r="AA13" i="10"/>
  <c r="Z13" i="10"/>
  <c r="V13" i="10"/>
  <c r="X13" i="10" s="1"/>
  <c r="M13" i="10"/>
  <c r="BT12" i="10"/>
  <c r="BO12" i="10"/>
  <c r="BJ12" i="10"/>
  <c r="BE12" i="10"/>
  <c r="AZ12" i="10"/>
  <c r="AU12" i="10"/>
  <c r="AP12" i="10"/>
  <c r="AK12" i="10"/>
  <c r="AF12" i="10"/>
  <c r="AA12" i="10"/>
  <c r="Z12" i="10"/>
  <c r="M12" i="10"/>
  <c r="V12" i="10" s="1"/>
  <c r="X12" i="10" s="1"/>
  <c r="BT11" i="10"/>
  <c r="BO11" i="10"/>
  <c r="BJ11" i="10"/>
  <c r="BE11" i="10"/>
  <c r="AZ11" i="10"/>
  <c r="AU11" i="10"/>
  <c r="AP11" i="10"/>
  <c r="AK11" i="10"/>
  <c r="AA11" i="10"/>
  <c r="Z11" i="10"/>
  <c r="M11" i="10"/>
  <c r="BT10" i="10"/>
  <c r="BO10" i="10"/>
  <c r="BJ10" i="10"/>
  <c r="BE10" i="10"/>
  <c r="AZ10" i="10"/>
  <c r="AU10" i="10"/>
  <c r="AP10" i="10"/>
  <c r="AK10" i="10"/>
  <c r="AA10" i="10"/>
  <c r="Z10" i="10"/>
  <c r="U10" i="10"/>
  <c r="M10" i="10"/>
  <c r="BW10" i="10" s="1"/>
  <c r="BX10" i="10" s="1"/>
  <c r="BT9" i="10"/>
  <c r="BO9" i="10"/>
  <c r="BJ9" i="10"/>
  <c r="BE9" i="10"/>
  <c r="AZ9" i="10"/>
  <c r="AU9" i="10"/>
  <c r="AP9" i="10"/>
  <c r="AK9" i="10"/>
  <c r="AF9" i="10"/>
  <c r="AA9" i="10"/>
  <c r="Z9" i="10"/>
  <c r="M9" i="10"/>
  <c r="BT8" i="10"/>
  <c r="BO8" i="10"/>
  <c r="BJ8" i="10"/>
  <c r="BE8" i="10"/>
  <c r="AZ8" i="10"/>
  <c r="AU8" i="10"/>
  <c r="AP8" i="10"/>
  <c r="AK8" i="10"/>
  <c r="AF8" i="10"/>
  <c r="AA8" i="10"/>
  <c r="Z8" i="10"/>
  <c r="M8" i="10"/>
  <c r="BM8" i="10" s="1"/>
  <c r="BN8" i="10" s="1"/>
  <c r="BT7" i="10"/>
  <c r="BO7" i="10"/>
  <c r="BJ7" i="10"/>
  <c r="BE7" i="10"/>
  <c r="AZ7" i="10"/>
  <c r="AU7" i="10"/>
  <c r="AP7" i="10"/>
  <c r="AK7" i="10"/>
  <c r="AF7" i="10"/>
  <c r="AA7" i="10"/>
  <c r="Z7" i="10"/>
  <c r="M7" i="10"/>
  <c r="BW7" i="10" s="1"/>
  <c r="BX7" i="10" s="1"/>
  <c r="BT6" i="10"/>
  <c r="BO6" i="10"/>
  <c r="BJ6" i="10"/>
  <c r="BE6" i="10"/>
  <c r="AZ6" i="10"/>
  <c r="AU6" i="10"/>
  <c r="AP6" i="10"/>
  <c r="AK6" i="10"/>
  <c r="AF6" i="10"/>
  <c r="AA6" i="10"/>
  <c r="Z6" i="10"/>
  <c r="U6" i="10"/>
  <c r="M6" i="10"/>
  <c r="BT5" i="10"/>
  <c r="BO5" i="10"/>
  <c r="BJ5" i="10"/>
  <c r="BE5" i="10"/>
  <c r="BC5" i="10"/>
  <c r="BD5" i="10" s="1"/>
  <c r="AZ5" i="10"/>
  <c r="AU5" i="10"/>
  <c r="AP5" i="10"/>
  <c r="AK5" i="10"/>
  <c r="AF5" i="10"/>
  <c r="AA5" i="10"/>
  <c r="Z5" i="10"/>
  <c r="M5" i="10"/>
  <c r="V5" i="10" s="1"/>
  <c r="X5" i="10" s="1"/>
  <c r="Y3" i="10"/>
  <c r="S1" i="10"/>
  <c r="U12" i="10" s="1"/>
  <c r="R1" i="10"/>
  <c r="P17" i="10" s="1"/>
  <c r="Q17" i="10" s="1"/>
  <c r="O1" i="10"/>
  <c r="AB51" i="10" l="1"/>
  <c r="AG51" i="10"/>
  <c r="AJ41" i="10"/>
  <c r="AS5" i="10"/>
  <c r="V7" i="10"/>
  <c r="X7" i="10" s="1"/>
  <c r="BC20" i="10"/>
  <c r="BD20" i="10" s="1"/>
  <c r="AD28" i="10"/>
  <c r="AE28" i="10" s="1"/>
  <c r="AX28" i="10"/>
  <c r="AY28" i="10" s="1"/>
  <c r="BR28" i="10"/>
  <c r="BS28" i="10" s="1"/>
  <c r="BM31" i="10"/>
  <c r="BN31" i="10" s="1"/>
  <c r="AS34" i="10"/>
  <c r="AT34" i="10" s="1"/>
  <c r="BC41" i="10"/>
  <c r="BD41" i="10" s="1"/>
  <c r="O5" i="10"/>
  <c r="AI5" i="10"/>
  <c r="BW5" i="10"/>
  <c r="BX5" i="10" s="1"/>
  <c r="AS20" i="10"/>
  <c r="AT20" i="10" s="1"/>
  <c r="V28" i="10"/>
  <c r="X28" i="10" s="1"/>
  <c r="BC31" i="10"/>
  <c r="BD31" i="10" s="1"/>
  <c r="V34" i="10"/>
  <c r="X34" i="10" s="1"/>
  <c r="Y34" i="10" s="1"/>
  <c r="AI34" i="10"/>
  <c r="BW34" i="10"/>
  <c r="V37" i="10"/>
  <c r="X37" i="10" s="1"/>
  <c r="L51" i="10"/>
  <c r="BW41" i="10"/>
  <c r="BX41" i="10" s="1"/>
  <c r="O28" i="10"/>
  <c r="AN28" i="10"/>
  <c r="AO28" i="10" s="1"/>
  <c r="AM28" i="10" s="1"/>
  <c r="BH28" i="10"/>
  <c r="BI28" i="10" s="1"/>
  <c r="BM5" i="10"/>
  <c r="V10" i="10"/>
  <c r="X10" i="10" s="1"/>
  <c r="V18" i="10"/>
  <c r="X18" i="10" s="1"/>
  <c r="AI28" i="10"/>
  <c r="AJ28" i="10" s="1"/>
  <c r="AS28" i="10"/>
  <c r="AT28" i="10" s="1"/>
  <c r="BC28" i="10"/>
  <c r="BD28" i="10" s="1"/>
  <c r="BB28" i="10" s="1"/>
  <c r="BM28" i="10"/>
  <c r="BN28" i="10" s="1"/>
  <c r="BL28" i="10" s="1"/>
  <c r="BP51" i="10"/>
  <c r="AA38" i="10"/>
  <c r="AU38" i="10"/>
  <c r="BO38" i="10"/>
  <c r="BM34" i="10"/>
  <c r="BW9" i="10"/>
  <c r="BX9" i="10" s="1"/>
  <c r="BM9" i="10"/>
  <c r="BN9" i="10" s="1"/>
  <c r="BC9" i="10"/>
  <c r="BD9" i="10" s="1"/>
  <c r="AS9" i="10"/>
  <c r="AT9" i="10" s="1"/>
  <c r="AI9" i="10"/>
  <c r="AJ9" i="10" s="1"/>
  <c r="AN9" i="10"/>
  <c r="AO9" i="10" s="1"/>
  <c r="BR16" i="10"/>
  <c r="BS16" i="10" s="1"/>
  <c r="BH16" i="10"/>
  <c r="BI16" i="10" s="1"/>
  <c r="AX16" i="10"/>
  <c r="AY16" i="10" s="1"/>
  <c r="AN16" i="10"/>
  <c r="AO16" i="10" s="1"/>
  <c r="AD16" i="10"/>
  <c r="AE16" i="10" s="1"/>
  <c r="AC16" i="10" s="1"/>
  <c r="O16" i="10"/>
  <c r="AS16" i="10"/>
  <c r="AT16" i="10" s="1"/>
  <c r="BW19" i="10"/>
  <c r="BX19" i="10" s="1"/>
  <c r="V19" i="10"/>
  <c r="X19" i="10" s="1"/>
  <c r="Y19" i="10" s="1"/>
  <c r="V24" i="10"/>
  <c r="X24" i="10" s="1"/>
  <c r="BR24" i="10"/>
  <c r="BS24" i="10" s="1"/>
  <c r="BH24" i="10"/>
  <c r="BI24" i="10" s="1"/>
  <c r="AX24" i="10"/>
  <c r="AY24" i="10" s="1"/>
  <c r="AN24" i="10"/>
  <c r="AO24" i="10" s="1"/>
  <c r="AD24" i="10"/>
  <c r="AE24" i="10" s="1"/>
  <c r="O24" i="10"/>
  <c r="AI24" i="10"/>
  <c r="AJ24" i="10" s="1"/>
  <c r="AH24" i="10" s="1"/>
  <c r="BW24" i="10"/>
  <c r="BX24" i="10" s="1"/>
  <c r="BM47" i="10"/>
  <c r="BN47" i="10" s="1"/>
  <c r="AS47" i="10"/>
  <c r="AT47" i="10" s="1"/>
  <c r="V47" i="10"/>
  <c r="X47" i="10" s="1"/>
  <c r="Y47" i="10" s="1"/>
  <c r="BR47" i="10"/>
  <c r="BS47" i="10" s="1"/>
  <c r="AX47" i="10"/>
  <c r="AY47" i="10" s="1"/>
  <c r="AD47" i="10"/>
  <c r="AE47" i="10" s="1"/>
  <c r="AC47" i="10" s="1"/>
  <c r="O47" i="10"/>
  <c r="R47" i="10" s="1"/>
  <c r="S47" i="10" s="1"/>
  <c r="AI47" i="10"/>
  <c r="AJ47" i="10" s="1"/>
  <c r="BC47" i="10"/>
  <c r="BD47" i="10" s="1"/>
  <c r="BW47" i="10"/>
  <c r="BX47" i="10" s="1"/>
  <c r="BV47" i="10" s="1"/>
  <c r="O9" i="10"/>
  <c r="AD9" i="10"/>
  <c r="AE9" i="10" s="1"/>
  <c r="BR9" i="10"/>
  <c r="BS9" i="10" s="1"/>
  <c r="BW11" i="10"/>
  <c r="BX11" i="10" s="1"/>
  <c r="V11" i="10"/>
  <c r="X11" i="10" s="1"/>
  <c r="V16" i="10"/>
  <c r="X16" i="10" s="1"/>
  <c r="AI16" i="10"/>
  <c r="AJ16" i="10" s="1"/>
  <c r="BW16" i="10"/>
  <c r="BX16" i="10" s="1"/>
  <c r="BM24" i="10"/>
  <c r="BN24" i="10" s="1"/>
  <c r="BW25" i="10"/>
  <c r="BX25" i="10" s="1"/>
  <c r="V25" i="10"/>
  <c r="X25" i="10" s="1"/>
  <c r="BW36" i="10"/>
  <c r="BX36" i="10" s="1"/>
  <c r="V36" i="10"/>
  <c r="X36" i="10" s="1"/>
  <c r="X38" i="10" s="1"/>
  <c r="BW6" i="10"/>
  <c r="BX6" i="10" s="1"/>
  <c r="V6" i="10"/>
  <c r="X6" i="10" s="1"/>
  <c r="V9" i="10"/>
  <c r="X9" i="10" s="1"/>
  <c r="BH9" i="10"/>
  <c r="BI9" i="10" s="1"/>
  <c r="BM16" i="10"/>
  <c r="BN16" i="10" s="1"/>
  <c r="BW17" i="10"/>
  <c r="BX17" i="10" s="1"/>
  <c r="V17" i="10"/>
  <c r="X17" i="10" s="1"/>
  <c r="BC24" i="10"/>
  <c r="BD24" i="10" s="1"/>
  <c r="AD39" i="10"/>
  <c r="AD40" i="10" s="1"/>
  <c r="BH41" i="10"/>
  <c r="BI41" i="10" s="1"/>
  <c r="AN41" i="10"/>
  <c r="BM41" i="10"/>
  <c r="BN41" i="10" s="1"/>
  <c r="AS41" i="10"/>
  <c r="AT41" i="10" s="1"/>
  <c r="V41" i="10"/>
  <c r="X41" i="10" s="1"/>
  <c r="AD41" i="10"/>
  <c r="AX41" i="10"/>
  <c r="AY41" i="10" s="1"/>
  <c r="BR41" i="10"/>
  <c r="BS41" i="10" s="1"/>
  <c r="AN47" i="10"/>
  <c r="AO47" i="10" s="1"/>
  <c r="BH47" i="10"/>
  <c r="BI47" i="10" s="1"/>
  <c r="BG47" i="10" s="1"/>
  <c r="AD5" i="10"/>
  <c r="AE5" i="10" s="1"/>
  <c r="AN5" i="10"/>
  <c r="AO5" i="10" s="1"/>
  <c r="AX5" i="10"/>
  <c r="AY5" i="10" s="1"/>
  <c r="BH5" i="10"/>
  <c r="BI5" i="10" s="1"/>
  <c r="BR5" i="10"/>
  <c r="BS5" i="10" s="1"/>
  <c r="AX9" i="10"/>
  <c r="AY9" i="10" s="1"/>
  <c r="BC16" i="10"/>
  <c r="BD16" i="10" s="1"/>
  <c r="AS24" i="10"/>
  <c r="AT24" i="10" s="1"/>
  <c r="V31" i="10"/>
  <c r="X31" i="10" s="1"/>
  <c r="BR31" i="10"/>
  <c r="BS31" i="10" s="1"/>
  <c r="BH31" i="10"/>
  <c r="BI31" i="10" s="1"/>
  <c r="AX31" i="10"/>
  <c r="AY31" i="10" s="1"/>
  <c r="AW31" i="10" s="1"/>
  <c r="AN31" i="10"/>
  <c r="AO31" i="10" s="1"/>
  <c r="AM31" i="10" s="1"/>
  <c r="AD31" i="10"/>
  <c r="AE31" i="10" s="1"/>
  <c r="O31" i="10"/>
  <c r="AI31" i="10"/>
  <c r="AJ31" i="10" s="1"/>
  <c r="AH31" i="10" s="1"/>
  <c r="BW31" i="10"/>
  <c r="BX31" i="10" s="1"/>
  <c r="BV31" i="10" s="1"/>
  <c r="O39" i="10"/>
  <c r="O40" i="10" s="1"/>
  <c r="O41" i="10"/>
  <c r="AI20" i="10"/>
  <c r="AJ20" i="10" s="1"/>
  <c r="BW20" i="10"/>
  <c r="BX20" i="10" s="1"/>
  <c r="G51" i="10"/>
  <c r="AK38" i="10"/>
  <c r="BE38" i="10"/>
  <c r="H45" i="10"/>
  <c r="W45" i="10"/>
  <c r="BM20" i="10"/>
  <c r="BN20" i="10" s="1"/>
  <c r="V26" i="10"/>
  <c r="X26" i="10" s="1"/>
  <c r="H51" i="10"/>
  <c r="W51" i="10"/>
  <c r="AP38" i="10"/>
  <c r="BJ38" i="10"/>
  <c r="O34" i="10"/>
  <c r="AD34" i="10"/>
  <c r="AN34" i="10"/>
  <c r="AO34" i="10" s="1"/>
  <c r="AX34" i="10"/>
  <c r="AY34" i="10" s="1"/>
  <c r="BH34" i="10"/>
  <c r="O35" i="10"/>
  <c r="O37" i="10"/>
  <c r="R37" i="10" s="1"/>
  <c r="S37" i="10" s="1"/>
  <c r="I45" i="10"/>
  <c r="I51" i="10" s="1"/>
  <c r="I52" i="10" s="1"/>
  <c r="AF45" i="10"/>
  <c r="O42" i="10"/>
  <c r="BU51" i="10"/>
  <c r="BK51" i="10"/>
  <c r="BF51" i="10"/>
  <c r="AV51" i="10"/>
  <c r="AQ51" i="10"/>
  <c r="AL51" i="10"/>
  <c r="BV17" i="10"/>
  <c r="P5" i="10"/>
  <c r="AT5" i="10"/>
  <c r="AF32" i="10"/>
  <c r="AU32" i="10"/>
  <c r="BE32" i="10"/>
  <c r="BT32" i="10"/>
  <c r="AI8" i="10"/>
  <c r="AJ8" i="10" s="1"/>
  <c r="AX8" i="10"/>
  <c r="AY8" i="10" s="1"/>
  <c r="BH8" i="10"/>
  <c r="BI8" i="10" s="1"/>
  <c r="BW8" i="10"/>
  <c r="BX8" i="10" s="1"/>
  <c r="O7" i="10"/>
  <c r="AD7" i="10"/>
  <c r="AE7" i="10" s="1"/>
  <c r="AI7" i="10"/>
  <c r="AJ7" i="10" s="1"/>
  <c r="AN7" i="10"/>
  <c r="AO7" i="10" s="1"/>
  <c r="AS7" i="10"/>
  <c r="AT7" i="10" s="1"/>
  <c r="AX7" i="10"/>
  <c r="AY7" i="10" s="1"/>
  <c r="BC7" i="10"/>
  <c r="BD7" i="10" s="1"/>
  <c r="BH7" i="10"/>
  <c r="BI7" i="10" s="1"/>
  <c r="BM7" i="10"/>
  <c r="BN7" i="10" s="1"/>
  <c r="BR7" i="10"/>
  <c r="BS7" i="10" s="1"/>
  <c r="P8" i="10"/>
  <c r="Q8" i="10" s="1"/>
  <c r="BL8" i="10" s="1"/>
  <c r="U8" i="10"/>
  <c r="O11" i="10"/>
  <c r="AD11" i="10"/>
  <c r="AE11" i="10" s="1"/>
  <c r="AI11" i="10"/>
  <c r="AJ11" i="10" s="1"/>
  <c r="AH11" i="10" s="1"/>
  <c r="AN11" i="10"/>
  <c r="AO11" i="10" s="1"/>
  <c r="AS11" i="10"/>
  <c r="AT11" i="10" s="1"/>
  <c r="AX11" i="10"/>
  <c r="AY11" i="10" s="1"/>
  <c r="BC11" i="10"/>
  <c r="BD11" i="10" s="1"/>
  <c r="BB11" i="10" s="1"/>
  <c r="BH11" i="10"/>
  <c r="BI11" i="10" s="1"/>
  <c r="BM11" i="10"/>
  <c r="BN11" i="10" s="1"/>
  <c r="BR11" i="10"/>
  <c r="BS11" i="10" s="1"/>
  <c r="P12" i="10"/>
  <c r="Q12" i="10" s="1"/>
  <c r="Y12" i="10" s="1"/>
  <c r="BW14" i="10"/>
  <c r="BX14" i="10" s="1"/>
  <c r="BR14" i="10"/>
  <c r="BS14" i="10" s="1"/>
  <c r="BM14" i="10"/>
  <c r="BN14" i="10" s="1"/>
  <c r="BH14" i="10"/>
  <c r="BI14" i="10" s="1"/>
  <c r="BC14" i="10"/>
  <c r="BD14" i="10" s="1"/>
  <c r="AX14" i="10"/>
  <c r="AY14" i="10" s="1"/>
  <c r="AS14" i="10"/>
  <c r="AT14" i="10" s="1"/>
  <c r="AN14" i="10"/>
  <c r="AO14" i="10" s="1"/>
  <c r="AI14" i="10"/>
  <c r="AJ14" i="10" s="1"/>
  <c r="AD14" i="10"/>
  <c r="AE14" i="10" s="1"/>
  <c r="O14" i="10"/>
  <c r="Y17" i="10"/>
  <c r="AD20" i="10"/>
  <c r="AE20" i="10" s="1"/>
  <c r="AN20" i="10"/>
  <c r="AO20" i="10" s="1"/>
  <c r="AX20" i="10"/>
  <c r="AY20" i="10" s="1"/>
  <c r="BH20" i="10"/>
  <c r="BI20" i="10" s="1"/>
  <c r="P21" i="10"/>
  <c r="Q21" i="10" s="1"/>
  <c r="BV21" i="10" s="1"/>
  <c r="P6" i="10"/>
  <c r="Q6" i="10" s="1"/>
  <c r="BV6" i="10" s="1"/>
  <c r="I59" i="10"/>
  <c r="K59" i="10" s="1"/>
  <c r="U47" i="10"/>
  <c r="U43" i="10"/>
  <c r="U44" i="10"/>
  <c r="U42" i="10"/>
  <c r="U36" i="10"/>
  <c r="U35" i="10"/>
  <c r="U39" i="10"/>
  <c r="U37" i="10"/>
  <c r="U41" i="10"/>
  <c r="U33" i="10"/>
  <c r="U34" i="10"/>
  <c r="U29" i="10"/>
  <c r="U30" i="10"/>
  <c r="U27" i="10"/>
  <c r="U31" i="10"/>
  <c r="U28" i="10"/>
  <c r="U24" i="10"/>
  <c r="U20" i="10"/>
  <c r="U16" i="10"/>
  <c r="U25" i="10"/>
  <c r="U26" i="10"/>
  <c r="U22" i="10"/>
  <c r="U19" i="10"/>
  <c r="U18" i="10"/>
  <c r="U14" i="10"/>
  <c r="U13" i="10"/>
  <c r="U23" i="10"/>
  <c r="U15" i="10"/>
  <c r="AJ5" i="10"/>
  <c r="BN5" i="10"/>
  <c r="AA32" i="10"/>
  <c r="AK32" i="10"/>
  <c r="AZ32" i="10"/>
  <c r="BO32" i="10"/>
  <c r="O8" i="10"/>
  <c r="AD8" i="10"/>
  <c r="AE8" i="10" s="1"/>
  <c r="AN8" i="10"/>
  <c r="AO8" i="10" s="1"/>
  <c r="BC8" i="10"/>
  <c r="BD8" i="10" s="1"/>
  <c r="BR8" i="10"/>
  <c r="BS8" i="10" s="1"/>
  <c r="U9" i="10"/>
  <c r="O12" i="10"/>
  <c r="O50" i="10"/>
  <c r="N50" i="10" s="1"/>
  <c r="N51" i="10" s="1"/>
  <c r="P50" i="10"/>
  <c r="Q50" i="10" s="1"/>
  <c r="O6" i="10"/>
  <c r="AD6" i="10"/>
  <c r="AE6" i="10" s="1"/>
  <c r="AI6" i="10"/>
  <c r="AJ6" i="10" s="1"/>
  <c r="AN6" i="10"/>
  <c r="AO6" i="10" s="1"/>
  <c r="AS6" i="10"/>
  <c r="AT6" i="10" s="1"/>
  <c r="AX6" i="10"/>
  <c r="AY6" i="10" s="1"/>
  <c r="BC6" i="10"/>
  <c r="BD6" i="10" s="1"/>
  <c r="BH6" i="10"/>
  <c r="BI6" i="10" s="1"/>
  <c r="BM6" i="10"/>
  <c r="BN6" i="10" s="1"/>
  <c r="BR6" i="10"/>
  <c r="BS6" i="10" s="1"/>
  <c r="P7" i="10"/>
  <c r="Q7" i="10" s="1"/>
  <c r="BV7" i="10" s="1"/>
  <c r="U7" i="10"/>
  <c r="V8" i="10"/>
  <c r="X8" i="10" s="1"/>
  <c r="O10" i="10"/>
  <c r="AD10" i="10"/>
  <c r="AE10" i="10" s="1"/>
  <c r="AI10" i="10"/>
  <c r="AJ10" i="10" s="1"/>
  <c r="AN10" i="10"/>
  <c r="AO10" i="10" s="1"/>
  <c r="AS10" i="10"/>
  <c r="AT10" i="10" s="1"/>
  <c r="AX10" i="10"/>
  <c r="AY10" i="10" s="1"/>
  <c r="BC10" i="10"/>
  <c r="BD10" i="10" s="1"/>
  <c r="BH10" i="10"/>
  <c r="BI10" i="10" s="1"/>
  <c r="BM10" i="10"/>
  <c r="BN10" i="10" s="1"/>
  <c r="BR10" i="10"/>
  <c r="BS10" i="10" s="1"/>
  <c r="P11" i="10"/>
  <c r="Q11" i="10" s="1"/>
  <c r="U11" i="10"/>
  <c r="BW13" i="10"/>
  <c r="BX13" i="10" s="1"/>
  <c r="BR13" i="10"/>
  <c r="BS13" i="10" s="1"/>
  <c r="BM13" i="10"/>
  <c r="BN13" i="10" s="1"/>
  <c r="BH13" i="10"/>
  <c r="BI13" i="10" s="1"/>
  <c r="BC13" i="10"/>
  <c r="BD13" i="10" s="1"/>
  <c r="AX13" i="10"/>
  <c r="AY13" i="10" s="1"/>
  <c r="AS13" i="10"/>
  <c r="AT13" i="10" s="1"/>
  <c r="AN13" i="10"/>
  <c r="AO13" i="10" s="1"/>
  <c r="AI13" i="10"/>
  <c r="AJ13" i="10" s="1"/>
  <c r="AD13" i="10"/>
  <c r="AE13" i="10" s="1"/>
  <c r="O13" i="10"/>
  <c r="U21" i="10"/>
  <c r="P10" i="10"/>
  <c r="Q10" i="10" s="1"/>
  <c r="Y10" i="10" s="1"/>
  <c r="BW12" i="10"/>
  <c r="BX12" i="10" s="1"/>
  <c r="BR12" i="10"/>
  <c r="BS12" i="10" s="1"/>
  <c r="BM12" i="10"/>
  <c r="BN12" i="10" s="1"/>
  <c r="BH12" i="10"/>
  <c r="BI12" i="10" s="1"/>
  <c r="BC12" i="10"/>
  <c r="BD12" i="10" s="1"/>
  <c r="AX12" i="10"/>
  <c r="AY12" i="10" s="1"/>
  <c r="AS12" i="10"/>
  <c r="AT12" i="10" s="1"/>
  <c r="AN12" i="10"/>
  <c r="AO12" i="10" s="1"/>
  <c r="AI12" i="10"/>
  <c r="AJ12" i="10" s="1"/>
  <c r="AD12" i="10"/>
  <c r="AE12" i="10" s="1"/>
  <c r="BB20" i="10"/>
  <c r="BL20" i="10"/>
  <c r="BW23" i="10"/>
  <c r="BX23" i="10" s="1"/>
  <c r="BR23" i="10"/>
  <c r="BS23" i="10" s="1"/>
  <c r="BM23" i="10"/>
  <c r="BN23" i="10" s="1"/>
  <c r="BH23" i="10"/>
  <c r="BI23" i="10" s="1"/>
  <c r="BC23" i="10"/>
  <c r="BD23" i="10" s="1"/>
  <c r="AX23" i="10"/>
  <c r="AY23" i="10" s="1"/>
  <c r="AS23" i="10"/>
  <c r="AT23" i="10" s="1"/>
  <c r="AN23" i="10"/>
  <c r="AO23" i="10" s="1"/>
  <c r="AI23" i="10"/>
  <c r="AJ23" i="10" s="1"/>
  <c r="AD23" i="10"/>
  <c r="AE23" i="10" s="1"/>
  <c r="O23" i="10"/>
  <c r="V23" i="10"/>
  <c r="X23" i="10" s="1"/>
  <c r="P49" i="10"/>
  <c r="Q49" i="10" s="1"/>
  <c r="O49" i="10" s="1"/>
  <c r="R49" i="10" s="1"/>
  <c r="P48" i="10"/>
  <c r="Q48" i="10" s="1"/>
  <c r="Y48" i="10" s="1"/>
  <c r="P44" i="10"/>
  <c r="Q44" i="10" s="1"/>
  <c r="BL44" i="10" s="1"/>
  <c r="P43" i="10"/>
  <c r="Q43" i="10" s="1"/>
  <c r="BV43" i="10" s="1"/>
  <c r="P47" i="10"/>
  <c r="Q47" i="10" s="1"/>
  <c r="BQ47" i="10" s="1"/>
  <c r="P42" i="10"/>
  <c r="Q42" i="10" s="1"/>
  <c r="Y42" i="10" s="1"/>
  <c r="P36" i="10"/>
  <c r="Q36" i="10" s="1"/>
  <c r="P35" i="10"/>
  <c r="Q35" i="10" s="1"/>
  <c r="Y35" i="10" s="1"/>
  <c r="P39" i="10"/>
  <c r="P37" i="10"/>
  <c r="Q37" i="10" s="1"/>
  <c r="P33" i="10"/>
  <c r="P41" i="10"/>
  <c r="P34" i="10"/>
  <c r="Q34" i="10" s="1"/>
  <c r="P29" i="10"/>
  <c r="Q29" i="10" s="1"/>
  <c r="BL29" i="10" s="1"/>
  <c r="P30" i="10"/>
  <c r="Q30" i="10" s="1"/>
  <c r="P27" i="10"/>
  <c r="Q27" i="10" s="1"/>
  <c r="P31" i="10"/>
  <c r="Q31" i="10" s="1"/>
  <c r="P28" i="10"/>
  <c r="Q28" i="10" s="1"/>
  <c r="Y28" i="10" s="1"/>
  <c r="P24" i="10"/>
  <c r="Q24" i="10" s="1"/>
  <c r="Y24" i="10" s="1"/>
  <c r="P16" i="10"/>
  <c r="Q16" i="10" s="1"/>
  <c r="Y16" i="10" s="1"/>
  <c r="P25" i="10"/>
  <c r="Q25" i="10" s="1"/>
  <c r="BV25" i="10" s="1"/>
  <c r="P26" i="10"/>
  <c r="Q26" i="10" s="1"/>
  <c r="AR26" i="10" s="1"/>
  <c r="P22" i="10"/>
  <c r="Q22" i="10" s="1"/>
  <c r="Y22" i="10" s="1"/>
  <c r="P19" i="10"/>
  <c r="Q19" i="10" s="1"/>
  <c r="P18" i="10"/>
  <c r="Q18" i="10" s="1"/>
  <c r="P14" i="10"/>
  <c r="Q14" i="10" s="1"/>
  <c r="Y14" i="10" s="1"/>
  <c r="P13" i="10"/>
  <c r="Q13" i="10" s="1"/>
  <c r="Y13" i="10" s="1"/>
  <c r="P23" i="10"/>
  <c r="Q23" i="10" s="1"/>
  <c r="P20" i="10"/>
  <c r="Q20" i="10" s="1"/>
  <c r="BQ20" i="10" s="1"/>
  <c r="P15" i="10"/>
  <c r="Q15" i="10" s="1"/>
  <c r="U5" i="10"/>
  <c r="AP32" i="10"/>
  <c r="BJ32" i="10"/>
  <c r="AS8" i="10"/>
  <c r="AT8" i="10" s="1"/>
  <c r="P9" i="10"/>
  <c r="Q9" i="10" s="1"/>
  <c r="BW15" i="10"/>
  <c r="BX15" i="10" s="1"/>
  <c r="BV15" i="10" s="1"/>
  <c r="BR15" i="10"/>
  <c r="BS15" i="10" s="1"/>
  <c r="BQ15" i="10" s="1"/>
  <c r="BM15" i="10"/>
  <c r="BN15" i="10" s="1"/>
  <c r="BH15" i="10"/>
  <c r="BI15" i="10" s="1"/>
  <c r="BC15" i="10"/>
  <c r="BD15" i="10" s="1"/>
  <c r="BB15" i="10" s="1"/>
  <c r="AX15" i="10"/>
  <c r="AY15" i="10" s="1"/>
  <c r="AW15" i="10" s="1"/>
  <c r="AS15" i="10"/>
  <c r="AT15" i="10" s="1"/>
  <c r="AN15" i="10"/>
  <c r="AO15" i="10" s="1"/>
  <c r="AI15" i="10"/>
  <c r="AJ15" i="10" s="1"/>
  <c r="AH15" i="10" s="1"/>
  <c r="AD15" i="10"/>
  <c r="AE15" i="10" s="1"/>
  <c r="AC15" i="10" s="1"/>
  <c r="O15" i="10"/>
  <c r="V15" i="10"/>
  <c r="X15" i="10" s="1"/>
  <c r="U17" i="10"/>
  <c r="O20" i="10"/>
  <c r="V20" i="10"/>
  <c r="X20" i="10" s="1"/>
  <c r="Y20" i="10" s="1"/>
  <c r="O18" i="10"/>
  <c r="AD18" i="10"/>
  <c r="AE18" i="10" s="1"/>
  <c r="AC18" i="10" s="1"/>
  <c r="AI18" i="10"/>
  <c r="AJ18" i="10" s="1"/>
  <c r="AH18" i="10" s="1"/>
  <c r="AN18" i="10"/>
  <c r="AO18" i="10" s="1"/>
  <c r="AM18" i="10" s="1"/>
  <c r="AS18" i="10"/>
  <c r="AT18" i="10" s="1"/>
  <c r="AX18" i="10"/>
  <c r="AY18" i="10" s="1"/>
  <c r="AW18" i="10" s="1"/>
  <c r="BC18" i="10"/>
  <c r="BD18" i="10" s="1"/>
  <c r="BB18" i="10" s="1"/>
  <c r="BH18" i="10"/>
  <c r="BI18" i="10" s="1"/>
  <c r="BG18" i="10" s="1"/>
  <c r="BM18" i="10"/>
  <c r="BN18" i="10" s="1"/>
  <c r="BR18" i="10"/>
  <c r="BS18" i="10" s="1"/>
  <c r="BQ18" i="10" s="1"/>
  <c r="O19" i="10"/>
  <c r="AD19" i="10"/>
  <c r="AE19" i="10" s="1"/>
  <c r="AI19" i="10"/>
  <c r="AJ19" i="10" s="1"/>
  <c r="AN19" i="10"/>
  <c r="AO19" i="10" s="1"/>
  <c r="AS19" i="10"/>
  <c r="AT19" i="10" s="1"/>
  <c r="AX19" i="10"/>
  <c r="AY19" i="10" s="1"/>
  <c r="BC19" i="10"/>
  <c r="BD19" i="10" s="1"/>
  <c r="BH19" i="10"/>
  <c r="BI19" i="10" s="1"/>
  <c r="BM19" i="10"/>
  <c r="BN19" i="10" s="1"/>
  <c r="BR19" i="10"/>
  <c r="BS19" i="10" s="1"/>
  <c r="O22" i="10"/>
  <c r="AD22" i="10"/>
  <c r="AE22" i="10" s="1"/>
  <c r="AI22" i="10"/>
  <c r="AJ22" i="10" s="1"/>
  <c r="AN22" i="10"/>
  <c r="AO22" i="10" s="1"/>
  <c r="AS22" i="10"/>
  <c r="AT22" i="10" s="1"/>
  <c r="AX22" i="10"/>
  <c r="AY22" i="10" s="1"/>
  <c r="BC22" i="10"/>
  <c r="BD22" i="10" s="1"/>
  <c r="BH22" i="10"/>
  <c r="BI22" i="10" s="1"/>
  <c r="BM22" i="10"/>
  <c r="BN22" i="10" s="1"/>
  <c r="BR22" i="10"/>
  <c r="BS22" i="10" s="1"/>
  <c r="O26" i="10"/>
  <c r="R26" i="10" s="1"/>
  <c r="S26" i="10" s="1"/>
  <c r="AD26" i="10"/>
  <c r="AE26" i="10" s="1"/>
  <c r="AC26" i="10" s="1"/>
  <c r="AI26" i="10"/>
  <c r="AJ26" i="10" s="1"/>
  <c r="AN26" i="10"/>
  <c r="AO26" i="10" s="1"/>
  <c r="AC28" i="10"/>
  <c r="BQ28" i="10"/>
  <c r="AH29" i="10"/>
  <c r="O17" i="10"/>
  <c r="R17" i="10" s="1"/>
  <c r="S17" i="10" s="1"/>
  <c r="AD17" i="10"/>
  <c r="AE17" i="10" s="1"/>
  <c r="AC17" i="10" s="1"/>
  <c r="AI17" i="10"/>
  <c r="AJ17" i="10" s="1"/>
  <c r="AH17" i="10" s="1"/>
  <c r="AN17" i="10"/>
  <c r="AO17" i="10" s="1"/>
  <c r="AM17" i="10" s="1"/>
  <c r="AS17" i="10"/>
  <c r="AT17" i="10" s="1"/>
  <c r="AR17" i="10" s="1"/>
  <c r="AX17" i="10"/>
  <c r="AY17" i="10" s="1"/>
  <c r="AW17" i="10" s="1"/>
  <c r="BC17" i="10"/>
  <c r="BD17" i="10" s="1"/>
  <c r="BB17" i="10" s="1"/>
  <c r="BH17" i="10"/>
  <c r="BI17" i="10" s="1"/>
  <c r="BG17" i="10" s="1"/>
  <c r="BM17" i="10"/>
  <c r="BN17" i="10" s="1"/>
  <c r="BL17" i="10" s="1"/>
  <c r="BR17" i="10"/>
  <c r="BS17" i="10" s="1"/>
  <c r="BQ17" i="10" s="1"/>
  <c r="O21" i="10"/>
  <c r="AD21" i="10"/>
  <c r="AE21" i="10" s="1"/>
  <c r="AI21" i="10"/>
  <c r="AJ21" i="10" s="1"/>
  <c r="AH21" i="10" s="1"/>
  <c r="AN21" i="10"/>
  <c r="AO21" i="10" s="1"/>
  <c r="AS21" i="10"/>
  <c r="AT21" i="10" s="1"/>
  <c r="AX21" i="10"/>
  <c r="AY21" i="10" s="1"/>
  <c r="BC21" i="10"/>
  <c r="BD21" i="10" s="1"/>
  <c r="BB21" i="10" s="1"/>
  <c r="BH21" i="10"/>
  <c r="BI21" i="10" s="1"/>
  <c r="BM21" i="10"/>
  <c r="BN21" i="10" s="1"/>
  <c r="BR21" i="10"/>
  <c r="BS21" i="10" s="1"/>
  <c r="O25" i="10"/>
  <c r="AD25" i="10"/>
  <c r="AE25" i="10" s="1"/>
  <c r="AC25" i="10" s="1"/>
  <c r="AI25" i="10"/>
  <c r="AJ25" i="10" s="1"/>
  <c r="AH25" i="10" s="1"/>
  <c r="AN25" i="10"/>
  <c r="AO25" i="10" s="1"/>
  <c r="AM25" i="10" s="1"/>
  <c r="AS25" i="10"/>
  <c r="AT25" i="10" s="1"/>
  <c r="AX25" i="10"/>
  <c r="AY25" i="10" s="1"/>
  <c r="AW25" i="10" s="1"/>
  <c r="BC25" i="10"/>
  <c r="BD25" i="10" s="1"/>
  <c r="BB25" i="10" s="1"/>
  <c r="BH25" i="10"/>
  <c r="BI25" i="10" s="1"/>
  <c r="BG25" i="10" s="1"/>
  <c r="BM25" i="10"/>
  <c r="BN25" i="10" s="1"/>
  <c r="BR25" i="10"/>
  <c r="BS25" i="10" s="1"/>
  <c r="BQ25" i="10" s="1"/>
  <c r="V27" i="10"/>
  <c r="X27" i="10" s="1"/>
  <c r="BW27" i="10"/>
  <c r="BX27" i="10" s="1"/>
  <c r="BR27" i="10"/>
  <c r="BS27" i="10" s="1"/>
  <c r="BQ27" i="10" s="1"/>
  <c r="BM27" i="10"/>
  <c r="BN27" i="10" s="1"/>
  <c r="BH27" i="10"/>
  <c r="BI27" i="10" s="1"/>
  <c r="BC27" i="10"/>
  <c r="BD27" i="10" s="1"/>
  <c r="AX27" i="10"/>
  <c r="AY27" i="10" s="1"/>
  <c r="AW27" i="10" s="1"/>
  <c r="AS27" i="10"/>
  <c r="AT27" i="10" s="1"/>
  <c r="AN27" i="10"/>
  <c r="AO27" i="10" s="1"/>
  <c r="AI27" i="10"/>
  <c r="AJ27" i="10" s="1"/>
  <c r="AD27" i="10"/>
  <c r="AE27" i="10" s="1"/>
  <c r="AC27" i="10" s="1"/>
  <c r="O27" i="10"/>
  <c r="Y29" i="10"/>
  <c r="AC29" i="10"/>
  <c r="AC31" i="10"/>
  <c r="BG31" i="10"/>
  <c r="BQ31" i="10"/>
  <c r="R28" i="10"/>
  <c r="S28" i="10" s="1"/>
  <c r="V30" i="10"/>
  <c r="X30" i="10" s="1"/>
  <c r="BW30" i="10"/>
  <c r="BX30" i="10" s="1"/>
  <c r="BV30" i="10" s="1"/>
  <c r="BR30" i="10"/>
  <c r="BS30" i="10" s="1"/>
  <c r="BM30" i="10"/>
  <c r="BN30" i="10" s="1"/>
  <c r="BH30" i="10"/>
  <c r="BI30" i="10" s="1"/>
  <c r="BC30" i="10"/>
  <c r="BD30" i="10" s="1"/>
  <c r="BB30" i="10" s="1"/>
  <c r="AX30" i="10"/>
  <c r="AY30" i="10" s="1"/>
  <c r="AS30" i="10"/>
  <c r="AT30" i="10" s="1"/>
  <c r="AN30" i="10"/>
  <c r="AO30" i="10" s="1"/>
  <c r="AI30" i="10"/>
  <c r="AJ30" i="10" s="1"/>
  <c r="AH30" i="10" s="1"/>
  <c r="AD30" i="10"/>
  <c r="AE30" i="10" s="1"/>
  <c r="O30" i="10"/>
  <c r="BW26" i="10"/>
  <c r="BX26" i="10" s="1"/>
  <c r="BV26" i="10" s="1"/>
  <c r="BR26" i="10"/>
  <c r="BS26" i="10" s="1"/>
  <c r="BQ26" i="10" s="1"/>
  <c r="BM26" i="10"/>
  <c r="BN26" i="10" s="1"/>
  <c r="BH26" i="10"/>
  <c r="BI26" i="10" s="1"/>
  <c r="BC26" i="10"/>
  <c r="BD26" i="10" s="1"/>
  <c r="BB26" i="10" s="1"/>
  <c r="AX26" i="10"/>
  <c r="AY26" i="10" s="1"/>
  <c r="AW26" i="10" s="1"/>
  <c r="R31" i="10"/>
  <c r="S31" i="10" s="1"/>
  <c r="BB31" i="10"/>
  <c r="BL31" i="10"/>
  <c r="BW40" i="10"/>
  <c r="BX39" i="10"/>
  <c r="BV35" i="10"/>
  <c r="BV37" i="10"/>
  <c r="R34" i="10"/>
  <c r="S34" i="10" s="1"/>
  <c r="Z32" i="10"/>
  <c r="Y37" i="10"/>
  <c r="O33" i="10"/>
  <c r="AD33" i="10"/>
  <c r="AI33" i="10"/>
  <c r="AN33" i="10"/>
  <c r="AS33" i="10"/>
  <c r="AX33" i="10"/>
  <c r="BC33" i="10"/>
  <c r="BH33" i="10"/>
  <c r="BM33" i="10"/>
  <c r="BR33" i="10"/>
  <c r="BW33" i="10"/>
  <c r="AE34" i="10"/>
  <c r="AJ34" i="10"/>
  <c r="BD34" i="10"/>
  <c r="BI34" i="10"/>
  <c r="BN34" i="10"/>
  <c r="BS34" i="10"/>
  <c r="BX34" i="10"/>
  <c r="AX39" i="10"/>
  <c r="BR39" i="10"/>
  <c r="AD37" i="10"/>
  <c r="AE37" i="10" s="1"/>
  <c r="AC37" i="10" s="1"/>
  <c r="AI37" i="10"/>
  <c r="AJ37" i="10" s="1"/>
  <c r="AH37" i="10" s="1"/>
  <c r="AN37" i="10"/>
  <c r="AO37" i="10" s="1"/>
  <c r="AS37" i="10"/>
  <c r="AT37" i="10" s="1"/>
  <c r="AX37" i="10"/>
  <c r="AY37" i="10" s="1"/>
  <c r="AW37" i="10" s="1"/>
  <c r="BC37" i="10"/>
  <c r="BD37" i="10" s="1"/>
  <c r="BB37" i="10" s="1"/>
  <c r="BH37" i="10"/>
  <c r="BI37" i="10" s="1"/>
  <c r="BM37" i="10"/>
  <c r="BN37" i="10" s="1"/>
  <c r="BR37" i="10"/>
  <c r="BS37" i="10" s="1"/>
  <c r="BQ37" i="10" s="1"/>
  <c r="Z38" i="10"/>
  <c r="AI39" i="10"/>
  <c r="AN39" i="10"/>
  <c r="AS39" i="10"/>
  <c r="BM39" i="10"/>
  <c r="AD35" i="10"/>
  <c r="AE35" i="10" s="1"/>
  <c r="AI35" i="10"/>
  <c r="AJ35" i="10" s="1"/>
  <c r="AN35" i="10"/>
  <c r="AO35" i="10" s="1"/>
  <c r="AS35" i="10"/>
  <c r="AT35" i="10" s="1"/>
  <c r="AR35" i="10" s="1"/>
  <c r="AX35" i="10"/>
  <c r="AY35" i="10" s="1"/>
  <c r="BC35" i="10"/>
  <c r="BD35" i="10" s="1"/>
  <c r="BH35" i="10"/>
  <c r="BI35" i="10" s="1"/>
  <c r="BM35" i="10"/>
  <c r="BN35" i="10" s="1"/>
  <c r="BL35" i="10" s="1"/>
  <c r="BR35" i="10"/>
  <c r="BS35" i="10" s="1"/>
  <c r="O36" i="10"/>
  <c r="AD36" i="10"/>
  <c r="AE36" i="10" s="1"/>
  <c r="AI36" i="10"/>
  <c r="AJ36" i="10" s="1"/>
  <c r="AN36" i="10"/>
  <c r="AO36" i="10" s="1"/>
  <c r="AS36" i="10"/>
  <c r="AT36" i="10" s="1"/>
  <c r="AX36" i="10"/>
  <c r="AY36" i="10" s="1"/>
  <c r="BC36" i="10"/>
  <c r="BD36" i="10" s="1"/>
  <c r="BH36" i="10"/>
  <c r="BI36" i="10" s="1"/>
  <c r="BM36" i="10"/>
  <c r="BN36" i="10" s="1"/>
  <c r="BR36" i="10"/>
  <c r="BS36" i="10" s="1"/>
  <c r="Z45" i="10"/>
  <c r="AE39" i="10"/>
  <c r="BH39" i="10"/>
  <c r="J38" i="10"/>
  <c r="V39" i="10"/>
  <c r="X39" i="10" s="1"/>
  <c r="BC39" i="10"/>
  <c r="V43" i="10"/>
  <c r="X43" i="10" s="1"/>
  <c r="AN44" i="10"/>
  <c r="AO44" i="10" s="1"/>
  <c r="AM44" i="10" s="1"/>
  <c r="BH44" i="10"/>
  <c r="BI44" i="10" s="1"/>
  <c r="AW47" i="10"/>
  <c r="AI44" i="10"/>
  <c r="AJ44" i="10" s="1"/>
  <c r="AH44" i="10" s="1"/>
  <c r="BC44" i="10"/>
  <c r="BD44" i="10" s="1"/>
  <c r="BW44" i="10"/>
  <c r="BX44" i="10" s="1"/>
  <c r="AR47" i="10"/>
  <c r="O43" i="10"/>
  <c r="AD43" i="10"/>
  <c r="AE43" i="10" s="1"/>
  <c r="AI43" i="10"/>
  <c r="AJ43" i="10" s="1"/>
  <c r="AN43" i="10"/>
  <c r="AO43" i="10" s="1"/>
  <c r="AM43" i="10" s="1"/>
  <c r="AS43" i="10"/>
  <c r="AT43" i="10" s="1"/>
  <c r="AX43" i="10"/>
  <c r="AY43" i="10" s="1"/>
  <c r="BC43" i="10"/>
  <c r="BD43" i="10" s="1"/>
  <c r="BH43" i="10"/>
  <c r="BI43" i="10" s="1"/>
  <c r="BG43" i="10" s="1"/>
  <c r="BM43" i="10"/>
  <c r="BN43" i="10" s="1"/>
  <c r="BR43" i="10"/>
  <c r="BS43" i="10" s="1"/>
  <c r="O44" i="10"/>
  <c r="V44" i="10"/>
  <c r="X44" i="10" s="1"/>
  <c r="AD44" i="10"/>
  <c r="AE44" i="10" s="1"/>
  <c r="AX44" i="10"/>
  <c r="AY44" i="10" s="1"/>
  <c r="BR44" i="10"/>
  <c r="BS44" i="10" s="1"/>
  <c r="AM47" i="10"/>
  <c r="AD42" i="10"/>
  <c r="AE42" i="10" s="1"/>
  <c r="AC42" i="10" s="1"/>
  <c r="AI42" i="10"/>
  <c r="AJ42" i="10" s="1"/>
  <c r="AH42" i="10" s="1"/>
  <c r="AN42" i="10"/>
  <c r="AO42" i="10" s="1"/>
  <c r="AS42" i="10"/>
  <c r="AT42" i="10" s="1"/>
  <c r="AX42" i="10"/>
  <c r="AY42" i="10" s="1"/>
  <c r="AW42" i="10" s="1"/>
  <c r="BC42" i="10"/>
  <c r="BD42" i="10" s="1"/>
  <c r="BB42" i="10" s="1"/>
  <c r="BH42" i="10"/>
  <c r="BI42" i="10" s="1"/>
  <c r="BM42" i="10"/>
  <c r="BN42" i="10" s="1"/>
  <c r="BR42" i="10"/>
  <c r="BS42" i="10" s="1"/>
  <c r="BQ42" i="10" s="1"/>
  <c r="AS44" i="10"/>
  <c r="AT44" i="10" s="1"/>
  <c r="AR44" i="10" s="1"/>
  <c r="BB47" i="10"/>
  <c r="U41" i="9"/>
  <c r="U30" i="9"/>
  <c r="U29" i="9"/>
  <c r="AO41" i="10" l="1"/>
  <c r="AO45" i="10" s="1"/>
  <c r="AM45" i="10" s="1"/>
  <c r="AN45" i="10"/>
  <c r="AM48" i="10"/>
  <c r="AR48" i="10"/>
  <c r="BL48" i="10"/>
  <c r="AI45" i="10"/>
  <c r="AJ45" i="10"/>
  <c r="AM23" i="10"/>
  <c r="BB43" i="10"/>
  <c r="BG35" i="10"/>
  <c r="BB27" i="10"/>
  <c r="BQ21" i="10"/>
  <c r="AC21" i="10"/>
  <c r="BV36" i="10"/>
  <c r="BQ43" i="10"/>
  <c r="AW43" i="10"/>
  <c r="AC43" i="10"/>
  <c r="Y43" i="10"/>
  <c r="BB35" i="10"/>
  <c r="AH35" i="10"/>
  <c r="BW38" i="10"/>
  <c r="AI38" i="10"/>
  <c r="AM27" i="10"/>
  <c r="BG27" i="10"/>
  <c r="Y27" i="10"/>
  <c r="BL21" i="10"/>
  <c r="AR21" i="10"/>
  <c r="R21" i="10"/>
  <c r="S21" i="10" s="1"/>
  <c r="BB19" i="10"/>
  <c r="AH19" i="10"/>
  <c r="AR12" i="10"/>
  <c r="BL12" i="10"/>
  <c r="R42" i="10"/>
  <c r="S42" i="10" s="1"/>
  <c r="R35" i="10"/>
  <c r="S35" i="10" s="1"/>
  <c r="Z51" i="10"/>
  <c r="BL47" i="10"/>
  <c r="Y23" i="10"/>
  <c r="BG23" i="10"/>
  <c r="BQ16" i="10"/>
  <c r="AH43" i="10"/>
  <c r="AM35" i="10"/>
  <c r="AH27" i="10"/>
  <c r="BV27" i="10"/>
  <c r="AW21" i="10"/>
  <c r="AC44" i="10"/>
  <c r="BL43" i="10"/>
  <c r="AR43" i="10"/>
  <c r="R43" i="10"/>
  <c r="S43" i="10" s="1"/>
  <c r="BG36" i="10"/>
  <c r="AM36" i="10"/>
  <c r="BQ35" i="10"/>
  <c r="AW35" i="10"/>
  <c r="AC35" i="10"/>
  <c r="R27" i="10"/>
  <c r="S27" i="10" s="1"/>
  <c r="AR27" i="10"/>
  <c r="BL27" i="10"/>
  <c r="BG21" i="10"/>
  <c r="AM21" i="10"/>
  <c r="BG22" i="10"/>
  <c r="AM22" i="10"/>
  <c r="BQ19" i="10"/>
  <c r="AW19" i="10"/>
  <c r="AC19" i="10"/>
  <c r="BV24" i="10"/>
  <c r="Y18" i="10"/>
  <c r="BH38" i="10"/>
  <c r="Y44" i="10"/>
  <c r="AH36" i="10"/>
  <c r="BC38" i="10"/>
  <c r="AD45" i="10"/>
  <c r="AE41" i="10"/>
  <c r="AE45" i="10" s="1"/>
  <c r="BL42" i="10"/>
  <c r="BG48" i="10"/>
  <c r="R44" i="10"/>
  <c r="AH48" i="10"/>
  <c r="BB48" i="10"/>
  <c r="BV42" i="10"/>
  <c r="AW36" i="10"/>
  <c r="BL37" i="10"/>
  <c r="J45" i="10"/>
  <c r="J51" i="10" s="1"/>
  <c r="J52" i="10" s="1"/>
  <c r="G52" i="10" s="1"/>
  <c r="G53" i="10" s="1"/>
  <c r="AX38" i="10"/>
  <c r="BG26" i="10"/>
  <c r="AR28" i="10"/>
  <c r="BV29" i="10"/>
  <c r="BG28" i="10"/>
  <c r="Y31" i="10"/>
  <c r="BB8" i="10"/>
  <c r="AN38" i="10"/>
  <c r="BB36" i="10"/>
  <c r="Y11" i="10"/>
  <c r="AR42" i="10"/>
  <c r="BQ44" i="10"/>
  <c r="BV44" i="10"/>
  <c r="BQ36" i="10"/>
  <c r="AC36" i="10"/>
  <c r="AC48" i="10"/>
  <c r="AR37" i="10"/>
  <c r="BR38" i="10"/>
  <c r="AD38" i="10"/>
  <c r="Y36" i="10"/>
  <c r="BQ29" i="10"/>
  <c r="AR29" i="10"/>
  <c r="AM26" i="10"/>
  <c r="BL9" i="10"/>
  <c r="BV18" i="10"/>
  <c r="BV48" i="10"/>
  <c r="AH47" i="10"/>
  <c r="BG42" i="10"/>
  <c r="AM42" i="10"/>
  <c r="AW44" i="10"/>
  <c r="BB44" i="10"/>
  <c r="BG44" i="10"/>
  <c r="BL36" i="10"/>
  <c r="AR36" i="10"/>
  <c r="R36" i="10"/>
  <c r="S36" i="10" s="1"/>
  <c r="BG37" i="10"/>
  <c r="AM37" i="10"/>
  <c r="BM38" i="10"/>
  <c r="AS38" i="10"/>
  <c r="AR31" i="10"/>
  <c r="AM29" i="10"/>
  <c r="BL26" i="10"/>
  <c r="AC30" i="10"/>
  <c r="AW30" i="10"/>
  <c r="BQ30" i="10"/>
  <c r="BV28" i="10"/>
  <c r="AH28" i="10"/>
  <c r="BL25" i="10"/>
  <c r="AR25" i="10"/>
  <c r="R25" i="10"/>
  <c r="S25" i="10" s="1"/>
  <c r="AW28" i="10"/>
  <c r="AH26" i="10"/>
  <c r="BL18" i="10"/>
  <c r="AR18" i="10"/>
  <c r="R18" i="10"/>
  <c r="S18" i="10" s="1"/>
  <c r="R20" i="10"/>
  <c r="R15" i="10"/>
  <c r="S15" i="10" s="1"/>
  <c r="AR15" i="10"/>
  <c r="BL15" i="10"/>
  <c r="AR8" i="10"/>
  <c r="BV19" i="10"/>
  <c r="Y26" i="10"/>
  <c r="AM12" i="10"/>
  <c r="BG12" i="10"/>
  <c r="BL10" i="10"/>
  <c r="AR10" i="10"/>
  <c r="R10" i="10"/>
  <c r="S10" i="10" s="1"/>
  <c r="BQ6" i="10"/>
  <c r="AW6" i="10"/>
  <c r="AC6" i="10"/>
  <c r="AC20" i="10"/>
  <c r="BX32" i="10"/>
  <c r="AM34" i="10"/>
  <c r="AY33" i="10"/>
  <c r="AY38" i="10" s="1"/>
  <c r="O45" i="10"/>
  <c r="BC40" i="10"/>
  <c r="BD39" i="10"/>
  <c r="BH40" i="10"/>
  <c r="BI39" i="10"/>
  <c r="AI40" i="10"/>
  <c r="AJ39" i="10"/>
  <c r="BR40" i="10"/>
  <c r="BS39" i="10"/>
  <c r="BV34" i="10"/>
  <c r="BB34" i="10"/>
  <c r="AH34" i="10"/>
  <c r="BN33" i="10"/>
  <c r="BN38" i="10" s="1"/>
  <c r="AT33" i="10"/>
  <c r="AT38" i="10" s="1"/>
  <c r="O38" i="10"/>
  <c r="AM30" i="10"/>
  <c r="BG30" i="10"/>
  <c r="Y30" i="10"/>
  <c r="BB22" i="10"/>
  <c r="AH22" i="10"/>
  <c r="BL19" i="10"/>
  <c r="AR19" i="10"/>
  <c r="R19" i="10"/>
  <c r="S19" i="10" s="1"/>
  <c r="BL24" i="10"/>
  <c r="R24" i="10"/>
  <c r="S24" i="10" s="1"/>
  <c r="BG29" i="10"/>
  <c r="BB29" i="10"/>
  <c r="AW29" i="10"/>
  <c r="R29" i="10"/>
  <c r="S29" i="10" s="1"/>
  <c r="AW48" i="10"/>
  <c r="BQ48" i="10"/>
  <c r="R48" i="10"/>
  <c r="R23" i="10"/>
  <c r="S23" i="10" s="1"/>
  <c r="AR23" i="10"/>
  <c r="BL23" i="10"/>
  <c r="Y21" i="10"/>
  <c r="AR20" i="10"/>
  <c r="BG16" i="10"/>
  <c r="AC12" i="10"/>
  <c r="AW12" i="10"/>
  <c r="BQ12" i="10"/>
  <c r="AW24" i="10"/>
  <c r="AM13" i="10"/>
  <c r="BG13" i="10"/>
  <c r="BG10" i="10"/>
  <c r="AM10" i="10"/>
  <c r="Y8" i="10"/>
  <c r="BL6" i="10"/>
  <c r="AR6" i="10"/>
  <c r="R6" i="10"/>
  <c r="S6" i="10" s="1"/>
  <c r="R12" i="10"/>
  <c r="S12" i="10" s="1"/>
  <c r="AM8" i="10"/>
  <c r="AY32" i="10"/>
  <c r="BM32" i="10"/>
  <c r="BG20" i="10"/>
  <c r="BB16" i="10"/>
  <c r="R14" i="10"/>
  <c r="S14" i="10" s="1"/>
  <c r="AR14" i="10"/>
  <c r="BL14" i="10"/>
  <c r="BQ11" i="10"/>
  <c r="AW11" i="10"/>
  <c r="AC11" i="10"/>
  <c r="BQ7" i="10"/>
  <c r="AW7" i="10"/>
  <c r="AC7" i="10"/>
  <c r="BG8" i="10"/>
  <c r="AE32" i="10"/>
  <c r="AD32" i="10"/>
  <c r="BV11" i="10"/>
  <c r="BS32" i="10"/>
  <c r="BQ9" i="10"/>
  <c r="AC9" i="10"/>
  <c r="BV10" i="10"/>
  <c r="AR9" i="10"/>
  <c r="BG34" i="10"/>
  <c r="AE33" i="10"/>
  <c r="AE38" i="10" s="1"/>
  <c r="X40" i="10"/>
  <c r="AE40" i="10"/>
  <c r="BM40" i="10"/>
  <c r="BN39" i="10"/>
  <c r="AX40" i="10"/>
  <c r="AY39" i="10"/>
  <c r="BQ34" i="10"/>
  <c r="AW34" i="10"/>
  <c r="AC34" i="10"/>
  <c r="BI33" i="10"/>
  <c r="BI38" i="10" s="1"/>
  <c r="AO33" i="10"/>
  <c r="AO38" i="10" s="1"/>
  <c r="BX40" i="10"/>
  <c r="R30" i="10"/>
  <c r="S30" i="10" s="1"/>
  <c r="AR30" i="10"/>
  <c r="BL30" i="10"/>
  <c r="BQ22" i="10"/>
  <c r="AW22" i="10"/>
  <c r="AC22" i="10"/>
  <c r="BG19" i="10"/>
  <c r="AM19" i="10"/>
  <c r="BB24" i="10"/>
  <c r="Y15" i="10"/>
  <c r="AM15" i="10"/>
  <c r="BG15" i="10"/>
  <c r="BR32" i="10"/>
  <c r="P40" i="10"/>
  <c r="Q39" i="10"/>
  <c r="AC39" i="10" s="1"/>
  <c r="AC23" i="10"/>
  <c r="AW23" i="10"/>
  <c r="BQ23" i="10"/>
  <c r="BV20" i="10"/>
  <c r="AH20" i="10"/>
  <c r="AW16" i="10"/>
  <c r="AH12" i="10"/>
  <c r="BB12" i="10"/>
  <c r="BV12" i="10"/>
  <c r="Y25" i="10"/>
  <c r="AM24" i="10"/>
  <c r="R13" i="10"/>
  <c r="S13" i="10" s="1"/>
  <c r="AR13" i="10"/>
  <c r="BL13" i="10"/>
  <c r="BB10" i="10"/>
  <c r="AH10" i="10"/>
  <c r="BG6" i="10"/>
  <c r="AM6" i="10"/>
  <c r="AC8" i="10"/>
  <c r="AJ32" i="10"/>
  <c r="AX32" i="10"/>
  <c r="AW20" i="10"/>
  <c r="AR16" i="10"/>
  <c r="AC14" i="10"/>
  <c r="AW14" i="10"/>
  <c r="BQ14" i="10"/>
  <c r="BL11" i="10"/>
  <c r="AR11" i="10"/>
  <c r="R11" i="10"/>
  <c r="S11" i="10" s="1"/>
  <c r="BL7" i="10"/>
  <c r="AR7" i="10"/>
  <c r="R7" i="10"/>
  <c r="S7" i="10" s="1"/>
  <c r="AW8" i="10"/>
  <c r="P32" i="10"/>
  <c r="Q5" i="10"/>
  <c r="AR5" i="10" s="1"/>
  <c r="BV9" i="10"/>
  <c r="BB9" i="10"/>
  <c r="BG9" i="10"/>
  <c r="R9" i="10"/>
  <c r="S9" i="10" s="1"/>
  <c r="Y7" i="10"/>
  <c r="Y6" i="10"/>
  <c r="AS40" i="10"/>
  <c r="AT39" i="10"/>
  <c r="BL34" i="10"/>
  <c r="AR34" i="10"/>
  <c r="BX33" i="10"/>
  <c r="BX38" i="10" s="1"/>
  <c r="BD33" i="10"/>
  <c r="BD38" i="10" s="1"/>
  <c r="AJ33" i="10"/>
  <c r="AJ38" i="10" s="1"/>
  <c r="BL22" i="10"/>
  <c r="AR22" i="10"/>
  <c r="R22" i="10"/>
  <c r="S22" i="10" s="1"/>
  <c r="AR24" i="10"/>
  <c r="BI32" i="10"/>
  <c r="BC32" i="10"/>
  <c r="Q41" i="10"/>
  <c r="P45" i="10"/>
  <c r="AH23" i="10"/>
  <c r="BB23" i="10"/>
  <c r="BV23" i="10"/>
  <c r="AM16" i="10"/>
  <c r="BQ24" i="10"/>
  <c r="AC24" i="10"/>
  <c r="AC13" i="10"/>
  <c r="AW13" i="10"/>
  <c r="BQ13" i="10"/>
  <c r="BQ10" i="10"/>
  <c r="AW10" i="10"/>
  <c r="AC10" i="10"/>
  <c r="BB6" i="10"/>
  <c r="AH6" i="10"/>
  <c r="BQ50" i="10"/>
  <c r="AW50" i="10"/>
  <c r="AC50" i="10"/>
  <c r="BV50" i="10"/>
  <c r="BB50" i="10"/>
  <c r="AH50" i="10"/>
  <c r="BG50" i="10"/>
  <c r="AM50" i="10"/>
  <c r="BL50" i="10"/>
  <c r="AR50" i="10"/>
  <c r="BQ8" i="10"/>
  <c r="R8" i="10"/>
  <c r="S8" i="10" s="1"/>
  <c r="O61" i="10"/>
  <c r="K61" i="10"/>
  <c r="M61" i="10" s="1"/>
  <c r="N61" i="10" s="1"/>
  <c r="AI32" i="10"/>
  <c r="BV22" i="10"/>
  <c r="AM20" i="10"/>
  <c r="BV16" i="10"/>
  <c r="AH16" i="10"/>
  <c r="AH14" i="10"/>
  <c r="BB14" i="10"/>
  <c r="BV14" i="10"/>
  <c r="BG11" i="10"/>
  <c r="AM11" i="10"/>
  <c r="BG7" i="10"/>
  <c r="AM7" i="10"/>
  <c r="AH8" i="10"/>
  <c r="BH32" i="10"/>
  <c r="Y9" i="10"/>
  <c r="BD32" i="10"/>
  <c r="AH9" i="10"/>
  <c r="AW9" i="10"/>
  <c r="AN40" i="10"/>
  <c r="AO39" i="10"/>
  <c r="BS33" i="10"/>
  <c r="BS38" i="10" s="1"/>
  <c r="AO32" i="10"/>
  <c r="AM5" i="10"/>
  <c r="AN32" i="10"/>
  <c r="P38" i="10"/>
  <c r="Q33" i="10"/>
  <c r="R33" i="10" s="1"/>
  <c r="S33" i="10" s="1"/>
  <c r="BW32" i="10"/>
  <c r="BG24" i="10"/>
  <c r="AH13" i="10"/>
  <c r="BB13" i="10"/>
  <c r="BV13" i="10"/>
  <c r="BT50" i="10"/>
  <c r="BO50" i="10"/>
  <c r="BO51" i="10" s="1"/>
  <c r="BP52" i="10" s="1"/>
  <c r="BJ50" i="10"/>
  <c r="BJ51" i="10" s="1"/>
  <c r="BK52" i="10" s="1"/>
  <c r="BE50" i="10"/>
  <c r="BE51" i="10" s="1"/>
  <c r="BF52" i="10" s="1"/>
  <c r="AZ50" i="10"/>
  <c r="AZ51" i="10" s="1"/>
  <c r="BA52" i="10" s="1"/>
  <c r="AU50" i="10"/>
  <c r="AU51" i="10" s="1"/>
  <c r="AV52" i="10" s="1"/>
  <c r="AP50" i="10"/>
  <c r="AP51" i="10" s="1"/>
  <c r="AQ52" i="10" s="1"/>
  <c r="AK50" i="10"/>
  <c r="AK51" i="10" s="1"/>
  <c r="AL52" i="10" s="1"/>
  <c r="AF50" i="10"/>
  <c r="AF51" i="10" s="1"/>
  <c r="AG52" i="10" s="1"/>
  <c r="AA50" i="10"/>
  <c r="AA51" i="10" s="1"/>
  <c r="AB52" i="10" s="1"/>
  <c r="BN32" i="10"/>
  <c r="BL5" i="10"/>
  <c r="O32" i="10"/>
  <c r="BL16" i="10"/>
  <c r="R16" i="10"/>
  <c r="S16" i="10" s="1"/>
  <c r="AM14" i="10"/>
  <c r="BG14" i="10"/>
  <c r="BB7" i="10"/>
  <c r="AH7" i="10"/>
  <c r="BV8" i="10"/>
  <c r="BT51" i="10"/>
  <c r="BU52" i="10" s="1"/>
  <c r="AT32" i="10"/>
  <c r="AS32" i="10"/>
  <c r="AM9" i="10"/>
  <c r="X32" i="10"/>
  <c r="BP38" i="9"/>
  <c r="BG5" i="10" l="1"/>
  <c r="BH51" i="10"/>
  <c r="AX51" i="10"/>
  <c r="AS51" i="10"/>
  <c r="AD51" i="10"/>
  <c r="X45" i="10"/>
  <c r="X51" i="10" s="1"/>
  <c r="BM51" i="10"/>
  <c r="Q45" i="10"/>
  <c r="BB41" i="10"/>
  <c r="Y41" i="10"/>
  <c r="BG41" i="10"/>
  <c r="BV41" i="10"/>
  <c r="AC41" i="10"/>
  <c r="AR41" i="10"/>
  <c r="AW41" i="10"/>
  <c r="BL41" i="10"/>
  <c r="AM41" i="10"/>
  <c r="AH41" i="10"/>
  <c r="BQ41" i="10"/>
  <c r="R41" i="10"/>
  <c r="S41" i="10" s="1"/>
  <c r="BB33" i="10"/>
  <c r="AT40" i="10"/>
  <c r="AR39" i="10"/>
  <c r="Q32" i="10"/>
  <c r="BG32" i="10" s="1"/>
  <c r="BV5" i="10"/>
  <c r="BQ5" i="10"/>
  <c r="Y5" i="10"/>
  <c r="BB5" i="10"/>
  <c r="R5" i="10"/>
  <c r="S5" i="10" s="1"/>
  <c r="AH5" i="10"/>
  <c r="BR51" i="10"/>
  <c r="BV39" i="10"/>
  <c r="BG33" i="10"/>
  <c r="AW39" i="10"/>
  <c r="AY40" i="10"/>
  <c r="AC5" i="10"/>
  <c r="AW5" i="10"/>
  <c r="BL33" i="10"/>
  <c r="BQ39" i="10"/>
  <c r="BS40" i="10"/>
  <c r="BI40" i="10"/>
  <c r="BG39" i="10"/>
  <c r="AN51" i="10"/>
  <c r="BW51" i="10"/>
  <c r="AO40" i="10"/>
  <c r="AM39" i="10"/>
  <c r="AI51" i="10"/>
  <c r="BC51" i="10"/>
  <c r="P51" i="10"/>
  <c r="AC33" i="10"/>
  <c r="AE51" i="10"/>
  <c r="AW32" i="10"/>
  <c r="Q38" i="10"/>
  <c r="Y38" i="10" s="1"/>
  <c r="Y33" i="10"/>
  <c r="AH33" i="10"/>
  <c r="BV33" i="10"/>
  <c r="Q40" i="10"/>
  <c r="R40" i="10" s="1"/>
  <c r="R39" i="10"/>
  <c r="S39" i="10" s="1"/>
  <c r="AM33" i="10"/>
  <c r="BL39" i="10"/>
  <c r="BN40" i="10"/>
  <c r="BL40" i="10" s="1"/>
  <c r="Y39" i="10"/>
  <c r="AR33" i="10"/>
  <c r="AJ40" i="10"/>
  <c r="AH40" i="10" s="1"/>
  <c r="AH39" i="10"/>
  <c r="BB39" i="10"/>
  <c r="BD40" i="10"/>
  <c r="AW33" i="10"/>
  <c r="O51" i="10"/>
  <c r="BQ33" i="10"/>
  <c r="J69" i="9"/>
  <c r="J68" i="9"/>
  <c r="J67" i="9"/>
  <c r="J66" i="9"/>
  <c r="J65" i="9"/>
  <c r="J64" i="9"/>
  <c r="J63" i="9"/>
  <c r="J62" i="9"/>
  <c r="J61" i="9"/>
  <c r="C60" i="9"/>
  <c r="D59" i="9"/>
  <c r="D58" i="9"/>
  <c r="D60" i="9" s="1"/>
  <c r="A60" i="9" s="1"/>
  <c r="BX50" i="9"/>
  <c r="BU50" i="9"/>
  <c r="BS50" i="9"/>
  <c r="BP50" i="9"/>
  <c r="BN50" i="9"/>
  <c r="BK50" i="9"/>
  <c r="BI50" i="9"/>
  <c r="BF50" i="9"/>
  <c r="BD50" i="9"/>
  <c r="BA50" i="9"/>
  <c r="AY50" i="9"/>
  <c r="AV50" i="9"/>
  <c r="AT50" i="9"/>
  <c r="AQ50" i="9"/>
  <c r="AO50" i="9"/>
  <c r="AL50" i="9"/>
  <c r="AJ50" i="9"/>
  <c r="AG50" i="9"/>
  <c r="AE50" i="9"/>
  <c r="AB50" i="9"/>
  <c r="BW48" i="9"/>
  <c r="BX48" i="9" s="1"/>
  <c r="BR48" i="9"/>
  <c r="BS48" i="9" s="1"/>
  <c r="BM48" i="9"/>
  <c r="BN48" i="9" s="1"/>
  <c r="BH48" i="9"/>
  <c r="BI48" i="9" s="1"/>
  <c r="BC48" i="9"/>
  <c r="BD48" i="9" s="1"/>
  <c r="AX48" i="9"/>
  <c r="AY48" i="9" s="1"/>
  <c r="AS48" i="9"/>
  <c r="AT48" i="9" s="1"/>
  <c r="AN48" i="9"/>
  <c r="AO48" i="9" s="1"/>
  <c r="AI48" i="9"/>
  <c r="AJ48" i="9" s="1"/>
  <c r="AD48" i="9"/>
  <c r="AE48" i="9" s="1"/>
  <c r="V48" i="9"/>
  <c r="X48" i="9" s="1"/>
  <c r="O48" i="9"/>
  <c r="BT47" i="9"/>
  <c r="BO47" i="9"/>
  <c r="BJ47" i="9"/>
  <c r="BE47" i="9"/>
  <c r="AZ47" i="9"/>
  <c r="AU47" i="9"/>
  <c r="AP47" i="9"/>
  <c r="AK47" i="9"/>
  <c r="AF47" i="9"/>
  <c r="AA47" i="9"/>
  <c r="Z47" i="9"/>
  <c r="M47" i="9"/>
  <c r="BW47" i="9" s="1"/>
  <c r="BX47" i="9" s="1"/>
  <c r="BU46" i="9"/>
  <c r="BP46" i="9"/>
  <c r="BK46" i="9"/>
  <c r="BF46" i="9"/>
  <c r="BA46" i="9"/>
  <c r="AV46" i="9"/>
  <c r="AQ46" i="9"/>
  <c r="AL46" i="9"/>
  <c r="AG46" i="9"/>
  <c r="AB46" i="9"/>
  <c r="N46" i="9"/>
  <c r="L46" i="9"/>
  <c r="J46" i="9"/>
  <c r="I46" i="9"/>
  <c r="H46" i="9"/>
  <c r="G46" i="9"/>
  <c r="F46" i="9"/>
  <c r="BT45" i="9"/>
  <c r="BT46" i="9" s="1"/>
  <c r="BO45" i="9"/>
  <c r="BO46" i="9" s="1"/>
  <c r="BJ45" i="9"/>
  <c r="BJ46" i="9" s="1"/>
  <c r="BE45" i="9"/>
  <c r="BE46" i="9" s="1"/>
  <c r="AZ45" i="9"/>
  <c r="AZ46" i="9" s="1"/>
  <c r="AU45" i="9"/>
  <c r="AU46" i="9" s="1"/>
  <c r="AP45" i="9"/>
  <c r="AP46" i="9" s="1"/>
  <c r="AK45" i="9"/>
  <c r="AK46" i="9" s="1"/>
  <c r="AF45" i="9"/>
  <c r="AF46" i="9" s="1"/>
  <c r="AA45" i="9"/>
  <c r="AA46" i="9" s="1"/>
  <c r="Z45" i="9"/>
  <c r="M45" i="9"/>
  <c r="BR45" i="9" s="1"/>
  <c r="BS45" i="9" s="1"/>
  <c r="BU44" i="9"/>
  <c r="BP44" i="9"/>
  <c r="BK44" i="9"/>
  <c r="BF44" i="9"/>
  <c r="BA44" i="9"/>
  <c r="AV44" i="9"/>
  <c r="AQ44" i="9"/>
  <c r="AL44" i="9"/>
  <c r="AG44" i="9"/>
  <c r="AB44" i="9"/>
  <c r="W44" i="9"/>
  <c r="N44" i="9"/>
  <c r="L44" i="9"/>
  <c r="J44" i="9"/>
  <c r="I44" i="9"/>
  <c r="H44" i="9"/>
  <c r="G44" i="9"/>
  <c r="F44" i="9"/>
  <c r="BT43" i="9"/>
  <c r="BO43" i="9"/>
  <c r="BJ43" i="9"/>
  <c r="BE43" i="9"/>
  <c r="AZ43" i="9"/>
  <c r="AU43" i="9"/>
  <c r="AP43" i="9"/>
  <c r="AK43" i="9"/>
  <c r="AF43" i="9"/>
  <c r="AA43" i="9"/>
  <c r="Z43" i="9"/>
  <c r="M43" i="9"/>
  <c r="BT42" i="9"/>
  <c r="BO42" i="9"/>
  <c r="BJ42" i="9"/>
  <c r="BE42" i="9"/>
  <c r="AZ42" i="9"/>
  <c r="AU42" i="9"/>
  <c r="AP42" i="9"/>
  <c r="AK42" i="9"/>
  <c r="AF42" i="9"/>
  <c r="AA42" i="9"/>
  <c r="Z42" i="9"/>
  <c r="M42" i="9"/>
  <c r="BT41" i="9"/>
  <c r="BO41" i="9"/>
  <c r="BJ41" i="9"/>
  <c r="BE41" i="9"/>
  <c r="AZ41" i="9"/>
  <c r="AU41" i="9"/>
  <c r="AP41" i="9"/>
  <c r="AK41" i="9"/>
  <c r="AF41" i="9"/>
  <c r="AA41" i="9"/>
  <c r="Z41" i="9"/>
  <c r="M41" i="9"/>
  <c r="AN41" i="9" s="1"/>
  <c r="AO41" i="9" s="1"/>
  <c r="BT40" i="9"/>
  <c r="BO40" i="9"/>
  <c r="BJ40" i="9"/>
  <c r="BE40" i="9"/>
  <c r="AZ40" i="9"/>
  <c r="AU40" i="9"/>
  <c r="AP40" i="9"/>
  <c r="AK40" i="9"/>
  <c r="AF40" i="9"/>
  <c r="AA40" i="9"/>
  <c r="Z40" i="9"/>
  <c r="M40" i="9"/>
  <c r="V40" i="9" s="1"/>
  <c r="X40" i="9" s="1"/>
  <c r="BT39" i="9"/>
  <c r="BO39" i="9"/>
  <c r="BJ39" i="9"/>
  <c r="BE39" i="9"/>
  <c r="AZ39" i="9"/>
  <c r="AU39" i="9"/>
  <c r="AP39" i="9"/>
  <c r="AK39" i="9"/>
  <c r="AK44" i="9" s="1"/>
  <c r="AF39" i="9"/>
  <c r="AA39" i="9"/>
  <c r="Z39" i="9"/>
  <c r="M39" i="9"/>
  <c r="AX39" i="9" s="1"/>
  <c r="AY39" i="9" s="1"/>
  <c r="BU38" i="9"/>
  <c r="BK38" i="9"/>
  <c r="BF38" i="9"/>
  <c r="BA38" i="9"/>
  <c r="AV38" i="9"/>
  <c r="AQ38" i="9"/>
  <c r="AL38" i="9"/>
  <c r="AG38" i="9"/>
  <c r="AB38" i="9"/>
  <c r="W38" i="9"/>
  <c r="N38" i="9"/>
  <c r="Z38" i="9" s="1"/>
  <c r="L38" i="9"/>
  <c r="J38" i="9"/>
  <c r="H38" i="9"/>
  <c r="G38" i="9"/>
  <c r="F38" i="9"/>
  <c r="BT37" i="9"/>
  <c r="BT38" i="9" s="1"/>
  <c r="BO37" i="9"/>
  <c r="BO38" i="9" s="1"/>
  <c r="BJ37" i="9"/>
  <c r="BJ38" i="9" s="1"/>
  <c r="BE37" i="9"/>
  <c r="BE38" i="9" s="1"/>
  <c r="AZ37" i="9"/>
  <c r="AZ38" i="9" s="1"/>
  <c r="AU37" i="9"/>
  <c r="AU38" i="9" s="1"/>
  <c r="AP37" i="9"/>
  <c r="AP38" i="9" s="1"/>
  <c r="AK37" i="9"/>
  <c r="AK38" i="9" s="1"/>
  <c r="AF37" i="9"/>
  <c r="AF38" i="9" s="1"/>
  <c r="AA37" i="9"/>
  <c r="AA38" i="9" s="1"/>
  <c r="Z37" i="9"/>
  <c r="M37" i="9"/>
  <c r="BM37" i="9" s="1"/>
  <c r="J37" i="9"/>
  <c r="I37" i="9"/>
  <c r="I38" i="9" s="1"/>
  <c r="BU36" i="9"/>
  <c r="BP36" i="9"/>
  <c r="BK36" i="9"/>
  <c r="BF36" i="9"/>
  <c r="BA36" i="9"/>
  <c r="AV36" i="9"/>
  <c r="AQ36" i="9"/>
  <c r="AL36" i="9"/>
  <c r="AG36" i="9"/>
  <c r="AB36" i="9"/>
  <c r="W36" i="9"/>
  <c r="N36" i="9"/>
  <c r="L36" i="9"/>
  <c r="I36" i="9"/>
  <c r="H36" i="9"/>
  <c r="G36" i="9"/>
  <c r="F36" i="9"/>
  <c r="BT35" i="9"/>
  <c r="BO35" i="9"/>
  <c r="BJ35" i="9"/>
  <c r="BE35" i="9"/>
  <c r="AZ35" i="9"/>
  <c r="AU35" i="9"/>
  <c r="AP35" i="9"/>
  <c r="AK35" i="9"/>
  <c r="AF35" i="9"/>
  <c r="AA35" i="9"/>
  <c r="Z35" i="9"/>
  <c r="M35" i="9"/>
  <c r="BT34" i="9"/>
  <c r="BO34" i="9"/>
  <c r="BJ34" i="9"/>
  <c r="BE34" i="9"/>
  <c r="AZ34" i="9"/>
  <c r="AU34" i="9"/>
  <c r="AP34" i="9"/>
  <c r="AK34" i="9"/>
  <c r="AF34" i="9"/>
  <c r="AA34" i="9"/>
  <c r="Z34" i="9"/>
  <c r="M34" i="9"/>
  <c r="AX34" i="9" s="1"/>
  <c r="AY34" i="9" s="1"/>
  <c r="J34" i="9"/>
  <c r="J36" i="9" s="1"/>
  <c r="I34" i="9"/>
  <c r="BT33" i="9"/>
  <c r="BO33" i="9"/>
  <c r="BJ33" i="9"/>
  <c r="BE33" i="9"/>
  <c r="AZ33" i="9"/>
  <c r="AU33" i="9"/>
  <c r="AP33" i="9"/>
  <c r="AK33" i="9"/>
  <c r="AF33" i="9"/>
  <c r="AA33" i="9"/>
  <c r="Z33" i="9"/>
  <c r="M33" i="9"/>
  <c r="BT32" i="9"/>
  <c r="BO32" i="9"/>
  <c r="BJ32" i="9"/>
  <c r="BE32" i="9"/>
  <c r="AZ32" i="9"/>
  <c r="AU32" i="9"/>
  <c r="AP32" i="9"/>
  <c r="AK32" i="9"/>
  <c r="AF32" i="9"/>
  <c r="AA32" i="9"/>
  <c r="Z32" i="9"/>
  <c r="M32" i="9"/>
  <c r="AI32" i="9" s="1"/>
  <c r="BU31" i="9"/>
  <c r="BP31" i="9"/>
  <c r="BK31" i="9"/>
  <c r="BF31" i="9"/>
  <c r="BA31" i="9"/>
  <c r="AV31" i="9"/>
  <c r="AQ31" i="9"/>
  <c r="AL31" i="9"/>
  <c r="AG31" i="9"/>
  <c r="AB31" i="9"/>
  <c r="W31" i="9"/>
  <c r="N31" i="9"/>
  <c r="L31" i="9"/>
  <c r="J31" i="9"/>
  <c r="I31" i="9"/>
  <c r="H31" i="9"/>
  <c r="G31" i="9"/>
  <c r="F31" i="9"/>
  <c r="BT30" i="9"/>
  <c r="BO30" i="9"/>
  <c r="BJ30" i="9"/>
  <c r="BE30" i="9"/>
  <c r="AZ30" i="9"/>
  <c r="AU30" i="9"/>
  <c r="AP30" i="9"/>
  <c r="AK30" i="9"/>
  <c r="AF30" i="9"/>
  <c r="AA30" i="9"/>
  <c r="Z30" i="9"/>
  <c r="M30" i="9"/>
  <c r="BW30" i="9" s="1"/>
  <c r="BX30" i="9" s="1"/>
  <c r="BT29" i="9"/>
  <c r="BO29" i="9"/>
  <c r="BJ29" i="9"/>
  <c r="BE29" i="9"/>
  <c r="AZ29" i="9"/>
  <c r="AU29" i="9"/>
  <c r="AP29" i="9"/>
  <c r="AK29" i="9"/>
  <c r="AF29" i="9"/>
  <c r="AA29" i="9"/>
  <c r="Z29" i="9"/>
  <c r="M29" i="9"/>
  <c r="BT28" i="9"/>
  <c r="BO28" i="9"/>
  <c r="BJ28" i="9"/>
  <c r="BE28" i="9"/>
  <c r="AZ28" i="9"/>
  <c r="AU28" i="9"/>
  <c r="AP28" i="9"/>
  <c r="AK28" i="9"/>
  <c r="AF28" i="9"/>
  <c r="AA28" i="9"/>
  <c r="Z28" i="9"/>
  <c r="M28" i="9"/>
  <c r="BC28" i="9" s="1"/>
  <c r="BD28" i="9" s="1"/>
  <c r="BT27" i="9"/>
  <c r="BO27" i="9"/>
  <c r="BJ27" i="9"/>
  <c r="BE27" i="9"/>
  <c r="AZ27" i="9"/>
  <c r="AU27" i="9"/>
  <c r="AP27" i="9"/>
  <c r="AK27" i="9"/>
  <c r="AF27" i="9"/>
  <c r="AA27" i="9"/>
  <c r="Z27" i="9"/>
  <c r="M27" i="9"/>
  <c r="BT26" i="9"/>
  <c r="BO26" i="9"/>
  <c r="BJ26" i="9"/>
  <c r="BE26" i="9"/>
  <c r="AZ26" i="9"/>
  <c r="AU26" i="9"/>
  <c r="AP26" i="9"/>
  <c r="AK26" i="9"/>
  <c r="AF26" i="9"/>
  <c r="AA26" i="9"/>
  <c r="Z26" i="9"/>
  <c r="M26" i="9"/>
  <c r="BM26" i="9" s="1"/>
  <c r="BN26" i="9" s="1"/>
  <c r="BT25" i="9"/>
  <c r="BO25" i="9"/>
  <c r="BJ25" i="9"/>
  <c r="BE25" i="9"/>
  <c r="AZ25" i="9"/>
  <c r="AU25" i="9"/>
  <c r="AP25" i="9"/>
  <c r="AK25" i="9"/>
  <c r="AF25" i="9"/>
  <c r="AA25" i="9"/>
  <c r="Z25" i="9"/>
  <c r="M25" i="9"/>
  <c r="V25" i="9" s="1"/>
  <c r="X25" i="9" s="1"/>
  <c r="BT24" i="9"/>
  <c r="BO24" i="9"/>
  <c r="BJ24" i="9"/>
  <c r="BE24" i="9"/>
  <c r="AZ24" i="9"/>
  <c r="AU24" i="9"/>
  <c r="AP24" i="9"/>
  <c r="AK24" i="9"/>
  <c r="AF24" i="9"/>
  <c r="AA24" i="9"/>
  <c r="Z24" i="9"/>
  <c r="M24" i="9"/>
  <c r="BH24" i="9" s="1"/>
  <c r="BI24" i="9" s="1"/>
  <c r="BT23" i="9"/>
  <c r="BO23" i="9"/>
  <c r="BJ23" i="9"/>
  <c r="BE23" i="9"/>
  <c r="AZ23" i="9"/>
  <c r="AU23" i="9"/>
  <c r="AP23" i="9"/>
  <c r="AK23" i="9"/>
  <c r="AF23" i="9"/>
  <c r="AA23" i="9"/>
  <c r="Z23" i="9"/>
  <c r="U23" i="9"/>
  <c r="M23" i="9"/>
  <c r="V23" i="9" s="1"/>
  <c r="X23" i="9" s="1"/>
  <c r="BT22" i="9"/>
  <c r="BO22" i="9"/>
  <c r="BJ22" i="9"/>
  <c r="BE22" i="9"/>
  <c r="AZ22" i="9"/>
  <c r="AU22" i="9"/>
  <c r="AP22" i="9"/>
  <c r="AK22" i="9"/>
  <c r="AF22" i="9"/>
  <c r="AA22" i="9"/>
  <c r="Z22" i="9"/>
  <c r="M22" i="9"/>
  <c r="BM22" i="9" s="1"/>
  <c r="BN22" i="9" s="1"/>
  <c r="BT21" i="9"/>
  <c r="BO21" i="9"/>
  <c r="BJ21" i="9"/>
  <c r="BE21" i="9"/>
  <c r="AZ21" i="9"/>
  <c r="AU21" i="9"/>
  <c r="AP21" i="9"/>
  <c r="AK21" i="9"/>
  <c r="AF21" i="9"/>
  <c r="AA21" i="9"/>
  <c r="Z21" i="9"/>
  <c r="M21" i="9"/>
  <c r="V21" i="9" s="1"/>
  <c r="X21" i="9" s="1"/>
  <c r="BT20" i="9"/>
  <c r="BO20" i="9"/>
  <c r="BJ20" i="9"/>
  <c r="BE20" i="9"/>
  <c r="AZ20" i="9"/>
  <c r="AU20" i="9"/>
  <c r="AP20" i="9"/>
  <c r="AK20" i="9"/>
  <c r="AF20" i="9"/>
  <c r="AA20" i="9"/>
  <c r="Z20" i="9"/>
  <c r="U20" i="9"/>
  <c r="M20" i="9"/>
  <c r="AI20" i="9" s="1"/>
  <c r="AJ20" i="9" s="1"/>
  <c r="BT19" i="9"/>
  <c r="BO19" i="9"/>
  <c r="BJ19" i="9"/>
  <c r="BE19" i="9"/>
  <c r="AZ19" i="9"/>
  <c r="AU19" i="9"/>
  <c r="AP19" i="9"/>
  <c r="AK19" i="9"/>
  <c r="AF19" i="9"/>
  <c r="AA19" i="9"/>
  <c r="Z19" i="9"/>
  <c r="M19" i="9"/>
  <c r="BW19" i="9" s="1"/>
  <c r="BX19" i="9" s="1"/>
  <c r="BT18" i="9"/>
  <c r="BO18" i="9"/>
  <c r="BJ18" i="9"/>
  <c r="BE18" i="9"/>
  <c r="AZ18" i="9"/>
  <c r="AU18" i="9"/>
  <c r="AP18" i="9"/>
  <c r="AK18" i="9"/>
  <c r="AF18" i="9"/>
  <c r="AA18" i="9"/>
  <c r="Z18" i="9"/>
  <c r="M18" i="9"/>
  <c r="BT17" i="9"/>
  <c r="BO17" i="9"/>
  <c r="BJ17" i="9"/>
  <c r="BE17" i="9"/>
  <c r="AZ17" i="9"/>
  <c r="AU17" i="9"/>
  <c r="AP17" i="9"/>
  <c r="AK17" i="9"/>
  <c r="AF17" i="9"/>
  <c r="AA17" i="9"/>
  <c r="Z17" i="9"/>
  <c r="M17" i="9"/>
  <c r="BW17" i="9" s="1"/>
  <c r="BX17" i="9" s="1"/>
  <c r="BT16" i="9"/>
  <c r="BO16" i="9"/>
  <c r="BJ16" i="9"/>
  <c r="BE16" i="9"/>
  <c r="AZ16" i="9"/>
  <c r="AU16" i="9"/>
  <c r="AP16" i="9"/>
  <c r="AK16" i="9"/>
  <c r="AF16" i="9"/>
  <c r="AA16" i="9"/>
  <c r="Z16" i="9"/>
  <c r="U16" i="9"/>
  <c r="M16" i="9"/>
  <c r="AI16" i="9" s="1"/>
  <c r="AJ16" i="9" s="1"/>
  <c r="BT15" i="9"/>
  <c r="BO15" i="9"/>
  <c r="BJ15" i="9"/>
  <c r="BE15" i="9"/>
  <c r="AZ15" i="9"/>
  <c r="AU15" i="9"/>
  <c r="AP15" i="9"/>
  <c r="AK15" i="9"/>
  <c r="AF15" i="9"/>
  <c r="AA15" i="9"/>
  <c r="Z15" i="9"/>
  <c r="M15" i="9"/>
  <c r="V15" i="9" s="1"/>
  <c r="X15" i="9" s="1"/>
  <c r="BT14" i="9"/>
  <c r="BO14" i="9"/>
  <c r="BJ14" i="9"/>
  <c r="BE14" i="9"/>
  <c r="AZ14" i="9"/>
  <c r="AU14" i="9"/>
  <c r="AP14" i="9"/>
  <c r="AK14" i="9"/>
  <c r="AF14" i="9"/>
  <c r="AA14" i="9"/>
  <c r="Z14" i="9"/>
  <c r="M14" i="9"/>
  <c r="BT13" i="9"/>
  <c r="BO13" i="9"/>
  <c r="BJ13" i="9"/>
  <c r="BE13" i="9"/>
  <c r="AZ13" i="9"/>
  <c r="AU13" i="9"/>
  <c r="AP13" i="9"/>
  <c r="AK13" i="9"/>
  <c r="AF13" i="9"/>
  <c r="AA13" i="9"/>
  <c r="Z13" i="9"/>
  <c r="M13" i="9"/>
  <c r="AX13" i="9" s="1"/>
  <c r="AY13" i="9" s="1"/>
  <c r="BT12" i="9"/>
  <c r="BO12" i="9"/>
  <c r="BJ12" i="9"/>
  <c r="BE12" i="9"/>
  <c r="AZ12" i="9"/>
  <c r="AU12" i="9"/>
  <c r="AP12" i="9"/>
  <c r="AK12" i="9"/>
  <c r="AF12" i="9"/>
  <c r="AA12" i="9"/>
  <c r="Z12" i="9"/>
  <c r="U12" i="9"/>
  <c r="M12" i="9"/>
  <c r="AX12" i="9" s="1"/>
  <c r="AY12" i="9" s="1"/>
  <c r="BT11" i="9"/>
  <c r="BO11" i="9"/>
  <c r="BJ11" i="9"/>
  <c r="BE11" i="9"/>
  <c r="AZ11" i="9"/>
  <c r="AU11" i="9"/>
  <c r="AP11" i="9"/>
  <c r="AK11" i="9"/>
  <c r="AF11" i="9"/>
  <c r="AA11" i="9"/>
  <c r="Z11" i="9"/>
  <c r="M11" i="9"/>
  <c r="V11" i="9" s="1"/>
  <c r="X11" i="9" s="1"/>
  <c r="BT10" i="9"/>
  <c r="BO10" i="9"/>
  <c r="BJ10" i="9"/>
  <c r="BE10" i="9"/>
  <c r="AZ10" i="9"/>
  <c r="AU10" i="9"/>
  <c r="AP10" i="9"/>
  <c r="AK10" i="9"/>
  <c r="AF10" i="9"/>
  <c r="AA10" i="9"/>
  <c r="Z10" i="9"/>
  <c r="M10" i="9"/>
  <c r="BT9" i="9"/>
  <c r="BO9" i="9"/>
  <c r="BM9" i="9"/>
  <c r="BN9" i="9" s="1"/>
  <c r="BJ9" i="9"/>
  <c r="BE9" i="9"/>
  <c r="AZ9" i="9"/>
  <c r="AU9" i="9"/>
  <c r="AP9" i="9"/>
  <c r="AK9" i="9"/>
  <c r="AF9" i="9"/>
  <c r="AA9" i="9"/>
  <c r="Z9" i="9"/>
  <c r="U9" i="9"/>
  <c r="M9" i="9"/>
  <c r="BR9" i="9" s="1"/>
  <c r="BS9" i="9" s="1"/>
  <c r="BT8" i="9"/>
  <c r="BO8" i="9"/>
  <c r="BJ8" i="9"/>
  <c r="BE8" i="9"/>
  <c r="AZ8" i="9"/>
  <c r="AU8" i="9"/>
  <c r="AP8" i="9"/>
  <c r="AK8" i="9"/>
  <c r="AF8" i="9"/>
  <c r="AA8" i="9"/>
  <c r="Z8" i="9"/>
  <c r="U8" i="9"/>
  <c r="M8" i="9"/>
  <c r="V8" i="9" s="1"/>
  <c r="X8" i="9" s="1"/>
  <c r="BT7" i="9"/>
  <c r="BO7" i="9"/>
  <c r="BJ7" i="9"/>
  <c r="BE7" i="9"/>
  <c r="AZ7" i="9"/>
  <c r="AU7" i="9"/>
  <c r="AP7" i="9"/>
  <c r="AK7" i="9"/>
  <c r="AF7" i="9"/>
  <c r="AA7" i="9"/>
  <c r="Z7" i="9"/>
  <c r="M7" i="9"/>
  <c r="BM7" i="9" s="1"/>
  <c r="BN7" i="9" s="1"/>
  <c r="BT6" i="9"/>
  <c r="BO6" i="9"/>
  <c r="BJ6" i="9"/>
  <c r="BE6" i="9"/>
  <c r="AZ6" i="9"/>
  <c r="AU6" i="9"/>
  <c r="AP6" i="9"/>
  <c r="AK6" i="9"/>
  <c r="AF6" i="9"/>
  <c r="AA6" i="9"/>
  <c r="Z6" i="9"/>
  <c r="U6" i="9"/>
  <c r="M6" i="9"/>
  <c r="BT5" i="9"/>
  <c r="BO5" i="9"/>
  <c r="BJ5" i="9"/>
  <c r="BE5" i="9"/>
  <c r="AZ5" i="9"/>
  <c r="AU5" i="9"/>
  <c r="AP5" i="9"/>
  <c r="AK5" i="9"/>
  <c r="AF5" i="9"/>
  <c r="AA5" i="9"/>
  <c r="Z5" i="9"/>
  <c r="U5" i="9"/>
  <c r="M5" i="9"/>
  <c r="V5" i="9" s="1"/>
  <c r="X5" i="9" s="1"/>
  <c r="Y3" i="9"/>
  <c r="S1" i="9"/>
  <c r="R1" i="9"/>
  <c r="P16" i="9" s="1"/>
  <c r="Q16" i="9" s="1"/>
  <c r="O1" i="9"/>
  <c r="BB40" i="10" l="1"/>
  <c r="BQ40" i="10"/>
  <c r="AH38" i="10"/>
  <c r="R32" i="10"/>
  <c r="AR32" i="10"/>
  <c r="R45" i="10"/>
  <c r="AR38" i="10"/>
  <c r="AC38" i="10"/>
  <c r="AM32" i="10"/>
  <c r="Y32" i="10"/>
  <c r="AC40" i="10"/>
  <c r="Y45" i="10"/>
  <c r="BL38" i="10"/>
  <c r="AM38" i="10"/>
  <c r="BV38" i="10"/>
  <c r="AH45" i="10"/>
  <c r="AC32" i="10"/>
  <c r="AC45" i="10"/>
  <c r="AM40" i="10"/>
  <c r="AW40" i="10"/>
  <c r="BQ38" i="10"/>
  <c r="BQ32" i="10"/>
  <c r="AH32" i="10"/>
  <c r="BB32" i="10"/>
  <c r="BL32" i="10"/>
  <c r="BG40" i="10"/>
  <c r="BG38" i="10"/>
  <c r="BB38" i="10"/>
  <c r="AW38" i="10"/>
  <c r="BX51" i="10"/>
  <c r="AT51" i="10"/>
  <c r="BV40" i="10"/>
  <c r="AR40" i="10"/>
  <c r="AY51" i="10"/>
  <c r="BS51" i="10"/>
  <c r="Q51" i="10"/>
  <c r="BV32" i="10"/>
  <c r="AJ51" i="10"/>
  <c r="R38" i="10"/>
  <c r="Y40" i="10"/>
  <c r="BM13" i="9"/>
  <c r="BN13" i="9" s="1"/>
  <c r="AN7" i="9"/>
  <c r="AO7" i="9" s="1"/>
  <c r="AD7" i="9"/>
  <c r="AE7" i="9" s="1"/>
  <c r="BC9" i="9"/>
  <c r="BD9" i="9" s="1"/>
  <c r="BH26" i="9"/>
  <c r="BI26" i="9" s="1"/>
  <c r="BW26" i="9"/>
  <c r="BX26" i="9" s="1"/>
  <c r="AD9" i="9"/>
  <c r="AE9" i="9" s="1"/>
  <c r="AS9" i="9"/>
  <c r="AT9" i="9" s="1"/>
  <c r="BW12" i="9"/>
  <c r="BX12" i="9" s="1"/>
  <c r="V9" i="9"/>
  <c r="X9" i="9" s="1"/>
  <c r="BW9" i="9"/>
  <c r="BX9" i="9" s="1"/>
  <c r="BM12" i="9"/>
  <c r="BN12" i="9" s="1"/>
  <c r="O23" i="9"/>
  <c r="BC15" i="9"/>
  <c r="BD15" i="9" s="1"/>
  <c r="BB15" i="9" s="1"/>
  <c r="AX26" i="9"/>
  <c r="AY26" i="9" s="1"/>
  <c r="J51" i="9"/>
  <c r="J52" i="9" s="1"/>
  <c r="AU36" i="9"/>
  <c r="BC12" i="9"/>
  <c r="BD12" i="9" s="1"/>
  <c r="V26" i="9"/>
  <c r="X26" i="9" s="1"/>
  <c r="V30" i="9"/>
  <c r="X30" i="9" s="1"/>
  <c r="AI30" i="9"/>
  <c r="AJ30" i="9" s="1"/>
  <c r="BM30" i="9"/>
  <c r="BN30" i="9" s="1"/>
  <c r="AN34" i="9"/>
  <c r="AO34" i="9" s="1"/>
  <c r="O9" i="9"/>
  <c r="AN9" i="9"/>
  <c r="AO9" i="9" s="1"/>
  <c r="AX9" i="9"/>
  <c r="AY9" i="9" s="1"/>
  <c r="BH9" i="9"/>
  <c r="BI9" i="9" s="1"/>
  <c r="O12" i="9"/>
  <c r="AD12" i="9"/>
  <c r="AE12" i="9" s="1"/>
  <c r="AS12" i="9"/>
  <c r="AT12" i="9" s="1"/>
  <c r="BR12" i="9"/>
  <c r="BS12" i="9" s="1"/>
  <c r="BW13" i="9"/>
  <c r="BX13" i="9" s="1"/>
  <c r="BC30" i="9"/>
  <c r="BD30" i="9" s="1"/>
  <c r="AI5" i="9"/>
  <c r="AJ5" i="9" s="1"/>
  <c r="BW5" i="9"/>
  <c r="BX5" i="9" s="1"/>
  <c r="AA31" i="9"/>
  <c r="AS15" i="9"/>
  <c r="AT15" i="9" s="1"/>
  <c r="O17" i="9"/>
  <c r="AD17" i="9"/>
  <c r="AE17" i="9" s="1"/>
  <c r="AN17" i="9"/>
  <c r="AO17" i="9" s="1"/>
  <c r="AX17" i="9"/>
  <c r="AY17" i="9" s="1"/>
  <c r="BH17" i="9"/>
  <c r="BI17" i="9" s="1"/>
  <c r="BR17" i="9"/>
  <c r="BS17" i="9" s="1"/>
  <c r="BC20" i="9"/>
  <c r="BD20" i="9" s="1"/>
  <c r="BE36" i="9"/>
  <c r="V41" i="9"/>
  <c r="X41" i="9" s="1"/>
  <c r="AI41" i="9"/>
  <c r="AJ41" i="9" s="1"/>
  <c r="BH41" i="9"/>
  <c r="BI41" i="9" s="1"/>
  <c r="V45" i="9"/>
  <c r="X45" i="9" s="1"/>
  <c r="AI45" i="9"/>
  <c r="AI46" i="9" s="1"/>
  <c r="BW45" i="9"/>
  <c r="BW46" i="9" s="1"/>
  <c r="O47" i="9"/>
  <c r="AD47" i="9"/>
  <c r="AE47" i="9" s="1"/>
  <c r="AN47" i="9"/>
  <c r="AO47" i="9" s="1"/>
  <c r="AX47" i="9"/>
  <c r="AY47" i="9" s="1"/>
  <c r="BH47" i="9"/>
  <c r="BI47" i="9" s="1"/>
  <c r="BR47" i="9"/>
  <c r="BS47" i="9" s="1"/>
  <c r="BM5" i="9"/>
  <c r="BN5" i="9" s="1"/>
  <c r="O13" i="9"/>
  <c r="AD13" i="9"/>
  <c r="AE13" i="9" s="1"/>
  <c r="BH13" i="9"/>
  <c r="BI13" i="9" s="1"/>
  <c r="BR13" i="9"/>
  <c r="BS13" i="9" s="1"/>
  <c r="O15" i="9"/>
  <c r="AI15" i="9"/>
  <c r="AJ15" i="9" s="1"/>
  <c r="BW15" i="9"/>
  <c r="BX15" i="9" s="1"/>
  <c r="V17" i="9"/>
  <c r="X17" i="9" s="1"/>
  <c r="BW20" i="9"/>
  <c r="BX20" i="9" s="1"/>
  <c r="AN26" i="9"/>
  <c r="AO26" i="9" s="1"/>
  <c r="BM32" i="9"/>
  <c r="BN32" i="9" s="1"/>
  <c r="AU44" i="9"/>
  <c r="AX41" i="9"/>
  <c r="AY41" i="9" s="1"/>
  <c r="BM45" i="9"/>
  <c r="BM46" i="9" s="1"/>
  <c r="BR46" i="9"/>
  <c r="V47" i="9"/>
  <c r="X47" i="9" s="1"/>
  <c r="BC5" i="9"/>
  <c r="BD5" i="9" s="1"/>
  <c r="AN12" i="9"/>
  <c r="AO12" i="9" s="1"/>
  <c r="V13" i="9"/>
  <c r="X13" i="9" s="1"/>
  <c r="BM15" i="9"/>
  <c r="BN15" i="9" s="1"/>
  <c r="AI17" i="9"/>
  <c r="AJ17" i="9" s="1"/>
  <c r="AS17" i="9"/>
  <c r="AT17" i="9" s="1"/>
  <c r="BC17" i="9"/>
  <c r="BD17" i="9" s="1"/>
  <c r="BM17" i="9"/>
  <c r="BN17" i="9" s="1"/>
  <c r="O26" i="9"/>
  <c r="AD26" i="9"/>
  <c r="AE26" i="9" s="1"/>
  <c r="BC26" i="9"/>
  <c r="BD26" i="9" s="1"/>
  <c r="O32" i="9"/>
  <c r="BT44" i="9"/>
  <c r="BC45" i="9"/>
  <c r="BC46" i="9" s="1"/>
  <c r="AI47" i="9"/>
  <c r="AJ47" i="9" s="1"/>
  <c r="AS47" i="9"/>
  <c r="AT47" i="9" s="1"/>
  <c r="BC47" i="9"/>
  <c r="BD47" i="9" s="1"/>
  <c r="BM47" i="9"/>
  <c r="BN47" i="9" s="1"/>
  <c r="AS5" i="9"/>
  <c r="AT5" i="9" s="1"/>
  <c r="BR41" i="9"/>
  <c r="BS41" i="9" s="1"/>
  <c r="AS45" i="9"/>
  <c r="AS46" i="9" s="1"/>
  <c r="AK36" i="9"/>
  <c r="AN19" i="9"/>
  <c r="AO19" i="9" s="1"/>
  <c r="AX19" i="9"/>
  <c r="AY19" i="9" s="1"/>
  <c r="BR19" i="9"/>
  <c r="BS19" i="9" s="1"/>
  <c r="BM24" i="9"/>
  <c r="BN24" i="9" s="1"/>
  <c r="BC24" i="9"/>
  <c r="BD24" i="9" s="1"/>
  <c r="AD24" i="9"/>
  <c r="AE24" i="9" s="1"/>
  <c r="O24" i="9"/>
  <c r="AN24" i="9"/>
  <c r="AO24" i="9" s="1"/>
  <c r="BR28" i="9"/>
  <c r="BS28" i="9" s="1"/>
  <c r="BH28" i="9"/>
  <c r="BI28" i="9" s="1"/>
  <c r="AX28" i="9"/>
  <c r="AY28" i="9" s="1"/>
  <c r="AN28" i="9"/>
  <c r="AO28" i="9" s="1"/>
  <c r="AD28" i="9"/>
  <c r="AE28" i="9" s="1"/>
  <c r="O28" i="9"/>
  <c r="AS28" i="9"/>
  <c r="AT28" i="9" s="1"/>
  <c r="F51" i="9"/>
  <c r="F52" i="9" s="1"/>
  <c r="O39" i="9"/>
  <c r="BH39" i="9"/>
  <c r="BI39" i="9" s="1"/>
  <c r="O5" i="9"/>
  <c r="AD5" i="9"/>
  <c r="AE5" i="9" s="1"/>
  <c r="AN5" i="9"/>
  <c r="AO5" i="9" s="1"/>
  <c r="AX5" i="9"/>
  <c r="AY5" i="9" s="1"/>
  <c r="BH5" i="9"/>
  <c r="BI5" i="9" s="1"/>
  <c r="BR5" i="9"/>
  <c r="BS5" i="9" s="1"/>
  <c r="V7" i="9"/>
  <c r="X7" i="9" s="1"/>
  <c r="AS7" i="9"/>
  <c r="AT7" i="9" s="1"/>
  <c r="O7" i="9"/>
  <c r="BH7" i="9"/>
  <c r="BI7" i="9" s="1"/>
  <c r="BR7" i="9"/>
  <c r="BS7" i="9" s="1"/>
  <c r="V24" i="9"/>
  <c r="X24" i="9" s="1"/>
  <c r="V16" i="9"/>
  <c r="X16" i="9" s="1"/>
  <c r="Y16" i="9" s="1"/>
  <c r="AD16" i="9"/>
  <c r="AE16" i="9" s="1"/>
  <c r="AC16" i="9" s="1"/>
  <c r="O16" i="9"/>
  <c r="R16" i="9" s="1"/>
  <c r="S16" i="9" s="1"/>
  <c r="AN16" i="9"/>
  <c r="AO16" i="9" s="1"/>
  <c r="AM16" i="9" s="1"/>
  <c r="BM39" i="9"/>
  <c r="BN39" i="9" s="1"/>
  <c r="BR39" i="9"/>
  <c r="BS39" i="9" s="1"/>
  <c r="AI39" i="9"/>
  <c r="AJ39" i="9" s="1"/>
  <c r="BC39" i="9"/>
  <c r="V39" i="9"/>
  <c r="X39" i="9" s="1"/>
  <c r="AD39" i="9"/>
  <c r="AE39" i="9" s="1"/>
  <c r="AX16" i="9"/>
  <c r="AY16" i="9" s="1"/>
  <c r="AW16" i="9" s="1"/>
  <c r="BH16" i="9"/>
  <c r="BI16" i="9" s="1"/>
  <c r="BG16" i="9" s="1"/>
  <c r="BR16" i="9"/>
  <c r="BS16" i="9" s="1"/>
  <c r="BQ16" i="9" s="1"/>
  <c r="AD19" i="9"/>
  <c r="AE19" i="9" s="1"/>
  <c r="BH19" i="9"/>
  <c r="BI19" i="9" s="1"/>
  <c r="AX24" i="9"/>
  <c r="AY24" i="9" s="1"/>
  <c r="O19" i="9"/>
  <c r="AI24" i="9"/>
  <c r="AJ24" i="9" s="1"/>
  <c r="BW24" i="9"/>
  <c r="BX24" i="9" s="1"/>
  <c r="V28" i="9"/>
  <c r="X28" i="9" s="1"/>
  <c r="AI28" i="9"/>
  <c r="AJ28" i="9" s="1"/>
  <c r="BW28" i="9"/>
  <c r="BX28" i="9" s="1"/>
  <c r="BW34" i="9"/>
  <c r="BX34" i="9" s="1"/>
  <c r="BM34" i="9"/>
  <c r="BN34" i="9" s="1"/>
  <c r="BC34" i="9"/>
  <c r="BD34" i="9" s="1"/>
  <c r="AS34" i="9"/>
  <c r="AT34" i="9" s="1"/>
  <c r="AI34" i="9"/>
  <c r="AJ34" i="9" s="1"/>
  <c r="V34" i="9"/>
  <c r="X34" i="9" s="1"/>
  <c r="AD34" i="9"/>
  <c r="AE34" i="9" s="1"/>
  <c r="BR34" i="9"/>
  <c r="BS34" i="9" s="1"/>
  <c r="BJ44" i="9"/>
  <c r="AX7" i="9"/>
  <c r="AY7" i="9" s="1"/>
  <c r="V12" i="9"/>
  <c r="X12" i="9" s="1"/>
  <c r="BH12" i="9"/>
  <c r="BI12" i="9" s="1"/>
  <c r="AI12" i="9"/>
  <c r="AJ12" i="9" s="1"/>
  <c r="BC13" i="9"/>
  <c r="BD13" i="9" s="1"/>
  <c r="AS13" i="9"/>
  <c r="AT13" i="9" s="1"/>
  <c r="AI13" i="9"/>
  <c r="AJ13" i="9" s="1"/>
  <c r="AN13" i="9"/>
  <c r="AO13" i="9" s="1"/>
  <c r="AS16" i="9"/>
  <c r="AT16" i="9" s="1"/>
  <c r="AR16" i="9" s="1"/>
  <c r="BC16" i="9"/>
  <c r="BD16" i="9" s="1"/>
  <c r="BB16" i="9" s="1"/>
  <c r="BM16" i="9"/>
  <c r="BN16" i="9" s="1"/>
  <c r="BL16" i="9" s="1"/>
  <c r="BW16" i="9"/>
  <c r="BX16" i="9" s="1"/>
  <c r="BV16" i="9" s="1"/>
  <c r="AI19" i="9"/>
  <c r="AJ19" i="9" s="1"/>
  <c r="AS19" i="9"/>
  <c r="AT19" i="9" s="1"/>
  <c r="BC19" i="9"/>
  <c r="BD19" i="9" s="1"/>
  <c r="BM19" i="9"/>
  <c r="BN19" i="9" s="1"/>
  <c r="AS24" i="9"/>
  <c r="AT24" i="9" s="1"/>
  <c r="BR24" i="9"/>
  <c r="BS24" i="9" s="1"/>
  <c r="BM28" i="9"/>
  <c r="BN28" i="9" s="1"/>
  <c r="BR30" i="9"/>
  <c r="BS30" i="9" s="1"/>
  <c r="BH30" i="9"/>
  <c r="BI30" i="9" s="1"/>
  <c r="AX30" i="9"/>
  <c r="AY30" i="9" s="1"/>
  <c r="AN30" i="9"/>
  <c r="AO30" i="9" s="1"/>
  <c r="AD30" i="9"/>
  <c r="AE30" i="9" s="1"/>
  <c r="O30" i="9"/>
  <c r="AS30" i="9"/>
  <c r="AT30" i="9" s="1"/>
  <c r="H51" i="9"/>
  <c r="BH32" i="9"/>
  <c r="BI32" i="9" s="1"/>
  <c r="BC32" i="9"/>
  <c r="BD32" i="9" s="1"/>
  <c r="AS32" i="9"/>
  <c r="AT32" i="9" s="1"/>
  <c r="BW32" i="9"/>
  <c r="BX32" i="9" s="1"/>
  <c r="O34" i="9"/>
  <c r="BH34" i="9"/>
  <c r="BI34" i="9" s="1"/>
  <c r="AN39" i="9"/>
  <c r="AO39" i="9" s="1"/>
  <c r="AZ44" i="9"/>
  <c r="Z36" i="9"/>
  <c r="AF44" i="9"/>
  <c r="AP44" i="9"/>
  <c r="AA44" i="9"/>
  <c r="AS41" i="9"/>
  <c r="AT41" i="9" s="1"/>
  <c r="BC41" i="9"/>
  <c r="BD41" i="9" s="1"/>
  <c r="BM41" i="9"/>
  <c r="BN41" i="9" s="1"/>
  <c r="BW41" i="9"/>
  <c r="BX41" i="9" s="1"/>
  <c r="Z44" i="9"/>
  <c r="AI9" i="9"/>
  <c r="AJ9" i="9" s="1"/>
  <c r="AD15" i="9"/>
  <c r="AE15" i="9" s="1"/>
  <c r="AN15" i="9"/>
  <c r="AO15" i="9" s="1"/>
  <c r="AX15" i="9"/>
  <c r="AY15" i="9" s="1"/>
  <c r="BH15" i="9"/>
  <c r="BI15" i="9" s="1"/>
  <c r="BR15" i="9"/>
  <c r="BS15" i="9" s="1"/>
  <c r="AI26" i="9"/>
  <c r="AJ26" i="9" s="1"/>
  <c r="BR26" i="9"/>
  <c r="BS26" i="9" s="1"/>
  <c r="G51" i="9"/>
  <c r="AA36" i="9"/>
  <c r="BO36" i="9"/>
  <c r="O41" i="9"/>
  <c r="AD41" i="9"/>
  <c r="AE41" i="9" s="1"/>
  <c r="O45" i="9"/>
  <c r="O46" i="9" s="1"/>
  <c r="AD45" i="9"/>
  <c r="AN45" i="9"/>
  <c r="AN46" i="9" s="1"/>
  <c r="AX45" i="9"/>
  <c r="AY45" i="9" s="1"/>
  <c r="AY46" i="9" s="1"/>
  <c r="BH45" i="9"/>
  <c r="BI45" i="9" s="1"/>
  <c r="BP51" i="9"/>
  <c r="BF51" i="9"/>
  <c r="AX46" i="9"/>
  <c r="AV51" i="9"/>
  <c r="AL51" i="9"/>
  <c r="AX8" i="9"/>
  <c r="AY8" i="9" s="1"/>
  <c r="BM8" i="9"/>
  <c r="BN8" i="9" s="1"/>
  <c r="AB51" i="9"/>
  <c r="AN8" i="9"/>
  <c r="AO8" i="9" s="1"/>
  <c r="AK31" i="9"/>
  <c r="AI8" i="9"/>
  <c r="AJ8" i="9" s="1"/>
  <c r="BW8" i="9"/>
  <c r="BX8" i="9" s="1"/>
  <c r="Z31" i="9"/>
  <c r="AS8" i="9"/>
  <c r="AT8" i="9" s="1"/>
  <c r="BH8" i="9"/>
  <c r="BI8" i="9" s="1"/>
  <c r="O8" i="9"/>
  <c r="AD8" i="9"/>
  <c r="AE8" i="9" s="1"/>
  <c r="BC8" i="9"/>
  <c r="BD8" i="9" s="1"/>
  <c r="BR8" i="9"/>
  <c r="BS8" i="9" s="1"/>
  <c r="BW10" i="9"/>
  <c r="BX10" i="9" s="1"/>
  <c r="BR10" i="9"/>
  <c r="BS10" i="9" s="1"/>
  <c r="BM10" i="9"/>
  <c r="BN10" i="9" s="1"/>
  <c r="BH10" i="9"/>
  <c r="BI10" i="9" s="1"/>
  <c r="BC10" i="9"/>
  <c r="BD10" i="9" s="1"/>
  <c r="AX10" i="9"/>
  <c r="AY10" i="9" s="1"/>
  <c r="AS10" i="9"/>
  <c r="AT10" i="9" s="1"/>
  <c r="AN10" i="9"/>
  <c r="AO10" i="9" s="1"/>
  <c r="AI10" i="9"/>
  <c r="AJ10" i="9" s="1"/>
  <c r="AD10" i="9"/>
  <c r="AE10" i="9" s="1"/>
  <c r="O10" i="9"/>
  <c r="P25" i="9"/>
  <c r="Q25" i="9" s="1"/>
  <c r="Y25" i="9" s="1"/>
  <c r="I59" i="9"/>
  <c r="K59" i="9" s="1"/>
  <c r="U47" i="9"/>
  <c r="U45" i="9"/>
  <c r="U39" i="9"/>
  <c r="U40" i="9"/>
  <c r="U34" i="9"/>
  <c r="U42" i="9"/>
  <c r="U43" i="9"/>
  <c r="U35" i="9"/>
  <c r="U28" i="9"/>
  <c r="U33" i="9"/>
  <c r="U26" i="9"/>
  <c r="U22" i="9"/>
  <c r="U25" i="9"/>
  <c r="U17" i="9"/>
  <c r="U13" i="9"/>
  <c r="U32" i="9"/>
  <c r="U21" i="9"/>
  <c r="U18" i="9"/>
  <c r="U14" i="9"/>
  <c r="U10" i="9"/>
  <c r="U27" i="9"/>
  <c r="U24" i="9"/>
  <c r="U19" i="9"/>
  <c r="U15" i="9"/>
  <c r="U11" i="9"/>
  <c r="U7" i="9"/>
  <c r="U37" i="9"/>
  <c r="P5" i="9"/>
  <c r="AF31" i="9"/>
  <c r="AU31" i="9"/>
  <c r="BE31" i="9"/>
  <c r="BO31" i="9"/>
  <c r="AI7" i="9"/>
  <c r="AJ7" i="9" s="1"/>
  <c r="BC7" i="9"/>
  <c r="BD7" i="9" s="1"/>
  <c r="BW7" i="9"/>
  <c r="BX7" i="9" s="1"/>
  <c r="P9" i="9"/>
  <c r="Q9" i="9" s="1"/>
  <c r="BL9" i="9" s="1"/>
  <c r="AD11" i="9"/>
  <c r="AE11" i="9" s="1"/>
  <c r="AN11" i="9"/>
  <c r="AO11" i="9" s="1"/>
  <c r="AX11" i="9"/>
  <c r="AY11" i="9" s="1"/>
  <c r="BH11" i="9"/>
  <c r="BI11" i="9" s="1"/>
  <c r="BR11" i="9"/>
  <c r="BS11" i="9" s="1"/>
  <c r="AH16" i="9"/>
  <c r="V18" i="9"/>
  <c r="X18" i="9" s="1"/>
  <c r="BW18" i="9"/>
  <c r="BX18" i="9" s="1"/>
  <c r="BR18" i="9"/>
  <c r="BS18" i="9" s="1"/>
  <c r="BM18" i="9"/>
  <c r="BN18" i="9" s="1"/>
  <c r="BH18" i="9"/>
  <c r="BI18" i="9" s="1"/>
  <c r="BC18" i="9"/>
  <c r="BD18" i="9" s="1"/>
  <c r="AX18" i="9"/>
  <c r="AY18" i="9" s="1"/>
  <c r="AS18" i="9"/>
  <c r="AT18" i="9" s="1"/>
  <c r="AN18" i="9"/>
  <c r="AO18" i="9" s="1"/>
  <c r="AI18" i="9"/>
  <c r="AJ18" i="9" s="1"/>
  <c r="AD18" i="9"/>
  <c r="AE18" i="9" s="1"/>
  <c r="O18" i="9"/>
  <c r="BH20" i="9"/>
  <c r="BI20" i="9" s="1"/>
  <c r="AN20" i="9"/>
  <c r="AO20" i="9" s="1"/>
  <c r="BM20" i="9"/>
  <c r="BN20" i="9" s="1"/>
  <c r="AS20" i="9"/>
  <c r="AT20" i="9" s="1"/>
  <c r="BR20" i="9"/>
  <c r="BS20" i="9" s="1"/>
  <c r="AX20" i="9"/>
  <c r="AY20" i="9" s="1"/>
  <c r="AD20" i="9"/>
  <c r="AE20" i="9" s="1"/>
  <c r="V20" i="9"/>
  <c r="X20" i="9" s="1"/>
  <c r="O20" i="9"/>
  <c r="P48" i="9"/>
  <c r="Q48" i="9" s="1"/>
  <c r="AW48" i="9" s="1"/>
  <c r="P47" i="9"/>
  <c r="Q47" i="9" s="1"/>
  <c r="P45" i="9"/>
  <c r="P49" i="9"/>
  <c r="Q49" i="9" s="1"/>
  <c r="O49" i="9" s="1"/>
  <c r="R49" i="9" s="1"/>
  <c r="P43" i="9"/>
  <c r="Q43" i="9" s="1"/>
  <c r="P39" i="9"/>
  <c r="P42" i="9"/>
  <c r="Q42" i="9" s="1"/>
  <c r="P34" i="9"/>
  <c r="Q34" i="9" s="1"/>
  <c r="P41" i="9"/>
  <c r="Q41" i="9" s="1"/>
  <c r="P37" i="9"/>
  <c r="P33" i="9"/>
  <c r="Q33" i="9" s="1"/>
  <c r="P28" i="9"/>
  <c r="Q28" i="9" s="1"/>
  <c r="P40" i="9"/>
  <c r="Q40" i="9" s="1"/>
  <c r="Y40" i="9" s="1"/>
  <c r="P35" i="9"/>
  <c r="Q35" i="9" s="1"/>
  <c r="P32" i="9"/>
  <c r="P30" i="9"/>
  <c r="Q30" i="9" s="1"/>
  <c r="P26" i="9"/>
  <c r="Q26" i="9" s="1"/>
  <c r="P22" i="9"/>
  <c r="Q22" i="9" s="1"/>
  <c r="BL22" i="9" s="1"/>
  <c r="P21" i="9"/>
  <c r="Q21" i="9" s="1"/>
  <c r="Y21" i="9" s="1"/>
  <c r="P17" i="9"/>
  <c r="Q17" i="9" s="1"/>
  <c r="P13" i="9"/>
  <c r="Q13" i="9" s="1"/>
  <c r="P29" i="9"/>
  <c r="Q29" i="9" s="1"/>
  <c r="P27" i="9"/>
  <c r="Q27" i="9" s="1"/>
  <c r="P24" i="9"/>
  <c r="Q24" i="9" s="1"/>
  <c r="P20" i="9"/>
  <c r="Q20" i="9" s="1"/>
  <c r="P18" i="9"/>
  <c r="Q18" i="9" s="1"/>
  <c r="P14" i="9"/>
  <c r="Q14" i="9" s="1"/>
  <c r="P10" i="9"/>
  <c r="Q10" i="9" s="1"/>
  <c r="P23" i="9"/>
  <c r="Q23" i="9" s="1"/>
  <c r="P19" i="9"/>
  <c r="Q19" i="9" s="1"/>
  <c r="P15" i="9"/>
  <c r="Q15" i="9" s="1"/>
  <c r="Y15" i="9" s="1"/>
  <c r="P11" i="9"/>
  <c r="Q11" i="9" s="1"/>
  <c r="Y11" i="9" s="1"/>
  <c r="P7" i="9"/>
  <c r="Q7" i="9" s="1"/>
  <c r="BW6" i="9"/>
  <c r="BX6" i="9" s="1"/>
  <c r="BR6" i="9"/>
  <c r="BS6" i="9" s="1"/>
  <c r="BM6" i="9"/>
  <c r="BN6" i="9" s="1"/>
  <c r="BH6" i="9"/>
  <c r="BI6" i="9" s="1"/>
  <c r="BC6" i="9"/>
  <c r="BD6" i="9" s="1"/>
  <c r="AX6" i="9"/>
  <c r="AY6" i="9" s="1"/>
  <c r="AS6" i="9"/>
  <c r="AT6" i="9" s="1"/>
  <c r="AN6" i="9"/>
  <c r="AO6" i="9" s="1"/>
  <c r="AI6" i="9"/>
  <c r="AJ6" i="9" s="1"/>
  <c r="AD6" i="9"/>
  <c r="AE6" i="9" s="1"/>
  <c r="O6" i="9"/>
  <c r="P12" i="9"/>
  <c r="Q12" i="9" s="1"/>
  <c r="AW12" i="9" s="1"/>
  <c r="V14" i="9"/>
  <c r="X14" i="9" s="1"/>
  <c r="BW14" i="9"/>
  <c r="BX14" i="9" s="1"/>
  <c r="BR14" i="9"/>
  <c r="BS14" i="9" s="1"/>
  <c r="BM14" i="9"/>
  <c r="BN14" i="9" s="1"/>
  <c r="BH14" i="9"/>
  <c r="BI14" i="9" s="1"/>
  <c r="BC14" i="9"/>
  <c r="BD14" i="9" s="1"/>
  <c r="AX14" i="9"/>
  <c r="AY14" i="9" s="1"/>
  <c r="AS14" i="9"/>
  <c r="AT14" i="9" s="1"/>
  <c r="AN14" i="9"/>
  <c r="AO14" i="9" s="1"/>
  <c r="AI14" i="9"/>
  <c r="AJ14" i="9" s="1"/>
  <c r="AD14" i="9"/>
  <c r="AE14" i="9" s="1"/>
  <c r="O14" i="9"/>
  <c r="BW27" i="9"/>
  <c r="BX27" i="9" s="1"/>
  <c r="BR27" i="9"/>
  <c r="BS27" i="9" s="1"/>
  <c r="BM27" i="9"/>
  <c r="BN27" i="9" s="1"/>
  <c r="BH27" i="9"/>
  <c r="BI27" i="9" s="1"/>
  <c r="BC27" i="9"/>
  <c r="BD27" i="9" s="1"/>
  <c r="AX27" i="9"/>
  <c r="AY27" i="9" s="1"/>
  <c r="AS27" i="9"/>
  <c r="AT27" i="9" s="1"/>
  <c r="V27" i="9"/>
  <c r="X27" i="9" s="1"/>
  <c r="AN27" i="9"/>
  <c r="AO27" i="9" s="1"/>
  <c r="AI27" i="9"/>
  <c r="AJ27" i="9" s="1"/>
  <c r="AD27" i="9"/>
  <c r="AE27" i="9" s="1"/>
  <c r="O27" i="9"/>
  <c r="P8" i="9"/>
  <c r="Q8" i="9" s="1"/>
  <c r="P6" i="9"/>
  <c r="Q6" i="9" s="1"/>
  <c r="V6" i="9"/>
  <c r="X6" i="9" s="1"/>
  <c r="AP31" i="9"/>
  <c r="AZ31" i="9"/>
  <c r="BJ31" i="9"/>
  <c r="BT31" i="9"/>
  <c r="V10" i="9"/>
  <c r="X10" i="9" s="1"/>
  <c r="O11" i="9"/>
  <c r="AI11" i="9"/>
  <c r="AJ11" i="9" s="1"/>
  <c r="AS11" i="9"/>
  <c r="AT11" i="9" s="1"/>
  <c r="BC11" i="9"/>
  <c r="BD11" i="9" s="1"/>
  <c r="BM11" i="9"/>
  <c r="BN11" i="9" s="1"/>
  <c r="BW11" i="9"/>
  <c r="BX11" i="9" s="1"/>
  <c r="BR22" i="9"/>
  <c r="BS22" i="9" s="1"/>
  <c r="AX22" i="9"/>
  <c r="AY22" i="9" s="1"/>
  <c r="AD22" i="9"/>
  <c r="AE22" i="9" s="1"/>
  <c r="BW22" i="9"/>
  <c r="BX22" i="9" s="1"/>
  <c r="BC22" i="9"/>
  <c r="BD22" i="9" s="1"/>
  <c r="AI22" i="9"/>
  <c r="AJ22" i="9" s="1"/>
  <c r="BH22" i="9"/>
  <c r="BI22" i="9" s="1"/>
  <c r="AN22" i="9"/>
  <c r="AO22" i="9" s="1"/>
  <c r="V22" i="9"/>
  <c r="X22" i="9" s="1"/>
  <c r="O22" i="9"/>
  <c r="AS22" i="9"/>
  <c r="AT22" i="9" s="1"/>
  <c r="P50" i="9"/>
  <c r="Q50" i="9" s="1"/>
  <c r="AW50" i="9" s="1"/>
  <c r="O50" i="9"/>
  <c r="N50" i="9" s="1"/>
  <c r="N51" i="9" s="1"/>
  <c r="AS26" i="9"/>
  <c r="AT26" i="9" s="1"/>
  <c r="V29" i="9"/>
  <c r="X29" i="9" s="1"/>
  <c r="BW29" i="9"/>
  <c r="BX29" i="9" s="1"/>
  <c r="BR29" i="9"/>
  <c r="BS29" i="9" s="1"/>
  <c r="BM29" i="9"/>
  <c r="BN29" i="9" s="1"/>
  <c r="BH29" i="9"/>
  <c r="BI29" i="9" s="1"/>
  <c r="BC29" i="9"/>
  <c r="BD29" i="9" s="1"/>
  <c r="AX29" i="9"/>
  <c r="AY29" i="9" s="1"/>
  <c r="AS29" i="9"/>
  <c r="AT29" i="9" s="1"/>
  <c r="AN29" i="9"/>
  <c r="AO29" i="9" s="1"/>
  <c r="AI29" i="9"/>
  <c r="AJ29" i="9" s="1"/>
  <c r="AD29" i="9"/>
  <c r="AE29" i="9" s="1"/>
  <c r="O29" i="9"/>
  <c r="V35" i="9"/>
  <c r="X35" i="9" s="1"/>
  <c r="BW35" i="9"/>
  <c r="BX35" i="9" s="1"/>
  <c r="BR35" i="9"/>
  <c r="BS35" i="9" s="1"/>
  <c r="BM35" i="9"/>
  <c r="BN35" i="9" s="1"/>
  <c r="BH35" i="9"/>
  <c r="BI35" i="9" s="1"/>
  <c r="BC35" i="9"/>
  <c r="BD35" i="9" s="1"/>
  <c r="AX35" i="9"/>
  <c r="AY35" i="9" s="1"/>
  <c r="AS35" i="9"/>
  <c r="AT35" i="9" s="1"/>
  <c r="AN35" i="9"/>
  <c r="AO35" i="9" s="1"/>
  <c r="AI35" i="9"/>
  <c r="AJ35" i="9" s="1"/>
  <c r="AD35" i="9"/>
  <c r="AE35" i="9" s="1"/>
  <c r="O35" i="9"/>
  <c r="V19" i="9"/>
  <c r="X19" i="9" s="1"/>
  <c r="BW21" i="9"/>
  <c r="BX21" i="9" s="1"/>
  <c r="BR21" i="9"/>
  <c r="BS21" i="9" s="1"/>
  <c r="BM21" i="9"/>
  <c r="BN21" i="9" s="1"/>
  <c r="BH21" i="9"/>
  <c r="BI21" i="9" s="1"/>
  <c r="BC21" i="9"/>
  <c r="BD21" i="9" s="1"/>
  <c r="AX21" i="9"/>
  <c r="AY21" i="9" s="1"/>
  <c r="AS21" i="9"/>
  <c r="AT21" i="9" s="1"/>
  <c r="AN21" i="9"/>
  <c r="AO21" i="9" s="1"/>
  <c r="AI21" i="9"/>
  <c r="AJ21" i="9" s="1"/>
  <c r="AD21" i="9"/>
  <c r="AE21" i="9" s="1"/>
  <c r="O21" i="9"/>
  <c r="AD23" i="9"/>
  <c r="AE23" i="9" s="1"/>
  <c r="AI23" i="9"/>
  <c r="AJ23" i="9" s="1"/>
  <c r="AN23" i="9"/>
  <c r="AO23" i="9" s="1"/>
  <c r="AS23" i="9"/>
  <c r="AT23" i="9" s="1"/>
  <c r="AX23" i="9"/>
  <c r="AY23" i="9" s="1"/>
  <c r="BC23" i="9"/>
  <c r="BD23" i="9" s="1"/>
  <c r="BH23" i="9"/>
  <c r="BI23" i="9" s="1"/>
  <c r="BM23" i="9"/>
  <c r="BN23" i="9" s="1"/>
  <c r="BR23" i="9"/>
  <c r="BS23" i="9" s="1"/>
  <c r="BW23" i="9"/>
  <c r="BX23" i="9" s="1"/>
  <c r="AJ32" i="9"/>
  <c r="BW25" i="9"/>
  <c r="BX25" i="9" s="1"/>
  <c r="BR25" i="9"/>
  <c r="BS25" i="9" s="1"/>
  <c r="BM25" i="9"/>
  <c r="BN25" i="9" s="1"/>
  <c r="BH25" i="9"/>
  <c r="BI25" i="9" s="1"/>
  <c r="BC25" i="9"/>
  <c r="BD25" i="9" s="1"/>
  <c r="AX25" i="9"/>
  <c r="AY25" i="9" s="1"/>
  <c r="AS25" i="9"/>
  <c r="AT25" i="9" s="1"/>
  <c r="AN25" i="9"/>
  <c r="AO25" i="9" s="1"/>
  <c r="AI25" i="9"/>
  <c r="AJ25" i="9" s="1"/>
  <c r="AD25" i="9"/>
  <c r="AE25" i="9" s="1"/>
  <c r="O25" i="9"/>
  <c r="BN37" i="9"/>
  <c r="BM38" i="9"/>
  <c r="I51" i="9"/>
  <c r="I52" i="9" s="1"/>
  <c r="W46" i="9"/>
  <c r="Z46" i="9" s="1"/>
  <c r="AQ51" i="9"/>
  <c r="BK51" i="9"/>
  <c r="V32" i="9"/>
  <c r="X32" i="9" s="1"/>
  <c r="AD32" i="9"/>
  <c r="AP36" i="9"/>
  <c r="AX32" i="9"/>
  <c r="BJ36" i="9"/>
  <c r="BR32" i="9"/>
  <c r="BO44" i="9"/>
  <c r="V33" i="9"/>
  <c r="X33" i="9" s="1"/>
  <c r="BW33" i="9"/>
  <c r="BX33" i="9" s="1"/>
  <c r="BR33" i="9"/>
  <c r="BS33" i="9" s="1"/>
  <c r="BM33" i="9"/>
  <c r="BN33" i="9" s="1"/>
  <c r="BH33" i="9"/>
  <c r="BI33" i="9" s="1"/>
  <c r="BC33" i="9"/>
  <c r="BD33" i="9" s="1"/>
  <c r="AX33" i="9"/>
  <c r="AY33" i="9" s="1"/>
  <c r="AS33" i="9"/>
  <c r="AT33" i="9" s="1"/>
  <c r="AN33" i="9"/>
  <c r="AO33" i="9" s="1"/>
  <c r="AI33" i="9"/>
  <c r="AJ33" i="9" s="1"/>
  <c r="AD33" i="9"/>
  <c r="AE33" i="9" s="1"/>
  <c r="O33" i="9"/>
  <c r="BR37" i="9"/>
  <c r="AX37" i="9"/>
  <c r="AD37" i="9"/>
  <c r="O37" i="9"/>
  <c r="BW37" i="9"/>
  <c r="BC37" i="9"/>
  <c r="AI37" i="9"/>
  <c r="BH37" i="9"/>
  <c r="AN37" i="9"/>
  <c r="V37" i="9"/>
  <c r="X37" i="9" s="1"/>
  <c r="BW43" i="9"/>
  <c r="BX43" i="9" s="1"/>
  <c r="BR43" i="9"/>
  <c r="BS43" i="9" s="1"/>
  <c r="BM43" i="9"/>
  <c r="BN43" i="9" s="1"/>
  <c r="V43" i="9"/>
  <c r="X43" i="9" s="1"/>
  <c r="BH43" i="9"/>
  <c r="BI43" i="9" s="1"/>
  <c r="BC43" i="9"/>
  <c r="BD43" i="9" s="1"/>
  <c r="AX43" i="9"/>
  <c r="AY43" i="9" s="1"/>
  <c r="AS43" i="9"/>
  <c r="AT43" i="9" s="1"/>
  <c r="AN43" i="9"/>
  <c r="AO43" i="9" s="1"/>
  <c r="AI43" i="9"/>
  <c r="AJ43" i="9" s="1"/>
  <c r="AD43" i="9"/>
  <c r="AE43" i="9" s="1"/>
  <c r="O43" i="9"/>
  <c r="L51" i="9"/>
  <c r="AG51" i="9"/>
  <c r="BA51" i="9"/>
  <c r="BU51" i="9"/>
  <c r="AF36" i="9"/>
  <c r="AN32" i="9"/>
  <c r="AZ36" i="9"/>
  <c r="BT36" i="9"/>
  <c r="AS37" i="9"/>
  <c r="BD39" i="9"/>
  <c r="BW39" i="9"/>
  <c r="AD40" i="9"/>
  <c r="AE40" i="9" s="1"/>
  <c r="AI40" i="9"/>
  <c r="AJ40" i="9" s="1"/>
  <c r="AN40" i="9"/>
  <c r="AO40" i="9" s="1"/>
  <c r="AS40" i="9"/>
  <c r="AT40" i="9" s="1"/>
  <c r="AX40" i="9"/>
  <c r="AY40" i="9" s="1"/>
  <c r="BC40" i="9"/>
  <c r="BD40" i="9" s="1"/>
  <c r="BH40" i="9"/>
  <c r="BI40" i="9" s="1"/>
  <c r="BM40" i="9"/>
  <c r="BN40" i="9" s="1"/>
  <c r="BR40" i="9"/>
  <c r="BS40" i="9" s="1"/>
  <c r="BW40" i="9"/>
  <c r="BX40" i="9" s="1"/>
  <c r="BE44" i="9"/>
  <c r="BW42" i="9"/>
  <c r="BX42" i="9" s="1"/>
  <c r="BR42" i="9"/>
  <c r="BS42" i="9" s="1"/>
  <c r="BM42" i="9"/>
  <c r="BN42" i="9" s="1"/>
  <c r="BH42" i="9"/>
  <c r="BI42" i="9" s="1"/>
  <c r="BC42" i="9"/>
  <c r="BD42" i="9" s="1"/>
  <c r="AX42" i="9"/>
  <c r="AY42" i="9" s="1"/>
  <c r="AS42" i="9"/>
  <c r="AT42" i="9" s="1"/>
  <c r="AN42" i="9"/>
  <c r="AO42" i="9" s="1"/>
  <c r="AI42" i="9"/>
  <c r="AJ42" i="9" s="1"/>
  <c r="AD42" i="9"/>
  <c r="AE42" i="9" s="1"/>
  <c r="O42" i="9"/>
  <c r="AS39" i="9"/>
  <c r="O40" i="9"/>
  <c r="V42" i="9"/>
  <c r="X42" i="9" s="1"/>
  <c r="BS46" i="9"/>
  <c r="BV51" i="10" l="1"/>
  <c r="AO51" i="10"/>
  <c r="AM51" i="10" s="1"/>
  <c r="AW51" i="10"/>
  <c r="AW52" i="10" s="1"/>
  <c r="AC51" i="10"/>
  <c r="Y51" i="10"/>
  <c r="AH51" i="10"/>
  <c r="BI51" i="10"/>
  <c r="BG51" i="10" s="1"/>
  <c r="BD51" i="10"/>
  <c r="BB51" i="10" s="1"/>
  <c r="R51" i="10"/>
  <c r="BV52" i="10" s="1"/>
  <c r="BN51" i="10"/>
  <c r="BL51" i="10" s="1"/>
  <c r="AR51" i="10"/>
  <c r="BQ51" i="10"/>
  <c r="AR48" i="9"/>
  <c r="BB20" i="9"/>
  <c r="AJ45" i="9"/>
  <c r="AH21" i="9"/>
  <c r="BB21" i="9"/>
  <c r="BV21" i="9"/>
  <c r="AM14" i="9"/>
  <c r="BG14" i="9"/>
  <c r="Y14" i="9"/>
  <c r="AR47" i="9"/>
  <c r="AH34" i="9"/>
  <c r="BV34" i="9"/>
  <c r="AC28" i="9"/>
  <c r="BQ28" i="9"/>
  <c r="AC25" i="9"/>
  <c r="AW25" i="9"/>
  <c r="BQ25" i="9"/>
  <c r="AM29" i="9"/>
  <c r="BG29" i="9"/>
  <c r="Y29" i="9"/>
  <c r="AH27" i="9"/>
  <c r="AW27" i="9"/>
  <c r="BQ27" i="9"/>
  <c r="R15" i="9"/>
  <c r="S15" i="9" s="1"/>
  <c r="G52" i="9"/>
  <c r="G53" i="9" s="1"/>
  <c r="AO45" i="9"/>
  <c r="BQ7" i="9"/>
  <c r="R23" i="9"/>
  <c r="S23" i="9" s="1"/>
  <c r="Y30" i="9"/>
  <c r="AW30" i="9"/>
  <c r="BQ19" i="9"/>
  <c r="BG9" i="9"/>
  <c r="BV9" i="9"/>
  <c r="BH46" i="9"/>
  <c r="BL15" i="9"/>
  <c r="AM47" i="9"/>
  <c r="BX45" i="9"/>
  <c r="BX46" i="9" s="1"/>
  <c r="BG33" i="9"/>
  <c r="BV42" i="9"/>
  <c r="BL33" i="9"/>
  <c r="AH22" i="9"/>
  <c r="Y27" i="9"/>
  <c r="AW14" i="9"/>
  <c r="BV26" i="9"/>
  <c r="AM19" i="9"/>
  <c r="BV15" i="9"/>
  <c r="AR15" i="9"/>
  <c r="AM33" i="9"/>
  <c r="Y33" i="9"/>
  <c r="AH42" i="9"/>
  <c r="BB42" i="9"/>
  <c r="R33" i="9"/>
  <c r="S33" i="9" s="1"/>
  <c r="AR33" i="9"/>
  <c r="R22" i="9"/>
  <c r="S22" i="9" s="1"/>
  <c r="AW22" i="9"/>
  <c r="R27" i="9"/>
  <c r="S27" i="9" s="1"/>
  <c r="BG27" i="9"/>
  <c r="AC14" i="9"/>
  <c r="BQ14" i="9"/>
  <c r="R13" i="9"/>
  <c r="S13" i="9" s="1"/>
  <c r="Y41" i="9"/>
  <c r="AT45" i="9"/>
  <c r="AM50" i="9"/>
  <c r="AM42" i="9"/>
  <c r="BG42" i="9"/>
  <c r="AC21" i="9"/>
  <c r="AW21" i="9"/>
  <c r="BQ21" i="9"/>
  <c r="BG34" i="9"/>
  <c r="AW9" i="9"/>
  <c r="AH15" i="9"/>
  <c r="Y13" i="9"/>
  <c r="AM26" i="9"/>
  <c r="BD45" i="9"/>
  <c r="BD46" i="9" s="1"/>
  <c r="BV8" i="9"/>
  <c r="AR50" i="9"/>
  <c r="AC42" i="9"/>
  <c r="AW42" i="9"/>
  <c r="BQ42" i="9"/>
  <c r="AC33" i="9"/>
  <c r="AW33" i="9"/>
  <c r="BQ33" i="9"/>
  <c r="BL23" i="9"/>
  <c r="AR23" i="9"/>
  <c r="R21" i="9"/>
  <c r="S21" i="9" s="1"/>
  <c r="AR21" i="9"/>
  <c r="BL21" i="9"/>
  <c r="AC27" i="9"/>
  <c r="AR27" i="9"/>
  <c r="BL27" i="9"/>
  <c r="R14" i="9"/>
  <c r="S14" i="9" s="1"/>
  <c r="AR14" i="9"/>
  <c r="BL14" i="9"/>
  <c r="R41" i="9"/>
  <c r="S41" i="9" s="1"/>
  <c r="AH41" i="9"/>
  <c r="BL41" i="9"/>
  <c r="AR26" i="9"/>
  <c r="AW26" i="9"/>
  <c r="BV20" i="9"/>
  <c r="AC13" i="9"/>
  <c r="BB17" i="9"/>
  <c r="R20" i="9"/>
  <c r="BQ20" i="9"/>
  <c r="BG20" i="9"/>
  <c r="AM48" i="9"/>
  <c r="BN45" i="9"/>
  <c r="BN46" i="9" s="1"/>
  <c r="BQ41" i="9"/>
  <c r="BL48" i="9"/>
  <c r="BL40" i="9"/>
  <c r="AR40" i="9"/>
  <c r="AC43" i="9"/>
  <c r="AW43" i="9"/>
  <c r="BL43" i="9"/>
  <c r="AM41" i="9"/>
  <c r="BB30" i="9"/>
  <c r="AR11" i="9"/>
  <c r="AC15" i="9"/>
  <c r="BL26" i="9"/>
  <c r="BQ15" i="9"/>
  <c r="BB34" i="9"/>
  <c r="R24" i="9"/>
  <c r="S24" i="9" s="1"/>
  <c r="AC48" i="9"/>
  <c r="BQ48" i="9"/>
  <c r="Y42" i="9"/>
  <c r="R42" i="9"/>
  <c r="S42" i="9" s="1"/>
  <c r="AR42" i="9"/>
  <c r="BL42" i="9"/>
  <c r="BG40" i="9"/>
  <c r="AM40" i="9"/>
  <c r="AH43" i="9"/>
  <c r="BB43" i="9"/>
  <c r="BQ43" i="9"/>
  <c r="AH33" i="9"/>
  <c r="BB33" i="9"/>
  <c r="BV33" i="9"/>
  <c r="AM21" i="9"/>
  <c r="BG21" i="9"/>
  <c r="AM27" i="9"/>
  <c r="BB27" i="9"/>
  <c r="BV27" i="9"/>
  <c r="AH14" i="9"/>
  <c r="BB14" i="9"/>
  <c r="BV14" i="9"/>
  <c r="Y12" i="9"/>
  <c r="AR19" i="9"/>
  <c r="BB47" i="9"/>
  <c r="AC41" i="9"/>
  <c r="AH9" i="9"/>
  <c r="BB41" i="9"/>
  <c r="AW24" i="9"/>
  <c r="AW19" i="9"/>
  <c r="AH18" i="9"/>
  <c r="BV18" i="9"/>
  <c r="AH50" i="9"/>
  <c r="AC47" i="9"/>
  <c r="AC50" i="9"/>
  <c r="AH25" i="9"/>
  <c r="BV25" i="9"/>
  <c r="AH35" i="9"/>
  <c r="BB35" i="9"/>
  <c r="R29" i="9"/>
  <c r="S29" i="9" s="1"/>
  <c r="BL29" i="9"/>
  <c r="BB22" i="9"/>
  <c r="AC19" i="9"/>
  <c r="BB13" i="9"/>
  <c r="Y23" i="9"/>
  <c r="BL12" i="9"/>
  <c r="AC9" i="9"/>
  <c r="R48" i="9"/>
  <c r="BV50" i="9"/>
  <c r="BG48" i="9"/>
  <c r="BG47" i="9"/>
  <c r="R47" i="9"/>
  <c r="S47" i="9" s="1"/>
  <c r="BQ50" i="9"/>
  <c r="AW41" i="9"/>
  <c r="BL47" i="9"/>
  <c r="BV40" i="9"/>
  <c r="BB40" i="9"/>
  <c r="AH40" i="9"/>
  <c r="BG41" i="9"/>
  <c r="AM43" i="9"/>
  <c r="BG43" i="9"/>
  <c r="BV43" i="9"/>
  <c r="AM25" i="9"/>
  <c r="BG25" i="9"/>
  <c r="BG23" i="9"/>
  <c r="AM23" i="9"/>
  <c r="AM35" i="9"/>
  <c r="BG35" i="9"/>
  <c r="Y35" i="9"/>
  <c r="AC29" i="9"/>
  <c r="AW29" i="9"/>
  <c r="BQ29" i="9"/>
  <c r="AC26" i="9"/>
  <c r="AM22" i="9"/>
  <c r="BV22" i="9"/>
  <c r="BL13" i="9"/>
  <c r="AH20" i="9"/>
  <c r="BV12" i="9"/>
  <c r="R6" i="9"/>
  <c r="S6" i="9" s="1"/>
  <c r="AR6" i="9"/>
  <c r="BL6" i="9"/>
  <c r="Y24" i="9"/>
  <c r="Y28" i="9"/>
  <c r="Y34" i="9"/>
  <c r="BB26" i="9"/>
  <c r="AC20" i="9"/>
  <c r="BL20" i="9"/>
  <c r="BG12" i="9"/>
  <c r="AW15" i="9"/>
  <c r="BB18" i="9"/>
  <c r="BQ47" i="9"/>
  <c r="BV47" i="9"/>
  <c r="AH47" i="9"/>
  <c r="BB25" i="9"/>
  <c r="Y47" i="9"/>
  <c r="BV35" i="9"/>
  <c r="AR29" i="9"/>
  <c r="Y22" i="9"/>
  <c r="BQ22" i="9"/>
  <c r="AC12" i="9"/>
  <c r="AM6" i="9"/>
  <c r="BG6" i="9"/>
  <c r="AH19" i="9"/>
  <c r="BL50" i="9"/>
  <c r="AW47" i="9"/>
  <c r="BG50" i="9"/>
  <c r="AD44" i="9"/>
  <c r="BQ40" i="9"/>
  <c r="AW40" i="9"/>
  <c r="AC40" i="9"/>
  <c r="AR41" i="9"/>
  <c r="R43" i="9"/>
  <c r="AR43" i="9"/>
  <c r="Y43" i="9"/>
  <c r="BV41" i="9"/>
  <c r="R25" i="9"/>
  <c r="S25" i="9" s="1"/>
  <c r="AR25" i="9"/>
  <c r="BL25" i="9"/>
  <c r="BV23" i="9"/>
  <c r="BB23" i="9"/>
  <c r="AH23" i="9"/>
  <c r="R35" i="9"/>
  <c r="S35" i="9" s="1"/>
  <c r="AR35" i="9"/>
  <c r="BL35" i="9"/>
  <c r="BQ26" i="9"/>
  <c r="BQ12" i="9"/>
  <c r="Y6" i="9"/>
  <c r="BL8" i="9"/>
  <c r="BQ13" i="9"/>
  <c r="AH12" i="9"/>
  <c r="AC6" i="9"/>
  <c r="AW6" i="9"/>
  <c r="BQ6" i="9"/>
  <c r="BG15" i="9"/>
  <c r="BB7" i="9"/>
  <c r="AM15" i="9"/>
  <c r="AE45" i="9"/>
  <c r="AE46" i="9" s="1"/>
  <c r="AD46" i="9"/>
  <c r="BR44" i="9"/>
  <c r="BM44" i="9"/>
  <c r="BI31" i="9"/>
  <c r="AX44" i="9"/>
  <c r="R8" i="9"/>
  <c r="S8" i="9" s="1"/>
  <c r="BB8" i="9"/>
  <c r="AR8" i="9"/>
  <c r="BQ8" i="9"/>
  <c r="BG8" i="9"/>
  <c r="AH8" i="9"/>
  <c r="AN44" i="9"/>
  <c r="AO37" i="9"/>
  <c r="AN38" i="9"/>
  <c r="O36" i="9"/>
  <c r="BW36" i="9"/>
  <c r="AT31" i="9"/>
  <c r="AE31" i="9"/>
  <c r="BM31" i="9"/>
  <c r="AI31" i="9"/>
  <c r="BV28" i="9"/>
  <c r="AH28" i="9"/>
  <c r="AC17" i="9"/>
  <c r="BG11" i="9"/>
  <c r="AD31" i="9"/>
  <c r="K61" i="9"/>
  <c r="M61" i="9" s="1"/>
  <c r="N61" i="9" s="1"/>
  <c r="O61" i="9"/>
  <c r="AH17" i="9"/>
  <c r="AC10" i="9"/>
  <c r="AW10" i="9"/>
  <c r="BQ10" i="9"/>
  <c r="AT46" i="9"/>
  <c r="BB50" i="9"/>
  <c r="R40" i="9"/>
  <c r="S40" i="9" s="1"/>
  <c r="O44" i="9"/>
  <c r="AJ44" i="9"/>
  <c r="BI44" i="9"/>
  <c r="BL34" i="9"/>
  <c r="BI37" i="9"/>
  <c r="BH38" i="9"/>
  <c r="O38" i="9"/>
  <c r="R34" i="9"/>
  <c r="S34" i="9" s="1"/>
  <c r="BM36" i="9"/>
  <c r="AW34" i="9"/>
  <c r="X36" i="9"/>
  <c r="W51" i="9"/>
  <c r="Z51" i="9" s="1"/>
  <c r="BI36" i="9"/>
  <c r="AR30" i="9"/>
  <c r="AC24" i="9"/>
  <c r="AI36" i="9"/>
  <c r="BG28" i="9"/>
  <c r="BV24" i="9"/>
  <c r="BQ23" i="9"/>
  <c r="AW23" i="9"/>
  <c r="AC23" i="9"/>
  <c r="Y19" i="9"/>
  <c r="AC35" i="9"/>
  <c r="AW35" i="9"/>
  <c r="BQ35" i="9"/>
  <c r="BN36" i="9"/>
  <c r="AM30" i="9"/>
  <c r="AH29" i="9"/>
  <c r="BB29" i="9"/>
  <c r="BV29" i="9"/>
  <c r="BT50" i="9"/>
  <c r="BT51" i="9" s="1"/>
  <c r="BU52" i="9" s="1"/>
  <c r="BO50" i="9"/>
  <c r="BO51" i="9" s="1"/>
  <c r="BP52" i="9" s="1"/>
  <c r="BJ50" i="9"/>
  <c r="BJ51" i="9" s="1"/>
  <c r="BK52" i="9" s="1"/>
  <c r="BE50" i="9"/>
  <c r="BE51" i="9" s="1"/>
  <c r="BF52" i="9" s="1"/>
  <c r="AZ50" i="9"/>
  <c r="AZ51" i="9" s="1"/>
  <c r="BA52" i="9" s="1"/>
  <c r="AU50" i="9"/>
  <c r="AU51" i="9" s="1"/>
  <c r="AV52" i="9" s="1"/>
  <c r="AP50" i="9"/>
  <c r="AP51" i="9" s="1"/>
  <c r="AQ52" i="9" s="1"/>
  <c r="AK50" i="9"/>
  <c r="AK51" i="9" s="1"/>
  <c r="AL52" i="9" s="1"/>
  <c r="AF50" i="9"/>
  <c r="AF51" i="9" s="1"/>
  <c r="AG52" i="9" s="1"/>
  <c r="AA50" i="9"/>
  <c r="AA51" i="9" s="1"/>
  <c r="AB52" i="9" s="1"/>
  <c r="BH36" i="9"/>
  <c r="BG26" i="9"/>
  <c r="AR22" i="9"/>
  <c r="BG22" i="9"/>
  <c r="AC22" i="9"/>
  <c r="BG19" i="9"/>
  <c r="BG17" i="9"/>
  <c r="AR13" i="9"/>
  <c r="BV11" i="9"/>
  <c r="AH11" i="9"/>
  <c r="BB9" i="9"/>
  <c r="AN31" i="9"/>
  <c r="AM24" i="9"/>
  <c r="R19" i="9"/>
  <c r="S19" i="9" s="1"/>
  <c r="AW13" i="9"/>
  <c r="BB12" i="9"/>
  <c r="AM9" i="9"/>
  <c r="AH6" i="9"/>
  <c r="BB6" i="9"/>
  <c r="BV6" i="9"/>
  <c r="AS31" i="9"/>
  <c r="P36" i="9"/>
  <c r="Q32" i="9"/>
  <c r="BB32" i="9" s="1"/>
  <c r="P46" i="9"/>
  <c r="Q45" i="9"/>
  <c r="BL28" i="9"/>
  <c r="BG24" i="9"/>
  <c r="Y20" i="9"/>
  <c r="AR20" i="9"/>
  <c r="BL19" i="9"/>
  <c r="BV19" i="9"/>
  <c r="AM18" i="9"/>
  <c r="BG18" i="9"/>
  <c r="Y18" i="9"/>
  <c r="Y17" i="9"/>
  <c r="BV13" i="9"/>
  <c r="AM12" i="9"/>
  <c r="AW11" i="9"/>
  <c r="AR9" i="9"/>
  <c r="AH7" i="9"/>
  <c r="X31" i="9"/>
  <c r="BG13" i="9"/>
  <c r="AR12" i="9"/>
  <c r="AH10" i="9"/>
  <c r="BB10" i="9"/>
  <c r="BV10" i="9"/>
  <c r="Y9" i="9"/>
  <c r="AC8" i="9"/>
  <c r="Y8" i="9"/>
  <c r="BD31" i="9"/>
  <c r="AW8" i="9"/>
  <c r="AM8" i="9"/>
  <c r="BX31" i="9"/>
  <c r="BC44" i="9"/>
  <c r="BW38" i="9"/>
  <c r="BX37" i="9"/>
  <c r="BR36" i="9"/>
  <c r="BS32" i="9"/>
  <c r="BN38" i="9"/>
  <c r="BI46" i="9"/>
  <c r="BG45" i="9"/>
  <c r="AT39" i="9"/>
  <c r="AS44" i="9"/>
  <c r="AY44" i="9"/>
  <c r="BW44" i="9"/>
  <c r="BX39" i="9"/>
  <c r="BH44" i="9"/>
  <c r="X44" i="9"/>
  <c r="AI38" i="9"/>
  <c r="AJ37" i="9"/>
  <c r="AE37" i="9"/>
  <c r="AD38" i="9"/>
  <c r="AS36" i="9"/>
  <c r="AM34" i="9"/>
  <c r="AX36" i="9"/>
  <c r="AY32" i="9"/>
  <c r="BV30" i="9"/>
  <c r="AH30" i="9"/>
  <c r="AW28" i="9"/>
  <c r="BB24" i="9"/>
  <c r="BD36" i="9"/>
  <c r="BQ30" i="9"/>
  <c r="AC30" i="9"/>
  <c r="AM17" i="9"/>
  <c r="BL11" i="9"/>
  <c r="R11" i="9"/>
  <c r="S11" i="9" s="1"/>
  <c r="BN31" i="9"/>
  <c r="AY31" i="9"/>
  <c r="AO31" i="9"/>
  <c r="BL17" i="9"/>
  <c r="BW31" i="9"/>
  <c r="O31" i="9"/>
  <c r="P38" i="9"/>
  <c r="Q37" i="9"/>
  <c r="Q38" i="9" s="1"/>
  <c r="P44" i="9"/>
  <c r="Q39" i="9"/>
  <c r="BB39" i="9" s="1"/>
  <c r="BB28" i="9"/>
  <c r="AR24" i="9"/>
  <c r="BB19" i="9"/>
  <c r="R18" i="9"/>
  <c r="S18" i="9" s="1"/>
  <c r="AR18" i="9"/>
  <c r="BL18" i="9"/>
  <c r="BQ17" i="9"/>
  <c r="R12" i="9"/>
  <c r="S12" i="9" s="1"/>
  <c r="AM11" i="9"/>
  <c r="BR31" i="9"/>
  <c r="P31" i="9"/>
  <c r="Q5" i="9"/>
  <c r="BL5" i="9" s="1"/>
  <c r="BV17" i="9"/>
  <c r="AM13" i="9"/>
  <c r="AM10" i="9"/>
  <c r="BG10" i="9"/>
  <c r="BQ9" i="9"/>
  <c r="R9" i="9"/>
  <c r="S9" i="9" s="1"/>
  <c r="AC7" i="9"/>
  <c r="AW7" i="9"/>
  <c r="BS37" i="9"/>
  <c r="BR38" i="9"/>
  <c r="AD36" i="9"/>
  <c r="AE32" i="9"/>
  <c r="AJ36" i="9"/>
  <c r="AO46" i="9"/>
  <c r="AJ46" i="9"/>
  <c r="BS44" i="9"/>
  <c r="AE44" i="9"/>
  <c r="AI44" i="9"/>
  <c r="BD44" i="9"/>
  <c r="AO44" i="9"/>
  <c r="AT37" i="9"/>
  <c r="AS38" i="9"/>
  <c r="AR34" i="9"/>
  <c r="AN36" i="9"/>
  <c r="AO32" i="9"/>
  <c r="X38" i="9"/>
  <c r="BC38" i="9"/>
  <c r="BD37" i="9"/>
  <c r="AY37" i="9"/>
  <c r="AX38" i="9"/>
  <c r="BN44" i="9"/>
  <c r="BQ34" i="9"/>
  <c r="AC34" i="9"/>
  <c r="BL30" i="9"/>
  <c r="R28" i="9"/>
  <c r="S28" i="9" s="1"/>
  <c r="BQ24" i="9"/>
  <c r="AT36" i="9"/>
  <c r="R30" i="9"/>
  <c r="S30" i="9" s="1"/>
  <c r="AM28" i="9"/>
  <c r="AH24" i="9"/>
  <c r="BC36" i="9"/>
  <c r="BG30" i="9"/>
  <c r="BX36" i="9"/>
  <c r="R17" i="9"/>
  <c r="S17" i="9" s="1"/>
  <c r="BB11" i="9"/>
  <c r="Y10" i="9"/>
  <c r="BH31" i="9"/>
  <c r="AR17" i="9"/>
  <c r="BS31" i="9"/>
  <c r="BC31" i="9"/>
  <c r="BL7" i="9"/>
  <c r="AR7" i="9"/>
  <c r="R26" i="9"/>
  <c r="S26" i="9" s="1"/>
  <c r="Y26" i="9"/>
  <c r="BB48" i="9"/>
  <c r="BV48" i="9"/>
  <c r="Y48" i="9"/>
  <c r="AH48" i="9"/>
  <c r="AR28" i="9"/>
  <c r="AH26" i="9"/>
  <c r="AW20" i="9"/>
  <c r="AM20" i="9"/>
  <c r="AC18" i="9"/>
  <c r="AW18" i="9"/>
  <c r="BQ18" i="9"/>
  <c r="AW17" i="9"/>
  <c r="AH13" i="9"/>
  <c r="BQ11" i="9"/>
  <c r="AC11" i="9"/>
  <c r="BV7" i="9"/>
  <c r="AX31" i="9"/>
  <c r="BL24" i="9"/>
  <c r="R10" i="9"/>
  <c r="S10" i="9" s="1"/>
  <c r="AR10" i="9"/>
  <c r="BL10" i="9"/>
  <c r="Y7" i="9"/>
  <c r="R7" i="9"/>
  <c r="S7" i="9" s="1"/>
  <c r="AM7" i="9"/>
  <c r="BG7" i="9"/>
  <c r="AJ31" i="9"/>
  <c r="AC52" i="10" l="1"/>
  <c r="AM52" i="10"/>
  <c r="BB52" i="10"/>
  <c r="AR52" i="10"/>
  <c r="AH52" i="10"/>
  <c r="BQ52" i="10"/>
  <c r="BL52" i="10"/>
  <c r="BG52" i="10"/>
  <c r="AM39" i="9"/>
  <c r="Y37" i="9"/>
  <c r="P51" i="9"/>
  <c r="X46" i="9"/>
  <c r="X51" i="9" s="1"/>
  <c r="Y32" i="9"/>
  <c r="BV32" i="9"/>
  <c r="AH32" i="9"/>
  <c r="AC39" i="9"/>
  <c r="BH51" i="9"/>
  <c r="AS51" i="9"/>
  <c r="BQ32" i="9"/>
  <c r="BS36" i="9"/>
  <c r="Q46" i="9"/>
  <c r="BL46" i="9" s="1"/>
  <c r="Y45" i="9"/>
  <c r="R45" i="9"/>
  <c r="S45" i="9" s="1"/>
  <c r="AC45" i="9"/>
  <c r="AW45" i="9"/>
  <c r="BQ45" i="9"/>
  <c r="BI38" i="9"/>
  <c r="BG38" i="9" s="1"/>
  <c r="BG37" i="9"/>
  <c r="AD51" i="9"/>
  <c r="AX51" i="9"/>
  <c r="BL39" i="9"/>
  <c r="BD38" i="9"/>
  <c r="BB38" i="9" s="1"/>
  <c r="BB37" i="9"/>
  <c r="AH45" i="9"/>
  <c r="BV45" i="9"/>
  <c r="AH36" i="9"/>
  <c r="BS38" i="9"/>
  <c r="BQ38" i="9" s="1"/>
  <c r="BQ37" i="9"/>
  <c r="BR51" i="9"/>
  <c r="BW51" i="9"/>
  <c r="AE38" i="9"/>
  <c r="AC38" i="9" s="1"/>
  <c r="AC37" i="9"/>
  <c r="AN51" i="9"/>
  <c r="Y36" i="9"/>
  <c r="R37" i="9"/>
  <c r="S37" i="9" s="1"/>
  <c r="BL45" i="9"/>
  <c r="BI51" i="9"/>
  <c r="AO38" i="9"/>
  <c r="AM38" i="9" s="1"/>
  <c r="AM37" i="9"/>
  <c r="Q44" i="9"/>
  <c r="Y44" i="9" s="1"/>
  <c r="AH39" i="9"/>
  <c r="R39" i="9"/>
  <c r="S39" i="9" s="1"/>
  <c r="AW39" i="9"/>
  <c r="Y39" i="9"/>
  <c r="AM45" i="9"/>
  <c r="BN51" i="9"/>
  <c r="AJ38" i="9"/>
  <c r="AH38" i="9" s="1"/>
  <c r="AH37" i="9"/>
  <c r="BL37" i="9"/>
  <c r="BX38" i="9"/>
  <c r="BV38" i="9" s="1"/>
  <c r="BV37" i="9"/>
  <c r="Q36" i="9"/>
  <c r="BV36" i="9" s="1"/>
  <c r="AR32" i="9"/>
  <c r="BL32" i="9"/>
  <c r="R32" i="9"/>
  <c r="S32" i="9" s="1"/>
  <c r="BG32" i="9"/>
  <c r="R38" i="9"/>
  <c r="AR46" i="9"/>
  <c r="AI51" i="9"/>
  <c r="AY38" i="9"/>
  <c r="AW38" i="9" s="1"/>
  <c r="AW37" i="9"/>
  <c r="BV46" i="9"/>
  <c r="O51" i="9"/>
  <c r="AW32" i="9"/>
  <c r="AY36" i="9"/>
  <c r="AW36" i="9" s="1"/>
  <c r="AM32" i="9"/>
  <c r="AO36" i="9"/>
  <c r="AT38" i="9"/>
  <c r="AR38" i="9" s="1"/>
  <c r="AR37" i="9"/>
  <c r="BQ39" i="9"/>
  <c r="AC32" i="9"/>
  <c r="AE36" i="9"/>
  <c r="AC36" i="9" s="1"/>
  <c r="BC51" i="9"/>
  <c r="Y38" i="9"/>
  <c r="BB45" i="9"/>
  <c r="Q31" i="9"/>
  <c r="BB31" i="9" s="1"/>
  <c r="Y5" i="9"/>
  <c r="BG5" i="9"/>
  <c r="AC5" i="9"/>
  <c r="AH5" i="9"/>
  <c r="BQ5" i="9"/>
  <c r="R5" i="9"/>
  <c r="S5" i="9" s="1"/>
  <c r="AM5" i="9"/>
  <c r="AW5" i="9"/>
  <c r="BV5" i="9"/>
  <c r="BB5" i="9"/>
  <c r="BX44" i="9"/>
  <c r="BV39" i="9"/>
  <c r="AT44" i="9"/>
  <c r="AR39" i="9"/>
  <c r="BL38" i="9"/>
  <c r="BG39" i="9"/>
  <c r="AR45" i="9"/>
  <c r="BM51" i="9"/>
  <c r="AR5" i="9"/>
  <c r="R36" i="9"/>
  <c r="BV44" i="9" l="1"/>
  <c r="BQ44" i="9"/>
  <c r="AM36" i="9"/>
  <c r="AR44" i="9"/>
  <c r="BL44" i="9"/>
  <c r="BQ36" i="9"/>
  <c r="BB46" i="9"/>
  <c r="AM46" i="9"/>
  <c r="AH46" i="9"/>
  <c r="BD51" i="9"/>
  <c r="AO51" i="9"/>
  <c r="AM31" i="9"/>
  <c r="BV31" i="9"/>
  <c r="R31" i="9"/>
  <c r="AR31" i="9"/>
  <c r="AW31" i="9"/>
  <c r="Y31" i="9"/>
  <c r="BL31" i="9"/>
  <c r="AH31" i="9"/>
  <c r="Q51" i="9"/>
  <c r="BG51" i="9" s="1"/>
  <c r="BG31" i="9"/>
  <c r="AM44" i="9"/>
  <c r="AR36" i="9"/>
  <c r="AC31" i="9"/>
  <c r="R44" i="9"/>
  <c r="BB36" i="9"/>
  <c r="BB44" i="9"/>
  <c r="AJ51" i="9"/>
  <c r="BG36" i="9"/>
  <c r="BG46" i="9"/>
  <c r="AC44" i="9"/>
  <c r="BL36" i="9"/>
  <c r="BQ31" i="9"/>
  <c r="AE51" i="9"/>
  <c r="AH44" i="9"/>
  <c r="AW44" i="9"/>
  <c r="BG44" i="9"/>
  <c r="BS51" i="9"/>
  <c r="BX51" i="9"/>
  <c r="AT51" i="9"/>
  <c r="AW46" i="9"/>
  <c r="BQ46" i="9"/>
  <c r="R46" i="9"/>
  <c r="AC46" i="9"/>
  <c r="AY51" i="9"/>
  <c r="Y46" i="9"/>
  <c r="R51" i="9" l="1"/>
  <c r="BG52" i="9" s="1"/>
  <c r="BL51" i="9"/>
  <c r="BB51" i="9"/>
  <c r="BV51" i="9"/>
  <c r="Y51" i="9"/>
  <c r="AW51" i="9"/>
  <c r="AW52" i="9" s="1"/>
  <c r="BQ51" i="9"/>
  <c r="AC51" i="9"/>
  <c r="AH51" i="9"/>
  <c r="AH52" i="9" s="1"/>
  <c r="AR51" i="9"/>
  <c r="AR52" i="9" s="1"/>
  <c r="AM51" i="9"/>
  <c r="BL52" i="9" l="1"/>
  <c r="AC52" i="9"/>
  <c r="BV52" i="9"/>
  <c r="BB52" i="9"/>
  <c r="AM52" i="9"/>
  <c r="BQ52" i="9"/>
  <c r="AV23" i="8"/>
  <c r="AV21" i="8"/>
  <c r="AG50" i="8" l="1"/>
  <c r="BT33" i="8" l="1"/>
  <c r="BO33" i="8"/>
  <c r="BJ33" i="8"/>
  <c r="BE33" i="8"/>
  <c r="AZ33" i="8"/>
  <c r="AU33" i="8"/>
  <c r="AP33" i="8"/>
  <c r="AK33" i="8"/>
  <c r="AF33" i="8"/>
  <c r="AA33" i="8"/>
  <c r="Z33" i="8"/>
  <c r="M33" i="8"/>
  <c r="BW33" i="8" s="1"/>
  <c r="BX33" i="8" s="1"/>
  <c r="BT32" i="8"/>
  <c r="BO32" i="8"/>
  <c r="BJ32" i="8"/>
  <c r="BE32" i="8"/>
  <c r="AZ32" i="8"/>
  <c r="AU32" i="8"/>
  <c r="AP32" i="8"/>
  <c r="AK32" i="8"/>
  <c r="AF32" i="8"/>
  <c r="AA32" i="8"/>
  <c r="Z32" i="8"/>
  <c r="M32" i="8"/>
  <c r="BW32" i="8" s="1"/>
  <c r="BX32" i="8" s="1"/>
  <c r="V32" i="8" l="1"/>
  <c r="X32" i="8" s="1"/>
  <c r="AI32" i="8"/>
  <c r="AJ32" i="8" s="1"/>
  <c r="BC32" i="8"/>
  <c r="BD32" i="8" s="1"/>
  <c r="V33" i="8"/>
  <c r="X33" i="8" s="1"/>
  <c r="AX32" i="8"/>
  <c r="AY32" i="8" s="1"/>
  <c r="BR32" i="8"/>
  <c r="BS32" i="8" s="1"/>
  <c r="AN32" i="8"/>
  <c r="AO32" i="8" s="1"/>
  <c r="BH32" i="8"/>
  <c r="BI32" i="8" s="1"/>
  <c r="O32" i="8"/>
  <c r="AD32" i="8"/>
  <c r="AE32" i="8" s="1"/>
  <c r="AS32" i="8"/>
  <c r="AT32" i="8" s="1"/>
  <c r="BM32" i="8"/>
  <c r="BN32" i="8" s="1"/>
  <c r="O33" i="8"/>
  <c r="AD33" i="8"/>
  <c r="AE33" i="8" s="1"/>
  <c r="AI33" i="8"/>
  <c r="AJ33" i="8" s="1"/>
  <c r="AN33" i="8"/>
  <c r="AO33" i="8" s="1"/>
  <c r="AS33" i="8"/>
  <c r="AT33" i="8" s="1"/>
  <c r="AX33" i="8"/>
  <c r="AY33" i="8" s="1"/>
  <c r="BC33" i="8"/>
  <c r="BD33" i="8" s="1"/>
  <c r="BH33" i="8"/>
  <c r="BI33" i="8" s="1"/>
  <c r="BM33" i="8"/>
  <c r="BN33" i="8" s="1"/>
  <c r="BR33" i="8"/>
  <c r="BS33" i="8" s="1"/>
  <c r="J73" i="8"/>
  <c r="J72" i="8"/>
  <c r="J71" i="8"/>
  <c r="J70" i="8"/>
  <c r="J69" i="8"/>
  <c r="J68" i="8"/>
  <c r="J67" i="8"/>
  <c r="J66" i="8"/>
  <c r="J65" i="8"/>
  <c r="C64" i="8"/>
  <c r="D63" i="8"/>
  <c r="D62" i="8"/>
  <c r="D64" i="8" s="1"/>
  <c r="A64" i="8" s="1"/>
  <c r="BX54" i="8"/>
  <c r="BU54" i="8"/>
  <c r="BS54" i="8"/>
  <c r="BP54" i="8"/>
  <c r="BN54" i="8"/>
  <c r="BK54" i="8"/>
  <c r="BI54" i="8"/>
  <c r="BF54" i="8"/>
  <c r="BD54" i="8"/>
  <c r="BA54" i="8"/>
  <c r="AY54" i="8"/>
  <c r="AV54" i="8"/>
  <c r="AT54" i="8"/>
  <c r="AQ54" i="8"/>
  <c r="AO54" i="8"/>
  <c r="AL54" i="8"/>
  <c r="AJ54" i="8"/>
  <c r="AG54" i="8"/>
  <c r="AE54" i="8"/>
  <c r="AB54" i="8"/>
  <c r="BW52" i="8"/>
  <c r="BX52" i="8" s="1"/>
  <c r="BR52" i="8"/>
  <c r="BS52" i="8" s="1"/>
  <c r="BM52" i="8"/>
  <c r="BN52" i="8" s="1"/>
  <c r="BH52" i="8"/>
  <c r="BI52" i="8" s="1"/>
  <c r="BC52" i="8"/>
  <c r="BD52" i="8" s="1"/>
  <c r="AX52" i="8"/>
  <c r="AY52" i="8" s="1"/>
  <c r="AS52" i="8"/>
  <c r="AT52" i="8" s="1"/>
  <c r="AN52" i="8"/>
  <c r="AO52" i="8" s="1"/>
  <c r="AI52" i="8"/>
  <c r="AJ52" i="8" s="1"/>
  <c r="AD52" i="8"/>
  <c r="AE52" i="8" s="1"/>
  <c r="V52" i="8"/>
  <c r="X52" i="8" s="1"/>
  <c r="O52" i="8"/>
  <c r="J52" i="8"/>
  <c r="BT51" i="8"/>
  <c r="BO51" i="8"/>
  <c r="BJ51" i="8"/>
  <c r="BE51" i="8"/>
  <c r="AZ51" i="8"/>
  <c r="AU51" i="8"/>
  <c r="AP51" i="8"/>
  <c r="AK51" i="8"/>
  <c r="AF51" i="8"/>
  <c r="AA51" i="8"/>
  <c r="Z51" i="8"/>
  <c r="M51" i="8"/>
  <c r="V51" i="8" s="1"/>
  <c r="X51" i="8" s="1"/>
  <c r="BU50" i="8"/>
  <c r="BP50" i="8"/>
  <c r="BK50" i="8"/>
  <c r="BF50" i="8"/>
  <c r="BA50" i="8"/>
  <c r="AV50" i="8"/>
  <c r="AQ50" i="8"/>
  <c r="AL50" i="8"/>
  <c r="AB50" i="8"/>
  <c r="N50" i="8"/>
  <c r="L50" i="8"/>
  <c r="J50" i="8"/>
  <c r="I50" i="8"/>
  <c r="H50" i="8"/>
  <c r="G50" i="8"/>
  <c r="F50" i="8"/>
  <c r="BT49" i="8"/>
  <c r="BT50" i="8" s="1"/>
  <c r="BO49" i="8"/>
  <c r="BO50" i="8" s="1"/>
  <c r="BJ49" i="8"/>
  <c r="BE49" i="8"/>
  <c r="BE50" i="8" s="1"/>
  <c r="AZ49" i="8"/>
  <c r="AU49" i="8"/>
  <c r="AU50" i="8" s="1"/>
  <c r="AP49" i="8"/>
  <c r="AN49" i="8"/>
  <c r="AK49" i="8"/>
  <c r="AK50" i="8" s="1"/>
  <c r="AF49" i="8"/>
  <c r="AA49" i="8"/>
  <c r="AA50" i="8" s="1"/>
  <c r="Z49" i="8"/>
  <c r="M49" i="8"/>
  <c r="V49" i="8" s="1"/>
  <c r="X49" i="8" s="1"/>
  <c r="BU48" i="8"/>
  <c r="BP48" i="8"/>
  <c r="BK48" i="8"/>
  <c r="BF48" i="8"/>
  <c r="BA48" i="8"/>
  <c r="AV48" i="8"/>
  <c r="AQ48" i="8"/>
  <c r="AL48" i="8"/>
  <c r="AG48" i="8"/>
  <c r="AB48" i="8"/>
  <c r="W48" i="8"/>
  <c r="N48" i="8"/>
  <c r="L48" i="8"/>
  <c r="I48" i="8"/>
  <c r="H48" i="8"/>
  <c r="G48" i="8"/>
  <c r="F48" i="8"/>
  <c r="BT47" i="8"/>
  <c r="BO47" i="8"/>
  <c r="BJ47" i="8"/>
  <c r="BE47" i="8"/>
  <c r="AZ47" i="8"/>
  <c r="AU47" i="8"/>
  <c r="AP47" i="8"/>
  <c r="AK47" i="8"/>
  <c r="AF47" i="8"/>
  <c r="AA47" i="8"/>
  <c r="Z47" i="8"/>
  <c r="M47" i="8"/>
  <c r="BC47" i="8" s="1"/>
  <c r="BD47" i="8" s="1"/>
  <c r="J47" i="8"/>
  <c r="J48" i="8" s="1"/>
  <c r="BT46" i="8"/>
  <c r="BO46" i="8"/>
  <c r="BJ46" i="8"/>
  <c r="BE46" i="8"/>
  <c r="AZ46" i="8"/>
  <c r="AU46" i="8"/>
  <c r="AP46" i="8"/>
  <c r="AK46" i="8"/>
  <c r="AF46" i="8"/>
  <c r="AA46" i="8"/>
  <c r="Z46" i="8"/>
  <c r="M46" i="8"/>
  <c r="BT45" i="8"/>
  <c r="BO45" i="8"/>
  <c r="BJ45" i="8"/>
  <c r="BE45" i="8"/>
  <c r="AZ45" i="8"/>
  <c r="AU45" i="8"/>
  <c r="AP45" i="8"/>
  <c r="AK45" i="8"/>
  <c r="AF45" i="8"/>
  <c r="AA45" i="8"/>
  <c r="Z45" i="8"/>
  <c r="M45" i="8"/>
  <c r="BT44" i="8"/>
  <c r="BO44" i="8"/>
  <c r="BJ44" i="8"/>
  <c r="BE44" i="8"/>
  <c r="AZ44" i="8"/>
  <c r="AU44" i="8"/>
  <c r="AP44" i="8"/>
  <c r="AK44" i="8"/>
  <c r="AF44" i="8"/>
  <c r="AA44" i="8"/>
  <c r="Z44" i="8"/>
  <c r="M44" i="8"/>
  <c r="AI44" i="8" s="1"/>
  <c r="AJ44" i="8" s="1"/>
  <c r="BT43" i="8"/>
  <c r="BO43" i="8"/>
  <c r="BJ43" i="8"/>
  <c r="BJ48" i="8" s="1"/>
  <c r="BE43" i="8"/>
  <c r="AZ43" i="8"/>
  <c r="AU43" i="8"/>
  <c r="AP43" i="8"/>
  <c r="AP48" i="8" s="1"/>
  <c r="AK43" i="8"/>
  <c r="AF43" i="8"/>
  <c r="AA43" i="8"/>
  <c r="Z43" i="8"/>
  <c r="M43" i="8"/>
  <c r="BU42" i="8"/>
  <c r="BP42" i="8"/>
  <c r="BK42" i="8"/>
  <c r="BF42" i="8"/>
  <c r="BA42" i="8"/>
  <c r="AV42" i="8"/>
  <c r="AQ42" i="8"/>
  <c r="AP42" i="8"/>
  <c r="AL42" i="8"/>
  <c r="AG42" i="8"/>
  <c r="AB42" i="8"/>
  <c r="AA42" i="8"/>
  <c r="W42" i="8"/>
  <c r="N42" i="8"/>
  <c r="L42" i="8"/>
  <c r="J42" i="8"/>
  <c r="I42" i="8"/>
  <c r="H42" i="8"/>
  <c r="G42" i="8"/>
  <c r="F42" i="8"/>
  <c r="BT41" i="8"/>
  <c r="BT42" i="8" s="1"/>
  <c r="BO41" i="8"/>
  <c r="BO42" i="8" s="1"/>
  <c r="BJ41" i="8"/>
  <c r="BJ42" i="8" s="1"/>
  <c r="BE41" i="8"/>
  <c r="BE42" i="8" s="1"/>
  <c r="AZ41" i="8"/>
  <c r="AZ42" i="8" s="1"/>
  <c r="AU41" i="8"/>
  <c r="AU42" i="8" s="1"/>
  <c r="AP41" i="8"/>
  <c r="AK41" i="8"/>
  <c r="AK42" i="8" s="1"/>
  <c r="AF41" i="8"/>
  <c r="AF42" i="8" s="1"/>
  <c r="AA41" i="8"/>
  <c r="Z41" i="8"/>
  <c r="M41" i="8"/>
  <c r="BM41" i="8" s="1"/>
  <c r="BU40" i="8"/>
  <c r="BP40" i="8"/>
  <c r="BK40" i="8"/>
  <c r="BF40" i="8"/>
  <c r="BA40" i="8"/>
  <c r="AV40" i="8"/>
  <c r="AQ40" i="8"/>
  <c r="AL40" i="8"/>
  <c r="AG40" i="8"/>
  <c r="AB40" i="8"/>
  <c r="W40" i="8"/>
  <c r="N40" i="8"/>
  <c r="L40" i="8"/>
  <c r="H40" i="8"/>
  <c r="G40" i="8"/>
  <c r="F40" i="8"/>
  <c r="BT39" i="8"/>
  <c r="BO39" i="8"/>
  <c r="BJ39" i="8"/>
  <c r="BE39" i="8"/>
  <c r="AZ39" i="8"/>
  <c r="AU39" i="8"/>
  <c r="AP39" i="8"/>
  <c r="AK39" i="8"/>
  <c r="AF39" i="8"/>
  <c r="AA39" i="8"/>
  <c r="Z39" i="8"/>
  <c r="M39" i="8"/>
  <c r="BM39" i="8" s="1"/>
  <c r="BN39" i="8" s="1"/>
  <c r="BT38" i="8"/>
  <c r="BO38" i="8"/>
  <c r="BJ38" i="8"/>
  <c r="BE38" i="8"/>
  <c r="AZ38" i="8"/>
  <c r="AU38" i="8"/>
  <c r="AP38" i="8"/>
  <c r="AK38" i="8"/>
  <c r="AF38" i="8"/>
  <c r="AA38" i="8"/>
  <c r="Z38" i="8"/>
  <c r="M38" i="8"/>
  <c r="J38" i="8"/>
  <c r="J40" i="8" s="1"/>
  <c r="I38" i="8"/>
  <c r="I40" i="8" s="1"/>
  <c r="BT37" i="8"/>
  <c r="BO37" i="8"/>
  <c r="BJ37" i="8"/>
  <c r="BE37" i="8"/>
  <c r="AZ37" i="8"/>
  <c r="AU37" i="8"/>
  <c r="AP37" i="8"/>
  <c r="AK37" i="8"/>
  <c r="AF37" i="8"/>
  <c r="AA37" i="8"/>
  <c r="Z37" i="8"/>
  <c r="M37" i="8"/>
  <c r="V37" i="8" s="1"/>
  <c r="X37" i="8" s="1"/>
  <c r="BT36" i="8"/>
  <c r="BO36" i="8"/>
  <c r="BJ36" i="8"/>
  <c r="BE36" i="8"/>
  <c r="AZ36" i="8"/>
  <c r="AU36" i="8"/>
  <c r="AP36" i="8"/>
  <c r="AK36" i="8"/>
  <c r="AF36" i="8"/>
  <c r="AA36" i="8"/>
  <c r="Z36" i="8"/>
  <c r="M36" i="8"/>
  <c r="V36" i="8" s="1"/>
  <c r="X36" i="8" s="1"/>
  <c r="BU35" i="8"/>
  <c r="BP35" i="8"/>
  <c r="BK35" i="8"/>
  <c r="BF35" i="8"/>
  <c r="BA35" i="8"/>
  <c r="AV35" i="8"/>
  <c r="AQ35" i="8"/>
  <c r="AL35" i="8"/>
  <c r="AG35" i="8"/>
  <c r="AB35" i="8"/>
  <c r="W35" i="8"/>
  <c r="N35" i="8"/>
  <c r="L35" i="8"/>
  <c r="I35" i="8"/>
  <c r="H35" i="8"/>
  <c r="G35" i="8"/>
  <c r="F35" i="8"/>
  <c r="BT34" i="8"/>
  <c r="BO34" i="8"/>
  <c r="BJ34" i="8"/>
  <c r="BE34" i="8"/>
  <c r="AZ34" i="8"/>
  <c r="AU34" i="8"/>
  <c r="AP34" i="8"/>
  <c r="AK34" i="8"/>
  <c r="AF34" i="8"/>
  <c r="AA34" i="8"/>
  <c r="Z34" i="8"/>
  <c r="M34" i="8"/>
  <c r="V34" i="8" s="1"/>
  <c r="X34" i="8" s="1"/>
  <c r="BT31" i="8"/>
  <c r="BO31" i="8"/>
  <c r="BJ31" i="8"/>
  <c r="BE31" i="8"/>
  <c r="AZ31" i="8"/>
  <c r="AU31" i="8"/>
  <c r="AP31" i="8"/>
  <c r="AK31" i="8"/>
  <c r="AF31" i="8"/>
  <c r="AA31" i="8"/>
  <c r="Z31" i="8"/>
  <c r="M31" i="8"/>
  <c r="BT30" i="8"/>
  <c r="BO30" i="8"/>
  <c r="BJ30" i="8"/>
  <c r="BE30" i="8"/>
  <c r="AZ30" i="8"/>
  <c r="AU30" i="8"/>
  <c r="AP30" i="8"/>
  <c r="AK30" i="8"/>
  <c r="AF30" i="8"/>
  <c r="AA30" i="8"/>
  <c r="Z30" i="8"/>
  <c r="M30" i="8"/>
  <c r="V30" i="8" s="1"/>
  <c r="X30" i="8" s="1"/>
  <c r="BT29" i="8"/>
  <c r="BO29" i="8"/>
  <c r="BJ29" i="8"/>
  <c r="BE29" i="8"/>
  <c r="AZ29" i="8"/>
  <c r="AU29" i="8"/>
  <c r="AP29" i="8"/>
  <c r="AK29" i="8"/>
  <c r="AF29" i="8"/>
  <c r="AA29" i="8"/>
  <c r="Z29" i="8"/>
  <c r="M29" i="8"/>
  <c r="BR29" i="8" s="1"/>
  <c r="BS29" i="8" s="1"/>
  <c r="BT28" i="8"/>
  <c r="BO28" i="8"/>
  <c r="BJ28" i="8"/>
  <c r="BE28" i="8"/>
  <c r="AZ28" i="8"/>
  <c r="AU28" i="8"/>
  <c r="AP28" i="8"/>
  <c r="AK28" i="8"/>
  <c r="AF28" i="8"/>
  <c r="AA28" i="8"/>
  <c r="Z28" i="8"/>
  <c r="M28" i="8"/>
  <c r="V28" i="8" s="1"/>
  <c r="X28" i="8" s="1"/>
  <c r="BT27" i="8"/>
  <c r="BO27" i="8"/>
  <c r="BJ27" i="8"/>
  <c r="BE27" i="8"/>
  <c r="AZ27" i="8"/>
  <c r="AU27" i="8"/>
  <c r="AP27" i="8"/>
  <c r="AK27" i="8"/>
  <c r="AF27" i="8"/>
  <c r="AA27" i="8"/>
  <c r="Z27" i="8"/>
  <c r="M27" i="8"/>
  <c r="BT26" i="8"/>
  <c r="BO26" i="8"/>
  <c r="BJ26" i="8"/>
  <c r="BE26" i="8"/>
  <c r="AZ26" i="8"/>
  <c r="AU26" i="8"/>
  <c r="AP26" i="8"/>
  <c r="AK26" i="8"/>
  <c r="AF26" i="8"/>
  <c r="AA26" i="8"/>
  <c r="Z26" i="8"/>
  <c r="M26" i="8"/>
  <c r="V26" i="8" s="1"/>
  <c r="X26" i="8" s="1"/>
  <c r="BT25" i="8"/>
  <c r="BO25" i="8"/>
  <c r="BJ25" i="8"/>
  <c r="BE25" i="8"/>
  <c r="AZ25" i="8"/>
  <c r="AU25" i="8"/>
  <c r="AP25" i="8"/>
  <c r="AK25" i="8"/>
  <c r="AF25" i="8"/>
  <c r="AA25" i="8"/>
  <c r="Z25" i="8"/>
  <c r="M25" i="8"/>
  <c r="BW25" i="8" s="1"/>
  <c r="BX25" i="8" s="1"/>
  <c r="BT24" i="8"/>
  <c r="BO24" i="8"/>
  <c r="BJ24" i="8"/>
  <c r="BE24" i="8"/>
  <c r="AZ24" i="8"/>
  <c r="AU24" i="8"/>
  <c r="AP24" i="8"/>
  <c r="AK24" i="8"/>
  <c r="AF24" i="8"/>
  <c r="AA24" i="8"/>
  <c r="Z24" i="8"/>
  <c r="M24" i="8"/>
  <c r="V24" i="8" s="1"/>
  <c r="X24" i="8" s="1"/>
  <c r="BT23" i="8"/>
  <c r="BO23" i="8"/>
  <c r="BJ23" i="8"/>
  <c r="BE23" i="8"/>
  <c r="AZ23" i="8"/>
  <c r="AU23" i="8"/>
  <c r="AP23" i="8"/>
  <c r="AK23" i="8"/>
  <c r="AF23" i="8"/>
  <c r="AA23" i="8"/>
  <c r="Z23" i="8"/>
  <c r="M23" i="8"/>
  <c r="V23" i="8" s="1"/>
  <c r="X23" i="8" s="1"/>
  <c r="BT22" i="8"/>
  <c r="BO22" i="8"/>
  <c r="BJ22" i="8"/>
  <c r="BE22" i="8"/>
  <c r="AZ22" i="8"/>
  <c r="AU22" i="8"/>
  <c r="AP22" i="8"/>
  <c r="AK22" i="8"/>
  <c r="AF22" i="8"/>
  <c r="AA22" i="8"/>
  <c r="Z22" i="8"/>
  <c r="M22" i="8"/>
  <c r="V22" i="8" s="1"/>
  <c r="X22" i="8" s="1"/>
  <c r="BT21" i="8"/>
  <c r="BO21" i="8"/>
  <c r="BJ21" i="8"/>
  <c r="BE21" i="8"/>
  <c r="AZ21" i="8"/>
  <c r="AU21" i="8"/>
  <c r="AP21" i="8"/>
  <c r="AK21" i="8"/>
  <c r="AF21" i="8"/>
  <c r="AA21" i="8"/>
  <c r="Z21" i="8"/>
  <c r="M21" i="8"/>
  <c r="BR21" i="8" s="1"/>
  <c r="BS21" i="8" s="1"/>
  <c r="BT20" i="8"/>
  <c r="BO20" i="8"/>
  <c r="BJ20" i="8"/>
  <c r="BE20" i="8"/>
  <c r="AZ20" i="8"/>
  <c r="AU20" i="8"/>
  <c r="AP20" i="8"/>
  <c r="AK20" i="8"/>
  <c r="AF20" i="8"/>
  <c r="AA20" i="8"/>
  <c r="Z20" i="8"/>
  <c r="M20" i="8"/>
  <c r="V20" i="8" s="1"/>
  <c r="X20" i="8" s="1"/>
  <c r="BT19" i="8"/>
  <c r="BO19" i="8"/>
  <c r="BJ19" i="8"/>
  <c r="BE19" i="8"/>
  <c r="AZ19" i="8"/>
  <c r="AU19" i="8"/>
  <c r="AP19" i="8"/>
  <c r="AK19" i="8"/>
  <c r="AF19" i="8"/>
  <c r="AA19" i="8"/>
  <c r="Z19" i="8"/>
  <c r="M19" i="8"/>
  <c r="V19" i="8" s="1"/>
  <c r="X19" i="8" s="1"/>
  <c r="BT18" i="8"/>
  <c r="BO18" i="8"/>
  <c r="BJ18" i="8"/>
  <c r="BE18" i="8"/>
  <c r="AZ18" i="8"/>
  <c r="AU18" i="8"/>
  <c r="AP18" i="8"/>
  <c r="AK18" i="8"/>
  <c r="AF18" i="8"/>
  <c r="AA18" i="8"/>
  <c r="Z18" i="8"/>
  <c r="M18" i="8"/>
  <c r="BT17" i="8"/>
  <c r="BO17" i="8"/>
  <c r="BJ17" i="8"/>
  <c r="BE17" i="8"/>
  <c r="AZ17" i="8"/>
  <c r="AU17" i="8"/>
  <c r="AP17" i="8"/>
  <c r="AK17" i="8"/>
  <c r="AF17" i="8"/>
  <c r="AA17" i="8"/>
  <c r="Z17" i="8"/>
  <c r="M17" i="8"/>
  <c r="BW17" i="8" s="1"/>
  <c r="BX17" i="8" s="1"/>
  <c r="BT16" i="8"/>
  <c r="BO16" i="8"/>
  <c r="BJ16" i="8"/>
  <c r="BE16" i="8"/>
  <c r="AZ16" i="8"/>
  <c r="AU16" i="8"/>
  <c r="AP16" i="8"/>
  <c r="AK16" i="8"/>
  <c r="AF16" i="8"/>
  <c r="AA16" i="8"/>
  <c r="Z16" i="8"/>
  <c r="M16" i="8"/>
  <c r="BT15" i="8"/>
  <c r="BO15" i="8"/>
  <c r="BJ15" i="8"/>
  <c r="BE15" i="8"/>
  <c r="AZ15" i="8"/>
  <c r="AU15" i="8"/>
  <c r="AP15" i="8"/>
  <c r="AK15" i="8"/>
  <c r="AF15" i="8"/>
  <c r="AA15" i="8"/>
  <c r="Z15" i="8"/>
  <c r="M15" i="8"/>
  <c r="BW15" i="8" s="1"/>
  <c r="BX15" i="8" s="1"/>
  <c r="BT14" i="8"/>
  <c r="BO14" i="8"/>
  <c r="BJ14" i="8"/>
  <c r="BE14" i="8"/>
  <c r="AZ14" i="8"/>
  <c r="AU14" i="8"/>
  <c r="AP14" i="8"/>
  <c r="AK14" i="8"/>
  <c r="AF14" i="8"/>
  <c r="AA14" i="8"/>
  <c r="Z14" i="8"/>
  <c r="M14" i="8"/>
  <c r="AI14" i="8" s="1"/>
  <c r="AJ14" i="8" s="1"/>
  <c r="BT13" i="8"/>
  <c r="BO13" i="8"/>
  <c r="BJ13" i="8"/>
  <c r="BE13" i="8"/>
  <c r="AZ13" i="8"/>
  <c r="AU13" i="8"/>
  <c r="AP13" i="8"/>
  <c r="AK13" i="8"/>
  <c r="AF13" i="8"/>
  <c r="AA13" i="8"/>
  <c r="Z13" i="8"/>
  <c r="M13" i="8"/>
  <c r="V13" i="8" s="1"/>
  <c r="X13" i="8" s="1"/>
  <c r="BT12" i="8"/>
  <c r="BO12" i="8"/>
  <c r="BJ12" i="8"/>
  <c r="BE12" i="8"/>
  <c r="AZ12" i="8"/>
  <c r="AU12" i="8"/>
  <c r="AP12" i="8"/>
  <c r="AK12" i="8"/>
  <c r="AF12" i="8"/>
  <c r="AA12" i="8"/>
  <c r="Z12" i="8"/>
  <c r="M12" i="8"/>
  <c r="BT11" i="8"/>
  <c r="BO11" i="8"/>
  <c r="BJ11" i="8"/>
  <c r="BE11" i="8"/>
  <c r="AZ11" i="8"/>
  <c r="AU11" i="8"/>
  <c r="AP11" i="8"/>
  <c r="AK11" i="8"/>
  <c r="AF11" i="8"/>
  <c r="AA11" i="8"/>
  <c r="Z11" i="8"/>
  <c r="V11" i="8"/>
  <c r="X11" i="8" s="1"/>
  <c r="M11" i="8"/>
  <c r="BT10" i="8"/>
  <c r="BO10" i="8"/>
  <c r="BJ10" i="8"/>
  <c r="BE10" i="8"/>
  <c r="AZ10" i="8"/>
  <c r="AU10" i="8"/>
  <c r="AP10" i="8"/>
  <c r="AK10" i="8"/>
  <c r="AF10" i="8"/>
  <c r="AA10" i="8"/>
  <c r="Z10" i="8"/>
  <c r="M10" i="8"/>
  <c r="AD10" i="8" s="1"/>
  <c r="AE10" i="8" s="1"/>
  <c r="J10" i="8"/>
  <c r="J35" i="8" s="1"/>
  <c r="BT9" i="8"/>
  <c r="BO9" i="8"/>
  <c r="BJ9" i="8"/>
  <c r="BE9" i="8"/>
  <c r="AZ9" i="8"/>
  <c r="AU9" i="8"/>
  <c r="AP9" i="8"/>
  <c r="AK9" i="8"/>
  <c r="AF9" i="8"/>
  <c r="AA9" i="8"/>
  <c r="Z9" i="8"/>
  <c r="M9" i="8"/>
  <c r="BM9" i="8" s="1"/>
  <c r="BN9" i="8" s="1"/>
  <c r="BT8" i="8"/>
  <c r="BO8" i="8"/>
  <c r="BJ8" i="8"/>
  <c r="BE8" i="8"/>
  <c r="AZ8" i="8"/>
  <c r="AU8" i="8"/>
  <c r="AP8" i="8"/>
  <c r="AK8" i="8"/>
  <c r="AF8" i="8"/>
  <c r="AA8" i="8"/>
  <c r="Z8" i="8"/>
  <c r="M8" i="8"/>
  <c r="V8" i="8" s="1"/>
  <c r="X8" i="8" s="1"/>
  <c r="BT7" i="8"/>
  <c r="BO7" i="8"/>
  <c r="BJ7" i="8"/>
  <c r="BE7" i="8"/>
  <c r="AZ7" i="8"/>
  <c r="AU7" i="8"/>
  <c r="AP7" i="8"/>
  <c r="AK7" i="8"/>
  <c r="AF7" i="8"/>
  <c r="AA7" i="8"/>
  <c r="Z7" i="8"/>
  <c r="M7" i="8"/>
  <c r="V7" i="8" s="1"/>
  <c r="X7" i="8" s="1"/>
  <c r="BT6" i="8"/>
  <c r="BO6" i="8"/>
  <c r="BJ6" i="8"/>
  <c r="BE6" i="8"/>
  <c r="AZ6" i="8"/>
  <c r="AU6" i="8"/>
  <c r="AP6" i="8"/>
  <c r="AK6" i="8"/>
  <c r="AF6" i="8"/>
  <c r="AA6" i="8"/>
  <c r="Z6" i="8"/>
  <c r="M6" i="8"/>
  <c r="V6" i="8" s="1"/>
  <c r="X6" i="8" s="1"/>
  <c r="BT5" i="8"/>
  <c r="BO5" i="8"/>
  <c r="BJ5" i="8"/>
  <c r="BE5" i="8"/>
  <c r="AZ5" i="8"/>
  <c r="AU5" i="8"/>
  <c r="AP5" i="8"/>
  <c r="AK5" i="8"/>
  <c r="AF5" i="8"/>
  <c r="AA5" i="8"/>
  <c r="Z5" i="8"/>
  <c r="P5" i="8"/>
  <c r="M5" i="8"/>
  <c r="BW5" i="8" s="1"/>
  <c r="BX5" i="8" s="1"/>
  <c r="Y3" i="8"/>
  <c r="S1" i="8"/>
  <c r="R1" i="8"/>
  <c r="P45" i="8" s="1"/>
  <c r="Q45" i="8" s="1"/>
  <c r="O1" i="8"/>
  <c r="BH24" i="8" l="1"/>
  <c r="BI24" i="8" s="1"/>
  <c r="O39" i="8"/>
  <c r="H55" i="8"/>
  <c r="Z42" i="8"/>
  <c r="BW20" i="8"/>
  <c r="BX20" i="8" s="1"/>
  <c r="O5" i="8"/>
  <c r="O29" i="8"/>
  <c r="AQ55" i="8"/>
  <c r="BR8" i="8"/>
  <c r="BS8" i="8" s="1"/>
  <c r="AD5" i="8"/>
  <c r="AE5" i="8" s="1"/>
  <c r="O8" i="8"/>
  <c r="R8" i="8" s="1"/>
  <c r="S8" i="8" s="1"/>
  <c r="AS29" i="8"/>
  <c r="AT29" i="8" s="1"/>
  <c r="AX5" i="8"/>
  <c r="AY5" i="8" s="1"/>
  <c r="AS21" i="8"/>
  <c r="AT21" i="8" s="1"/>
  <c r="AN24" i="8"/>
  <c r="AO24" i="8" s="1"/>
  <c r="AM24" i="8" s="1"/>
  <c r="V29" i="8"/>
  <c r="X29" i="8" s="1"/>
  <c r="Y29" i="8" s="1"/>
  <c r="Z48" i="8"/>
  <c r="O49" i="8"/>
  <c r="BR5" i="8"/>
  <c r="BS5" i="8" s="1"/>
  <c r="AD15" i="8"/>
  <c r="AE15" i="8" s="1"/>
  <c r="AS19" i="8"/>
  <c r="AT19" i="8" s="1"/>
  <c r="BM21" i="8"/>
  <c r="BN21" i="8" s="1"/>
  <c r="O23" i="8"/>
  <c r="O25" i="8"/>
  <c r="BH25" i="8"/>
  <c r="BI25" i="8" s="1"/>
  <c r="AI29" i="8"/>
  <c r="AJ29" i="8" s="1"/>
  <c r="BM34" i="8"/>
  <c r="BN34" i="8" s="1"/>
  <c r="G55" i="8"/>
  <c r="AL55" i="8"/>
  <c r="BE40" i="8"/>
  <c r="O41" i="8"/>
  <c r="O42" i="8" s="1"/>
  <c r="U18" i="8"/>
  <c r="U32" i="8"/>
  <c r="U33" i="8"/>
  <c r="AD25" i="8"/>
  <c r="AE25" i="8" s="1"/>
  <c r="BR25" i="8"/>
  <c r="BS25" i="8" s="1"/>
  <c r="BH41" i="8"/>
  <c r="BR15" i="8"/>
  <c r="BS15" i="8" s="1"/>
  <c r="O19" i="8"/>
  <c r="O20" i="8"/>
  <c r="AI20" i="8"/>
  <c r="AJ20" i="8" s="1"/>
  <c r="V21" i="8"/>
  <c r="X21" i="8" s="1"/>
  <c r="O24" i="8"/>
  <c r="R24" i="8" s="1"/>
  <c r="S24" i="8" s="1"/>
  <c r="AX25" i="8"/>
  <c r="AY25" i="8" s="1"/>
  <c r="BH28" i="8"/>
  <c r="BI28" i="8" s="1"/>
  <c r="BW28" i="8"/>
  <c r="BX28" i="8" s="1"/>
  <c r="BM29" i="8"/>
  <c r="BN29" i="8" s="1"/>
  <c r="AN34" i="8"/>
  <c r="AO34" i="8" s="1"/>
  <c r="AM34" i="8" s="1"/>
  <c r="BC34" i="8"/>
  <c r="BD34" i="8" s="1"/>
  <c r="BC41" i="8"/>
  <c r="AU48" i="8"/>
  <c r="BO48" i="8"/>
  <c r="BW47" i="8"/>
  <c r="BX47" i="8" s="1"/>
  <c r="AX41" i="8"/>
  <c r="AY41" i="8" s="1"/>
  <c r="P34" i="8"/>
  <c r="Q34" i="8" s="1"/>
  <c r="Y34" i="8" s="1"/>
  <c r="P33" i="8"/>
  <c r="Q33" i="8" s="1"/>
  <c r="BV33" i="8" s="1"/>
  <c r="P32" i="8"/>
  <c r="Q32" i="8" s="1"/>
  <c r="AM32" i="8" s="1"/>
  <c r="AD8" i="8"/>
  <c r="AE8" i="8" s="1"/>
  <c r="AD14" i="8"/>
  <c r="AE14" i="8" s="1"/>
  <c r="AC14" i="8" s="1"/>
  <c r="AN19" i="8"/>
  <c r="AO19" i="8" s="1"/>
  <c r="AX19" i="8"/>
  <c r="AY19" i="8" s="1"/>
  <c r="BC20" i="8"/>
  <c r="BD20" i="8" s="1"/>
  <c r="AN25" i="8"/>
  <c r="AO25" i="8" s="1"/>
  <c r="AI28" i="8"/>
  <c r="AJ28" i="8" s="1"/>
  <c r="AX28" i="8"/>
  <c r="AY28" i="8" s="1"/>
  <c r="BC29" i="8"/>
  <c r="BD29" i="8" s="1"/>
  <c r="AF48" i="8"/>
  <c r="AX49" i="8"/>
  <c r="AY49" i="8" s="1"/>
  <c r="AN10" i="8"/>
  <c r="AO10" i="8" s="1"/>
  <c r="BH10" i="8"/>
  <c r="BI10" i="8" s="1"/>
  <c r="V46" i="8"/>
  <c r="X46" i="8" s="1"/>
  <c r="BM46" i="8"/>
  <c r="BN46" i="8" s="1"/>
  <c r="AX46" i="8"/>
  <c r="AY46" i="8" s="1"/>
  <c r="O46" i="8"/>
  <c r="V5" i="8"/>
  <c r="X5" i="8" s="1"/>
  <c r="AS5" i="8"/>
  <c r="AT5" i="8" s="1"/>
  <c r="BM5" i="8"/>
  <c r="BN5" i="8" s="1"/>
  <c r="P8" i="8"/>
  <c r="Q8" i="8" s="1"/>
  <c r="Y8" i="8" s="1"/>
  <c r="AN8" i="8"/>
  <c r="AO8" i="8" s="1"/>
  <c r="AM8" i="8" s="1"/>
  <c r="BC8" i="8"/>
  <c r="BD8" i="8" s="1"/>
  <c r="BB8" i="8" s="1"/>
  <c r="BM8" i="8"/>
  <c r="BN8" i="8" s="1"/>
  <c r="BL8" i="8" s="1"/>
  <c r="O9" i="8"/>
  <c r="AI9" i="8"/>
  <c r="AJ9" i="8" s="1"/>
  <c r="BC9" i="8"/>
  <c r="BD9" i="8" s="1"/>
  <c r="BB9" i="8" s="1"/>
  <c r="BW9" i="8"/>
  <c r="BX9" i="8" s="1"/>
  <c r="O10" i="8"/>
  <c r="AI10" i="8"/>
  <c r="AJ10" i="8" s="1"/>
  <c r="P13" i="8"/>
  <c r="Q13" i="8" s="1"/>
  <c r="Y13" i="8" s="1"/>
  <c r="V31" i="8"/>
  <c r="X31" i="8" s="1"/>
  <c r="BH31" i="8"/>
  <c r="BI31" i="8" s="1"/>
  <c r="AN31" i="8"/>
  <c r="AO31" i="8" s="1"/>
  <c r="BR46" i="8"/>
  <c r="BS46" i="8" s="1"/>
  <c r="AX10" i="8"/>
  <c r="AY10" i="8" s="1"/>
  <c r="BR10" i="8"/>
  <c r="BS10" i="8" s="1"/>
  <c r="AN5" i="8"/>
  <c r="AO5" i="8" s="1"/>
  <c r="BH5" i="8"/>
  <c r="BI5" i="8" s="1"/>
  <c r="AN7" i="8"/>
  <c r="AO7" i="8" s="1"/>
  <c r="AX8" i="8"/>
  <c r="AY8" i="8" s="1"/>
  <c r="P9" i="8"/>
  <c r="Q9" i="8" s="1"/>
  <c r="BQ9" i="8" s="1"/>
  <c r="AD9" i="8"/>
  <c r="AE9" i="8" s="1"/>
  <c r="AX9" i="8"/>
  <c r="AY9" i="8" s="1"/>
  <c r="BR9" i="8"/>
  <c r="BS9" i="8" s="1"/>
  <c r="P10" i="8"/>
  <c r="Q10" i="8" s="1"/>
  <c r="P14" i="8"/>
  <c r="Q14" i="8" s="1"/>
  <c r="AH14" i="8" s="1"/>
  <c r="BM17" i="8"/>
  <c r="BN17" i="8" s="1"/>
  <c r="AX17" i="8"/>
  <c r="AY17" i="8" s="1"/>
  <c r="AN17" i="8"/>
  <c r="AO17" i="8" s="1"/>
  <c r="BC17" i="8"/>
  <c r="BD17" i="8" s="1"/>
  <c r="V17" i="8"/>
  <c r="X17" i="8" s="1"/>
  <c r="BR17" i="8"/>
  <c r="BS17" i="8" s="1"/>
  <c r="BH17" i="8"/>
  <c r="BI17" i="8" s="1"/>
  <c r="AS17" i="8"/>
  <c r="AT17" i="8" s="1"/>
  <c r="AD17" i="8"/>
  <c r="AE17" i="8" s="1"/>
  <c r="O17" i="8"/>
  <c r="AI17" i="8"/>
  <c r="AJ17" i="8" s="1"/>
  <c r="BE48" i="8"/>
  <c r="AN9" i="8"/>
  <c r="AO9" i="8" s="1"/>
  <c r="BH9" i="8"/>
  <c r="BI9" i="8" s="1"/>
  <c r="BW10" i="8"/>
  <c r="BX10" i="8" s="1"/>
  <c r="BC10" i="8"/>
  <c r="BD10" i="8" s="1"/>
  <c r="BM10" i="8"/>
  <c r="BN10" i="8" s="1"/>
  <c r="AS10" i="8"/>
  <c r="AT10" i="8" s="1"/>
  <c r="BM44" i="8"/>
  <c r="BN44" i="8" s="1"/>
  <c r="AX44" i="8"/>
  <c r="AY44" i="8" s="1"/>
  <c r="AN44" i="8"/>
  <c r="AO44" i="8" s="1"/>
  <c r="BR44" i="8"/>
  <c r="BS44" i="8" s="1"/>
  <c r="BC44" i="8"/>
  <c r="BD44" i="8" s="1"/>
  <c r="BB44" i="8" s="1"/>
  <c r="V44" i="8"/>
  <c r="X44" i="8" s="1"/>
  <c r="BW44" i="8"/>
  <c r="BX44" i="8" s="1"/>
  <c r="BH44" i="8"/>
  <c r="BI44" i="8" s="1"/>
  <c r="AS44" i="8"/>
  <c r="AT44" i="8" s="1"/>
  <c r="AD44" i="8"/>
  <c r="AE44" i="8" s="1"/>
  <c r="O44" i="8"/>
  <c r="P24" i="8"/>
  <c r="Q24" i="8" s="1"/>
  <c r="P29" i="8"/>
  <c r="Q29" i="8" s="1"/>
  <c r="AH29" i="8" s="1"/>
  <c r="P18" i="8"/>
  <c r="Q18" i="8" s="1"/>
  <c r="P20" i="8"/>
  <c r="Q20" i="8" s="1"/>
  <c r="Y20" i="8" s="1"/>
  <c r="AI5" i="8"/>
  <c r="AJ5" i="8" s="1"/>
  <c r="AH5" i="8" s="1"/>
  <c r="BC5" i="8"/>
  <c r="BD5" i="8" s="1"/>
  <c r="BH7" i="8"/>
  <c r="BI7" i="8" s="1"/>
  <c r="AI8" i="8"/>
  <c r="AJ8" i="8" s="1"/>
  <c r="AH8" i="8" s="1"/>
  <c r="AS8" i="8"/>
  <c r="AT8" i="8" s="1"/>
  <c r="BH8" i="8"/>
  <c r="BI8" i="8" s="1"/>
  <c r="BG8" i="8" s="1"/>
  <c r="BW8" i="8"/>
  <c r="BX8" i="8" s="1"/>
  <c r="BV8" i="8" s="1"/>
  <c r="V9" i="8"/>
  <c r="X9" i="8" s="1"/>
  <c r="AS9" i="8"/>
  <c r="AT9" i="8" s="1"/>
  <c r="J55" i="8"/>
  <c r="J56" i="8" s="1"/>
  <c r="V10" i="8"/>
  <c r="X10" i="8" s="1"/>
  <c r="AD46" i="8"/>
  <c r="AE46" i="8" s="1"/>
  <c r="AS46" i="8"/>
  <c r="AT46" i="8" s="1"/>
  <c r="AI13" i="8"/>
  <c r="AJ13" i="8" s="1"/>
  <c r="AS13" i="8"/>
  <c r="AT13" i="8" s="1"/>
  <c r="BC13" i="8"/>
  <c r="BD13" i="8" s="1"/>
  <c r="BM13" i="8"/>
  <c r="BN13" i="8" s="1"/>
  <c r="BW13" i="8"/>
  <c r="BX13" i="8" s="1"/>
  <c r="V14" i="8"/>
  <c r="X14" i="8" s="1"/>
  <c r="Y14" i="8" s="1"/>
  <c r="AX15" i="8"/>
  <c r="AY15" i="8" s="1"/>
  <c r="BH19" i="8"/>
  <c r="BI19" i="8" s="1"/>
  <c r="BR19" i="8"/>
  <c r="BS19" i="8" s="1"/>
  <c r="AD20" i="8"/>
  <c r="AE20" i="8" s="1"/>
  <c r="AS20" i="8"/>
  <c r="AT20" i="8" s="1"/>
  <c r="AR20" i="8" s="1"/>
  <c r="BH20" i="8"/>
  <c r="BI20" i="8" s="1"/>
  <c r="BR20" i="8"/>
  <c r="BS20" i="8" s="1"/>
  <c r="AN21" i="8"/>
  <c r="AO21" i="8" s="1"/>
  <c r="BH21" i="8"/>
  <c r="BI21" i="8" s="1"/>
  <c r="AD23" i="8"/>
  <c r="AE23" i="8" s="1"/>
  <c r="AS23" i="8"/>
  <c r="AT23" i="8" s="1"/>
  <c r="BR23" i="8"/>
  <c r="BS23" i="8" s="1"/>
  <c r="AI24" i="8"/>
  <c r="AJ24" i="8" s="1"/>
  <c r="AH24" i="8" s="1"/>
  <c r="AX24" i="8"/>
  <c r="AY24" i="8" s="1"/>
  <c r="BM24" i="8"/>
  <c r="BN24" i="8" s="1"/>
  <c r="BL24" i="8" s="1"/>
  <c r="BW24" i="8"/>
  <c r="BX24" i="8" s="1"/>
  <c r="BV24" i="8" s="1"/>
  <c r="V25" i="8"/>
  <c r="X25" i="8" s="1"/>
  <c r="AS25" i="8"/>
  <c r="AT25" i="8" s="1"/>
  <c r="BM25" i="8"/>
  <c r="BN25" i="8" s="1"/>
  <c r="AS28" i="8"/>
  <c r="AT28" i="8" s="1"/>
  <c r="AR28" i="8" s="1"/>
  <c r="AN29" i="8"/>
  <c r="AO29" i="8" s="1"/>
  <c r="BH29" i="8"/>
  <c r="BI29" i="8" s="1"/>
  <c r="AX34" i="8"/>
  <c r="AY34" i="8" s="1"/>
  <c r="AW34" i="8" s="1"/>
  <c r="BK55" i="8"/>
  <c r="AF40" i="8"/>
  <c r="AZ40" i="8"/>
  <c r="AN39" i="8"/>
  <c r="AO39" i="8" s="1"/>
  <c r="BC39" i="8"/>
  <c r="BD39" i="8" s="1"/>
  <c r="Z40" i="8"/>
  <c r="AI41" i="8"/>
  <c r="AJ41" i="8" s="1"/>
  <c r="BR41" i="8"/>
  <c r="BS41" i="8" s="1"/>
  <c r="AD49" i="8"/>
  <c r="AE49" i="8" s="1"/>
  <c r="AZ50" i="8"/>
  <c r="BM49" i="8"/>
  <c r="AI21" i="8"/>
  <c r="AJ21" i="8" s="1"/>
  <c r="BC21" i="8"/>
  <c r="BD21" i="8" s="1"/>
  <c r="BW21" i="8"/>
  <c r="BX21" i="8" s="1"/>
  <c r="AD28" i="8"/>
  <c r="AE28" i="8" s="1"/>
  <c r="AN28" i="8"/>
  <c r="AO28" i="8" s="1"/>
  <c r="BC28" i="8"/>
  <c r="BD28" i="8" s="1"/>
  <c r="BR28" i="8"/>
  <c r="BS28" i="8" s="1"/>
  <c r="BW29" i="8"/>
  <c r="BX29" i="8" s="1"/>
  <c r="AI34" i="8"/>
  <c r="AJ34" i="8" s="1"/>
  <c r="AH34" i="8" s="1"/>
  <c r="AS34" i="8"/>
  <c r="AT34" i="8" s="1"/>
  <c r="BH34" i="8"/>
  <c r="BI34" i="8" s="1"/>
  <c r="BW34" i="8"/>
  <c r="BX34" i="8" s="1"/>
  <c r="I55" i="8"/>
  <c r="I56" i="8" s="1"/>
  <c r="AV55" i="8"/>
  <c r="AK40" i="8"/>
  <c r="AA48" i="8"/>
  <c r="AK48" i="8"/>
  <c r="AF50" i="8"/>
  <c r="AS49" i="8"/>
  <c r="O13" i="8"/>
  <c r="AD13" i="8"/>
  <c r="AE13" i="8" s="1"/>
  <c r="AN13" i="8"/>
  <c r="AO13" i="8" s="1"/>
  <c r="AX13" i="8"/>
  <c r="AY13" i="8" s="1"/>
  <c r="BH13" i="8"/>
  <c r="BI13" i="8" s="1"/>
  <c r="BR13" i="8"/>
  <c r="BS13" i="8" s="1"/>
  <c r="O14" i="8"/>
  <c r="AD19" i="8"/>
  <c r="AE19" i="8" s="1"/>
  <c r="BM19" i="8"/>
  <c r="BN19" i="8" s="1"/>
  <c r="AN20" i="8"/>
  <c r="AO20" i="8" s="1"/>
  <c r="AX20" i="8"/>
  <c r="AY20" i="8" s="1"/>
  <c r="BM20" i="8"/>
  <c r="BN20" i="8" s="1"/>
  <c r="O21" i="8"/>
  <c r="AD21" i="8"/>
  <c r="AE21" i="8" s="1"/>
  <c r="AX21" i="8"/>
  <c r="AY21" i="8" s="1"/>
  <c r="AX23" i="8"/>
  <c r="AY23" i="8" s="1"/>
  <c r="BM23" i="8"/>
  <c r="BN23" i="8" s="1"/>
  <c r="AD24" i="8"/>
  <c r="AE24" i="8" s="1"/>
  <c r="AC24" i="8" s="1"/>
  <c r="AS24" i="8"/>
  <c r="AT24" i="8" s="1"/>
  <c r="AR24" i="8" s="1"/>
  <c r="BC24" i="8"/>
  <c r="BD24" i="8" s="1"/>
  <c r="BB24" i="8" s="1"/>
  <c r="BR24" i="8"/>
  <c r="BS24" i="8" s="1"/>
  <c r="BQ24" i="8" s="1"/>
  <c r="AI25" i="8"/>
  <c r="AJ25" i="8" s="1"/>
  <c r="BC25" i="8"/>
  <c r="BD25" i="8" s="1"/>
  <c r="O28" i="8"/>
  <c r="BM28" i="8"/>
  <c r="BN28" i="8" s="1"/>
  <c r="AD29" i="8"/>
  <c r="AE29" i="8" s="1"/>
  <c r="AC29" i="8" s="1"/>
  <c r="AX29" i="8"/>
  <c r="AY29" i="8" s="1"/>
  <c r="O34" i="8"/>
  <c r="AD34" i="8"/>
  <c r="AE34" i="8" s="1"/>
  <c r="BR34" i="8"/>
  <c r="BS34" i="8" s="1"/>
  <c r="BQ34" i="8" s="1"/>
  <c r="F55" i="8"/>
  <c r="F56" i="8" s="1"/>
  <c r="L55" i="8"/>
  <c r="AP40" i="8"/>
  <c r="BJ40" i="8"/>
  <c r="V39" i="8"/>
  <c r="X39" i="8" s="1"/>
  <c r="AI39" i="8"/>
  <c r="AJ39" i="8" s="1"/>
  <c r="BH39" i="8"/>
  <c r="BI39" i="8" s="1"/>
  <c r="BW39" i="8"/>
  <c r="BX39" i="8" s="1"/>
  <c r="V41" i="8"/>
  <c r="X41" i="8" s="1"/>
  <c r="X42" i="8" s="1"/>
  <c r="AD41" i="8"/>
  <c r="AD42" i="8" s="1"/>
  <c r="AN41" i="8"/>
  <c r="AN42" i="8" s="1"/>
  <c r="BW41" i="8"/>
  <c r="BX41" i="8" s="1"/>
  <c r="AI47" i="8"/>
  <c r="AJ47" i="8" s="1"/>
  <c r="BH49" i="8"/>
  <c r="BH50" i="8" s="1"/>
  <c r="BR49" i="8"/>
  <c r="BW42" i="8"/>
  <c r="Q5" i="8"/>
  <c r="BV5" i="8" s="1"/>
  <c r="AU35" i="8"/>
  <c r="BO35" i="8"/>
  <c r="AI7" i="8"/>
  <c r="AJ7" i="8" s="1"/>
  <c r="BC7" i="8"/>
  <c r="BD7" i="8" s="1"/>
  <c r="BW7" i="8"/>
  <c r="BX7" i="8" s="1"/>
  <c r="U10" i="8"/>
  <c r="U14" i="8"/>
  <c r="V16" i="8"/>
  <c r="X16" i="8" s="1"/>
  <c r="BW16" i="8"/>
  <c r="BX16" i="8" s="1"/>
  <c r="BR16" i="8"/>
  <c r="BS16" i="8" s="1"/>
  <c r="BM16" i="8"/>
  <c r="BN16" i="8" s="1"/>
  <c r="BH16" i="8"/>
  <c r="BI16" i="8" s="1"/>
  <c r="BC16" i="8"/>
  <c r="BD16" i="8" s="1"/>
  <c r="AX16" i="8"/>
  <c r="AY16" i="8" s="1"/>
  <c r="AS16" i="8"/>
  <c r="AT16" i="8" s="1"/>
  <c r="AN16" i="8"/>
  <c r="AO16" i="8" s="1"/>
  <c r="AI16" i="8"/>
  <c r="AJ16" i="8" s="1"/>
  <c r="AD16" i="8"/>
  <c r="AE16" i="8" s="1"/>
  <c r="O16" i="8"/>
  <c r="U24" i="8"/>
  <c r="V27" i="8"/>
  <c r="X27" i="8" s="1"/>
  <c r="BH27" i="8"/>
  <c r="BI27" i="8" s="1"/>
  <c r="AN27" i="8"/>
  <c r="AO27" i="8" s="1"/>
  <c r="BM27" i="8"/>
  <c r="BN27" i="8" s="1"/>
  <c r="AS27" i="8"/>
  <c r="AT27" i="8" s="1"/>
  <c r="BR27" i="8"/>
  <c r="BS27" i="8" s="1"/>
  <c r="AX27" i="8"/>
  <c r="AY27" i="8" s="1"/>
  <c r="AD27" i="8"/>
  <c r="AE27" i="8" s="1"/>
  <c r="O27" i="8"/>
  <c r="BC27" i="8"/>
  <c r="BD27" i="8" s="1"/>
  <c r="U5" i="8"/>
  <c r="O7" i="8"/>
  <c r="AD7" i="8"/>
  <c r="AE7" i="8" s="1"/>
  <c r="AX7" i="8"/>
  <c r="AY7" i="8" s="1"/>
  <c r="BR7" i="8"/>
  <c r="BS7" i="8" s="1"/>
  <c r="U8" i="8"/>
  <c r="BW11" i="8"/>
  <c r="BX11" i="8" s="1"/>
  <c r="BR11" i="8"/>
  <c r="BS11" i="8" s="1"/>
  <c r="BM11" i="8"/>
  <c r="BN11" i="8" s="1"/>
  <c r="BH11" i="8"/>
  <c r="BI11" i="8" s="1"/>
  <c r="BC11" i="8"/>
  <c r="BD11" i="8" s="1"/>
  <c r="AX11" i="8"/>
  <c r="AY11" i="8" s="1"/>
  <c r="AS11" i="8"/>
  <c r="AT11" i="8" s="1"/>
  <c r="AN11" i="8"/>
  <c r="AO11" i="8" s="1"/>
  <c r="AI11" i="8"/>
  <c r="AJ11" i="8" s="1"/>
  <c r="AD11" i="8"/>
  <c r="AE11" i="8" s="1"/>
  <c r="O11" i="8"/>
  <c r="AW24" i="8"/>
  <c r="BT40" i="8"/>
  <c r="AS50" i="8"/>
  <c r="AT49" i="8"/>
  <c r="BN49" i="8"/>
  <c r="I63" i="8"/>
  <c r="K63" i="8" s="1"/>
  <c r="U51" i="8"/>
  <c r="U45" i="8"/>
  <c r="U49" i="8"/>
  <c r="U47" i="8"/>
  <c r="U46" i="8"/>
  <c r="U44" i="8"/>
  <c r="U41" i="8"/>
  <c r="U39" i="8"/>
  <c r="U37" i="8"/>
  <c r="U43" i="8"/>
  <c r="U30" i="8"/>
  <c r="U26" i="8"/>
  <c r="U22" i="8"/>
  <c r="U36" i="8"/>
  <c r="U31" i="8"/>
  <c r="U27" i="8"/>
  <c r="U23" i="8"/>
  <c r="U19" i="8"/>
  <c r="U15" i="8"/>
  <c r="U20" i="8"/>
  <c r="U11" i="8"/>
  <c r="U6" i="8"/>
  <c r="U13" i="8"/>
  <c r="U34" i="8"/>
  <c r="U29" i="8"/>
  <c r="U17" i="8"/>
  <c r="U12" i="8"/>
  <c r="U7" i="8"/>
  <c r="U38" i="8"/>
  <c r="U28" i="8"/>
  <c r="U25" i="8"/>
  <c r="U16" i="8"/>
  <c r="AR8" i="8"/>
  <c r="V12" i="8"/>
  <c r="X12" i="8" s="1"/>
  <c r="BR12" i="8"/>
  <c r="BS12" i="8" s="1"/>
  <c r="BH12" i="8"/>
  <c r="BI12" i="8" s="1"/>
  <c r="AX12" i="8"/>
  <c r="AY12" i="8" s="1"/>
  <c r="AN12" i="8"/>
  <c r="AO12" i="8" s="1"/>
  <c r="AD12" i="8"/>
  <c r="AE12" i="8" s="1"/>
  <c r="O12" i="8"/>
  <c r="BW12" i="8"/>
  <c r="BX12" i="8" s="1"/>
  <c r="BM12" i="8"/>
  <c r="BN12" i="8" s="1"/>
  <c r="BC12" i="8"/>
  <c r="BD12" i="8" s="1"/>
  <c r="AS12" i="8"/>
  <c r="AT12" i="8" s="1"/>
  <c r="AI12" i="8"/>
  <c r="AJ12" i="8" s="1"/>
  <c r="BW18" i="8"/>
  <c r="BX18" i="8" s="1"/>
  <c r="BR18" i="8"/>
  <c r="BS18" i="8" s="1"/>
  <c r="BM18" i="8"/>
  <c r="BN18" i="8" s="1"/>
  <c r="BL18" i="8" s="1"/>
  <c r="BH18" i="8"/>
  <c r="BI18" i="8" s="1"/>
  <c r="BC18" i="8"/>
  <c r="BD18" i="8" s="1"/>
  <c r="AX18" i="8"/>
  <c r="AY18" i="8" s="1"/>
  <c r="AS18" i="8"/>
  <c r="AT18" i="8" s="1"/>
  <c r="AR18" i="8" s="1"/>
  <c r="AN18" i="8"/>
  <c r="AO18" i="8" s="1"/>
  <c r="AI18" i="8"/>
  <c r="AJ18" i="8" s="1"/>
  <c r="AD18" i="8"/>
  <c r="AE18" i="8" s="1"/>
  <c r="O18" i="8"/>
  <c r="R18" i="8" s="1"/>
  <c r="S18" i="8" s="1"/>
  <c r="V18" i="8"/>
  <c r="X18" i="8" s="1"/>
  <c r="AA35" i="8"/>
  <c r="AK35" i="8"/>
  <c r="BE35" i="8"/>
  <c r="BW6" i="8"/>
  <c r="BX6" i="8" s="1"/>
  <c r="BR6" i="8"/>
  <c r="BS6" i="8" s="1"/>
  <c r="BM6" i="8"/>
  <c r="BN6" i="8" s="1"/>
  <c r="BH6" i="8"/>
  <c r="BI6" i="8" s="1"/>
  <c r="BC6" i="8"/>
  <c r="BD6" i="8" s="1"/>
  <c r="AX6" i="8"/>
  <c r="AY6" i="8" s="1"/>
  <c r="AS6" i="8"/>
  <c r="AT6" i="8" s="1"/>
  <c r="AN6" i="8"/>
  <c r="AO6" i="8" s="1"/>
  <c r="AI6" i="8"/>
  <c r="AJ6" i="8" s="1"/>
  <c r="AD6" i="8"/>
  <c r="AE6" i="8" s="1"/>
  <c r="O6" i="8"/>
  <c r="AF35" i="8"/>
  <c r="AP35" i="8"/>
  <c r="AZ35" i="8"/>
  <c r="BJ35" i="8"/>
  <c r="BT35" i="8"/>
  <c r="AS7" i="8"/>
  <c r="AT7" i="8" s="1"/>
  <c r="BM7" i="8"/>
  <c r="BN7" i="8" s="1"/>
  <c r="AC8" i="8"/>
  <c r="AW8" i="8"/>
  <c r="BQ8" i="8"/>
  <c r="U9" i="8"/>
  <c r="U21" i="8"/>
  <c r="Y24" i="8"/>
  <c r="AI27" i="8"/>
  <c r="AJ27" i="8" s="1"/>
  <c r="BW27" i="8"/>
  <c r="BX27" i="8" s="1"/>
  <c r="BG34" i="8"/>
  <c r="Z35" i="8"/>
  <c r="AE41" i="8"/>
  <c r="AS15" i="8"/>
  <c r="AT15" i="8" s="1"/>
  <c r="BG29" i="8"/>
  <c r="AI31" i="8"/>
  <c r="AJ31" i="8" s="1"/>
  <c r="BC31" i="8"/>
  <c r="BD31" i="8" s="1"/>
  <c r="BW31" i="8"/>
  <c r="BX31" i="8" s="1"/>
  <c r="BR37" i="8"/>
  <c r="BS37" i="8" s="1"/>
  <c r="AX37" i="8"/>
  <c r="AY37" i="8" s="1"/>
  <c r="AD37" i="8"/>
  <c r="AE37" i="8" s="1"/>
  <c r="BW37" i="8"/>
  <c r="BX37" i="8" s="1"/>
  <c r="BC37" i="8"/>
  <c r="BD37" i="8" s="1"/>
  <c r="AI37" i="8"/>
  <c r="AJ37" i="8" s="1"/>
  <c r="AS37" i="8"/>
  <c r="AT37" i="8" s="1"/>
  <c r="BM37" i="8"/>
  <c r="BN37" i="8" s="1"/>
  <c r="AX42" i="8"/>
  <c r="V43" i="8"/>
  <c r="X43" i="8" s="1"/>
  <c r="BW43" i="8"/>
  <c r="BR43" i="8"/>
  <c r="BM43" i="8"/>
  <c r="BH43" i="8"/>
  <c r="BC43" i="8"/>
  <c r="AX43" i="8"/>
  <c r="AS43" i="8"/>
  <c r="AN43" i="8"/>
  <c r="AI43" i="8"/>
  <c r="AD43" i="8"/>
  <c r="O54" i="8"/>
  <c r="N54" i="8" s="1"/>
  <c r="P54" i="8"/>
  <c r="Q54" i="8" s="1"/>
  <c r="AW54" i="8" s="1"/>
  <c r="P7" i="8"/>
  <c r="Q7" i="8" s="1"/>
  <c r="P12" i="8"/>
  <c r="Q12" i="8" s="1"/>
  <c r="BW14" i="8"/>
  <c r="BX14" i="8" s="1"/>
  <c r="BR14" i="8"/>
  <c r="BS14" i="8" s="1"/>
  <c r="BM14" i="8"/>
  <c r="BN14" i="8" s="1"/>
  <c r="BH14" i="8"/>
  <c r="BI14" i="8" s="1"/>
  <c r="BC14" i="8"/>
  <c r="BD14" i="8" s="1"/>
  <c r="AX14" i="8"/>
  <c r="AY14" i="8" s="1"/>
  <c r="AS14" i="8"/>
  <c r="AT14" i="8" s="1"/>
  <c r="AN14" i="8"/>
  <c r="AO14" i="8" s="1"/>
  <c r="O15" i="8"/>
  <c r="V15" i="8"/>
  <c r="X15" i="8" s="1"/>
  <c r="AN15" i="8"/>
  <c r="AO15" i="8" s="1"/>
  <c r="BH15" i="8"/>
  <c r="BI15" i="8" s="1"/>
  <c r="P16" i="8"/>
  <c r="Q16" i="8" s="1"/>
  <c r="AI19" i="8"/>
  <c r="AJ19" i="8" s="1"/>
  <c r="BC19" i="8"/>
  <c r="BD19" i="8" s="1"/>
  <c r="BW19" i="8"/>
  <c r="BX19" i="8" s="1"/>
  <c r="P21" i="8"/>
  <c r="Q21" i="8" s="1"/>
  <c r="BQ21" i="8" s="1"/>
  <c r="AN23" i="8"/>
  <c r="AO23" i="8" s="1"/>
  <c r="BH23" i="8"/>
  <c r="BI23" i="8" s="1"/>
  <c r="BW26" i="8"/>
  <c r="BX26" i="8" s="1"/>
  <c r="BR26" i="8"/>
  <c r="BS26" i="8" s="1"/>
  <c r="BM26" i="8"/>
  <c r="BN26" i="8" s="1"/>
  <c r="BH26" i="8"/>
  <c r="BI26" i="8" s="1"/>
  <c r="BC26" i="8"/>
  <c r="BD26" i="8" s="1"/>
  <c r="AX26" i="8"/>
  <c r="AY26" i="8" s="1"/>
  <c r="AS26" i="8"/>
  <c r="AT26" i="8" s="1"/>
  <c r="AN26" i="8"/>
  <c r="AO26" i="8" s="1"/>
  <c r="AI26" i="8"/>
  <c r="AJ26" i="8" s="1"/>
  <c r="AD26" i="8"/>
  <c r="AE26" i="8" s="1"/>
  <c r="O26" i="8"/>
  <c r="BB29" i="8"/>
  <c r="O31" i="8"/>
  <c r="AD31" i="8"/>
  <c r="AE31" i="8" s="1"/>
  <c r="AX31" i="8"/>
  <c r="AY31" i="8" s="1"/>
  <c r="BR31" i="8"/>
  <c r="BS31" i="8" s="1"/>
  <c r="O37" i="8"/>
  <c r="BM42" i="8"/>
  <c r="BN41" i="8"/>
  <c r="AJ42" i="8"/>
  <c r="BR42" i="8"/>
  <c r="AI42" i="8"/>
  <c r="O43" i="8"/>
  <c r="BM15" i="8"/>
  <c r="BN15" i="8" s="1"/>
  <c r="BW22" i="8"/>
  <c r="BX22" i="8" s="1"/>
  <c r="BR22" i="8"/>
  <c r="BS22" i="8" s="1"/>
  <c r="BM22" i="8"/>
  <c r="BN22" i="8" s="1"/>
  <c r="BH22" i="8"/>
  <c r="BI22" i="8" s="1"/>
  <c r="BG22" i="8" s="1"/>
  <c r="BC22" i="8"/>
  <c r="BD22" i="8" s="1"/>
  <c r="AX22" i="8"/>
  <c r="AY22" i="8" s="1"/>
  <c r="AS22" i="8"/>
  <c r="AT22" i="8" s="1"/>
  <c r="AN22" i="8"/>
  <c r="AO22" i="8" s="1"/>
  <c r="AM22" i="8" s="1"/>
  <c r="AI22" i="8"/>
  <c r="AJ22" i="8" s="1"/>
  <c r="AD22" i="8"/>
  <c r="AE22" i="8" s="1"/>
  <c r="O22" i="8"/>
  <c r="P53" i="8"/>
  <c r="Q53" i="8" s="1"/>
  <c r="O53" i="8" s="1"/>
  <c r="R53" i="8" s="1"/>
  <c r="P52" i="8"/>
  <c r="Q52" i="8" s="1"/>
  <c r="BV52" i="8" s="1"/>
  <c r="P49" i="8"/>
  <c r="P47" i="8"/>
  <c r="Q47" i="8" s="1"/>
  <c r="BB47" i="8" s="1"/>
  <c r="P46" i="8"/>
  <c r="Q46" i="8" s="1"/>
  <c r="R46" i="8" s="1"/>
  <c r="S46" i="8" s="1"/>
  <c r="P44" i="8"/>
  <c r="Q44" i="8" s="1"/>
  <c r="BQ44" i="8" s="1"/>
  <c r="P51" i="8"/>
  <c r="Q51" i="8" s="1"/>
  <c r="Y51" i="8" s="1"/>
  <c r="P43" i="8"/>
  <c r="P41" i="8"/>
  <c r="P39" i="8"/>
  <c r="Q39" i="8" s="1"/>
  <c r="P37" i="8"/>
  <c r="Q37" i="8" s="1"/>
  <c r="Y37" i="8" s="1"/>
  <c r="P36" i="8"/>
  <c r="P30" i="8"/>
  <c r="Q30" i="8" s="1"/>
  <c r="Y30" i="8" s="1"/>
  <c r="P26" i="8"/>
  <c r="Q26" i="8" s="1"/>
  <c r="Y26" i="8" s="1"/>
  <c r="P22" i="8"/>
  <c r="Q22" i="8" s="1"/>
  <c r="Y22" i="8" s="1"/>
  <c r="P38" i="8"/>
  <c r="Q38" i="8" s="1"/>
  <c r="P31" i="8"/>
  <c r="Q31" i="8" s="1"/>
  <c r="Y31" i="8" s="1"/>
  <c r="P27" i="8"/>
  <c r="Q27" i="8" s="1"/>
  <c r="P23" i="8"/>
  <c r="Q23" i="8" s="1"/>
  <c r="P19" i="8"/>
  <c r="Q19" i="8" s="1"/>
  <c r="Y19" i="8" s="1"/>
  <c r="P15" i="8"/>
  <c r="Q15" i="8" s="1"/>
  <c r="BQ15" i="8" s="1"/>
  <c r="P6" i="8"/>
  <c r="Q6" i="8" s="1"/>
  <c r="Y6" i="8" s="1"/>
  <c r="P11" i="8"/>
  <c r="Q11" i="8" s="1"/>
  <c r="Y11" i="8" s="1"/>
  <c r="AI15" i="8"/>
  <c r="AJ15" i="8" s="1"/>
  <c r="BC15" i="8"/>
  <c r="BD15" i="8" s="1"/>
  <c r="P17" i="8"/>
  <c r="Q17" i="8" s="1"/>
  <c r="AI23" i="8"/>
  <c r="AJ23" i="8" s="1"/>
  <c r="BC23" i="8"/>
  <c r="BD23" i="8" s="1"/>
  <c r="BB23" i="8" s="1"/>
  <c r="BW23" i="8"/>
  <c r="BX23" i="8" s="1"/>
  <c r="BG24" i="8"/>
  <c r="P25" i="8"/>
  <c r="Q25" i="8" s="1"/>
  <c r="BV25" i="8" s="1"/>
  <c r="P28" i="8"/>
  <c r="Q28" i="8" s="1"/>
  <c r="BQ28" i="8" s="1"/>
  <c r="BQ29" i="8"/>
  <c r="BW30" i="8"/>
  <c r="BX30" i="8" s="1"/>
  <c r="BR30" i="8"/>
  <c r="BS30" i="8" s="1"/>
  <c r="BM30" i="8"/>
  <c r="BN30" i="8" s="1"/>
  <c r="BH30" i="8"/>
  <c r="BI30" i="8" s="1"/>
  <c r="BC30" i="8"/>
  <c r="BD30" i="8" s="1"/>
  <c r="AX30" i="8"/>
  <c r="AY30" i="8" s="1"/>
  <c r="AS30" i="8"/>
  <c r="AT30" i="8" s="1"/>
  <c r="AN30" i="8"/>
  <c r="AO30" i="8" s="1"/>
  <c r="AI30" i="8"/>
  <c r="AJ30" i="8" s="1"/>
  <c r="AD30" i="8"/>
  <c r="AE30" i="8" s="1"/>
  <c r="O30" i="8"/>
  <c r="AS31" i="8"/>
  <c r="AT31" i="8" s="1"/>
  <c r="BM31" i="8"/>
  <c r="BN31" i="8" s="1"/>
  <c r="W50" i="8"/>
  <c r="Z50" i="8" s="1"/>
  <c r="AN37" i="8"/>
  <c r="AO37" i="8" s="1"/>
  <c r="AM37" i="8" s="1"/>
  <c r="BH37" i="8"/>
  <c r="BI37" i="8" s="1"/>
  <c r="BW38" i="8"/>
  <c r="BX38" i="8" s="1"/>
  <c r="BV38" i="8" s="1"/>
  <c r="BR38" i="8"/>
  <c r="BS38" i="8" s="1"/>
  <c r="BM38" i="8"/>
  <c r="BN38" i="8" s="1"/>
  <c r="BH38" i="8"/>
  <c r="BI38" i="8" s="1"/>
  <c r="BG38" i="8" s="1"/>
  <c r="BC38" i="8"/>
  <c r="BD38" i="8" s="1"/>
  <c r="BB38" i="8" s="1"/>
  <c r="AX38" i="8"/>
  <c r="AY38" i="8" s="1"/>
  <c r="AS38" i="8"/>
  <c r="AT38" i="8" s="1"/>
  <c r="AN38" i="8"/>
  <c r="AO38" i="8" s="1"/>
  <c r="AM38" i="8" s="1"/>
  <c r="AI38" i="8"/>
  <c r="AJ38" i="8" s="1"/>
  <c r="AH38" i="8" s="1"/>
  <c r="AD38" i="8"/>
  <c r="AE38" i="8" s="1"/>
  <c r="O38" i="8"/>
  <c r="V38" i="8"/>
  <c r="X38" i="8" s="1"/>
  <c r="Y38" i="8" s="1"/>
  <c r="BC42" i="8"/>
  <c r="BD41" i="8"/>
  <c r="BW45" i="8"/>
  <c r="BX45" i="8" s="1"/>
  <c r="BV45" i="8" s="1"/>
  <c r="BR45" i="8"/>
  <c r="BS45" i="8" s="1"/>
  <c r="BQ45" i="8" s="1"/>
  <c r="BM45" i="8"/>
  <c r="BN45" i="8" s="1"/>
  <c r="BL45" i="8" s="1"/>
  <c r="BH45" i="8"/>
  <c r="BI45" i="8" s="1"/>
  <c r="BG45" i="8" s="1"/>
  <c r="BC45" i="8"/>
  <c r="BD45" i="8" s="1"/>
  <c r="BB45" i="8" s="1"/>
  <c r="AX45" i="8"/>
  <c r="AY45" i="8" s="1"/>
  <c r="AW45" i="8" s="1"/>
  <c r="AS45" i="8"/>
  <c r="AT45" i="8" s="1"/>
  <c r="AR45" i="8" s="1"/>
  <c r="AN45" i="8"/>
  <c r="AO45" i="8" s="1"/>
  <c r="AM45" i="8" s="1"/>
  <c r="AI45" i="8"/>
  <c r="AJ45" i="8" s="1"/>
  <c r="AH45" i="8" s="1"/>
  <c r="AD45" i="8"/>
  <c r="AE45" i="8" s="1"/>
  <c r="AC45" i="8" s="1"/>
  <c r="O45" i="8"/>
  <c r="R45" i="8" s="1"/>
  <c r="S45" i="8" s="1"/>
  <c r="V45" i="8"/>
  <c r="X45" i="8" s="1"/>
  <c r="Y45" i="8" s="1"/>
  <c r="V47" i="8"/>
  <c r="X47" i="8" s="1"/>
  <c r="Y47" i="8" s="1"/>
  <c r="BM47" i="8"/>
  <c r="BN47" i="8" s="1"/>
  <c r="BL47" i="8" s="1"/>
  <c r="AS47" i="8"/>
  <c r="AT47" i="8" s="1"/>
  <c r="BR47" i="8"/>
  <c r="BS47" i="8" s="1"/>
  <c r="AX47" i="8"/>
  <c r="AY47" i="8" s="1"/>
  <c r="AW47" i="8" s="1"/>
  <c r="AD47" i="8"/>
  <c r="AE47" i="8" s="1"/>
  <c r="AC47" i="8" s="1"/>
  <c r="O47" i="8"/>
  <c r="BH47" i="8"/>
  <c r="BI47" i="8" s="1"/>
  <c r="AN47" i="8"/>
  <c r="AO47" i="8" s="1"/>
  <c r="AM47" i="8" s="1"/>
  <c r="AB55" i="8"/>
  <c r="BW36" i="8"/>
  <c r="BR36" i="8"/>
  <c r="BM36" i="8"/>
  <c r="BH36" i="8"/>
  <c r="BC36" i="8"/>
  <c r="AX36" i="8"/>
  <c r="AS36" i="8"/>
  <c r="AN36" i="8"/>
  <c r="AI36" i="8"/>
  <c r="AD36" i="8"/>
  <c r="O36" i="8"/>
  <c r="AA40" i="8"/>
  <c r="AU40" i="8"/>
  <c r="BO40" i="8"/>
  <c r="AD39" i="8"/>
  <c r="AE39" i="8" s="1"/>
  <c r="AX39" i="8"/>
  <c r="AY39" i="8" s="1"/>
  <c r="BR39" i="8"/>
  <c r="BS39" i="8" s="1"/>
  <c r="AS41" i="8"/>
  <c r="BG44" i="8"/>
  <c r="AN50" i="8"/>
  <c r="AO49" i="8"/>
  <c r="AG55" i="8"/>
  <c r="BA55" i="8"/>
  <c r="BP55" i="8"/>
  <c r="BU55" i="8"/>
  <c r="AS39" i="8"/>
  <c r="AT39" i="8" s="1"/>
  <c r="BH42" i="8"/>
  <c r="BI41" i="8"/>
  <c r="AZ48" i="8"/>
  <c r="BT48" i="8"/>
  <c r="AH54" i="8"/>
  <c r="BF55" i="8"/>
  <c r="AN46" i="8"/>
  <c r="AO46" i="8" s="1"/>
  <c r="BH46" i="8"/>
  <c r="BI46" i="8" s="1"/>
  <c r="AI49" i="8"/>
  <c r="BC49" i="8"/>
  <c r="BW49" i="8"/>
  <c r="AI46" i="8"/>
  <c r="AJ46" i="8" s="1"/>
  <c r="BC46" i="8"/>
  <c r="BD46" i="8" s="1"/>
  <c r="BW46" i="8"/>
  <c r="BX46" i="8" s="1"/>
  <c r="BS49" i="8"/>
  <c r="AP50" i="8"/>
  <c r="BJ50" i="8"/>
  <c r="BW51" i="8"/>
  <c r="BX51" i="8" s="1"/>
  <c r="BR51" i="8"/>
  <c r="BS51" i="8" s="1"/>
  <c r="BM51" i="8"/>
  <c r="BN51" i="8" s="1"/>
  <c r="BH51" i="8"/>
  <c r="BI51" i="8" s="1"/>
  <c r="BC51" i="8"/>
  <c r="BD51" i="8" s="1"/>
  <c r="AX51" i="8"/>
  <c r="AY51" i="8" s="1"/>
  <c r="AS51" i="8"/>
  <c r="AT51" i="8" s="1"/>
  <c r="AN51" i="8"/>
  <c r="AO51" i="8" s="1"/>
  <c r="AI51" i="8"/>
  <c r="AJ51" i="8" s="1"/>
  <c r="AD51" i="8"/>
  <c r="AE51" i="8" s="1"/>
  <c r="O51" i="8"/>
  <c r="J73" i="6"/>
  <c r="J72" i="6"/>
  <c r="J71" i="6"/>
  <c r="J70" i="6"/>
  <c r="J69" i="6"/>
  <c r="J68" i="6"/>
  <c r="J67" i="6"/>
  <c r="J66" i="6"/>
  <c r="J65" i="6"/>
  <c r="C64" i="6"/>
  <c r="A64" i="6"/>
  <c r="D63" i="6"/>
  <c r="D62" i="6"/>
  <c r="D64" i="6" s="1"/>
  <c r="BX54" i="6"/>
  <c r="BU54" i="6"/>
  <c r="BS54" i="6"/>
  <c r="BP54" i="6"/>
  <c r="BN54" i="6"/>
  <c r="BK54" i="6"/>
  <c r="BI54" i="6"/>
  <c r="BF54" i="6"/>
  <c r="BD54" i="6"/>
  <c r="BA54" i="6"/>
  <c r="AY54" i="6"/>
  <c r="AV54" i="6"/>
  <c r="AT54" i="6"/>
  <c r="AQ54" i="6"/>
  <c r="AO54" i="6"/>
  <c r="AL54" i="6"/>
  <c r="AJ54" i="6"/>
  <c r="AG54" i="6"/>
  <c r="AE54" i="6"/>
  <c r="AB54" i="6"/>
  <c r="BW52" i="6"/>
  <c r="BX52" i="6" s="1"/>
  <c r="BR52" i="6"/>
  <c r="BS52" i="6" s="1"/>
  <c r="BM52" i="6"/>
  <c r="BN52" i="6" s="1"/>
  <c r="BH52" i="6"/>
  <c r="BI52" i="6" s="1"/>
  <c r="BC52" i="6"/>
  <c r="BD52" i="6" s="1"/>
  <c r="AX52" i="6"/>
  <c r="AY52" i="6" s="1"/>
  <c r="AS52" i="6"/>
  <c r="AT52" i="6" s="1"/>
  <c r="AN52" i="6"/>
  <c r="AO52" i="6" s="1"/>
  <c r="AI52" i="6"/>
  <c r="AJ52" i="6" s="1"/>
  <c r="AD52" i="6"/>
  <c r="AE52" i="6" s="1"/>
  <c r="V52" i="6"/>
  <c r="X52" i="6" s="1"/>
  <c r="O52" i="6"/>
  <c r="J52" i="6"/>
  <c r="BT51" i="6"/>
  <c r="BO51" i="6"/>
  <c r="BJ51" i="6"/>
  <c r="BE51" i="6"/>
  <c r="AZ51" i="6"/>
  <c r="AU51" i="6"/>
  <c r="AP51" i="6"/>
  <c r="AK51" i="6"/>
  <c r="AF51" i="6"/>
  <c r="AA51" i="6"/>
  <c r="Z51" i="6"/>
  <c r="M51" i="6"/>
  <c r="AN51" i="6" s="1"/>
  <c r="AO51" i="6" s="1"/>
  <c r="BU50" i="6"/>
  <c r="BP50" i="6"/>
  <c r="BK50" i="6"/>
  <c r="BF50" i="6"/>
  <c r="BA50" i="6"/>
  <c r="AV50" i="6"/>
  <c r="AQ50" i="6"/>
  <c r="AL50" i="6"/>
  <c r="AG50" i="6"/>
  <c r="AB50" i="6"/>
  <c r="L50" i="6"/>
  <c r="J50" i="6"/>
  <c r="I50" i="6"/>
  <c r="H50" i="6"/>
  <c r="G50" i="6"/>
  <c r="F50" i="6"/>
  <c r="N49" i="6"/>
  <c r="BT49" i="6" s="1"/>
  <c r="M49" i="6"/>
  <c r="BH49" i="6" s="1"/>
  <c r="BI49" i="6" s="1"/>
  <c r="BT48" i="6"/>
  <c r="BJ48" i="6"/>
  <c r="AZ48" i="6"/>
  <c r="AP48" i="6"/>
  <c r="AF48" i="6"/>
  <c r="Z48" i="6"/>
  <c r="N48" i="6"/>
  <c r="BE48" i="6" s="1"/>
  <c r="M48" i="6"/>
  <c r="BT47" i="6"/>
  <c r="BO47" i="6"/>
  <c r="BJ47" i="6"/>
  <c r="BE47" i="6"/>
  <c r="AZ47" i="6"/>
  <c r="AU47" i="6"/>
  <c r="AP47" i="6"/>
  <c r="AK47" i="6"/>
  <c r="AF47" i="6"/>
  <c r="AA47" i="6"/>
  <c r="Z47" i="6"/>
  <c r="M47" i="6"/>
  <c r="BH47" i="6" s="1"/>
  <c r="BU46" i="6"/>
  <c r="BP46" i="6"/>
  <c r="BK46" i="6"/>
  <c r="BF46" i="6"/>
  <c r="BA46" i="6"/>
  <c r="AV46" i="6"/>
  <c r="AQ46" i="6"/>
  <c r="AL46" i="6"/>
  <c r="AG46" i="6"/>
  <c r="AB46" i="6"/>
  <c r="W46" i="6"/>
  <c r="N46" i="6"/>
  <c r="L46" i="6"/>
  <c r="I46" i="6"/>
  <c r="H46" i="6"/>
  <c r="G46" i="6"/>
  <c r="F46" i="6"/>
  <c r="BT45" i="6"/>
  <c r="BO45" i="6"/>
  <c r="BJ45" i="6"/>
  <c r="BE45" i="6"/>
  <c r="AZ45" i="6"/>
  <c r="AU45" i="6"/>
  <c r="AP45" i="6"/>
  <c r="AK45" i="6"/>
  <c r="AF45" i="6"/>
  <c r="AA45" i="6"/>
  <c r="Z45" i="6"/>
  <c r="M45" i="6"/>
  <c r="BR45" i="6" s="1"/>
  <c r="BS45" i="6" s="1"/>
  <c r="J45" i="6"/>
  <c r="J46" i="6" s="1"/>
  <c r="BT44" i="6"/>
  <c r="BO44" i="6"/>
  <c r="BJ44" i="6"/>
  <c r="BE44" i="6"/>
  <c r="AZ44" i="6"/>
  <c r="AU44" i="6"/>
  <c r="AP44" i="6"/>
  <c r="AK44" i="6"/>
  <c r="AF44" i="6"/>
  <c r="AA44" i="6"/>
  <c r="Z44" i="6"/>
  <c r="M44" i="6"/>
  <c r="BT43" i="6"/>
  <c r="BO43" i="6"/>
  <c r="BJ43" i="6"/>
  <c r="BE43" i="6"/>
  <c r="AZ43" i="6"/>
  <c r="AU43" i="6"/>
  <c r="AP43" i="6"/>
  <c r="AK43" i="6"/>
  <c r="AF43" i="6"/>
  <c r="AA43" i="6"/>
  <c r="Z43" i="6"/>
  <c r="M43" i="6"/>
  <c r="BT42" i="6"/>
  <c r="BO42" i="6"/>
  <c r="BJ42" i="6"/>
  <c r="BE42" i="6"/>
  <c r="AZ42" i="6"/>
  <c r="AU42" i="6"/>
  <c r="AP42" i="6"/>
  <c r="AK42" i="6"/>
  <c r="AF42" i="6"/>
  <c r="AA42" i="6"/>
  <c r="Z42" i="6"/>
  <c r="M42" i="6"/>
  <c r="AS42" i="6" s="1"/>
  <c r="AT42" i="6" s="1"/>
  <c r="BT41" i="6"/>
  <c r="BO41" i="6"/>
  <c r="BJ41" i="6"/>
  <c r="BE41" i="6"/>
  <c r="AZ41" i="6"/>
  <c r="AU41" i="6"/>
  <c r="AP41" i="6"/>
  <c r="AK41" i="6"/>
  <c r="AF41" i="6"/>
  <c r="AA41" i="6"/>
  <c r="Z41" i="6"/>
  <c r="M41" i="6"/>
  <c r="V41" i="6" s="1"/>
  <c r="X41" i="6" s="1"/>
  <c r="BU40" i="6"/>
  <c r="BP40" i="6"/>
  <c r="BK40" i="6"/>
  <c r="BF40" i="6"/>
  <c r="BA40" i="6"/>
  <c r="AV40" i="6"/>
  <c r="AQ40" i="6"/>
  <c r="AL40" i="6"/>
  <c r="AG40" i="6"/>
  <c r="AB40" i="6"/>
  <c r="W40" i="6"/>
  <c r="N40" i="6"/>
  <c r="L40" i="6"/>
  <c r="J40" i="6"/>
  <c r="I40" i="6"/>
  <c r="H40" i="6"/>
  <c r="G40" i="6"/>
  <c r="F40" i="6"/>
  <c r="BT39" i="6"/>
  <c r="BT40" i="6" s="1"/>
  <c r="BO39" i="6"/>
  <c r="BO40" i="6" s="1"/>
  <c r="BJ39" i="6"/>
  <c r="BJ40" i="6" s="1"/>
  <c r="BE39" i="6"/>
  <c r="BE40" i="6" s="1"/>
  <c r="AZ39" i="6"/>
  <c r="AZ40" i="6" s="1"/>
  <c r="AU39" i="6"/>
  <c r="AU40" i="6" s="1"/>
  <c r="AP39" i="6"/>
  <c r="AP40" i="6" s="1"/>
  <c r="AK39" i="6"/>
  <c r="AK40" i="6" s="1"/>
  <c r="AF39" i="6"/>
  <c r="AF40" i="6" s="1"/>
  <c r="AA39" i="6"/>
  <c r="AA40" i="6" s="1"/>
  <c r="Z39" i="6"/>
  <c r="M39" i="6"/>
  <c r="AS39" i="6" s="1"/>
  <c r="BU38" i="6"/>
  <c r="BP38" i="6"/>
  <c r="BK38" i="6"/>
  <c r="BF38" i="6"/>
  <c r="BA38" i="6"/>
  <c r="AV38" i="6"/>
  <c r="AQ38" i="6"/>
  <c r="AL38" i="6"/>
  <c r="AG38" i="6"/>
  <c r="AB38" i="6"/>
  <c r="W38" i="6"/>
  <c r="N38" i="6"/>
  <c r="L38" i="6"/>
  <c r="I38" i="6"/>
  <c r="H38" i="6"/>
  <c r="G38" i="6"/>
  <c r="F38" i="6"/>
  <c r="BT37" i="6"/>
  <c r="BO37" i="6"/>
  <c r="BJ37" i="6"/>
  <c r="BE37" i="6"/>
  <c r="AZ37" i="6"/>
  <c r="AU37" i="6"/>
  <c r="AP37" i="6"/>
  <c r="AK37" i="6"/>
  <c r="AF37" i="6"/>
  <c r="AA37" i="6"/>
  <c r="Z37" i="6"/>
  <c r="M37" i="6"/>
  <c r="BT36" i="6"/>
  <c r="BO36" i="6"/>
  <c r="BJ36" i="6"/>
  <c r="BE36" i="6"/>
  <c r="AZ36" i="6"/>
  <c r="AU36" i="6"/>
  <c r="AP36" i="6"/>
  <c r="AK36" i="6"/>
  <c r="AF36" i="6"/>
  <c r="AA36" i="6"/>
  <c r="Z36" i="6"/>
  <c r="M36" i="6"/>
  <c r="BH36" i="6" s="1"/>
  <c r="BI36" i="6" s="1"/>
  <c r="J36" i="6"/>
  <c r="J38" i="6" s="1"/>
  <c r="I36" i="6"/>
  <c r="BT35" i="6"/>
  <c r="BO35" i="6"/>
  <c r="BJ35" i="6"/>
  <c r="BE35" i="6"/>
  <c r="AZ35" i="6"/>
  <c r="AU35" i="6"/>
  <c r="AP35" i="6"/>
  <c r="AK35" i="6"/>
  <c r="AF35" i="6"/>
  <c r="AA35" i="6"/>
  <c r="Z35" i="6"/>
  <c r="M35" i="6"/>
  <c r="BT34" i="6"/>
  <c r="BO34" i="6"/>
  <c r="BJ34" i="6"/>
  <c r="BE34" i="6"/>
  <c r="AZ34" i="6"/>
  <c r="AU34" i="6"/>
  <c r="AP34" i="6"/>
  <c r="AK34" i="6"/>
  <c r="AF34" i="6"/>
  <c r="AA34" i="6"/>
  <c r="Z34" i="6"/>
  <c r="M34" i="6"/>
  <c r="BW34" i="6" s="1"/>
  <c r="BX34" i="6" s="1"/>
  <c r="BU33" i="6"/>
  <c r="BP33" i="6"/>
  <c r="BK33" i="6"/>
  <c r="BF33" i="6"/>
  <c r="BA33" i="6"/>
  <c r="AV33" i="6"/>
  <c r="AQ33" i="6"/>
  <c r="AL33" i="6"/>
  <c r="AG33" i="6"/>
  <c r="AB33" i="6"/>
  <c r="W33" i="6"/>
  <c r="Z33" i="6" s="1"/>
  <c r="N33" i="6"/>
  <c r="L33" i="6"/>
  <c r="L55" i="6" s="1"/>
  <c r="I33" i="6"/>
  <c r="H33" i="6"/>
  <c r="G33" i="6"/>
  <c r="F33" i="6"/>
  <c r="BT32" i="6"/>
  <c r="BO32" i="6"/>
  <c r="BJ32" i="6"/>
  <c r="BH32" i="6"/>
  <c r="BI32" i="6" s="1"/>
  <c r="BE32" i="6"/>
  <c r="BC32" i="6"/>
  <c r="BD32" i="6" s="1"/>
  <c r="AZ32" i="6"/>
  <c r="AU32" i="6"/>
  <c r="AP32" i="6"/>
  <c r="AK32" i="6"/>
  <c r="AF32" i="6"/>
  <c r="AA32" i="6"/>
  <c r="Z32" i="6"/>
  <c r="V32" i="6"/>
  <c r="X32" i="6" s="1"/>
  <c r="M32" i="6"/>
  <c r="BM32" i="6" s="1"/>
  <c r="BN32" i="6" s="1"/>
  <c r="BT31" i="6"/>
  <c r="BO31" i="6"/>
  <c r="BJ31" i="6"/>
  <c r="BE31" i="6"/>
  <c r="AZ31" i="6"/>
  <c r="AU31" i="6"/>
  <c r="AP31" i="6"/>
  <c r="AK31" i="6"/>
  <c r="AF31" i="6"/>
  <c r="AA31" i="6"/>
  <c r="Z31" i="6"/>
  <c r="M31" i="6"/>
  <c r="BW30" i="6"/>
  <c r="BX30" i="6" s="1"/>
  <c r="BT30" i="6"/>
  <c r="BO30" i="6"/>
  <c r="BJ30" i="6"/>
  <c r="BH30" i="6"/>
  <c r="BI30" i="6" s="1"/>
  <c r="BE30" i="6"/>
  <c r="BC30" i="6"/>
  <c r="BD30" i="6" s="1"/>
  <c r="AZ30" i="6"/>
  <c r="AX30" i="6"/>
  <c r="AY30" i="6" s="1"/>
  <c r="AU30" i="6"/>
  <c r="AP30" i="6"/>
  <c r="AK30" i="6"/>
  <c r="AF30" i="6"/>
  <c r="AA30" i="6"/>
  <c r="Z30" i="6"/>
  <c r="O30" i="6"/>
  <c r="M30" i="6"/>
  <c r="BM30" i="6" s="1"/>
  <c r="BN30" i="6" s="1"/>
  <c r="BT29" i="6"/>
  <c r="BO29" i="6"/>
  <c r="BJ29" i="6"/>
  <c r="BE29" i="6"/>
  <c r="AZ29" i="6"/>
  <c r="AU29" i="6"/>
  <c r="AP29" i="6"/>
  <c r="AK29" i="6"/>
  <c r="AF29" i="6"/>
  <c r="AA29" i="6"/>
  <c r="Z29" i="6"/>
  <c r="M29" i="6"/>
  <c r="V29" i="6" s="1"/>
  <c r="X29" i="6" s="1"/>
  <c r="BT28" i="6"/>
  <c r="BO28" i="6"/>
  <c r="BJ28" i="6"/>
  <c r="BE28" i="6"/>
  <c r="AZ28" i="6"/>
  <c r="AU28" i="6"/>
  <c r="AS28" i="6"/>
  <c r="AT28" i="6" s="1"/>
  <c r="AP28" i="6"/>
  <c r="AK28" i="6"/>
  <c r="AF28" i="6"/>
  <c r="AA28" i="6"/>
  <c r="Z28" i="6"/>
  <c r="V28" i="6"/>
  <c r="X28" i="6" s="1"/>
  <c r="M28" i="6"/>
  <c r="BW28" i="6" s="1"/>
  <c r="BX28" i="6" s="1"/>
  <c r="BT27" i="6"/>
  <c r="BO27" i="6"/>
  <c r="BJ27" i="6"/>
  <c r="BE27" i="6"/>
  <c r="AZ27" i="6"/>
  <c r="AU27" i="6"/>
  <c r="AP27" i="6"/>
  <c r="AK27" i="6"/>
  <c r="AF27" i="6"/>
  <c r="AA27" i="6"/>
  <c r="Z27" i="6"/>
  <c r="M27" i="6"/>
  <c r="V27" i="6" s="1"/>
  <c r="X27" i="6" s="1"/>
  <c r="BT26" i="6"/>
  <c r="BO26" i="6"/>
  <c r="BJ26" i="6"/>
  <c r="BE26" i="6"/>
  <c r="AZ26" i="6"/>
  <c r="AU26" i="6"/>
  <c r="AP26" i="6"/>
  <c r="AK26" i="6"/>
  <c r="AF26" i="6"/>
  <c r="AA26" i="6"/>
  <c r="Z26" i="6"/>
  <c r="O26" i="6"/>
  <c r="M26" i="6"/>
  <c r="AN26" i="6" s="1"/>
  <c r="AO26" i="6" s="1"/>
  <c r="BT25" i="6"/>
  <c r="BO25" i="6"/>
  <c r="BJ25" i="6"/>
  <c r="BE25" i="6"/>
  <c r="AZ25" i="6"/>
  <c r="AU25" i="6"/>
  <c r="AP25" i="6"/>
  <c r="AK25" i="6"/>
  <c r="AF25" i="6"/>
  <c r="AA25" i="6"/>
  <c r="Z25" i="6"/>
  <c r="M25" i="6"/>
  <c r="BT24" i="6"/>
  <c r="BO24" i="6"/>
  <c r="BJ24" i="6"/>
  <c r="BE24" i="6"/>
  <c r="AZ24" i="6"/>
  <c r="AU24" i="6"/>
  <c r="AP24" i="6"/>
  <c r="AK24" i="6"/>
  <c r="AF24" i="6"/>
  <c r="AA24" i="6"/>
  <c r="Z24" i="6"/>
  <c r="M24" i="6"/>
  <c r="BR24" i="6" s="1"/>
  <c r="BS24" i="6" s="1"/>
  <c r="BT23" i="6"/>
  <c r="BO23" i="6"/>
  <c r="BJ23" i="6"/>
  <c r="BE23" i="6"/>
  <c r="AZ23" i="6"/>
  <c r="AU23" i="6"/>
  <c r="AP23" i="6"/>
  <c r="AK23" i="6"/>
  <c r="AF23" i="6"/>
  <c r="AA23" i="6"/>
  <c r="Z23" i="6"/>
  <c r="M23" i="6"/>
  <c r="V23" i="6" s="1"/>
  <c r="X23" i="6" s="1"/>
  <c r="J23" i="6"/>
  <c r="BT22" i="6"/>
  <c r="BO22" i="6"/>
  <c r="BJ22" i="6"/>
  <c r="BE22" i="6"/>
  <c r="AZ22" i="6"/>
  <c r="AU22" i="6"/>
  <c r="AP22" i="6"/>
  <c r="AK22" i="6"/>
  <c r="AF22" i="6"/>
  <c r="AA22" i="6"/>
  <c r="Z22" i="6"/>
  <c r="M22" i="6"/>
  <c r="V22" i="6" s="1"/>
  <c r="X22" i="6" s="1"/>
  <c r="BT21" i="6"/>
  <c r="BO21" i="6"/>
  <c r="BJ21" i="6"/>
  <c r="BE21" i="6"/>
  <c r="AZ21" i="6"/>
  <c r="AU21" i="6"/>
  <c r="AP21" i="6"/>
  <c r="AK21" i="6"/>
  <c r="AF21" i="6"/>
  <c r="AA21" i="6"/>
  <c r="Z21" i="6"/>
  <c r="M21" i="6"/>
  <c r="J21" i="6"/>
  <c r="BT20" i="6"/>
  <c r="BO20" i="6"/>
  <c r="BJ20" i="6"/>
  <c r="BE20" i="6"/>
  <c r="AZ20" i="6"/>
  <c r="AU20" i="6"/>
  <c r="AP20" i="6"/>
  <c r="AK20" i="6"/>
  <c r="AF20" i="6"/>
  <c r="AA20" i="6"/>
  <c r="Z20" i="6"/>
  <c r="M20" i="6"/>
  <c r="BT19" i="6"/>
  <c r="BO19" i="6"/>
  <c r="BJ19" i="6"/>
  <c r="BE19" i="6"/>
  <c r="AZ19" i="6"/>
  <c r="AU19" i="6"/>
  <c r="AP19" i="6"/>
  <c r="AK19" i="6"/>
  <c r="AF19" i="6"/>
  <c r="AA19" i="6"/>
  <c r="Z19" i="6"/>
  <c r="M19" i="6"/>
  <c r="V19" i="6" s="1"/>
  <c r="X19" i="6" s="1"/>
  <c r="BW18" i="6"/>
  <c r="BX18" i="6" s="1"/>
  <c r="BT18" i="6"/>
  <c r="BO18" i="6"/>
  <c r="BJ18" i="6"/>
  <c r="BE18" i="6"/>
  <c r="AZ18" i="6"/>
  <c r="AU18" i="6"/>
  <c r="AP18" i="6"/>
  <c r="AK18" i="6"/>
  <c r="AF18" i="6"/>
  <c r="AA18" i="6"/>
  <c r="Z18" i="6"/>
  <c r="V18" i="6"/>
  <c r="X18" i="6" s="1"/>
  <c r="M18" i="6"/>
  <c r="BR18" i="6" s="1"/>
  <c r="BS18" i="6" s="1"/>
  <c r="BT17" i="6"/>
  <c r="BO17" i="6"/>
  <c r="BJ17" i="6"/>
  <c r="BE17" i="6"/>
  <c r="AZ17" i="6"/>
  <c r="AU17" i="6"/>
  <c r="AP17" i="6"/>
  <c r="AK17" i="6"/>
  <c r="AF17" i="6"/>
  <c r="AA17" i="6"/>
  <c r="Z17" i="6"/>
  <c r="X17" i="6"/>
  <c r="M17" i="6"/>
  <c r="V17" i="6" s="1"/>
  <c r="BT16" i="6"/>
  <c r="BO16" i="6"/>
  <c r="BJ16" i="6"/>
  <c r="BE16" i="6"/>
  <c r="AZ16" i="6"/>
  <c r="AU16" i="6"/>
  <c r="AP16" i="6"/>
  <c r="AK16" i="6"/>
  <c r="AF16" i="6"/>
  <c r="AA16" i="6"/>
  <c r="Z16" i="6"/>
  <c r="M16" i="6"/>
  <c r="BT15" i="6"/>
  <c r="BO15" i="6"/>
  <c r="BJ15" i="6"/>
  <c r="BE15" i="6"/>
  <c r="AZ15" i="6"/>
  <c r="AU15" i="6"/>
  <c r="AP15" i="6"/>
  <c r="AK15" i="6"/>
  <c r="AF15" i="6"/>
  <c r="AA15" i="6"/>
  <c r="Z15" i="6"/>
  <c r="M15" i="6"/>
  <c r="BT14" i="6"/>
  <c r="BO14" i="6"/>
  <c r="BJ14" i="6"/>
  <c r="BE14" i="6"/>
  <c r="AZ14" i="6"/>
  <c r="AU14" i="6"/>
  <c r="AP14" i="6"/>
  <c r="AK14" i="6"/>
  <c r="AF14" i="6"/>
  <c r="AA14" i="6"/>
  <c r="Z14" i="6"/>
  <c r="M14" i="6"/>
  <c r="BM14" i="6" s="1"/>
  <c r="BN14" i="6" s="1"/>
  <c r="BT13" i="6"/>
  <c r="BO13" i="6"/>
  <c r="BJ13" i="6"/>
  <c r="BE13" i="6"/>
  <c r="AZ13" i="6"/>
  <c r="AU13" i="6"/>
  <c r="AP13" i="6"/>
  <c r="AK13" i="6"/>
  <c r="AF13" i="6"/>
  <c r="AA13" i="6"/>
  <c r="Z13" i="6"/>
  <c r="M13" i="6"/>
  <c r="V13" i="6" s="1"/>
  <c r="X13" i="6" s="1"/>
  <c r="BT12" i="6"/>
  <c r="BO12" i="6"/>
  <c r="BJ12" i="6"/>
  <c r="BE12" i="6"/>
  <c r="AZ12" i="6"/>
  <c r="AU12" i="6"/>
  <c r="AP12" i="6"/>
  <c r="AK12" i="6"/>
  <c r="AF12" i="6"/>
  <c r="AA12" i="6"/>
  <c r="Z12" i="6"/>
  <c r="M12" i="6"/>
  <c r="BW12" i="6" s="1"/>
  <c r="BX12" i="6" s="1"/>
  <c r="BT11" i="6"/>
  <c r="BO11" i="6"/>
  <c r="BJ11" i="6"/>
  <c r="BE11" i="6"/>
  <c r="AZ11" i="6"/>
  <c r="AU11" i="6"/>
  <c r="AP11" i="6"/>
  <c r="AK11" i="6"/>
  <c r="AF11" i="6"/>
  <c r="AA11" i="6"/>
  <c r="Z11" i="6"/>
  <c r="M11" i="6"/>
  <c r="V11" i="6" s="1"/>
  <c r="X11" i="6" s="1"/>
  <c r="BT10" i="6"/>
  <c r="BO10" i="6"/>
  <c r="BJ10" i="6"/>
  <c r="BE10" i="6"/>
  <c r="AZ10" i="6"/>
  <c r="AU10" i="6"/>
  <c r="AP10" i="6"/>
  <c r="AK10" i="6"/>
  <c r="AF10" i="6"/>
  <c r="AA10" i="6"/>
  <c r="Z10" i="6"/>
  <c r="M10" i="6"/>
  <c r="BW10" i="6" s="1"/>
  <c r="BX10" i="6" s="1"/>
  <c r="J10" i="6"/>
  <c r="BT9" i="6"/>
  <c r="BO9" i="6"/>
  <c r="BJ9" i="6"/>
  <c r="BE9" i="6"/>
  <c r="AZ9" i="6"/>
  <c r="AU9" i="6"/>
  <c r="AP9" i="6"/>
  <c r="AK9" i="6"/>
  <c r="AF9" i="6"/>
  <c r="AA9" i="6"/>
  <c r="Z9" i="6"/>
  <c r="M9" i="6"/>
  <c r="BW9" i="6" s="1"/>
  <c r="BX9" i="6" s="1"/>
  <c r="BT8" i="6"/>
  <c r="BO8" i="6"/>
  <c r="BJ8" i="6"/>
  <c r="BE8" i="6"/>
  <c r="AZ8" i="6"/>
  <c r="AU8" i="6"/>
  <c r="AP8" i="6"/>
  <c r="AK8" i="6"/>
  <c r="AF8" i="6"/>
  <c r="AA8" i="6"/>
  <c r="Z8" i="6"/>
  <c r="M8" i="6"/>
  <c r="V8" i="6" s="1"/>
  <c r="X8" i="6" s="1"/>
  <c r="BT7" i="6"/>
  <c r="BR7" i="6"/>
  <c r="BS7" i="6" s="1"/>
  <c r="BO7" i="6"/>
  <c r="BJ7" i="6"/>
  <c r="BE7" i="6"/>
  <c r="AZ7" i="6"/>
  <c r="AU7" i="6"/>
  <c r="AP7" i="6"/>
  <c r="AK7" i="6"/>
  <c r="AF7" i="6"/>
  <c r="AA7" i="6"/>
  <c r="Z7" i="6"/>
  <c r="O7" i="6"/>
  <c r="M7" i="6"/>
  <c r="BW7" i="6" s="1"/>
  <c r="BX7" i="6" s="1"/>
  <c r="BT6" i="6"/>
  <c r="BO6" i="6"/>
  <c r="BJ6" i="6"/>
  <c r="BE6" i="6"/>
  <c r="AZ6" i="6"/>
  <c r="AU6" i="6"/>
  <c r="AP6" i="6"/>
  <c r="AK6" i="6"/>
  <c r="AF6" i="6"/>
  <c r="AA6" i="6"/>
  <c r="Z6" i="6"/>
  <c r="M6" i="6"/>
  <c r="V6" i="6" s="1"/>
  <c r="X6" i="6" s="1"/>
  <c r="BT5" i="6"/>
  <c r="BO5" i="6"/>
  <c r="BJ5" i="6"/>
  <c r="BE5" i="6"/>
  <c r="AZ5" i="6"/>
  <c r="AU5" i="6"/>
  <c r="AP5" i="6"/>
  <c r="AK5" i="6"/>
  <c r="AF5" i="6"/>
  <c r="AA5" i="6"/>
  <c r="Z5" i="6"/>
  <c r="M5" i="6"/>
  <c r="V5" i="6" s="1"/>
  <c r="X5" i="6" s="1"/>
  <c r="Y3" i="6"/>
  <c r="O1" i="6"/>
  <c r="S1" i="6" s="1"/>
  <c r="AM52" i="8" l="1"/>
  <c r="AW52" i="8"/>
  <c r="AW5" i="8"/>
  <c r="BQ5" i="8"/>
  <c r="BG52" i="8"/>
  <c r="BQ39" i="8"/>
  <c r="AC5" i="8"/>
  <c r="AC34" i="8"/>
  <c r="BV34" i="8"/>
  <c r="BV29" i="8"/>
  <c r="BB52" i="8"/>
  <c r="BB5" i="8"/>
  <c r="Y5" i="8"/>
  <c r="R29" i="8"/>
  <c r="S29" i="8" s="1"/>
  <c r="AC46" i="8"/>
  <c r="BB14" i="8"/>
  <c r="BV14" i="8"/>
  <c r="R5" i="8"/>
  <c r="S5" i="8" s="1"/>
  <c r="BG14" i="8"/>
  <c r="BQ18" i="8"/>
  <c r="BL34" i="8"/>
  <c r="AO41" i="8"/>
  <c r="AO42" i="8" s="1"/>
  <c r="BG47" i="8"/>
  <c r="BQ47" i="8"/>
  <c r="R38" i="8"/>
  <c r="S38" i="8" s="1"/>
  <c r="AR38" i="8"/>
  <c r="BL38" i="8"/>
  <c r="AC30" i="8"/>
  <c r="AW30" i="8"/>
  <c r="BQ30" i="8"/>
  <c r="BQ23" i="8"/>
  <c r="AR14" i="8"/>
  <c r="BL14" i="8"/>
  <c r="AH18" i="8"/>
  <c r="BB18" i="8"/>
  <c r="BV18" i="8"/>
  <c r="BB34" i="8"/>
  <c r="R34" i="8"/>
  <c r="S34" i="8" s="1"/>
  <c r="AW13" i="8"/>
  <c r="AM14" i="8"/>
  <c r="AC18" i="8"/>
  <c r="AW18" i="8"/>
  <c r="AM46" i="8"/>
  <c r="R47" i="8"/>
  <c r="S47" i="8" s="1"/>
  <c r="AR47" i="8"/>
  <c r="Y44" i="8"/>
  <c r="AW14" i="8"/>
  <c r="BQ14" i="8"/>
  <c r="AR37" i="8"/>
  <c r="AC37" i="8"/>
  <c r="Y18" i="8"/>
  <c r="AM18" i="8"/>
  <c r="BG18" i="8"/>
  <c r="R9" i="8"/>
  <c r="S9" i="8" s="1"/>
  <c r="BG5" i="8"/>
  <c r="AW29" i="8"/>
  <c r="R14" i="8"/>
  <c r="S14" i="8" s="1"/>
  <c r="AR34" i="8"/>
  <c r="AM29" i="8"/>
  <c r="BG21" i="8"/>
  <c r="BB13" i="8"/>
  <c r="Y9" i="8"/>
  <c r="R44" i="8"/>
  <c r="S44" i="8" s="1"/>
  <c r="BV44" i="8"/>
  <c r="AM44" i="8"/>
  <c r="AM9" i="8"/>
  <c r="BL5" i="8"/>
  <c r="AR33" i="8"/>
  <c r="BB54" i="8"/>
  <c r="AH46" i="8"/>
  <c r="BV54" i="8"/>
  <c r="BL31" i="8"/>
  <c r="AH30" i="8"/>
  <c r="BB30" i="8"/>
  <c r="BV30" i="8"/>
  <c r="AH23" i="8"/>
  <c r="AH15" i="8"/>
  <c r="BL46" i="8"/>
  <c r="AC44" i="8"/>
  <c r="Y33" i="8"/>
  <c r="BL33" i="8"/>
  <c r="AC33" i="8"/>
  <c r="BB33" i="8"/>
  <c r="AC31" i="8"/>
  <c r="AM54" i="8"/>
  <c r="BQ54" i="8"/>
  <c r="BB20" i="8"/>
  <c r="AC22" i="8"/>
  <c r="AW22" i="8"/>
  <c r="BQ22" i="8"/>
  <c r="BL29" i="8"/>
  <c r="AH17" i="8"/>
  <c r="AM5" i="8"/>
  <c r="AM31" i="8"/>
  <c r="AM33" i="8"/>
  <c r="AH33" i="8"/>
  <c r="AW33" i="8"/>
  <c r="BV46" i="8"/>
  <c r="BG46" i="8"/>
  <c r="BG54" i="8"/>
  <c r="BQ46" i="8"/>
  <c r="AR46" i="8"/>
  <c r="BG37" i="8"/>
  <c r="BV23" i="8"/>
  <c r="Y17" i="8"/>
  <c r="Y39" i="8"/>
  <c r="BG23" i="8"/>
  <c r="AM7" i="8"/>
  <c r="BL44" i="8"/>
  <c r="AW23" i="8"/>
  <c r="BL20" i="8"/>
  <c r="BG33" i="8"/>
  <c r="AW32" i="8"/>
  <c r="BV32" i="8"/>
  <c r="BL32" i="8"/>
  <c r="AH32" i="8"/>
  <c r="BQ32" i="8"/>
  <c r="AC32" i="8"/>
  <c r="BG32" i="8"/>
  <c r="BB32" i="8"/>
  <c r="R32" i="8"/>
  <c r="S32" i="8" s="1"/>
  <c r="Y32" i="8"/>
  <c r="R33" i="8"/>
  <c r="S33" i="8" s="1"/>
  <c r="BQ33" i="8"/>
  <c r="AR32" i="8"/>
  <c r="BB10" i="8"/>
  <c r="AC10" i="8"/>
  <c r="BV10" i="8"/>
  <c r="BG10" i="8"/>
  <c r="AW10" i="8"/>
  <c r="AR10" i="8"/>
  <c r="Y10" i="8"/>
  <c r="AH10" i="8"/>
  <c r="AM10" i="8"/>
  <c r="R10" i="8"/>
  <c r="S10" i="8" s="1"/>
  <c r="BQ10" i="8"/>
  <c r="BL10" i="8"/>
  <c r="AI12" i="6"/>
  <c r="AJ12" i="6" s="1"/>
  <c r="BG16" i="8"/>
  <c r="BQ17" i="8"/>
  <c r="AS7" i="6"/>
  <c r="AT7" i="6" s="1"/>
  <c r="BH7" i="6"/>
  <c r="BI7" i="6" s="1"/>
  <c r="BR9" i="6"/>
  <c r="BS9" i="6" s="1"/>
  <c r="BR17" i="6"/>
  <c r="BS17" i="6" s="1"/>
  <c r="AD30" i="6"/>
  <c r="AE30" i="6" s="1"/>
  <c r="O47" i="6"/>
  <c r="AI47" i="6"/>
  <c r="AA48" i="6"/>
  <c r="AU48" i="6"/>
  <c r="BO48" i="6"/>
  <c r="BO50" i="6" s="1"/>
  <c r="Z49" i="6"/>
  <c r="AP49" i="6"/>
  <c r="BJ49" i="6"/>
  <c r="AC51" i="8"/>
  <c r="AW51" i="8"/>
  <c r="BQ51" i="8"/>
  <c r="BI49" i="8"/>
  <c r="AH20" i="8"/>
  <c r="AH22" i="8"/>
  <c r="BB22" i="8"/>
  <c r="BV22" i="8"/>
  <c r="Y46" i="8"/>
  <c r="R37" i="8"/>
  <c r="S37" i="8" s="1"/>
  <c r="BG15" i="8"/>
  <c r="AH31" i="8"/>
  <c r="AC21" i="8"/>
  <c r="AH28" i="8"/>
  <c r="AH9" i="8"/>
  <c r="BI35" i="8"/>
  <c r="X35" i="8"/>
  <c r="BL9" i="8"/>
  <c r="AW9" i="8"/>
  <c r="AW20" i="8"/>
  <c r="AM13" i="8"/>
  <c r="AC20" i="8"/>
  <c r="AR13" i="8"/>
  <c r="AJ35" i="8"/>
  <c r="AM16" i="8"/>
  <c r="BH17" i="6"/>
  <c r="BI17" i="6" s="1"/>
  <c r="F55" i="6"/>
  <c r="F56" i="6" s="1"/>
  <c r="AF38" i="6"/>
  <c r="AZ38" i="6"/>
  <c r="AA49" i="6"/>
  <c r="AU49" i="6"/>
  <c r="BO49" i="6"/>
  <c r="N50" i="6"/>
  <c r="BB17" i="8"/>
  <c r="AW21" i="8"/>
  <c r="BL21" i="8"/>
  <c r="BB19" i="8"/>
  <c r="BB37" i="8"/>
  <c r="BQ37" i="8"/>
  <c r="AR9" i="8"/>
  <c r="AC9" i="8"/>
  <c r="R11" i="8"/>
  <c r="S11" i="8" s="1"/>
  <c r="AR11" i="8"/>
  <c r="BL11" i="8"/>
  <c r="BG9" i="8"/>
  <c r="AW7" i="8"/>
  <c r="AM20" i="8"/>
  <c r="BQ13" i="8"/>
  <c r="AC13" i="8"/>
  <c r="BQ20" i="8"/>
  <c r="BV13" i="8"/>
  <c r="AH13" i="8"/>
  <c r="G56" i="8"/>
  <c r="G57" i="8" s="1"/>
  <c r="AR29" i="8"/>
  <c r="AU50" i="6"/>
  <c r="AP50" i="6"/>
  <c r="AK49" i="6"/>
  <c r="AK50" i="6" s="1"/>
  <c r="BE49" i="6"/>
  <c r="BV21" i="8"/>
  <c r="AM17" i="8"/>
  <c r="Y16" i="8"/>
  <c r="R1" i="6"/>
  <c r="P23" i="6" s="1"/>
  <c r="Q23" i="6" s="1"/>
  <c r="V7" i="6"/>
  <c r="X7" i="6" s="1"/>
  <c r="J33" i="6"/>
  <c r="O17" i="6"/>
  <c r="AD17" i="6"/>
  <c r="AE17" i="6" s="1"/>
  <c r="AX18" i="6"/>
  <c r="AY18" i="6" s="1"/>
  <c r="BM18" i="6"/>
  <c r="BN18" i="6" s="1"/>
  <c r="O27" i="6"/>
  <c r="BM41" i="6"/>
  <c r="AK48" i="6"/>
  <c r="AF49" i="6"/>
  <c r="AZ49" i="6"/>
  <c r="AZ50" i="6" s="1"/>
  <c r="R39" i="8"/>
  <c r="S39" i="8" s="1"/>
  <c r="W55" i="8"/>
  <c r="BV20" i="8"/>
  <c r="BL15" i="8"/>
  <c r="AR21" i="8"/>
  <c r="BL37" i="8"/>
  <c r="BV37" i="8"/>
  <c r="AC23" i="8"/>
  <c r="AC15" i="8"/>
  <c r="BV9" i="8"/>
  <c r="BL7" i="8"/>
  <c r="AC6" i="8"/>
  <c r="AW6" i="8"/>
  <c r="BQ6" i="8"/>
  <c r="BG31" i="8"/>
  <c r="AW17" i="8"/>
  <c r="BB28" i="8"/>
  <c r="AH7" i="8"/>
  <c r="AR5" i="8"/>
  <c r="BG13" i="8"/>
  <c r="R13" i="8"/>
  <c r="S13" i="8" s="1"/>
  <c r="BG20" i="8"/>
  <c r="BL13" i="8"/>
  <c r="R20" i="8"/>
  <c r="S20" i="8" s="1"/>
  <c r="BC40" i="8"/>
  <c r="BD36" i="8"/>
  <c r="AX35" i="8"/>
  <c r="BN42" i="8"/>
  <c r="BB26" i="8"/>
  <c r="Y25" i="8"/>
  <c r="AX48" i="8"/>
  <c r="AY43" i="8"/>
  <c r="AE42" i="8"/>
  <c r="BV12" i="8"/>
  <c r="BB39" i="8"/>
  <c r="AC27" i="8"/>
  <c r="P35" i="8"/>
  <c r="AH51" i="8"/>
  <c r="BB51" i="8"/>
  <c r="BV51" i="8"/>
  <c r="BR50" i="8"/>
  <c r="AD50" i="8"/>
  <c r="BX49" i="8"/>
  <c r="BW50" i="8"/>
  <c r="BI42" i="8"/>
  <c r="AR39" i="8"/>
  <c r="AW39" i="8"/>
  <c r="AO36" i="8"/>
  <c r="AN40" i="8"/>
  <c r="BI36" i="8"/>
  <c r="BH40" i="8"/>
  <c r="BD42" i="8"/>
  <c r="P42" i="8"/>
  <c r="Q41" i="8"/>
  <c r="BL41" i="8" s="1"/>
  <c r="AR52" i="8"/>
  <c r="R52" i="8"/>
  <c r="BL52" i="8"/>
  <c r="AC52" i="8"/>
  <c r="BQ52" i="8"/>
  <c r="R31" i="8"/>
  <c r="S31" i="8" s="1"/>
  <c r="R28" i="8"/>
  <c r="S28" i="8" s="1"/>
  <c r="AM26" i="8"/>
  <c r="BG26" i="8"/>
  <c r="BQ25" i="8"/>
  <c r="R25" i="8"/>
  <c r="S25" i="8" s="1"/>
  <c r="AH19" i="8"/>
  <c r="AM15" i="8"/>
  <c r="AI48" i="8"/>
  <c r="AJ43" i="8"/>
  <c r="BC48" i="8"/>
  <c r="BD43" i="8"/>
  <c r="BW48" i="8"/>
  <c r="BX43" i="8"/>
  <c r="O35" i="8"/>
  <c r="AH25" i="8"/>
  <c r="R21" i="8"/>
  <c r="S21" i="8" s="1"/>
  <c r="BV39" i="8"/>
  <c r="BV27" i="8"/>
  <c r="BB21" i="8"/>
  <c r="BG17" i="8"/>
  <c r="AR7" i="8"/>
  <c r="AH6" i="8"/>
  <c r="BB6" i="8"/>
  <c r="BV6" i="8"/>
  <c r="AS35" i="8"/>
  <c r="BC35" i="8"/>
  <c r="Y28" i="8"/>
  <c r="AR12" i="8"/>
  <c r="R12" i="8"/>
  <c r="S12" i="8" s="1"/>
  <c r="BG12" i="8"/>
  <c r="BN50" i="8"/>
  <c r="BV47" i="8"/>
  <c r="AM28" i="8"/>
  <c r="BV15" i="8"/>
  <c r="AC11" i="8"/>
  <c r="AW11" i="8"/>
  <c r="BQ11" i="8"/>
  <c r="AC7" i="8"/>
  <c r="AD35" i="8"/>
  <c r="X40" i="8"/>
  <c r="AC28" i="8"/>
  <c r="AW27" i="8"/>
  <c r="AM27" i="8"/>
  <c r="BG25" i="8"/>
  <c r="R16" i="8"/>
  <c r="S16" i="8" s="1"/>
  <c r="AR16" i="8"/>
  <c r="BL16" i="8"/>
  <c r="AW15" i="8"/>
  <c r="AW44" i="8"/>
  <c r="BG28" i="8"/>
  <c r="BH35" i="8"/>
  <c r="Y7" i="8"/>
  <c r="BG7" i="8"/>
  <c r="AM51" i="8"/>
  <c r="BG51" i="8"/>
  <c r="AY50" i="8"/>
  <c r="BD49" i="8"/>
  <c r="BC50" i="8"/>
  <c r="AC39" i="8"/>
  <c r="O40" i="8"/>
  <c r="AS40" i="8"/>
  <c r="AT36" i="8"/>
  <c r="BM40" i="8"/>
  <c r="BN36" i="8"/>
  <c r="AR31" i="8"/>
  <c r="AM30" i="8"/>
  <c r="BG30" i="8"/>
  <c r="BL25" i="8"/>
  <c r="BG19" i="8"/>
  <c r="AM19" i="8"/>
  <c r="R19" i="8"/>
  <c r="S19" i="8" s="1"/>
  <c r="P40" i="8"/>
  <c r="Q36" i="8"/>
  <c r="P48" i="8"/>
  <c r="Q43" i="8"/>
  <c r="Q48" i="8" s="1"/>
  <c r="AH52" i="8"/>
  <c r="O48" i="8"/>
  <c r="BG39" i="8"/>
  <c r="BQ31" i="8"/>
  <c r="R26" i="8"/>
  <c r="S26" i="8" s="1"/>
  <c r="AR26" i="8"/>
  <c r="BL26" i="8"/>
  <c r="AW25" i="8"/>
  <c r="R17" i="8"/>
  <c r="S17" i="8" s="1"/>
  <c r="Y15" i="8"/>
  <c r="BL54" i="8"/>
  <c r="AR54" i="8"/>
  <c r="AC54" i="8"/>
  <c r="AN48" i="8"/>
  <c r="AO43" i="8"/>
  <c r="BH48" i="8"/>
  <c r="BI43" i="8"/>
  <c r="X48" i="8"/>
  <c r="BV31" i="8"/>
  <c r="AR15" i="8"/>
  <c r="AH39" i="8"/>
  <c r="BV28" i="8"/>
  <c r="AH27" i="8"/>
  <c r="AH21" i="8"/>
  <c r="AR17" i="8"/>
  <c r="AM6" i="8"/>
  <c r="BG6" i="8"/>
  <c r="AW19" i="8"/>
  <c r="BB12" i="8"/>
  <c r="AC12" i="8"/>
  <c r="BQ12" i="8"/>
  <c r="BM50" i="8"/>
  <c r="BL19" i="8"/>
  <c r="AH11" i="8"/>
  <c r="BB11" i="8"/>
  <c r="BV11" i="8"/>
  <c r="R7" i="8"/>
  <c r="S7" i="8" s="1"/>
  <c r="BD35" i="8"/>
  <c r="AH47" i="8"/>
  <c r="BB27" i="8"/>
  <c r="BQ27" i="8"/>
  <c r="BG27" i="8"/>
  <c r="AM25" i="8"/>
  <c r="AC16" i="8"/>
  <c r="AW16" i="8"/>
  <c r="BQ16" i="8"/>
  <c r="BV7" i="8"/>
  <c r="AI35" i="8"/>
  <c r="BX42" i="8"/>
  <c r="BV41" i="8"/>
  <c r="BQ19" i="8"/>
  <c r="BS50" i="8"/>
  <c r="AE50" i="8"/>
  <c r="AO50" i="8"/>
  <c r="AI40" i="8"/>
  <c r="AJ36" i="8"/>
  <c r="BW40" i="8"/>
  <c r="BX36" i="8"/>
  <c r="Q49" i="8"/>
  <c r="AR49" i="8" s="1"/>
  <c r="P50" i="8"/>
  <c r="BS42" i="8"/>
  <c r="BQ41" i="8"/>
  <c r="BL39" i="8"/>
  <c r="AH26" i="8"/>
  <c r="BV26" i="8"/>
  <c r="AD48" i="8"/>
  <c r="AE43" i="8"/>
  <c r="BR48" i="8"/>
  <c r="BS43" i="8"/>
  <c r="BB25" i="8"/>
  <c r="AY35" i="8"/>
  <c r="AH12" i="8"/>
  <c r="AW12" i="8"/>
  <c r="AN35" i="8"/>
  <c r="BX35" i="8"/>
  <c r="BL27" i="8"/>
  <c r="AE35" i="8"/>
  <c r="R51" i="8"/>
  <c r="S51" i="8" s="1"/>
  <c r="AR51" i="8"/>
  <c r="BL51" i="8"/>
  <c r="AX50" i="8"/>
  <c r="BB46" i="8"/>
  <c r="AH44" i="8"/>
  <c r="AJ49" i="8"/>
  <c r="AI50" i="8"/>
  <c r="BI50" i="8"/>
  <c r="AW46" i="8"/>
  <c r="AS42" i="8"/>
  <c r="AT41" i="8"/>
  <c r="AE36" i="8"/>
  <c r="AD40" i="8"/>
  <c r="AY36" i="8"/>
  <c r="AX40" i="8"/>
  <c r="BS36" i="8"/>
  <c r="BR40" i="8"/>
  <c r="Y52" i="8"/>
  <c r="AC38" i="8"/>
  <c r="AW38" i="8"/>
  <c r="BQ38" i="8"/>
  <c r="R30" i="8"/>
  <c r="S30" i="8" s="1"/>
  <c r="AR30" i="8"/>
  <c r="BL30" i="8"/>
  <c r="BL28" i="8"/>
  <c r="AR25" i="8"/>
  <c r="AM21" i="8"/>
  <c r="BV17" i="8"/>
  <c r="BB15" i="8"/>
  <c r="BR35" i="8"/>
  <c r="AR23" i="8"/>
  <c r="Y23" i="8"/>
  <c r="BL23" i="8"/>
  <c r="R22" i="8"/>
  <c r="S22" i="8" s="1"/>
  <c r="AR22" i="8"/>
  <c r="BL22" i="8"/>
  <c r="Y21" i="8"/>
  <c r="O50" i="8"/>
  <c r="AM39" i="8"/>
  <c r="AW31" i="8"/>
  <c r="AC26" i="8"/>
  <c r="AW26" i="8"/>
  <c r="BQ26" i="8"/>
  <c r="AC25" i="8"/>
  <c r="AM23" i="8"/>
  <c r="BV19" i="8"/>
  <c r="R15" i="8"/>
  <c r="S15" i="8" s="1"/>
  <c r="BT54" i="8"/>
  <c r="BT55" i="8" s="1"/>
  <c r="BU56" i="8" s="1"/>
  <c r="BO54" i="8"/>
  <c r="BO55" i="8" s="1"/>
  <c r="BP56" i="8" s="1"/>
  <c r="BJ54" i="8"/>
  <c r="BJ55" i="8" s="1"/>
  <c r="BK56" i="8" s="1"/>
  <c r="BE54" i="8"/>
  <c r="BE55" i="8" s="1"/>
  <c r="BF56" i="8" s="1"/>
  <c r="AZ54" i="8"/>
  <c r="AZ55" i="8" s="1"/>
  <c r="BA56" i="8" s="1"/>
  <c r="AU54" i="8"/>
  <c r="AU55" i="8" s="1"/>
  <c r="AV56" i="8" s="1"/>
  <c r="AP54" i="8"/>
  <c r="AP55" i="8" s="1"/>
  <c r="AQ56" i="8" s="1"/>
  <c r="AK54" i="8"/>
  <c r="AK55" i="8" s="1"/>
  <c r="AL56" i="8" s="1"/>
  <c r="AF54" i="8"/>
  <c r="AF55" i="8" s="1"/>
  <c r="AG56" i="8" s="1"/>
  <c r="AA54" i="8"/>
  <c r="AA55" i="8" s="1"/>
  <c r="AB56" i="8" s="1"/>
  <c r="AR44" i="8"/>
  <c r="AS48" i="8"/>
  <c r="AT43" i="8"/>
  <c r="BM48" i="8"/>
  <c r="BN43" i="8"/>
  <c r="AY42" i="8"/>
  <c r="AH37" i="8"/>
  <c r="AW37" i="8"/>
  <c r="BB31" i="8"/>
  <c r="AW28" i="8"/>
  <c r="R23" i="8"/>
  <c r="S23" i="8" s="1"/>
  <c r="R6" i="8"/>
  <c r="S6" i="8" s="1"/>
  <c r="AR6" i="8"/>
  <c r="BL6" i="8"/>
  <c r="BM35" i="8"/>
  <c r="AO35" i="8"/>
  <c r="AC17" i="8"/>
  <c r="BL12" i="8"/>
  <c r="AM12" i="8"/>
  <c r="Y12" i="8"/>
  <c r="BN35" i="8"/>
  <c r="K65" i="8"/>
  <c r="M65" i="8" s="1"/>
  <c r="N65" i="8" s="1"/>
  <c r="O65" i="8" s="1"/>
  <c r="AT50" i="8"/>
  <c r="AR19" i="8"/>
  <c r="AM11" i="8"/>
  <c r="BG11" i="8"/>
  <c r="BQ7" i="8"/>
  <c r="N55" i="8"/>
  <c r="R27" i="8"/>
  <c r="S27" i="8" s="1"/>
  <c r="AR27" i="8"/>
  <c r="Y27" i="8"/>
  <c r="BL17" i="8"/>
  <c r="AH16" i="8"/>
  <c r="BB16" i="8"/>
  <c r="BV16" i="8"/>
  <c r="BB7" i="8"/>
  <c r="BW35" i="8"/>
  <c r="Q35" i="8"/>
  <c r="BG35" i="8" s="1"/>
  <c r="AC19" i="8"/>
  <c r="AT35" i="8"/>
  <c r="BS35" i="8"/>
  <c r="AS45" i="6"/>
  <c r="AT45" i="6" s="1"/>
  <c r="AR45" i="6" s="1"/>
  <c r="AN10" i="6"/>
  <c r="AO10" i="6" s="1"/>
  <c r="AN24" i="6"/>
  <c r="AO24" i="6" s="1"/>
  <c r="BM24" i="6"/>
  <c r="BN24" i="6" s="1"/>
  <c r="BH26" i="6"/>
  <c r="BI26" i="6" s="1"/>
  <c r="BH27" i="6"/>
  <c r="BI27" i="6" s="1"/>
  <c r="BW27" i="6"/>
  <c r="BX27" i="6" s="1"/>
  <c r="BH28" i="6"/>
  <c r="BI28" i="6" s="1"/>
  <c r="V30" i="6"/>
  <c r="X30" i="6" s="1"/>
  <c r="AN32" i="6"/>
  <c r="AO32" i="6" s="1"/>
  <c r="BW32" i="6"/>
  <c r="BX32" i="6" s="1"/>
  <c r="O34" i="6"/>
  <c r="AD34" i="6"/>
  <c r="AE34" i="6" s="1"/>
  <c r="AN34" i="6"/>
  <c r="AX34" i="6"/>
  <c r="AY34" i="6" s="1"/>
  <c r="BH34" i="6"/>
  <c r="BI34" i="6" s="1"/>
  <c r="BR34" i="6"/>
  <c r="BS34" i="6" s="1"/>
  <c r="BC39" i="6"/>
  <c r="BC41" i="6"/>
  <c r="BC42" i="6"/>
  <c r="BD42" i="6" s="1"/>
  <c r="V45" i="6"/>
  <c r="X45" i="6" s="1"/>
  <c r="AI45" i="6"/>
  <c r="AJ45" i="6" s="1"/>
  <c r="BW45" i="6"/>
  <c r="BX45" i="6" s="1"/>
  <c r="BC47" i="6"/>
  <c r="AN49" i="6"/>
  <c r="AO49" i="6" s="1"/>
  <c r="AK46" i="6"/>
  <c r="BM42" i="6"/>
  <c r="BN42" i="6" s="1"/>
  <c r="O10" i="6"/>
  <c r="BR10" i="6"/>
  <c r="BS10" i="6" s="1"/>
  <c r="AN7" i="6"/>
  <c r="AO7" i="6" s="1"/>
  <c r="AX7" i="6"/>
  <c r="AY7" i="6" s="1"/>
  <c r="AS9" i="6"/>
  <c r="AT9" i="6" s="1"/>
  <c r="BH9" i="6"/>
  <c r="BI9" i="6" s="1"/>
  <c r="V10" i="6"/>
  <c r="X10" i="6" s="1"/>
  <c r="AX17" i="6"/>
  <c r="AY17" i="6" s="1"/>
  <c r="AN18" i="6"/>
  <c r="AO18" i="6" s="1"/>
  <c r="O24" i="6"/>
  <c r="AD24" i="6"/>
  <c r="AE24" i="6" s="1"/>
  <c r="AX26" i="6"/>
  <c r="AY26" i="6" s="1"/>
  <c r="AN28" i="6"/>
  <c r="AO28" i="6" s="1"/>
  <c r="AV55" i="6"/>
  <c r="V34" i="6"/>
  <c r="X34" i="6" s="1"/>
  <c r="AS41" i="6"/>
  <c r="AT41" i="6" s="1"/>
  <c r="BM45" i="6"/>
  <c r="BN45" i="6" s="1"/>
  <c r="BC10" i="6"/>
  <c r="BD10" i="6" s="1"/>
  <c r="AD10" i="6"/>
  <c r="AE10" i="6" s="1"/>
  <c r="AX10" i="6"/>
  <c r="AY10" i="6" s="1"/>
  <c r="AD7" i="6"/>
  <c r="AE7" i="6" s="1"/>
  <c r="BM7" i="6"/>
  <c r="BN7" i="6" s="1"/>
  <c r="AI9" i="6"/>
  <c r="AJ9" i="6" s="1"/>
  <c r="AI10" i="6"/>
  <c r="AJ10" i="6" s="1"/>
  <c r="AS10" i="6"/>
  <c r="AT10" i="6" s="1"/>
  <c r="BM10" i="6"/>
  <c r="BN10" i="6" s="1"/>
  <c r="AN17" i="6"/>
  <c r="AO17" i="6" s="1"/>
  <c r="O18" i="6"/>
  <c r="AD18" i="6"/>
  <c r="AE18" i="6" s="1"/>
  <c r="V24" i="6"/>
  <c r="X24" i="6" s="1"/>
  <c r="Y24" i="6" s="1"/>
  <c r="AS24" i="6"/>
  <c r="AT24" i="6" s="1"/>
  <c r="BH24" i="6"/>
  <c r="BI24" i="6" s="1"/>
  <c r="AN27" i="6"/>
  <c r="AO27" i="6" s="1"/>
  <c r="BC27" i="6"/>
  <c r="BD27" i="6" s="1"/>
  <c r="O28" i="6"/>
  <c r="AD28" i="6"/>
  <c r="AE28" i="6" s="1"/>
  <c r="BC28" i="6"/>
  <c r="BD28" i="6" s="1"/>
  <c r="BM28" i="6"/>
  <c r="BN28" i="6" s="1"/>
  <c r="AN30" i="6"/>
  <c r="AO30" i="6" s="1"/>
  <c r="AS32" i="6"/>
  <c r="AT32" i="6" s="1"/>
  <c r="BR32" i="6"/>
  <c r="BS32" i="6" s="1"/>
  <c r="AI34" i="6"/>
  <c r="AJ34" i="6" s="1"/>
  <c r="AS34" i="6"/>
  <c r="BC34" i="6"/>
  <c r="BD34" i="6" s="1"/>
  <c r="BM34" i="6"/>
  <c r="BN34" i="6" s="1"/>
  <c r="AI41" i="6"/>
  <c r="AJ41" i="6" s="1"/>
  <c r="BW41" i="6"/>
  <c r="BX41" i="6" s="1"/>
  <c r="BC45" i="6"/>
  <c r="BD45" i="6" s="1"/>
  <c r="BJ50" i="6"/>
  <c r="AD6" i="6"/>
  <c r="AE6" i="6" s="1"/>
  <c r="AN6" i="6"/>
  <c r="AO6" i="6" s="1"/>
  <c r="BH6" i="6"/>
  <c r="BI6" i="6" s="1"/>
  <c r="BM21" i="6"/>
  <c r="BN21" i="6" s="1"/>
  <c r="V21" i="6"/>
  <c r="X21" i="6" s="1"/>
  <c r="O21" i="6"/>
  <c r="V44" i="6"/>
  <c r="X44" i="6" s="1"/>
  <c r="BR44" i="6"/>
  <c r="BS44" i="6" s="1"/>
  <c r="BH44" i="6"/>
  <c r="BI44" i="6" s="1"/>
  <c r="AX44" i="6"/>
  <c r="AY44" i="6" s="1"/>
  <c r="AN44" i="6"/>
  <c r="AO44" i="6" s="1"/>
  <c r="AD44" i="6"/>
  <c r="AE44" i="6" s="1"/>
  <c r="O44" i="6"/>
  <c r="AI44" i="6"/>
  <c r="AJ44" i="6" s="1"/>
  <c r="BW44" i="6"/>
  <c r="BX44" i="6" s="1"/>
  <c r="BM48" i="6"/>
  <c r="BN48" i="6" s="1"/>
  <c r="BH48" i="6"/>
  <c r="BI48" i="6" s="1"/>
  <c r="AI48" i="6"/>
  <c r="AJ48" i="6" s="1"/>
  <c r="O48" i="6"/>
  <c r="AD5" i="6"/>
  <c r="AE5" i="6" s="1"/>
  <c r="AN5" i="6"/>
  <c r="AO5" i="6" s="1"/>
  <c r="AX5" i="6"/>
  <c r="BH5" i="6"/>
  <c r="BI5" i="6" s="1"/>
  <c r="BR5" i="6"/>
  <c r="BS5" i="6" s="1"/>
  <c r="O6" i="6"/>
  <c r="BC6" i="6"/>
  <c r="BD6" i="6" s="1"/>
  <c r="BW6" i="6"/>
  <c r="BX6" i="6" s="1"/>
  <c r="O8" i="6"/>
  <c r="BC9" i="6"/>
  <c r="BD9" i="6" s="1"/>
  <c r="J55" i="6"/>
  <c r="J56" i="6" s="1"/>
  <c r="BH16" i="6"/>
  <c r="BI16" i="6" s="1"/>
  <c r="AI16" i="6"/>
  <c r="AJ16" i="6" s="1"/>
  <c r="BW16" i="6"/>
  <c r="BX16" i="6" s="1"/>
  <c r="V16" i="6"/>
  <c r="X16" i="6" s="1"/>
  <c r="BM20" i="6"/>
  <c r="BN20" i="6" s="1"/>
  <c r="AN20" i="6"/>
  <c r="AO20" i="6" s="1"/>
  <c r="V20" i="6"/>
  <c r="X20" i="6" s="1"/>
  <c r="Y20" i="6" s="1"/>
  <c r="AN21" i="6"/>
  <c r="AO21" i="6" s="1"/>
  <c r="BP55" i="6"/>
  <c r="AP38" i="6"/>
  <c r="BJ38" i="6"/>
  <c r="BT38" i="6"/>
  <c r="BM36" i="6"/>
  <c r="BN36" i="6" s="1"/>
  <c r="BC36" i="6"/>
  <c r="BD36" i="6" s="1"/>
  <c r="V36" i="6"/>
  <c r="X36" i="6" s="1"/>
  <c r="BW36" i="6"/>
  <c r="BX36" i="6" s="1"/>
  <c r="AN36" i="6"/>
  <c r="AO36" i="6" s="1"/>
  <c r="AD36" i="6"/>
  <c r="AE36" i="6" s="1"/>
  <c r="O36" i="6"/>
  <c r="AI36" i="6"/>
  <c r="AJ36" i="6" s="1"/>
  <c r="AX36" i="6"/>
  <c r="AY36" i="6" s="1"/>
  <c r="BM44" i="6"/>
  <c r="BN44" i="6" s="1"/>
  <c r="AF50" i="6"/>
  <c r="BW48" i="6"/>
  <c r="BX48" i="6" s="1"/>
  <c r="BW51" i="6"/>
  <c r="BX51" i="6" s="1"/>
  <c r="BM51" i="6"/>
  <c r="BN51" i="6" s="1"/>
  <c r="BC51" i="6"/>
  <c r="BD51" i="6" s="1"/>
  <c r="AS51" i="6"/>
  <c r="AT51" i="6" s="1"/>
  <c r="AI51" i="6"/>
  <c r="AJ51" i="6" s="1"/>
  <c r="V51" i="6"/>
  <c r="X51" i="6" s="1"/>
  <c r="AD51" i="6"/>
  <c r="AE51" i="6" s="1"/>
  <c r="BR51" i="6"/>
  <c r="BS51" i="6" s="1"/>
  <c r="O5" i="6"/>
  <c r="AI6" i="6"/>
  <c r="AJ6" i="6" s="1"/>
  <c r="AX6" i="6"/>
  <c r="AY6" i="6" s="1"/>
  <c r="AW6" i="6" s="1"/>
  <c r="BR6" i="6"/>
  <c r="BS6" i="6" s="1"/>
  <c r="O9" i="6"/>
  <c r="AD9" i="6"/>
  <c r="AE9" i="6" s="1"/>
  <c r="AN9" i="6"/>
  <c r="AO9" i="6" s="1"/>
  <c r="BM9" i="6"/>
  <c r="BN9" i="6" s="1"/>
  <c r="BM12" i="6"/>
  <c r="BN12" i="6" s="1"/>
  <c r="BH12" i="6"/>
  <c r="BI12" i="6" s="1"/>
  <c r="AX12" i="6"/>
  <c r="AY12" i="6" s="1"/>
  <c r="O12" i="6"/>
  <c r="BR14" i="6"/>
  <c r="BS14" i="6" s="1"/>
  <c r="BC14" i="6"/>
  <c r="BD14" i="6" s="1"/>
  <c r="AN14" i="6"/>
  <c r="AO14" i="6" s="1"/>
  <c r="V14" i="6"/>
  <c r="X14" i="6" s="1"/>
  <c r="BW14" i="6"/>
  <c r="BX14" i="6" s="1"/>
  <c r="BH14" i="6"/>
  <c r="BI14" i="6" s="1"/>
  <c r="AS14" i="6"/>
  <c r="AT14" i="6" s="1"/>
  <c r="AR14" i="6" s="1"/>
  <c r="AD14" i="6"/>
  <c r="AE14" i="6" s="1"/>
  <c r="O14" i="6"/>
  <c r="AI14" i="6"/>
  <c r="AJ14" i="6" s="1"/>
  <c r="O16" i="6"/>
  <c r="O20" i="6"/>
  <c r="BH21" i="6"/>
  <c r="BI21" i="6" s="1"/>
  <c r="V39" i="6"/>
  <c r="X39" i="6" s="1"/>
  <c r="X40" i="6" s="1"/>
  <c r="BR39" i="6"/>
  <c r="BS39" i="6" s="1"/>
  <c r="BH39" i="6"/>
  <c r="BH40" i="6" s="1"/>
  <c r="AX39" i="6"/>
  <c r="AY39" i="6" s="1"/>
  <c r="AN39" i="6"/>
  <c r="AN40" i="6" s="1"/>
  <c r="AD39" i="6"/>
  <c r="AE39" i="6" s="1"/>
  <c r="O39" i="6"/>
  <c r="O40" i="6" s="1"/>
  <c r="AI39" i="6"/>
  <c r="AI40" i="6" s="1"/>
  <c r="BW39" i="6"/>
  <c r="BW40" i="6" s="1"/>
  <c r="BE46" i="6"/>
  <c r="BC44" i="6"/>
  <c r="BD44" i="6" s="1"/>
  <c r="AN48" i="6"/>
  <c r="AO48" i="6" s="1"/>
  <c r="BM49" i="6"/>
  <c r="BN49" i="6" s="1"/>
  <c r="AI49" i="6"/>
  <c r="AJ49" i="6" s="1"/>
  <c r="AH49" i="6" s="1"/>
  <c r="O49" i="6"/>
  <c r="BC49" i="6"/>
  <c r="BD49" i="6" s="1"/>
  <c r="BW49" i="6"/>
  <c r="BX49" i="6" s="1"/>
  <c r="O51" i="6"/>
  <c r="BH51" i="6"/>
  <c r="BI51" i="6" s="1"/>
  <c r="AI5" i="6"/>
  <c r="AJ5" i="6" s="1"/>
  <c r="AS5" i="6"/>
  <c r="AT5" i="6" s="1"/>
  <c r="BC5" i="6"/>
  <c r="BD5" i="6" s="1"/>
  <c r="BM5" i="6"/>
  <c r="BN5" i="6" s="1"/>
  <c r="BW5" i="6"/>
  <c r="BX5" i="6" s="1"/>
  <c r="AS6" i="6"/>
  <c r="AT6" i="6" s="1"/>
  <c r="BM6" i="6"/>
  <c r="BN6" i="6" s="1"/>
  <c r="AI7" i="6"/>
  <c r="AJ7" i="6" s="1"/>
  <c r="BC7" i="6"/>
  <c r="BD7" i="6" s="1"/>
  <c r="V9" i="6"/>
  <c r="X9" i="6" s="1"/>
  <c r="AX9" i="6"/>
  <c r="AY9" i="6" s="1"/>
  <c r="AW9" i="6" s="1"/>
  <c r="V12" i="6"/>
  <c r="X12" i="6" s="1"/>
  <c r="AD12" i="6"/>
  <c r="AE12" i="6" s="1"/>
  <c r="AN12" i="6"/>
  <c r="AO12" i="6" s="1"/>
  <c r="BC12" i="6"/>
  <c r="BD12" i="6" s="1"/>
  <c r="BR12" i="6"/>
  <c r="BS12" i="6" s="1"/>
  <c r="AX14" i="6"/>
  <c r="AY14" i="6" s="1"/>
  <c r="AN16" i="6"/>
  <c r="AO16" i="6" s="1"/>
  <c r="BC16" i="6"/>
  <c r="BD16" i="6" s="1"/>
  <c r="BH20" i="6"/>
  <c r="BI20" i="6" s="1"/>
  <c r="V26" i="6"/>
  <c r="X26" i="6" s="1"/>
  <c r="BW26" i="6"/>
  <c r="BX26" i="6" s="1"/>
  <c r="BM26" i="6"/>
  <c r="BN26" i="6" s="1"/>
  <c r="BC26" i="6"/>
  <c r="BD26" i="6" s="1"/>
  <c r="AS26" i="6"/>
  <c r="AT26" i="6" s="1"/>
  <c r="AI26" i="6"/>
  <c r="AJ26" i="6" s="1"/>
  <c r="AD26" i="6"/>
  <c r="AE26" i="6" s="1"/>
  <c r="BR26" i="6"/>
  <c r="BS26" i="6" s="1"/>
  <c r="BR36" i="6"/>
  <c r="BS36" i="6" s="1"/>
  <c r="Z38" i="6"/>
  <c r="BM39" i="6"/>
  <c r="BM40" i="6" s="1"/>
  <c r="V42" i="6"/>
  <c r="X42" i="6" s="1"/>
  <c r="BR42" i="6"/>
  <c r="BS42" i="6" s="1"/>
  <c r="BH42" i="6"/>
  <c r="BI42" i="6" s="1"/>
  <c r="AX42" i="6"/>
  <c r="AY42" i="6" s="1"/>
  <c r="AN42" i="6"/>
  <c r="AO42" i="6" s="1"/>
  <c r="AD42" i="6"/>
  <c r="AE42" i="6" s="1"/>
  <c r="O42" i="6"/>
  <c r="AI42" i="6"/>
  <c r="AJ42" i="6" s="1"/>
  <c r="AH42" i="6" s="1"/>
  <c r="BW42" i="6"/>
  <c r="BX42" i="6" s="1"/>
  <c r="AS44" i="6"/>
  <c r="AT44" i="6" s="1"/>
  <c r="BC48" i="6"/>
  <c r="BD48" i="6" s="1"/>
  <c r="AX51" i="6"/>
  <c r="AY51" i="6" s="1"/>
  <c r="AI17" i="6"/>
  <c r="AJ17" i="6" s="1"/>
  <c r="AS17" i="6"/>
  <c r="AT17" i="6" s="1"/>
  <c r="BC17" i="6"/>
  <c r="BD17" i="6" s="1"/>
  <c r="BM17" i="6"/>
  <c r="BN17" i="6" s="1"/>
  <c r="BW17" i="6"/>
  <c r="BX17" i="6" s="1"/>
  <c r="AI18" i="6"/>
  <c r="AJ18" i="6" s="1"/>
  <c r="AS18" i="6"/>
  <c r="AT18" i="6" s="1"/>
  <c r="BH18" i="6"/>
  <c r="BI18" i="6" s="1"/>
  <c r="BC24" i="6"/>
  <c r="BD24" i="6" s="1"/>
  <c r="BW24" i="6"/>
  <c r="BX24" i="6" s="1"/>
  <c r="AI27" i="6"/>
  <c r="AJ27" i="6" s="1"/>
  <c r="AX27" i="6"/>
  <c r="AY27" i="6" s="1"/>
  <c r="BR27" i="6"/>
  <c r="BS27" i="6" s="1"/>
  <c r="AI32" i="6"/>
  <c r="AJ32" i="6" s="1"/>
  <c r="AX32" i="6"/>
  <c r="AY32" i="6" s="1"/>
  <c r="AD41" i="6"/>
  <c r="AE41" i="6" s="1"/>
  <c r="AN41" i="6"/>
  <c r="AX41" i="6"/>
  <c r="BH41" i="6"/>
  <c r="BI41" i="6" s="1"/>
  <c r="BR41" i="6"/>
  <c r="BS41" i="6" s="1"/>
  <c r="BT50" i="6"/>
  <c r="BH10" i="6"/>
  <c r="BI10" i="6" s="1"/>
  <c r="BC18" i="6"/>
  <c r="BD18" i="6" s="1"/>
  <c r="AI24" i="6"/>
  <c r="AJ24" i="6" s="1"/>
  <c r="AX24" i="6"/>
  <c r="AY24" i="6" s="1"/>
  <c r="AD27" i="6"/>
  <c r="AE27" i="6" s="1"/>
  <c r="AS27" i="6"/>
  <c r="AT27" i="6" s="1"/>
  <c r="BM27" i="6"/>
  <c r="BN27" i="6" s="1"/>
  <c r="AI28" i="6"/>
  <c r="AJ28" i="6" s="1"/>
  <c r="AX28" i="6"/>
  <c r="AY28" i="6" s="1"/>
  <c r="BR28" i="6"/>
  <c r="BS28" i="6" s="1"/>
  <c r="AI30" i="6"/>
  <c r="AJ30" i="6" s="1"/>
  <c r="BR30" i="6"/>
  <c r="BS30" i="6" s="1"/>
  <c r="O32" i="6"/>
  <c r="AD32" i="6"/>
  <c r="AE32" i="6" s="1"/>
  <c r="W50" i="6"/>
  <c r="BF55" i="6"/>
  <c r="AA38" i="6"/>
  <c r="AK38" i="6"/>
  <c r="AU38" i="6"/>
  <c r="BE38" i="6"/>
  <c r="BO38" i="6"/>
  <c r="O41" i="6"/>
  <c r="AF46" i="6"/>
  <c r="AP46" i="6"/>
  <c r="AZ46" i="6"/>
  <c r="BJ46" i="6"/>
  <c r="BT46" i="6"/>
  <c r="O45" i="6"/>
  <c r="AD45" i="6"/>
  <c r="AE45" i="6" s="1"/>
  <c r="AN45" i="6"/>
  <c r="AO45" i="6" s="1"/>
  <c r="AX45" i="6"/>
  <c r="AY45" i="6" s="1"/>
  <c r="BH45" i="6"/>
  <c r="BI45" i="6" s="1"/>
  <c r="Z46" i="6"/>
  <c r="BH50" i="6"/>
  <c r="AD47" i="6"/>
  <c r="BE50" i="6"/>
  <c r="BW47" i="6"/>
  <c r="BW50" i="6" s="1"/>
  <c r="AB55" i="6"/>
  <c r="Y23" i="6"/>
  <c r="U51" i="6"/>
  <c r="I63" i="6"/>
  <c r="K63" i="6" s="1"/>
  <c r="U42" i="6"/>
  <c r="U43" i="6"/>
  <c r="U47" i="6"/>
  <c r="U45" i="6"/>
  <c r="U44" i="6"/>
  <c r="U36" i="6"/>
  <c r="U34" i="6"/>
  <c r="U48" i="6"/>
  <c r="U39" i="6"/>
  <c r="U35" i="6"/>
  <c r="U37" i="6"/>
  <c r="U30" i="6"/>
  <c r="U29" i="6"/>
  <c r="U28" i="6"/>
  <c r="U49" i="6"/>
  <c r="U32" i="6"/>
  <c r="U25" i="6"/>
  <c r="U41" i="6"/>
  <c r="U31" i="6"/>
  <c r="U26" i="6"/>
  <c r="U21" i="6"/>
  <c r="U20" i="6"/>
  <c r="U16" i="6"/>
  <c r="U12" i="6"/>
  <c r="U24" i="6"/>
  <c r="U22" i="6"/>
  <c r="U18" i="6"/>
  <c r="U11" i="6"/>
  <c r="U7" i="6"/>
  <c r="U8" i="6"/>
  <c r="U27" i="6"/>
  <c r="U17" i="6"/>
  <c r="U14" i="6"/>
  <c r="U6" i="6"/>
  <c r="U23" i="6"/>
  <c r="U19" i="6"/>
  <c r="U13" i="6"/>
  <c r="U10" i="6"/>
  <c r="U9" i="6"/>
  <c r="U5" i="6"/>
  <c r="U15" i="6"/>
  <c r="BW15" i="6"/>
  <c r="BX15" i="6" s="1"/>
  <c r="BR15" i="6"/>
  <c r="BS15" i="6" s="1"/>
  <c r="BQ15" i="6" s="1"/>
  <c r="BM15" i="6"/>
  <c r="BN15" i="6" s="1"/>
  <c r="BH15" i="6"/>
  <c r="BI15" i="6" s="1"/>
  <c r="BC15" i="6"/>
  <c r="BD15" i="6" s="1"/>
  <c r="AX15" i="6"/>
  <c r="AY15" i="6" s="1"/>
  <c r="AW15" i="6" s="1"/>
  <c r="AS15" i="6"/>
  <c r="AT15" i="6" s="1"/>
  <c r="AN15" i="6"/>
  <c r="AO15" i="6" s="1"/>
  <c r="AI15" i="6"/>
  <c r="AJ15" i="6" s="1"/>
  <c r="AD15" i="6"/>
  <c r="AE15" i="6" s="1"/>
  <c r="AC15" i="6" s="1"/>
  <c r="O15" i="6"/>
  <c r="P18" i="6"/>
  <c r="Q18" i="6" s="1"/>
  <c r="P22" i="6"/>
  <c r="Q22" i="6" s="1"/>
  <c r="Y22" i="6" s="1"/>
  <c r="AN23" i="6"/>
  <c r="AO23" i="6" s="1"/>
  <c r="AM23" i="6" s="1"/>
  <c r="BH23" i="6"/>
  <c r="BI23" i="6" s="1"/>
  <c r="BG23" i="6" s="1"/>
  <c r="BW25" i="6"/>
  <c r="BX25" i="6" s="1"/>
  <c r="BR25" i="6"/>
  <c r="BS25" i="6" s="1"/>
  <c r="BM25" i="6"/>
  <c r="BN25" i="6" s="1"/>
  <c r="BH25" i="6"/>
  <c r="BI25" i="6" s="1"/>
  <c r="BC25" i="6"/>
  <c r="BD25" i="6" s="1"/>
  <c r="AX25" i="6"/>
  <c r="AY25" i="6" s="1"/>
  <c r="AS25" i="6"/>
  <c r="AT25" i="6" s="1"/>
  <c r="AN25" i="6"/>
  <c r="AO25" i="6" s="1"/>
  <c r="AI25" i="6"/>
  <c r="AJ25" i="6" s="1"/>
  <c r="AD25" i="6"/>
  <c r="AE25" i="6" s="1"/>
  <c r="O25" i="6"/>
  <c r="P29" i="6"/>
  <c r="Q29" i="6" s="1"/>
  <c r="Y29" i="6" s="1"/>
  <c r="V37" i="6"/>
  <c r="X37" i="6" s="1"/>
  <c r="BW37" i="6"/>
  <c r="BX37" i="6" s="1"/>
  <c r="BR37" i="6"/>
  <c r="BS37" i="6" s="1"/>
  <c r="BM37" i="6"/>
  <c r="BN37" i="6" s="1"/>
  <c r="BH37" i="6"/>
  <c r="BI37" i="6" s="1"/>
  <c r="BC37" i="6"/>
  <c r="BD37" i="6" s="1"/>
  <c r="AX37" i="6"/>
  <c r="AY37" i="6" s="1"/>
  <c r="AS37" i="6"/>
  <c r="AT37" i="6" s="1"/>
  <c r="AN37" i="6"/>
  <c r="AO37" i="6" s="1"/>
  <c r="AI37" i="6"/>
  <c r="AJ37" i="6" s="1"/>
  <c r="AD37" i="6"/>
  <c r="AE37" i="6" s="1"/>
  <c r="O37" i="6"/>
  <c r="V43" i="6"/>
  <c r="X43" i="6" s="1"/>
  <c r="BW43" i="6"/>
  <c r="BX43" i="6" s="1"/>
  <c r="BR43" i="6"/>
  <c r="BS43" i="6" s="1"/>
  <c r="BM43" i="6"/>
  <c r="BN43" i="6" s="1"/>
  <c r="BH43" i="6"/>
  <c r="BI43" i="6" s="1"/>
  <c r="BC43" i="6"/>
  <c r="BD43" i="6" s="1"/>
  <c r="AX43" i="6"/>
  <c r="AY43" i="6" s="1"/>
  <c r="AS43" i="6"/>
  <c r="AT43" i="6" s="1"/>
  <c r="AN43" i="6"/>
  <c r="AO43" i="6" s="1"/>
  <c r="AI43" i="6"/>
  <c r="AJ43" i="6" s="1"/>
  <c r="AD43" i="6"/>
  <c r="AE43" i="6" s="1"/>
  <c r="O43" i="6"/>
  <c r="P5" i="6"/>
  <c r="AY5" i="6"/>
  <c r="AA33" i="6"/>
  <c r="AF33" i="6"/>
  <c r="AK33" i="6"/>
  <c r="AP33" i="6"/>
  <c r="AU33" i="6"/>
  <c r="AZ33" i="6"/>
  <c r="BE33" i="6"/>
  <c r="BJ33" i="6"/>
  <c r="BO33" i="6"/>
  <c r="BT33" i="6"/>
  <c r="P8" i="6"/>
  <c r="Q8" i="6" s="1"/>
  <c r="Y8" i="6" s="1"/>
  <c r="AS12" i="6"/>
  <c r="AT12" i="6" s="1"/>
  <c r="O13" i="6"/>
  <c r="P15" i="6"/>
  <c r="Q15" i="6" s="1"/>
  <c r="V15" i="6"/>
  <c r="X15" i="6" s="1"/>
  <c r="AD16" i="6"/>
  <c r="AE16" i="6" s="1"/>
  <c r="AX16" i="6"/>
  <c r="AY16" i="6" s="1"/>
  <c r="BR16" i="6"/>
  <c r="BS16" i="6" s="1"/>
  <c r="BW19" i="6"/>
  <c r="BX19" i="6" s="1"/>
  <c r="BR19" i="6"/>
  <c r="BS19" i="6" s="1"/>
  <c r="BM19" i="6"/>
  <c r="BN19" i="6" s="1"/>
  <c r="BH19" i="6"/>
  <c r="BI19" i="6" s="1"/>
  <c r="BC19" i="6"/>
  <c r="BD19" i="6" s="1"/>
  <c r="AX19" i="6"/>
  <c r="AY19" i="6" s="1"/>
  <c r="AS19" i="6"/>
  <c r="AT19" i="6" s="1"/>
  <c r="AN19" i="6"/>
  <c r="AO19" i="6" s="1"/>
  <c r="AI19" i="6"/>
  <c r="AJ19" i="6" s="1"/>
  <c r="AD19" i="6"/>
  <c r="AE19" i="6" s="1"/>
  <c r="O19" i="6"/>
  <c r="AI20" i="6"/>
  <c r="AJ20" i="6" s="1"/>
  <c r="BC20" i="6"/>
  <c r="BD20" i="6" s="1"/>
  <c r="BW20" i="6"/>
  <c r="BX20" i="6" s="1"/>
  <c r="AI21" i="6"/>
  <c r="AJ21" i="6" s="1"/>
  <c r="BC21" i="6"/>
  <c r="BD21" i="6" s="1"/>
  <c r="BW21" i="6"/>
  <c r="BX21" i="6" s="1"/>
  <c r="AD22" i="6"/>
  <c r="AE22" i="6" s="1"/>
  <c r="AC22" i="6" s="1"/>
  <c r="AI22" i="6"/>
  <c r="AJ22" i="6" s="1"/>
  <c r="AH22" i="6" s="1"/>
  <c r="AN22" i="6"/>
  <c r="AO22" i="6" s="1"/>
  <c r="AS22" i="6"/>
  <c r="AT22" i="6" s="1"/>
  <c r="AX22" i="6"/>
  <c r="AY22" i="6" s="1"/>
  <c r="AW22" i="6" s="1"/>
  <c r="BC22" i="6"/>
  <c r="BD22" i="6" s="1"/>
  <c r="BB22" i="6" s="1"/>
  <c r="BH22" i="6"/>
  <c r="BI22" i="6" s="1"/>
  <c r="BM22" i="6"/>
  <c r="BN22" i="6" s="1"/>
  <c r="BR22" i="6"/>
  <c r="BS22" i="6" s="1"/>
  <c r="BQ22" i="6" s="1"/>
  <c r="BW22" i="6"/>
  <c r="BX22" i="6" s="1"/>
  <c r="BV22" i="6" s="1"/>
  <c r="O23" i="6"/>
  <c r="R23" i="6" s="1"/>
  <c r="S23" i="6" s="1"/>
  <c r="AI23" i="6"/>
  <c r="AJ23" i="6" s="1"/>
  <c r="AH23" i="6" s="1"/>
  <c r="BC23" i="6"/>
  <c r="BD23" i="6" s="1"/>
  <c r="BB23" i="6" s="1"/>
  <c r="BW23" i="6"/>
  <c r="BX23" i="6" s="1"/>
  <c r="BV23" i="6" s="1"/>
  <c r="P24" i="6"/>
  <c r="Q24" i="6" s="1"/>
  <c r="AC24" i="6" s="1"/>
  <c r="P27" i="6"/>
  <c r="Q27" i="6" s="1"/>
  <c r="P11" i="6"/>
  <c r="Q11" i="6" s="1"/>
  <c r="Y11" i="6" s="1"/>
  <c r="AD8" i="6"/>
  <c r="AE8" i="6" s="1"/>
  <c r="AI8" i="6"/>
  <c r="AJ8" i="6" s="1"/>
  <c r="AN8" i="6"/>
  <c r="AO8" i="6" s="1"/>
  <c r="AS8" i="6"/>
  <c r="AT8" i="6" s="1"/>
  <c r="AX8" i="6"/>
  <c r="AY8" i="6" s="1"/>
  <c r="BC8" i="6"/>
  <c r="BD8" i="6" s="1"/>
  <c r="BH8" i="6"/>
  <c r="BI8" i="6" s="1"/>
  <c r="BM8" i="6"/>
  <c r="BN8" i="6" s="1"/>
  <c r="BR8" i="6"/>
  <c r="BS8" i="6" s="1"/>
  <c r="BW8" i="6"/>
  <c r="BX8" i="6" s="1"/>
  <c r="P9" i="6"/>
  <c r="Q9" i="6" s="1"/>
  <c r="P10" i="6"/>
  <c r="Q10" i="6" s="1"/>
  <c r="Y10" i="6" s="1"/>
  <c r="P13" i="6"/>
  <c r="Q13" i="6" s="1"/>
  <c r="Y13" i="6" s="1"/>
  <c r="AS16" i="6"/>
  <c r="AT16" i="6" s="1"/>
  <c r="BM16" i="6"/>
  <c r="BN16" i="6" s="1"/>
  <c r="BL18" i="6"/>
  <c r="P19" i="6"/>
  <c r="Q19" i="6" s="1"/>
  <c r="Y19" i="6" s="1"/>
  <c r="AD20" i="6"/>
  <c r="AE20" i="6" s="1"/>
  <c r="AX20" i="6"/>
  <c r="AY20" i="6" s="1"/>
  <c r="BR20" i="6"/>
  <c r="BS20" i="6" s="1"/>
  <c r="AD21" i="6"/>
  <c r="AE21" i="6" s="1"/>
  <c r="AX21" i="6"/>
  <c r="AY21" i="6" s="1"/>
  <c r="BR21" i="6"/>
  <c r="BS21" i="6" s="1"/>
  <c r="AD23" i="6"/>
  <c r="AE23" i="6" s="1"/>
  <c r="AC23" i="6" s="1"/>
  <c r="AX23" i="6"/>
  <c r="AY23" i="6" s="1"/>
  <c r="AW23" i="6" s="1"/>
  <c r="BR23" i="6"/>
  <c r="BS23" i="6" s="1"/>
  <c r="BQ23" i="6" s="1"/>
  <c r="V31" i="6"/>
  <c r="X31" i="6" s="1"/>
  <c r="BW31" i="6"/>
  <c r="BX31" i="6" s="1"/>
  <c r="BR31" i="6"/>
  <c r="BS31" i="6" s="1"/>
  <c r="BM31" i="6"/>
  <c r="BN31" i="6" s="1"/>
  <c r="BH31" i="6"/>
  <c r="BI31" i="6" s="1"/>
  <c r="BC31" i="6"/>
  <c r="BD31" i="6" s="1"/>
  <c r="AX31" i="6"/>
  <c r="AY31" i="6" s="1"/>
  <c r="AS31" i="6"/>
  <c r="AT31" i="6" s="1"/>
  <c r="AN31" i="6"/>
  <c r="AO31" i="6" s="1"/>
  <c r="AI31" i="6"/>
  <c r="AJ31" i="6" s="1"/>
  <c r="AD31" i="6"/>
  <c r="AE31" i="6" s="1"/>
  <c r="O31" i="6"/>
  <c r="AE47" i="6"/>
  <c r="P53" i="6"/>
  <c r="Q53" i="6" s="1"/>
  <c r="O53" i="6" s="1"/>
  <c r="R53" i="6" s="1"/>
  <c r="P51" i="6"/>
  <c r="Q51" i="6" s="1"/>
  <c r="AR51" i="6" s="1"/>
  <c r="P52" i="6"/>
  <c r="Q52" i="6" s="1"/>
  <c r="BB52" i="6" s="1"/>
  <c r="P43" i="6"/>
  <c r="Q43" i="6" s="1"/>
  <c r="P49" i="6"/>
  <c r="Q49" i="6" s="1"/>
  <c r="P48" i="6"/>
  <c r="Q48" i="6" s="1"/>
  <c r="BV48" i="6" s="1"/>
  <c r="P47" i="6"/>
  <c r="P45" i="6"/>
  <c r="Q45" i="6" s="1"/>
  <c r="BQ45" i="6" s="1"/>
  <c r="P44" i="6"/>
  <c r="Q44" i="6" s="1"/>
  <c r="P36" i="6"/>
  <c r="Q36" i="6" s="1"/>
  <c r="BG36" i="6" s="1"/>
  <c r="P39" i="6"/>
  <c r="P34" i="6"/>
  <c r="P42" i="6"/>
  <c r="Q42" i="6" s="1"/>
  <c r="Y42" i="6" s="1"/>
  <c r="P37" i="6"/>
  <c r="Q37" i="6" s="1"/>
  <c r="P35" i="6"/>
  <c r="Q35" i="6" s="1"/>
  <c r="P41" i="6"/>
  <c r="P30" i="6"/>
  <c r="Q30" i="6" s="1"/>
  <c r="AC30" i="6" s="1"/>
  <c r="P32" i="6"/>
  <c r="Q32" i="6" s="1"/>
  <c r="Y32" i="6" s="1"/>
  <c r="P28" i="6"/>
  <c r="Q28" i="6" s="1"/>
  <c r="P31" i="6"/>
  <c r="Q31" i="6" s="1"/>
  <c r="P25" i="6"/>
  <c r="Q25" i="6" s="1"/>
  <c r="P26" i="6"/>
  <c r="Q26" i="6" s="1"/>
  <c r="P21" i="6"/>
  <c r="Q21" i="6" s="1"/>
  <c r="R21" i="6" s="1"/>
  <c r="S21" i="6" s="1"/>
  <c r="P20" i="6"/>
  <c r="Q20" i="6" s="1"/>
  <c r="P16" i="6"/>
  <c r="Q16" i="6" s="1"/>
  <c r="Y16" i="6" s="1"/>
  <c r="P12" i="6"/>
  <c r="Q12" i="6" s="1"/>
  <c r="AC12" i="6" s="1"/>
  <c r="P6" i="6"/>
  <c r="Q6" i="6" s="1"/>
  <c r="O54" i="6"/>
  <c r="N54" i="6" s="1"/>
  <c r="N55" i="6" s="1"/>
  <c r="P54" i="6"/>
  <c r="Q54" i="6" s="1"/>
  <c r="P7" i="6"/>
  <c r="Q7" i="6" s="1"/>
  <c r="Y7" i="6" s="1"/>
  <c r="BQ10" i="6"/>
  <c r="BW11" i="6"/>
  <c r="BX11" i="6" s="1"/>
  <c r="BR11" i="6"/>
  <c r="BS11" i="6" s="1"/>
  <c r="BQ11" i="6" s="1"/>
  <c r="BM11" i="6"/>
  <c r="BN11" i="6" s="1"/>
  <c r="BH11" i="6"/>
  <c r="BI11" i="6" s="1"/>
  <c r="BC11" i="6"/>
  <c r="BD11" i="6" s="1"/>
  <c r="AX11" i="6"/>
  <c r="AY11" i="6" s="1"/>
  <c r="AW11" i="6" s="1"/>
  <c r="AS11" i="6"/>
  <c r="AT11" i="6" s="1"/>
  <c r="AN11" i="6"/>
  <c r="AO11" i="6" s="1"/>
  <c r="AI11" i="6"/>
  <c r="AJ11" i="6" s="1"/>
  <c r="AD11" i="6"/>
  <c r="AE11" i="6" s="1"/>
  <c r="AC11" i="6" s="1"/>
  <c r="O11" i="6"/>
  <c r="AD13" i="6"/>
  <c r="AE13" i="6" s="1"/>
  <c r="AI13" i="6"/>
  <c r="AJ13" i="6" s="1"/>
  <c r="AN13" i="6"/>
  <c r="AO13" i="6" s="1"/>
  <c r="AS13" i="6"/>
  <c r="AT13" i="6" s="1"/>
  <c r="AX13" i="6"/>
  <c r="AY13" i="6" s="1"/>
  <c r="BC13" i="6"/>
  <c r="BD13" i="6" s="1"/>
  <c r="BH13" i="6"/>
  <c r="BI13" i="6" s="1"/>
  <c r="BM13" i="6"/>
  <c r="BN13" i="6" s="1"/>
  <c r="BR13" i="6"/>
  <c r="BS13" i="6" s="1"/>
  <c r="BW13" i="6"/>
  <c r="BX13" i="6" s="1"/>
  <c r="P14" i="6"/>
  <c r="Q14" i="6" s="1"/>
  <c r="Y14" i="6" s="1"/>
  <c r="P17" i="6"/>
  <c r="Q17" i="6" s="1"/>
  <c r="BG17" i="6" s="1"/>
  <c r="AS20" i="6"/>
  <c r="AT20" i="6" s="1"/>
  <c r="AR20" i="6" s="1"/>
  <c r="AS21" i="6"/>
  <c r="AT21" i="6" s="1"/>
  <c r="O22" i="6"/>
  <c r="AS23" i="6"/>
  <c r="AT23" i="6" s="1"/>
  <c r="AR23" i="6" s="1"/>
  <c r="BM23" i="6"/>
  <c r="BN23" i="6" s="1"/>
  <c r="BL23" i="6" s="1"/>
  <c r="AH24" i="6"/>
  <c r="BB24" i="6"/>
  <c r="V25" i="6"/>
  <c r="X25" i="6" s="1"/>
  <c r="V35" i="6"/>
  <c r="X35" i="6" s="1"/>
  <c r="Y35" i="6" s="1"/>
  <c r="BW35" i="6"/>
  <c r="BR35" i="6"/>
  <c r="BM35" i="6"/>
  <c r="BN35" i="6" s="1"/>
  <c r="BH35" i="6"/>
  <c r="BI35" i="6" s="1"/>
  <c r="BG35" i="6" s="1"/>
  <c r="BC35" i="6"/>
  <c r="BD35" i="6" s="1"/>
  <c r="AX35" i="6"/>
  <c r="AY35" i="6" s="1"/>
  <c r="AS35" i="6"/>
  <c r="AT35" i="6" s="1"/>
  <c r="AN35" i="6"/>
  <c r="AO35" i="6" s="1"/>
  <c r="AM35" i="6" s="1"/>
  <c r="AI35" i="6"/>
  <c r="AJ35" i="6" s="1"/>
  <c r="AD35" i="6"/>
  <c r="AE35" i="6" s="1"/>
  <c r="O35" i="6"/>
  <c r="Y45" i="6"/>
  <c r="AS30" i="6"/>
  <c r="AT30" i="6" s="1"/>
  <c r="H55" i="6"/>
  <c r="AL55" i="6"/>
  <c r="AO34" i="6"/>
  <c r="AS40" i="6"/>
  <c r="AT39" i="6"/>
  <c r="BC40" i="6"/>
  <c r="BD39" i="6"/>
  <c r="Z40" i="6"/>
  <c r="AH45" i="6"/>
  <c r="BW29" i="6"/>
  <c r="BX29" i="6" s="1"/>
  <c r="BV29" i="6" s="1"/>
  <c r="BR29" i="6"/>
  <c r="BS29" i="6" s="1"/>
  <c r="BM29" i="6"/>
  <c r="BN29" i="6" s="1"/>
  <c r="BH29" i="6"/>
  <c r="BI29" i="6" s="1"/>
  <c r="BC29" i="6"/>
  <c r="BD29" i="6" s="1"/>
  <c r="BB29" i="6" s="1"/>
  <c r="AX29" i="6"/>
  <c r="AY29" i="6" s="1"/>
  <c r="AS29" i="6"/>
  <c r="AT29" i="6" s="1"/>
  <c r="AN29" i="6"/>
  <c r="AO29" i="6" s="1"/>
  <c r="AI29" i="6"/>
  <c r="AJ29" i="6" s="1"/>
  <c r="AH29" i="6" s="1"/>
  <c r="AD29" i="6"/>
  <c r="AE29" i="6" s="1"/>
  <c r="O29" i="6"/>
  <c r="AT34" i="6"/>
  <c r="AD40" i="6"/>
  <c r="AX40" i="6"/>
  <c r="BI39" i="6"/>
  <c r="BR40" i="6"/>
  <c r="AA46" i="6"/>
  <c r="AU46" i="6"/>
  <c r="BO46" i="6"/>
  <c r="G55" i="6"/>
  <c r="AG55" i="6"/>
  <c r="BA55" i="6"/>
  <c r="BU55" i="6"/>
  <c r="AS36" i="6"/>
  <c r="AT36" i="6" s="1"/>
  <c r="AM42" i="6"/>
  <c r="AM45" i="6"/>
  <c r="AJ47" i="6"/>
  <c r="BI47" i="6"/>
  <c r="I55" i="6"/>
  <c r="I56" i="6" s="1"/>
  <c r="G56" i="6" s="1"/>
  <c r="W55" i="6"/>
  <c r="AQ55" i="6"/>
  <c r="BK55" i="6"/>
  <c r="AO41" i="6"/>
  <c r="AY41" i="6"/>
  <c r="BN41" i="6"/>
  <c r="AA50" i="6"/>
  <c r="AX47" i="6"/>
  <c r="BR47" i="6"/>
  <c r="V48" i="6"/>
  <c r="X48" i="6" s="1"/>
  <c r="AD48" i="6"/>
  <c r="AE48" i="6" s="1"/>
  <c r="AX48" i="6"/>
  <c r="AY48" i="6" s="1"/>
  <c r="BR48" i="6"/>
  <c r="BS48" i="6" s="1"/>
  <c r="V49" i="6"/>
  <c r="X49" i="6" s="1"/>
  <c r="Y49" i="6" s="1"/>
  <c r="AD49" i="6"/>
  <c r="AE49" i="6" s="1"/>
  <c r="AX49" i="6"/>
  <c r="AY49" i="6" s="1"/>
  <c r="BR49" i="6"/>
  <c r="BS49" i="6" s="1"/>
  <c r="V47" i="6"/>
  <c r="X47" i="6" s="1"/>
  <c r="AS47" i="6"/>
  <c r="BM47" i="6"/>
  <c r="AS48" i="6"/>
  <c r="AT48" i="6" s="1"/>
  <c r="AS49" i="6"/>
  <c r="AT49" i="6" s="1"/>
  <c r="BG52" i="6"/>
  <c r="AN47" i="6"/>
  <c r="AM41" i="8" l="1"/>
  <c r="Y43" i="8"/>
  <c r="AW41" i="8"/>
  <c r="BB41" i="8"/>
  <c r="AN55" i="8"/>
  <c r="R48" i="8"/>
  <c r="Z55" i="8"/>
  <c r="Y35" i="8"/>
  <c r="AM31" i="6"/>
  <c r="AC20" i="6"/>
  <c r="BV8" i="6"/>
  <c r="BB8" i="6"/>
  <c r="AH8" i="6"/>
  <c r="AR37" i="6"/>
  <c r="AW24" i="6"/>
  <c r="AC45" i="6"/>
  <c r="AW28" i="6"/>
  <c r="BG10" i="6"/>
  <c r="AW32" i="6"/>
  <c r="AR18" i="6"/>
  <c r="O46" i="6"/>
  <c r="BG42" i="6"/>
  <c r="AC9" i="6"/>
  <c r="AH6" i="6"/>
  <c r="BL44" i="6"/>
  <c r="R8" i="6"/>
  <c r="S8" i="6" s="1"/>
  <c r="BL21" i="6"/>
  <c r="BL45" i="6"/>
  <c r="O38" i="6"/>
  <c r="BL24" i="6"/>
  <c r="BG49" i="8"/>
  <c r="Y31" i="6"/>
  <c r="AD55" i="8"/>
  <c r="BL49" i="8"/>
  <c r="AI46" i="6"/>
  <c r="AI50" i="6"/>
  <c r="BV45" i="6"/>
  <c r="BN39" i="6"/>
  <c r="AC26" i="6"/>
  <c r="BQ8" i="6"/>
  <c r="AW8" i="6"/>
  <c r="AC8" i="6"/>
  <c r="R19" i="6"/>
  <c r="S19" i="6" s="1"/>
  <c r="AR19" i="6"/>
  <c r="BL19" i="6"/>
  <c r="AC43" i="6"/>
  <c r="AW43" i="6"/>
  <c r="BQ43" i="6"/>
  <c r="BG45" i="6"/>
  <c r="R45" i="6"/>
  <c r="S45" i="6" s="1"/>
  <c r="BV24" i="6"/>
  <c r="BQ36" i="6"/>
  <c r="BB49" i="6"/>
  <c r="AH51" i="6"/>
  <c r="O50" i="6"/>
  <c r="BG6" i="6"/>
  <c r="BB45" i="6"/>
  <c r="BG24" i="6"/>
  <c r="R18" i="6"/>
  <c r="S18" i="6" s="1"/>
  <c r="AM24" i="6"/>
  <c r="BM55" i="8"/>
  <c r="AC49" i="8"/>
  <c r="BG31" i="6"/>
  <c r="R44" i="6"/>
  <c r="S44" i="6" s="1"/>
  <c r="BL8" i="6"/>
  <c r="AR8" i="6"/>
  <c r="BV20" i="6"/>
  <c r="R15" i="6"/>
  <c r="S15" i="6" s="1"/>
  <c r="AR15" i="6"/>
  <c r="BL15" i="6"/>
  <c r="Z50" i="6"/>
  <c r="BL27" i="6"/>
  <c r="AR35" i="8"/>
  <c r="BL43" i="8"/>
  <c r="BN48" i="8"/>
  <c r="BL48" i="8" s="1"/>
  <c r="BS40" i="8"/>
  <c r="BS55" i="8" s="1"/>
  <c r="BQ36" i="8"/>
  <c r="BV35" i="8"/>
  <c r="Q40" i="8"/>
  <c r="Y36" i="8"/>
  <c r="AT40" i="8"/>
  <c r="AR36" i="8"/>
  <c r="AJ48" i="8"/>
  <c r="AH48" i="8" s="1"/>
  <c r="AH43" i="8"/>
  <c r="BR55" i="8"/>
  <c r="AT42" i="8"/>
  <c r="AR41" i="8"/>
  <c r="AJ50" i="8"/>
  <c r="AH49" i="8"/>
  <c r="AC35" i="8"/>
  <c r="BD50" i="8"/>
  <c r="BB49" i="8"/>
  <c r="BG36" i="8"/>
  <c r="BI40" i="8"/>
  <c r="P55" i="8"/>
  <c r="AY48" i="8"/>
  <c r="AW48" i="8" s="1"/>
  <c r="AW43" i="8"/>
  <c r="AM35" i="8"/>
  <c r="AR43" i="8"/>
  <c r="AT48" i="8"/>
  <c r="AR48" i="8" s="1"/>
  <c r="AY40" i="8"/>
  <c r="AW36" i="8"/>
  <c r="AW35" i="8"/>
  <c r="AE48" i="8"/>
  <c r="AC48" i="8" s="1"/>
  <c r="AC43" i="8"/>
  <c r="Q50" i="8"/>
  <c r="BG50" i="8" s="1"/>
  <c r="R49" i="8"/>
  <c r="S49" i="8" s="1"/>
  <c r="Y49" i="8"/>
  <c r="AM43" i="8"/>
  <c r="AO48" i="8"/>
  <c r="AM48" i="8" s="1"/>
  <c r="BN40" i="8"/>
  <c r="BL40" i="8" s="1"/>
  <c r="BL36" i="8"/>
  <c r="R36" i="8"/>
  <c r="S36" i="8" s="1"/>
  <c r="AW49" i="8"/>
  <c r="BH55" i="8"/>
  <c r="BC55" i="8"/>
  <c r="BD48" i="8"/>
  <c r="BB48" i="8" s="1"/>
  <c r="BB43" i="8"/>
  <c r="BX50" i="8"/>
  <c r="BV50" i="8" s="1"/>
  <c r="BV49" i="8"/>
  <c r="AE40" i="8"/>
  <c r="AC36" i="8"/>
  <c r="BS48" i="8"/>
  <c r="BQ48" i="8" s="1"/>
  <c r="BQ43" i="8"/>
  <c r="AI55" i="8"/>
  <c r="BG43" i="8"/>
  <c r="BI48" i="8"/>
  <c r="BG48" i="8" s="1"/>
  <c r="BX48" i="8"/>
  <c r="BV48" i="8" s="1"/>
  <c r="BV43" i="8"/>
  <c r="BL35" i="8"/>
  <c r="R50" i="8"/>
  <c r="AH36" i="8"/>
  <c r="AJ40" i="8"/>
  <c r="BL50" i="8"/>
  <c r="BB36" i="8"/>
  <c r="BD40" i="8"/>
  <c r="BQ35" i="8"/>
  <c r="BW55" i="8"/>
  <c r="BV36" i="8"/>
  <c r="BX40" i="8"/>
  <c r="AM49" i="8"/>
  <c r="BQ49" i="8"/>
  <c r="BB35" i="8"/>
  <c r="Y48" i="8"/>
  <c r="R43" i="8"/>
  <c r="S43" i="8" s="1"/>
  <c r="AW50" i="8"/>
  <c r="AS55" i="8"/>
  <c r="O55" i="8"/>
  <c r="R35" i="8"/>
  <c r="R41" i="8"/>
  <c r="S41" i="8" s="1"/>
  <c r="Y41" i="8"/>
  <c r="Q42" i="8"/>
  <c r="BG42" i="8" s="1"/>
  <c r="AH41" i="8"/>
  <c r="AM36" i="8"/>
  <c r="AO40" i="8"/>
  <c r="BG41" i="8"/>
  <c r="AC41" i="8"/>
  <c r="AX55" i="8"/>
  <c r="AH35" i="8"/>
  <c r="X50" i="8"/>
  <c r="BX47" i="6"/>
  <c r="BV27" i="6"/>
  <c r="BC50" i="6"/>
  <c r="BC46" i="6"/>
  <c r="BD41" i="6"/>
  <c r="BD46" i="6" s="1"/>
  <c r="BD38" i="6"/>
  <c r="BB18" i="6"/>
  <c r="BV52" i="6"/>
  <c r="BL48" i="6"/>
  <c r="AC19" i="6"/>
  <c r="BQ19" i="6"/>
  <c r="AH32" i="6"/>
  <c r="AR26" i="6"/>
  <c r="BQ51" i="6"/>
  <c r="BG44" i="6"/>
  <c r="BH46" i="6"/>
  <c r="BQ13" i="6"/>
  <c r="AW13" i="6"/>
  <c r="AC13" i="6"/>
  <c r="BD47" i="6"/>
  <c r="AC31" i="6"/>
  <c r="AW31" i="6"/>
  <c r="BQ31" i="6"/>
  <c r="BQ20" i="6"/>
  <c r="AR24" i="6"/>
  <c r="BB20" i="6"/>
  <c r="AH19" i="6"/>
  <c r="BB19" i="6"/>
  <c r="BV19" i="6"/>
  <c r="Y15" i="6"/>
  <c r="R24" i="6"/>
  <c r="S24" i="6" s="1"/>
  <c r="AH7" i="6"/>
  <c r="AW45" i="6"/>
  <c r="AN46" i="6"/>
  <c r="X46" i="6"/>
  <c r="AH48" i="6"/>
  <c r="BV7" i="6"/>
  <c r="R32" i="6"/>
  <c r="S32" i="6" s="1"/>
  <c r="AC27" i="6"/>
  <c r="BB48" i="6"/>
  <c r="BL51" i="6"/>
  <c r="AC36" i="6"/>
  <c r="R51" i="6"/>
  <c r="S51" i="6" s="1"/>
  <c r="Y48" i="6"/>
  <c r="BV51" i="6"/>
  <c r="BB32" i="6"/>
  <c r="AW36" i="6"/>
  <c r="BQ27" i="6"/>
  <c r="AW19" i="6"/>
  <c r="AM36" i="6"/>
  <c r="BL36" i="6"/>
  <c r="AC51" i="6"/>
  <c r="BV42" i="6"/>
  <c r="AC29" i="6"/>
  <c r="AW29" i="6"/>
  <c r="BQ29" i="6"/>
  <c r="BG32" i="6"/>
  <c r="AW30" i="6"/>
  <c r="R22" i="6"/>
  <c r="S22" i="6" s="1"/>
  <c r="AH28" i="6"/>
  <c r="AW20" i="6"/>
  <c r="Y9" i="6"/>
  <c r="R43" i="6"/>
  <c r="S43" i="6" s="1"/>
  <c r="AR43" i="6"/>
  <c r="BL43" i="6"/>
  <c r="AC18" i="6"/>
  <c r="BL7" i="6"/>
  <c r="BM33" i="6"/>
  <c r="R13" i="6"/>
  <c r="S13" i="6" s="1"/>
  <c r="BL52" i="6"/>
  <c r="AR27" i="6"/>
  <c r="BL13" i="6"/>
  <c r="AR13" i="6"/>
  <c r="AW10" i="6"/>
  <c r="AR10" i="6"/>
  <c r="AW27" i="6"/>
  <c r="BV10" i="6"/>
  <c r="BV9" i="6"/>
  <c r="AC37" i="6"/>
  <c r="AW37" i="6"/>
  <c r="BQ37" i="6"/>
  <c r="AM52" i="6"/>
  <c r="AW51" i="6"/>
  <c r="AR48" i="6"/>
  <c r="AH52" i="6"/>
  <c r="AW48" i="6"/>
  <c r="BW46" i="6"/>
  <c r="AS46" i="6"/>
  <c r="R48" i="6"/>
  <c r="S48" i="6" s="1"/>
  <c r="AR36" i="6"/>
  <c r="AO39" i="6"/>
  <c r="AO40" i="6" s="1"/>
  <c r="BM38" i="6"/>
  <c r="AM29" i="6"/>
  <c r="BG29" i="6"/>
  <c r="AM32" i="6"/>
  <c r="BX39" i="6"/>
  <c r="AJ39" i="6"/>
  <c r="AC35" i="6"/>
  <c r="AW35" i="6"/>
  <c r="BG28" i="6"/>
  <c r="Y27" i="6"/>
  <c r="BG13" i="6"/>
  <c r="AM13" i="6"/>
  <c r="AC10" i="6"/>
  <c r="AR9" i="6"/>
  <c r="Y44" i="6"/>
  <c r="BL49" i="6"/>
  <c r="AW21" i="6"/>
  <c r="BB10" i="6"/>
  <c r="BB9" i="6"/>
  <c r="BL22" i="6"/>
  <c r="AR22" i="6"/>
  <c r="BV21" i="6"/>
  <c r="R10" i="6"/>
  <c r="S10" i="6" s="1"/>
  <c r="BG27" i="6"/>
  <c r="AH12" i="6"/>
  <c r="AM51" i="6"/>
  <c r="Y52" i="6"/>
  <c r="AC48" i="6"/>
  <c r="AR52" i="6"/>
  <c r="BM46" i="6"/>
  <c r="BB51" i="6"/>
  <c r="R29" i="6"/>
  <c r="S29" i="6" s="1"/>
  <c r="AR29" i="6"/>
  <c r="BL29" i="6"/>
  <c r="BG48" i="6"/>
  <c r="AH35" i="6"/>
  <c r="BB35" i="6"/>
  <c r="AM28" i="6"/>
  <c r="BV13" i="6"/>
  <c r="BB13" i="6"/>
  <c r="AH13" i="6"/>
  <c r="BQ9" i="6"/>
  <c r="AR6" i="6"/>
  <c r="BL20" i="6"/>
  <c r="R31" i="6"/>
  <c r="S31" i="6" s="1"/>
  <c r="AR31" i="6"/>
  <c r="BL31" i="6"/>
  <c r="AR28" i="6"/>
  <c r="AH10" i="6"/>
  <c r="AH9" i="6"/>
  <c r="BB27" i="6"/>
  <c r="AM43" i="6"/>
  <c r="BG43" i="6"/>
  <c r="Y43" i="6"/>
  <c r="BG26" i="6"/>
  <c r="BQ24" i="6"/>
  <c r="AM15" i="6"/>
  <c r="BG15" i="6"/>
  <c r="AM9" i="6"/>
  <c r="BG9" i="6"/>
  <c r="Y21" i="6"/>
  <c r="BV12" i="6"/>
  <c r="AI38" i="6"/>
  <c r="AJ38" i="6"/>
  <c r="AD50" i="6"/>
  <c r="AS50" i="6"/>
  <c r="AT47" i="6"/>
  <c r="BI46" i="6"/>
  <c r="BI38" i="6"/>
  <c r="BL16" i="6"/>
  <c r="O33" i="6"/>
  <c r="R25" i="6"/>
  <c r="S25" i="6" s="1"/>
  <c r="BL30" i="6"/>
  <c r="K65" i="6"/>
  <c r="M65" i="6" s="1"/>
  <c r="N65" i="6" s="1"/>
  <c r="O65" i="6" s="1"/>
  <c r="BL17" i="6"/>
  <c r="BV16" i="6"/>
  <c r="AM16" i="6"/>
  <c r="AX33" i="6"/>
  <c r="BQ17" i="6"/>
  <c r="AC17" i="6"/>
  <c r="Y51" i="6"/>
  <c r="BG51" i="6"/>
  <c r="AR49" i="6"/>
  <c r="BQ49" i="6"/>
  <c r="BQ48" i="6"/>
  <c r="BR50" i="6"/>
  <c r="BS47" i="6"/>
  <c r="AM49" i="6"/>
  <c r="AW44" i="6"/>
  <c r="BL42" i="6"/>
  <c r="BX46" i="6"/>
  <c r="AJ46" i="6"/>
  <c r="BX50" i="6"/>
  <c r="AM48" i="6"/>
  <c r="BB44" i="6"/>
  <c r="BQ42" i="6"/>
  <c r="AC42" i="6"/>
  <c r="BC38" i="6"/>
  <c r="AS38" i="6"/>
  <c r="BV32" i="6"/>
  <c r="BN40" i="6"/>
  <c r="AT40" i="6"/>
  <c r="AY38" i="6"/>
  <c r="AE38" i="6"/>
  <c r="R35" i="6"/>
  <c r="S35" i="6" s="1"/>
  <c r="AR35" i="6"/>
  <c r="BL35" i="6"/>
  <c r="BQ32" i="6"/>
  <c r="AM30" i="6"/>
  <c r="R28" i="6"/>
  <c r="S28" i="6" s="1"/>
  <c r="R26" i="6"/>
  <c r="S26" i="6" s="1"/>
  <c r="AR21" i="6"/>
  <c r="BV14" i="6"/>
  <c r="AH11" i="6"/>
  <c r="BB11" i="6"/>
  <c r="BV11" i="6"/>
  <c r="BC33" i="6"/>
  <c r="P46" i="6"/>
  <c r="Q41" i="6"/>
  <c r="BG41" i="6" s="1"/>
  <c r="P38" i="6"/>
  <c r="Q34" i="6"/>
  <c r="BL34" i="6" s="1"/>
  <c r="BD50" i="6"/>
  <c r="AH31" i="6"/>
  <c r="BB31" i="6"/>
  <c r="BV31" i="6"/>
  <c r="BV28" i="6"/>
  <c r="BV26" i="6"/>
  <c r="AH26" i="6"/>
  <c r="AC21" i="6"/>
  <c r="AR16" i="6"/>
  <c r="BG8" i="6"/>
  <c r="AM8" i="6"/>
  <c r="BL9" i="6"/>
  <c r="BR46" i="6"/>
  <c r="AR32" i="6"/>
  <c r="AH30" i="6"/>
  <c r="AC28" i="6"/>
  <c r="AH27" i="6"/>
  <c r="BG22" i="6"/>
  <c r="AM22" i="6"/>
  <c r="BB21" i="6"/>
  <c r="AH20" i="6"/>
  <c r="AM19" i="6"/>
  <c r="BG19" i="6"/>
  <c r="BQ16" i="6"/>
  <c r="R9" i="6"/>
  <c r="S9" i="6" s="1"/>
  <c r="BS33" i="6"/>
  <c r="AE33" i="6"/>
  <c r="AH43" i="6"/>
  <c r="BB43" i="6"/>
  <c r="BV43" i="6"/>
  <c r="AH37" i="6"/>
  <c r="BB37" i="6"/>
  <c r="BV37" i="6"/>
  <c r="AM27" i="6"/>
  <c r="AW26" i="6"/>
  <c r="AC25" i="6"/>
  <c r="AW25" i="6"/>
  <c r="BQ25" i="6"/>
  <c r="AH18" i="6"/>
  <c r="AH15" i="6"/>
  <c r="BB15" i="6"/>
  <c r="BV15" i="6"/>
  <c r="BL10" i="6"/>
  <c r="BQ7" i="6"/>
  <c r="BB7" i="6"/>
  <c r="R20" i="6"/>
  <c r="S20" i="6" s="1"/>
  <c r="BB17" i="6"/>
  <c r="AM21" i="6"/>
  <c r="AM18" i="6"/>
  <c r="R16" i="6"/>
  <c r="S16" i="6" s="1"/>
  <c r="BL12" i="6"/>
  <c r="BG7" i="6"/>
  <c r="AC6" i="6"/>
  <c r="X33" i="6"/>
  <c r="AM20" i="6"/>
  <c r="BG16" i="6"/>
  <c r="AR7" i="6"/>
  <c r="Y6" i="6"/>
  <c r="BG18" i="6"/>
  <c r="AM12" i="6"/>
  <c r="AW7" i="6"/>
  <c r="AM6" i="6"/>
  <c r="BD33" i="6"/>
  <c r="BI40" i="6"/>
  <c r="Y17" i="6"/>
  <c r="R17" i="6"/>
  <c r="S17" i="6" s="1"/>
  <c r="BB30" i="6"/>
  <c r="AT33" i="6"/>
  <c r="AR25" i="6"/>
  <c r="AC14" i="6"/>
  <c r="AN50" i="6"/>
  <c r="AO47" i="6"/>
  <c r="AW49" i="6"/>
  <c r="AY47" i="6"/>
  <c r="AX50" i="6"/>
  <c r="R49" i="6"/>
  <c r="S49" i="6" s="1"/>
  <c r="AM44" i="6"/>
  <c r="BB42" i="6"/>
  <c r="BS46" i="6"/>
  <c r="BQ41" i="6"/>
  <c r="AY46" i="6"/>
  <c r="AW41" i="6"/>
  <c r="AE46" i="6"/>
  <c r="AC41" i="6"/>
  <c r="BV49" i="6"/>
  <c r="AR44" i="6"/>
  <c r="R42" i="6"/>
  <c r="S42" i="6" s="1"/>
  <c r="BS40" i="6"/>
  <c r="AY40" i="6"/>
  <c r="AE40" i="6"/>
  <c r="AX38" i="6"/>
  <c r="AO38" i="6"/>
  <c r="X38" i="6"/>
  <c r="BS35" i="6"/>
  <c r="BR38" i="6"/>
  <c r="BQ30" i="6"/>
  <c r="Y25" i="6"/>
  <c r="BB14" i="6"/>
  <c r="AM11" i="6"/>
  <c r="BG11" i="6"/>
  <c r="AI33" i="6"/>
  <c r="P40" i="6"/>
  <c r="Q39" i="6"/>
  <c r="AC39" i="6" s="1"/>
  <c r="P50" i="6"/>
  <c r="Q47" i="6"/>
  <c r="Y47" i="6" s="1"/>
  <c r="R52" i="6"/>
  <c r="AC52" i="6"/>
  <c r="AW52" i="6"/>
  <c r="BQ52" i="6"/>
  <c r="BL26" i="6"/>
  <c r="BG14" i="6"/>
  <c r="BW33" i="6"/>
  <c r="AX46" i="6"/>
  <c r="AC32" i="6"/>
  <c r="Y28" i="6"/>
  <c r="AH21" i="6"/>
  <c r="AW16" i="6"/>
  <c r="BI33" i="6"/>
  <c r="P33" i="6"/>
  <c r="Q5" i="6"/>
  <c r="BQ5" i="6" s="1"/>
  <c r="AM37" i="6"/>
  <c r="BG37" i="6"/>
  <c r="Y37" i="6"/>
  <c r="BB28" i="6"/>
  <c r="R27" i="6"/>
  <c r="S27" i="6" s="1"/>
  <c r="AM26" i="6"/>
  <c r="AH25" i="6"/>
  <c r="BB25" i="6"/>
  <c r="BV25" i="6"/>
  <c r="BQ14" i="6"/>
  <c r="BH33" i="6"/>
  <c r="BL6" i="6"/>
  <c r="Y26" i="6"/>
  <c r="AW18" i="6"/>
  <c r="AR17" i="6"/>
  <c r="BG12" i="6"/>
  <c r="BG20" i="6"/>
  <c r="Y18" i="6"/>
  <c r="BL14" i="6"/>
  <c r="AM7" i="6"/>
  <c r="R6" i="6"/>
  <c r="S6" i="6" s="1"/>
  <c r="AO33" i="6"/>
  <c r="BQ18" i="6"/>
  <c r="AW17" i="6"/>
  <c r="BV6" i="6"/>
  <c r="AH16" i="6"/>
  <c r="AC7" i="6"/>
  <c r="BX33" i="6"/>
  <c r="AJ33" i="6"/>
  <c r="R7" i="6"/>
  <c r="S7" i="6" s="1"/>
  <c r="AO46" i="6"/>
  <c r="AJ50" i="6"/>
  <c r="AH47" i="6"/>
  <c r="AT38" i="6"/>
  <c r="BT54" i="6"/>
  <c r="BT55" i="6" s="1"/>
  <c r="BU56" i="6" s="1"/>
  <c r="BO54" i="6"/>
  <c r="BO55" i="6" s="1"/>
  <c r="BP56" i="6" s="1"/>
  <c r="BJ54" i="6"/>
  <c r="BJ55" i="6" s="1"/>
  <c r="BK56" i="6" s="1"/>
  <c r="BE54" i="6"/>
  <c r="BE55" i="6" s="1"/>
  <c r="BF56" i="6" s="1"/>
  <c r="AZ54" i="6"/>
  <c r="AZ55" i="6" s="1"/>
  <c r="BA56" i="6" s="1"/>
  <c r="AU54" i="6"/>
  <c r="AU55" i="6" s="1"/>
  <c r="AV56" i="6" s="1"/>
  <c r="AP54" i="6"/>
  <c r="AP55" i="6" s="1"/>
  <c r="AQ56" i="6" s="1"/>
  <c r="AK54" i="6"/>
  <c r="AK55" i="6" s="1"/>
  <c r="AL56" i="6" s="1"/>
  <c r="AF54" i="6"/>
  <c r="AF55" i="6" s="1"/>
  <c r="AG56" i="6" s="1"/>
  <c r="AA54" i="6"/>
  <c r="R30" i="6"/>
  <c r="S30" i="6" s="1"/>
  <c r="Y30" i="6"/>
  <c r="R14" i="6"/>
  <c r="S14" i="6" s="1"/>
  <c r="AA55" i="6"/>
  <c r="AB56" i="6" s="1"/>
  <c r="BL25" i="6"/>
  <c r="BM50" i="6"/>
  <c r="BN47" i="6"/>
  <c r="AC49" i="6"/>
  <c r="BQ44" i="6"/>
  <c r="AC44" i="6"/>
  <c r="AR42" i="6"/>
  <c r="BN46" i="6"/>
  <c r="BL41" i="6"/>
  <c r="AT46" i="6"/>
  <c r="AR41" i="6"/>
  <c r="BN38" i="6"/>
  <c r="Z55" i="6"/>
  <c r="BG49" i="6"/>
  <c r="BI50" i="6"/>
  <c r="BV44" i="6"/>
  <c r="AH44" i="6"/>
  <c r="AW42" i="6"/>
  <c r="G57" i="6"/>
  <c r="BD40" i="6"/>
  <c r="AJ40" i="6"/>
  <c r="AH39" i="6"/>
  <c r="AD38" i="6"/>
  <c r="BH38" i="6"/>
  <c r="AN38" i="6"/>
  <c r="AR30" i="6"/>
  <c r="BX35" i="6"/>
  <c r="BW38" i="6"/>
  <c r="BG30" i="6"/>
  <c r="AH14" i="6"/>
  <c r="R11" i="6"/>
  <c r="S11" i="6" s="1"/>
  <c r="AR11" i="6"/>
  <c r="BL11" i="6"/>
  <c r="BQ54" i="6"/>
  <c r="AW54" i="6"/>
  <c r="AC54" i="6"/>
  <c r="BV54" i="6"/>
  <c r="BB54" i="6"/>
  <c r="AH54" i="6"/>
  <c r="BG54" i="6"/>
  <c r="AM54" i="6"/>
  <c r="BL54" i="6"/>
  <c r="AR54" i="6"/>
  <c r="Y12" i="6"/>
  <c r="R12" i="6"/>
  <c r="S12" i="6" s="1"/>
  <c r="BV36" i="6"/>
  <c r="BB36" i="6"/>
  <c r="AH36" i="6"/>
  <c r="Y36" i="6"/>
  <c r="R36" i="6"/>
  <c r="S36" i="6" s="1"/>
  <c r="AE50" i="6"/>
  <c r="BL28" i="6"/>
  <c r="BB26" i="6"/>
  <c r="BQ21" i="6"/>
  <c r="AM14" i="6"/>
  <c r="AN33" i="6"/>
  <c r="AD46" i="6"/>
  <c r="BV30" i="6"/>
  <c r="BQ28" i="6"/>
  <c r="AC16" i="6"/>
  <c r="AR12" i="6"/>
  <c r="AY33" i="6"/>
  <c r="R37" i="6"/>
  <c r="S37" i="6" s="1"/>
  <c r="BL37" i="6"/>
  <c r="BL32" i="6"/>
  <c r="BQ26" i="6"/>
  <c r="AM25" i="6"/>
  <c r="BG25" i="6"/>
  <c r="BV18" i="6"/>
  <c r="AW14" i="6"/>
  <c r="AS33" i="6"/>
  <c r="BN33" i="6"/>
  <c r="BG21" i="6"/>
  <c r="BV17" i="6"/>
  <c r="AH17" i="6"/>
  <c r="AW12" i="6"/>
  <c r="BB16" i="6"/>
  <c r="BQ12" i="6"/>
  <c r="BQ6" i="6"/>
  <c r="BR33" i="6"/>
  <c r="AD33" i="6"/>
  <c r="AM17" i="6"/>
  <c r="BB12" i="6"/>
  <c r="BB6" i="6"/>
  <c r="AM10" i="6"/>
  <c r="AO55" i="8" l="1"/>
  <c r="Q55" i="8"/>
  <c r="BG47" i="6"/>
  <c r="BQ50" i="8"/>
  <c r="BV39" i="6"/>
  <c r="AY55" i="8"/>
  <c r="AW55" i="8" s="1"/>
  <c r="X50" i="6"/>
  <c r="BB41" i="6"/>
  <c r="R55" i="8"/>
  <c r="BV42" i="8"/>
  <c r="AR42" i="8"/>
  <c r="AM42" i="8"/>
  <c r="AH40" i="8"/>
  <c r="AJ55" i="8"/>
  <c r="AH55" i="8" s="1"/>
  <c r="BX55" i="8"/>
  <c r="BV55" i="8" s="1"/>
  <c r="AW42" i="8"/>
  <c r="BB40" i="8"/>
  <c r="AC42" i="8"/>
  <c r="AR50" i="8"/>
  <c r="BB50" i="8"/>
  <c r="AH50" i="8"/>
  <c r="AR40" i="8"/>
  <c r="AM50" i="8"/>
  <c r="Y50" i="8"/>
  <c r="X55" i="8"/>
  <c r="Y55" i="8" s="1"/>
  <c r="R42" i="8"/>
  <c r="Y42" i="8"/>
  <c r="AH42" i="8"/>
  <c r="BL42" i="8"/>
  <c r="AE55" i="8"/>
  <c r="AC55" i="8" s="1"/>
  <c r="AM40" i="8"/>
  <c r="BN55" i="8"/>
  <c r="BL55" i="8" s="1"/>
  <c r="BL56" i="8" s="1"/>
  <c r="AW40" i="8"/>
  <c r="R40" i="8"/>
  <c r="BD55" i="8"/>
  <c r="BV40" i="8"/>
  <c r="AC40" i="8"/>
  <c r="BB42" i="8"/>
  <c r="Y40" i="8"/>
  <c r="AC50" i="8"/>
  <c r="BG40" i="8"/>
  <c r="BI55" i="8"/>
  <c r="BG55" i="8" s="1"/>
  <c r="BQ42" i="8"/>
  <c r="BQ40" i="8"/>
  <c r="AT55" i="8"/>
  <c r="AR55" i="8" s="1"/>
  <c r="BX40" i="6"/>
  <c r="AM39" i="6"/>
  <c r="AN55" i="6"/>
  <c r="BV47" i="6"/>
  <c r="AS55" i="6"/>
  <c r="AC47" i="6"/>
  <c r="BM55" i="6"/>
  <c r="BR55" i="6"/>
  <c r="AM34" i="6"/>
  <c r="BG39" i="6"/>
  <c r="BB39" i="6"/>
  <c r="AR34" i="6"/>
  <c r="BQ39" i="6"/>
  <c r="AH41" i="6"/>
  <c r="BV41" i="6"/>
  <c r="AM41" i="6"/>
  <c r="AI55" i="6"/>
  <c r="BB47" i="6"/>
  <c r="AD55" i="6"/>
  <c r="AE55" i="6"/>
  <c r="BS50" i="6"/>
  <c r="BQ47" i="6"/>
  <c r="BN50" i="6"/>
  <c r="BL47" i="6"/>
  <c r="BH55" i="6"/>
  <c r="P55" i="6"/>
  <c r="Q40" i="6"/>
  <c r="BQ40" i="6" s="1"/>
  <c r="R39" i="6"/>
  <c r="S39" i="6" s="1"/>
  <c r="Y39" i="6"/>
  <c r="AW39" i="6"/>
  <c r="AW47" i="6"/>
  <c r="AY50" i="6"/>
  <c r="AY55" i="6" s="1"/>
  <c r="Q46" i="6"/>
  <c r="AR46" i="6" s="1"/>
  <c r="R41" i="6"/>
  <c r="S41" i="6" s="1"/>
  <c r="Y41" i="6"/>
  <c r="BL39" i="6"/>
  <c r="Q33" i="6"/>
  <c r="R33" i="6" s="1"/>
  <c r="AH5" i="6"/>
  <c r="BV5" i="6"/>
  <c r="BL5" i="6"/>
  <c r="R5" i="6"/>
  <c r="S5" i="6" s="1"/>
  <c r="BB5" i="6"/>
  <c r="AM5" i="6"/>
  <c r="Y5" i="6"/>
  <c r="AW5" i="6"/>
  <c r="BV35" i="6"/>
  <c r="BX38" i="6"/>
  <c r="BG5" i="6"/>
  <c r="BQ35" i="6"/>
  <c r="BS38" i="6"/>
  <c r="BD55" i="6"/>
  <c r="AX55" i="6"/>
  <c r="AR47" i="6"/>
  <c r="AT50" i="6"/>
  <c r="AT55" i="6" s="1"/>
  <c r="AJ55" i="6"/>
  <c r="BI55" i="6"/>
  <c r="BW55" i="6"/>
  <c r="Q50" i="6"/>
  <c r="R50" i="6" s="1"/>
  <c r="R47" i="6"/>
  <c r="S47" i="6" s="1"/>
  <c r="AO50" i="6"/>
  <c r="AM50" i="6" s="1"/>
  <c r="AM47" i="6"/>
  <c r="AR5" i="6"/>
  <c r="X55" i="6"/>
  <c r="AC5" i="6"/>
  <c r="Y34" i="6"/>
  <c r="Q38" i="6"/>
  <c r="AW38" i="6" s="1"/>
  <c r="R34" i="6"/>
  <c r="S34" i="6" s="1"/>
  <c r="BV34" i="6"/>
  <c r="AC34" i="6"/>
  <c r="AH34" i="6"/>
  <c r="BB34" i="6"/>
  <c r="BQ34" i="6"/>
  <c r="AW34" i="6"/>
  <c r="BC55" i="6"/>
  <c r="AR39" i="6"/>
  <c r="BV46" i="6"/>
  <c r="O55" i="6"/>
  <c r="BG34" i="6"/>
  <c r="AM55" i="8" l="1"/>
  <c r="BB55" i="8"/>
  <c r="BB56" i="8" s="1"/>
  <c r="BQ55" i="8"/>
  <c r="BQ56" i="8" s="1"/>
  <c r="AR56" i="8"/>
  <c r="AC56" i="8"/>
  <c r="AW46" i="6"/>
  <c r="AH56" i="8"/>
  <c r="BL50" i="6"/>
  <c r="AM56" i="8"/>
  <c r="BG56" i="8"/>
  <c r="BV56" i="8"/>
  <c r="AW56" i="8"/>
  <c r="BX55" i="6"/>
  <c r="Y50" i="6"/>
  <c r="BS55" i="6"/>
  <c r="BV40" i="6"/>
  <c r="Q55" i="6"/>
  <c r="BG55" i="6" s="1"/>
  <c r="AC40" i="6"/>
  <c r="BG40" i="6"/>
  <c r="BN55" i="6"/>
  <c r="AH50" i="6"/>
  <c r="AR40" i="6"/>
  <c r="AW40" i="6"/>
  <c r="BV50" i="6"/>
  <c r="BL38" i="6"/>
  <c r="AR50" i="6"/>
  <c r="BQ33" i="6"/>
  <c r="BB40" i="6"/>
  <c r="AW50" i="6"/>
  <c r="BQ50" i="6"/>
  <c r="BG50" i="6"/>
  <c r="R46" i="6"/>
  <c r="Y46" i="6"/>
  <c r="AC46" i="6"/>
  <c r="BV33" i="6"/>
  <c r="Y33" i="6"/>
  <c r="AH33" i="6"/>
  <c r="AW33" i="6"/>
  <c r="BL46" i="6"/>
  <c r="BG38" i="6"/>
  <c r="AM33" i="6"/>
  <c r="AM40" i="6"/>
  <c r="BB50" i="6"/>
  <c r="AC50" i="6"/>
  <c r="BL40" i="6"/>
  <c r="AR33" i="6"/>
  <c r="R38" i="6"/>
  <c r="BB38" i="6"/>
  <c r="AH38" i="6"/>
  <c r="BB33" i="6"/>
  <c r="BV38" i="6"/>
  <c r="AC38" i="6"/>
  <c r="AW55" i="6"/>
  <c r="BQ38" i="6"/>
  <c r="AO55" i="6"/>
  <c r="BG46" i="6"/>
  <c r="AM46" i="6"/>
  <c r="AH46" i="6"/>
  <c r="Y38" i="6"/>
  <c r="BG33" i="6"/>
  <c r="BL33" i="6"/>
  <c r="AR38" i="6"/>
  <c r="BB46" i="6"/>
  <c r="R40" i="6"/>
  <c r="Y40" i="6"/>
  <c r="AC33" i="6"/>
  <c r="BQ46" i="6"/>
  <c r="AM38" i="6"/>
  <c r="AH40" i="6"/>
  <c r="Y55" i="6" l="1"/>
  <c r="BL55" i="6"/>
  <c r="AM55" i="6"/>
  <c r="R55" i="6"/>
  <c r="BV55" i="6"/>
  <c r="AC55" i="6"/>
  <c r="BQ55" i="6"/>
  <c r="BB55" i="6"/>
  <c r="BB56" i="6" s="1"/>
  <c r="AR55" i="6"/>
  <c r="AH55" i="6"/>
  <c r="BL56" i="6" l="1"/>
  <c r="AR56" i="6"/>
  <c r="BV56" i="6"/>
  <c r="BQ56" i="6"/>
  <c r="AM56" i="6"/>
  <c r="AC56" i="6"/>
  <c r="AH56" i="6"/>
  <c r="AW56" i="6"/>
  <c r="BG56" i="6"/>
  <c r="BU41" i="5"/>
  <c r="BU7" i="5"/>
  <c r="BU6" i="5"/>
  <c r="AQ33" i="5" l="1"/>
  <c r="J72" i="5" l="1"/>
  <c r="J71" i="5"/>
  <c r="J70" i="5"/>
  <c r="J69" i="5"/>
  <c r="J68" i="5"/>
  <c r="J67" i="5"/>
  <c r="J66" i="5"/>
  <c r="J65" i="5"/>
  <c r="J64" i="5"/>
  <c r="C63" i="5"/>
  <c r="D62" i="5"/>
  <c r="D61" i="5"/>
  <c r="BX53" i="5"/>
  <c r="BU53" i="5"/>
  <c r="BS53" i="5"/>
  <c r="BP53" i="5"/>
  <c r="BN53" i="5"/>
  <c r="BK53" i="5"/>
  <c r="BI53" i="5"/>
  <c r="BF53" i="5"/>
  <c r="BD53" i="5"/>
  <c r="BA53" i="5"/>
  <c r="AY53" i="5"/>
  <c r="AV53" i="5"/>
  <c r="AT53" i="5"/>
  <c r="AQ53" i="5"/>
  <c r="AO53" i="5"/>
  <c r="AL53" i="5"/>
  <c r="AJ53" i="5"/>
  <c r="AG53" i="5"/>
  <c r="AE53" i="5"/>
  <c r="AB53" i="5"/>
  <c r="BW51" i="5"/>
  <c r="BX51" i="5" s="1"/>
  <c r="BR51" i="5"/>
  <c r="BS51" i="5" s="1"/>
  <c r="BN51" i="5"/>
  <c r="BM51" i="5"/>
  <c r="BH51" i="5"/>
  <c r="BI51" i="5" s="1"/>
  <c r="BC51" i="5"/>
  <c r="BD51" i="5" s="1"/>
  <c r="AX51" i="5"/>
  <c r="AY51" i="5" s="1"/>
  <c r="AS51" i="5"/>
  <c r="AT51" i="5" s="1"/>
  <c r="AN51" i="5"/>
  <c r="AO51" i="5" s="1"/>
  <c r="AI51" i="5"/>
  <c r="AJ51" i="5" s="1"/>
  <c r="AD51" i="5"/>
  <c r="AE51" i="5" s="1"/>
  <c r="V51" i="5"/>
  <c r="X51" i="5" s="1"/>
  <c r="O51" i="5"/>
  <c r="J51" i="5"/>
  <c r="BT50" i="5"/>
  <c r="BO50" i="5"/>
  <c r="BJ50" i="5"/>
  <c r="BE50" i="5"/>
  <c r="AZ50" i="5"/>
  <c r="AU50" i="5"/>
  <c r="AP50" i="5"/>
  <c r="AK50" i="5"/>
  <c r="AF50" i="5"/>
  <c r="AA50" i="5"/>
  <c r="Z50" i="5"/>
  <c r="M50" i="5"/>
  <c r="BR50" i="5" s="1"/>
  <c r="BS50" i="5" s="1"/>
  <c r="BU49" i="5"/>
  <c r="BP49" i="5"/>
  <c r="BK49" i="5"/>
  <c r="BF49" i="5"/>
  <c r="BE49" i="5"/>
  <c r="BA49" i="5"/>
  <c r="AV49" i="5"/>
  <c r="AQ49" i="5"/>
  <c r="AL49" i="5"/>
  <c r="AG49" i="5"/>
  <c r="AB49" i="5"/>
  <c r="N49" i="5"/>
  <c r="L49" i="5"/>
  <c r="J49" i="5"/>
  <c r="I49" i="5"/>
  <c r="H49" i="5"/>
  <c r="G49" i="5"/>
  <c r="F49" i="5"/>
  <c r="BW48" i="5"/>
  <c r="BX48" i="5" s="1"/>
  <c r="BT48" i="5"/>
  <c r="BO48" i="5"/>
  <c r="BM48" i="5"/>
  <c r="BN48" i="5" s="1"/>
  <c r="BJ48" i="5"/>
  <c r="BE48" i="5"/>
  <c r="BC48" i="5"/>
  <c r="BD48" i="5" s="1"/>
  <c r="AZ48" i="5"/>
  <c r="AU48" i="5"/>
  <c r="AS48" i="5"/>
  <c r="AT48" i="5" s="1"/>
  <c r="AP48" i="5"/>
  <c r="AK48" i="5"/>
  <c r="AI48" i="5"/>
  <c r="AJ48" i="5" s="1"/>
  <c r="AF48" i="5"/>
  <c r="AA48" i="5"/>
  <c r="Z48" i="5"/>
  <c r="X48" i="5"/>
  <c r="M48" i="5"/>
  <c r="V48" i="5" s="1"/>
  <c r="BT47" i="5"/>
  <c r="BO47" i="5"/>
  <c r="BO49" i="5" s="1"/>
  <c r="BJ47" i="5"/>
  <c r="BE47" i="5"/>
  <c r="AZ47" i="5"/>
  <c r="AU47" i="5"/>
  <c r="AU49" i="5" s="1"/>
  <c r="AP47" i="5"/>
  <c r="AK47" i="5"/>
  <c r="AK49" i="5" s="1"/>
  <c r="AF47" i="5"/>
  <c r="AA47" i="5"/>
  <c r="AA49" i="5" s="1"/>
  <c r="Z47" i="5"/>
  <c r="M47" i="5"/>
  <c r="BU46" i="5"/>
  <c r="BP46" i="5"/>
  <c r="BK46" i="5"/>
  <c r="BF46" i="5"/>
  <c r="BA46" i="5"/>
  <c r="AV46" i="5"/>
  <c r="AQ46" i="5"/>
  <c r="AL46" i="5"/>
  <c r="AG46" i="5"/>
  <c r="AB46" i="5"/>
  <c r="W46" i="5"/>
  <c r="N46" i="5"/>
  <c r="Z46" i="5" s="1"/>
  <c r="L46" i="5"/>
  <c r="I46" i="5"/>
  <c r="H46" i="5"/>
  <c r="G46" i="5"/>
  <c r="F46" i="5"/>
  <c r="BT45" i="5"/>
  <c r="BO45" i="5"/>
  <c r="BJ45" i="5"/>
  <c r="BE45" i="5"/>
  <c r="AZ45" i="5"/>
  <c r="AU45" i="5"/>
  <c r="AP45" i="5"/>
  <c r="AK45" i="5"/>
  <c r="AF45" i="5"/>
  <c r="AA45" i="5"/>
  <c r="Z45" i="5"/>
  <c r="M45" i="5"/>
  <c r="J45" i="5"/>
  <c r="J46" i="5" s="1"/>
  <c r="BT44" i="5"/>
  <c r="BO44" i="5"/>
  <c r="BJ44" i="5"/>
  <c r="BE44" i="5"/>
  <c r="AZ44" i="5"/>
  <c r="AU44" i="5"/>
  <c r="AP44" i="5"/>
  <c r="AK44" i="5"/>
  <c r="AF44" i="5"/>
  <c r="AA44" i="5"/>
  <c r="Z44" i="5"/>
  <c r="V44" i="5"/>
  <c r="X44" i="5" s="1"/>
  <c r="M44" i="5"/>
  <c r="BT43" i="5"/>
  <c r="BO43" i="5"/>
  <c r="BJ43" i="5"/>
  <c r="BE43" i="5"/>
  <c r="AZ43" i="5"/>
  <c r="AU43" i="5"/>
  <c r="AP43" i="5"/>
  <c r="AK43" i="5"/>
  <c r="AF43" i="5"/>
  <c r="AA43" i="5"/>
  <c r="Z43" i="5"/>
  <c r="M43" i="5"/>
  <c r="BW43" i="5" s="1"/>
  <c r="BX43" i="5" s="1"/>
  <c r="BW42" i="5"/>
  <c r="BX42" i="5" s="1"/>
  <c r="BT42" i="5"/>
  <c r="BO42" i="5"/>
  <c r="BM42" i="5"/>
  <c r="BN42" i="5" s="1"/>
  <c r="BJ42" i="5"/>
  <c r="BE42" i="5"/>
  <c r="BD42" i="5"/>
  <c r="AZ42" i="5"/>
  <c r="AX42" i="5"/>
  <c r="AY42" i="5" s="1"/>
  <c r="AU42" i="5"/>
  <c r="AP42" i="5"/>
  <c r="AN42" i="5"/>
  <c r="AO42" i="5" s="1"/>
  <c r="AK42" i="5"/>
  <c r="AF42" i="5"/>
  <c r="AD42" i="5"/>
  <c r="AE42" i="5" s="1"/>
  <c r="AA42" i="5"/>
  <c r="Z42" i="5"/>
  <c r="V42" i="5"/>
  <c r="X42" i="5" s="1"/>
  <c r="O42" i="5"/>
  <c r="M42" i="5"/>
  <c r="BC42" i="5" s="1"/>
  <c r="BT41" i="5"/>
  <c r="BO41" i="5"/>
  <c r="BJ41" i="5"/>
  <c r="BE41" i="5"/>
  <c r="BC41" i="5"/>
  <c r="AZ41" i="5"/>
  <c r="AU41" i="5"/>
  <c r="AP41" i="5"/>
  <c r="AN41" i="5"/>
  <c r="AK41" i="5"/>
  <c r="AF41" i="5"/>
  <c r="AA41" i="5"/>
  <c r="Z41" i="5"/>
  <c r="M41" i="5"/>
  <c r="BW41" i="5" s="1"/>
  <c r="BU40" i="5"/>
  <c r="BP40" i="5"/>
  <c r="BK40" i="5"/>
  <c r="BF40" i="5"/>
  <c r="BA40" i="5"/>
  <c r="AV40" i="5"/>
  <c r="AU40" i="5"/>
  <c r="AQ40" i="5"/>
  <c r="AL40" i="5"/>
  <c r="AG40" i="5"/>
  <c r="AB40" i="5"/>
  <c r="AA40" i="5"/>
  <c r="Z40" i="5"/>
  <c r="W40" i="5"/>
  <c r="N40" i="5"/>
  <c r="L40" i="5"/>
  <c r="J40" i="5"/>
  <c r="I40" i="5"/>
  <c r="H40" i="5"/>
  <c r="G40" i="5"/>
  <c r="F40" i="5"/>
  <c r="BT39" i="5"/>
  <c r="BT40" i="5" s="1"/>
  <c r="BO39" i="5"/>
  <c r="BO40" i="5" s="1"/>
  <c r="BJ39" i="5"/>
  <c r="BJ40" i="5" s="1"/>
  <c r="BE39" i="5"/>
  <c r="BE40" i="5" s="1"/>
  <c r="AZ39" i="5"/>
  <c r="AZ40" i="5" s="1"/>
  <c r="AU39" i="5"/>
  <c r="AP39" i="5"/>
  <c r="AP40" i="5" s="1"/>
  <c r="AK39" i="5"/>
  <c r="AK40" i="5" s="1"/>
  <c r="AF39" i="5"/>
  <c r="AF40" i="5" s="1"/>
  <c r="AA39" i="5"/>
  <c r="Z39" i="5"/>
  <c r="X39" i="5"/>
  <c r="O39" i="5"/>
  <c r="M39" i="5"/>
  <c r="V39" i="5" s="1"/>
  <c r="BU38" i="5"/>
  <c r="BP38" i="5"/>
  <c r="BK38" i="5"/>
  <c r="BF38" i="5"/>
  <c r="BA38" i="5"/>
  <c r="AV38" i="5"/>
  <c r="AQ38" i="5"/>
  <c r="AL38" i="5"/>
  <c r="AG38" i="5"/>
  <c r="AB38" i="5"/>
  <c r="W38" i="5"/>
  <c r="N38" i="5"/>
  <c r="L38" i="5"/>
  <c r="I38" i="5"/>
  <c r="H38" i="5"/>
  <c r="G38" i="5"/>
  <c r="F38" i="5"/>
  <c r="BW37" i="5"/>
  <c r="BX37" i="5" s="1"/>
  <c r="BT37" i="5"/>
  <c r="BO37" i="5"/>
  <c r="BM37" i="5"/>
  <c r="BN37" i="5" s="1"/>
  <c r="BJ37" i="5"/>
  <c r="BE37" i="5"/>
  <c r="BC37" i="5"/>
  <c r="BD37" i="5" s="1"/>
  <c r="AZ37" i="5"/>
  <c r="AU37" i="5"/>
  <c r="AS37" i="5"/>
  <c r="AT37" i="5" s="1"/>
  <c r="AP37" i="5"/>
  <c r="AK37" i="5"/>
  <c r="AI37" i="5"/>
  <c r="AJ37" i="5" s="1"/>
  <c r="AF37" i="5"/>
  <c r="AA37" i="5"/>
  <c r="Z37" i="5"/>
  <c r="M37" i="5"/>
  <c r="V37" i="5" s="1"/>
  <c r="X37" i="5" s="1"/>
  <c r="BW36" i="5"/>
  <c r="BX36" i="5" s="1"/>
  <c r="BT36" i="5"/>
  <c r="BO36" i="5"/>
  <c r="BJ36" i="5"/>
  <c r="BH36" i="5"/>
  <c r="BI36" i="5" s="1"/>
  <c r="BE36" i="5"/>
  <c r="AZ36" i="5"/>
  <c r="AX36" i="5"/>
  <c r="AY36" i="5" s="1"/>
  <c r="AU36" i="5"/>
  <c r="AP36" i="5"/>
  <c r="AK36" i="5"/>
  <c r="AI36" i="5"/>
  <c r="AJ36" i="5" s="1"/>
  <c r="AF36" i="5"/>
  <c r="AA36" i="5"/>
  <c r="Z36" i="5"/>
  <c r="O36" i="5"/>
  <c r="M36" i="5"/>
  <c r="BM36" i="5" s="1"/>
  <c r="BN36" i="5" s="1"/>
  <c r="J36" i="5"/>
  <c r="J38" i="5" s="1"/>
  <c r="BT35" i="5"/>
  <c r="BO35" i="5"/>
  <c r="BJ35" i="5"/>
  <c r="BE35" i="5"/>
  <c r="AZ35" i="5"/>
  <c r="AU35" i="5"/>
  <c r="AP35" i="5"/>
  <c r="AK35" i="5"/>
  <c r="AF35" i="5"/>
  <c r="AA35" i="5"/>
  <c r="Z35" i="5"/>
  <c r="M35" i="5"/>
  <c r="BT34" i="5"/>
  <c r="BO34" i="5"/>
  <c r="BO38" i="5" s="1"/>
  <c r="BM34" i="5"/>
  <c r="BN34" i="5" s="1"/>
  <c r="BJ34" i="5"/>
  <c r="BE34" i="5"/>
  <c r="AZ34" i="5"/>
  <c r="AZ38" i="5" s="1"/>
  <c r="AX34" i="5"/>
  <c r="AU34" i="5"/>
  <c r="AP34" i="5"/>
  <c r="AP38" i="5" s="1"/>
  <c r="AK34" i="5"/>
  <c r="AK38" i="5" s="1"/>
  <c r="AF34" i="5"/>
  <c r="AA34" i="5"/>
  <c r="Z34" i="5"/>
  <c r="O34" i="5"/>
  <c r="M34" i="5"/>
  <c r="V34" i="5" s="1"/>
  <c r="X34" i="5" s="1"/>
  <c r="BU33" i="5"/>
  <c r="BP33" i="5"/>
  <c r="BK33" i="5"/>
  <c r="BF33" i="5"/>
  <c r="BA33" i="5"/>
  <c r="AV33" i="5"/>
  <c r="AL33" i="5"/>
  <c r="AG33" i="5"/>
  <c r="AB33" i="5"/>
  <c r="W33" i="5"/>
  <c r="N33" i="5"/>
  <c r="L33" i="5"/>
  <c r="I33" i="5"/>
  <c r="H33" i="5"/>
  <c r="H54" i="5" s="1"/>
  <c r="G33" i="5"/>
  <c r="F33" i="5"/>
  <c r="BT32" i="5"/>
  <c r="BR32" i="5"/>
  <c r="BS32" i="5" s="1"/>
  <c r="BO32" i="5"/>
  <c r="BJ32" i="5"/>
  <c r="BH32" i="5"/>
  <c r="BI32" i="5" s="1"/>
  <c r="BE32" i="5"/>
  <c r="AZ32" i="5"/>
  <c r="AX32" i="5"/>
  <c r="AY32" i="5" s="1"/>
  <c r="AU32" i="5"/>
  <c r="AP32" i="5"/>
  <c r="AN32" i="5"/>
  <c r="AO32" i="5" s="1"/>
  <c r="AK32" i="5"/>
  <c r="AF32" i="5"/>
  <c r="AA32" i="5"/>
  <c r="Z32" i="5"/>
  <c r="O32" i="5"/>
  <c r="M32" i="5"/>
  <c r="V32" i="5" s="1"/>
  <c r="X32" i="5" s="1"/>
  <c r="BT31" i="5"/>
  <c r="BO31" i="5"/>
  <c r="BJ31" i="5"/>
  <c r="BE31" i="5"/>
  <c r="AZ31" i="5"/>
  <c r="AU31" i="5"/>
  <c r="AP31" i="5"/>
  <c r="AK31" i="5"/>
  <c r="AF31" i="5"/>
  <c r="AA31" i="5"/>
  <c r="Z31" i="5"/>
  <c r="M31" i="5"/>
  <c r="BW30" i="5"/>
  <c r="BX30" i="5" s="1"/>
  <c r="BT30" i="5"/>
  <c r="BO30" i="5"/>
  <c r="BM30" i="5"/>
  <c r="BN30" i="5" s="1"/>
  <c r="BJ30" i="5"/>
  <c r="BE30" i="5"/>
  <c r="BC30" i="5"/>
  <c r="BD30" i="5" s="1"/>
  <c r="AZ30" i="5"/>
  <c r="AU30" i="5"/>
  <c r="AS30" i="5"/>
  <c r="AT30" i="5" s="1"/>
  <c r="AP30" i="5"/>
  <c r="AK30" i="5"/>
  <c r="AF30" i="5"/>
  <c r="AD30" i="5"/>
  <c r="AE30" i="5" s="1"/>
  <c r="AA30" i="5"/>
  <c r="Z30" i="5"/>
  <c r="V30" i="5"/>
  <c r="X30" i="5" s="1"/>
  <c r="O30" i="5"/>
  <c r="M30" i="5"/>
  <c r="BR30" i="5" s="1"/>
  <c r="BS30" i="5" s="1"/>
  <c r="BT29" i="5"/>
  <c r="BR29" i="5"/>
  <c r="BS29" i="5" s="1"/>
  <c r="BO29" i="5"/>
  <c r="BJ29" i="5"/>
  <c r="BE29" i="5"/>
  <c r="BC29" i="5"/>
  <c r="BD29" i="5" s="1"/>
  <c r="AZ29" i="5"/>
  <c r="AU29" i="5"/>
  <c r="AS29" i="5"/>
  <c r="AT29" i="5" s="1"/>
  <c r="AP29" i="5"/>
  <c r="AK29" i="5"/>
  <c r="AI29" i="5"/>
  <c r="AJ29" i="5" s="1"/>
  <c r="AF29" i="5"/>
  <c r="AA29" i="5"/>
  <c r="Z29" i="5"/>
  <c r="O29" i="5"/>
  <c r="M29" i="5"/>
  <c r="V29" i="5" s="1"/>
  <c r="X29" i="5" s="1"/>
  <c r="BT28" i="5"/>
  <c r="BO28" i="5"/>
  <c r="BJ28" i="5"/>
  <c r="BE28" i="5"/>
  <c r="AZ28" i="5"/>
  <c r="AU28" i="5"/>
  <c r="AP28" i="5"/>
  <c r="AK28" i="5"/>
  <c r="AF28" i="5"/>
  <c r="AA28" i="5"/>
  <c r="Z28" i="5"/>
  <c r="M28" i="5"/>
  <c r="BT27" i="5"/>
  <c r="BO27" i="5"/>
  <c r="BJ27" i="5"/>
  <c r="BE27" i="5"/>
  <c r="AZ27" i="5"/>
  <c r="AU27" i="5"/>
  <c r="AP27" i="5"/>
  <c r="AK27" i="5"/>
  <c r="AF27" i="5"/>
  <c r="AA27" i="5"/>
  <c r="Z27" i="5"/>
  <c r="M27" i="5"/>
  <c r="BT26" i="5"/>
  <c r="BO26" i="5"/>
  <c r="BM26" i="5"/>
  <c r="BN26" i="5" s="1"/>
  <c r="BJ26" i="5"/>
  <c r="BE26" i="5"/>
  <c r="AZ26" i="5"/>
  <c r="AU26" i="5"/>
  <c r="AS26" i="5"/>
  <c r="AT26" i="5" s="1"/>
  <c r="AP26" i="5"/>
  <c r="AK26" i="5"/>
  <c r="AF26" i="5"/>
  <c r="AA26" i="5"/>
  <c r="Z26" i="5"/>
  <c r="O26" i="5"/>
  <c r="M26" i="5"/>
  <c r="AD26" i="5" s="1"/>
  <c r="AE26" i="5" s="1"/>
  <c r="BT25" i="5"/>
  <c r="BO25" i="5"/>
  <c r="BJ25" i="5"/>
  <c r="BE25" i="5"/>
  <c r="AZ25" i="5"/>
  <c r="AU25" i="5"/>
  <c r="AP25" i="5"/>
  <c r="AK25" i="5"/>
  <c r="AF25" i="5"/>
  <c r="AA25" i="5"/>
  <c r="Z25" i="5"/>
  <c r="M25" i="5"/>
  <c r="BT24" i="5"/>
  <c r="BO24" i="5"/>
  <c r="BJ24" i="5"/>
  <c r="BE24" i="5"/>
  <c r="AZ24" i="5"/>
  <c r="AU24" i="5"/>
  <c r="AP24" i="5"/>
  <c r="AK24" i="5"/>
  <c r="AI24" i="5"/>
  <c r="AJ24" i="5" s="1"/>
  <c r="AF24" i="5"/>
  <c r="AA24" i="5"/>
  <c r="Z24" i="5"/>
  <c r="V24" i="5"/>
  <c r="X24" i="5" s="1"/>
  <c r="M24" i="5"/>
  <c r="BW24" i="5" s="1"/>
  <c r="BX24" i="5" s="1"/>
  <c r="BW23" i="5"/>
  <c r="BX23" i="5" s="1"/>
  <c r="BT23" i="5"/>
  <c r="BO23" i="5"/>
  <c r="BM23" i="5"/>
  <c r="BN23" i="5" s="1"/>
  <c r="BJ23" i="5"/>
  <c r="BE23" i="5"/>
  <c r="BC23" i="5"/>
  <c r="BD23" i="5" s="1"/>
  <c r="AZ23" i="5"/>
  <c r="AX23" i="5"/>
  <c r="AY23" i="5" s="1"/>
  <c r="AU23" i="5"/>
  <c r="AP23" i="5"/>
  <c r="AN23" i="5"/>
  <c r="AO23" i="5" s="1"/>
  <c r="AK23" i="5"/>
  <c r="AF23" i="5"/>
  <c r="AD23" i="5"/>
  <c r="AE23" i="5" s="1"/>
  <c r="AA23" i="5"/>
  <c r="Z23" i="5"/>
  <c r="P23" i="5"/>
  <c r="Q23" i="5" s="1"/>
  <c r="Y23" i="5" s="1"/>
  <c r="O23" i="5"/>
  <c r="M23" i="5"/>
  <c r="V23" i="5" s="1"/>
  <c r="X23" i="5" s="1"/>
  <c r="BT22" i="5"/>
  <c r="BO22" i="5"/>
  <c r="BJ22" i="5"/>
  <c r="BE22" i="5"/>
  <c r="AZ22" i="5"/>
  <c r="AU22" i="5"/>
  <c r="AP22" i="5"/>
  <c r="AK22" i="5"/>
  <c r="AF22" i="5"/>
  <c r="AA22" i="5"/>
  <c r="Z22" i="5"/>
  <c r="M22" i="5"/>
  <c r="V22" i="5" s="1"/>
  <c r="X22" i="5" s="1"/>
  <c r="BT21" i="5"/>
  <c r="BO21" i="5"/>
  <c r="BJ21" i="5"/>
  <c r="BE21" i="5"/>
  <c r="AZ21" i="5"/>
  <c r="AU21" i="5"/>
  <c r="AP21" i="5"/>
  <c r="AK21" i="5"/>
  <c r="AF21" i="5"/>
  <c r="AA21" i="5"/>
  <c r="Z21" i="5"/>
  <c r="M21" i="5"/>
  <c r="V21" i="5" s="1"/>
  <c r="X21" i="5" s="1"/>
  <c r="BT20" i="5"/>
  <c r="BO20" i="5"/>
  <c r="BJ20" i="5"/>
  <c r="BE20" i="5"/>
  <c r="AZ20" i="5"/>
  <c r="AU20" i="5"/>
  <c r="AP20" i="5"/>
  <c r="AK20" i="5"/>
  <c r="AF20" i="5"/>
  <c r="AA20" i="5"/>
  <c r="Z20" i="5"/>
  <c r="V20" i="5"/>
  <c r="X20" i="5" s="1"/>
  <c r="M20" i="5"/>
  <c r="BW20" i="5" s="1"/>
  <c r="BX20" i="5" s="1"/>
  <c r="BT19" i="5"/>
  <c r="BO19" i="5"/>
  <c r="BJ19" i="5"/>
  <c r="BE19" i="5"/>
  <c r="AZ19" i="5"/>
  <c r="AU19" i="5"/>
  <c r="AP19" i="5"/>
  <c r="AK19" i="5"/>
  <c r="AF19" i="5"/>
  <c r="AA19" i="5"/>
  <c r="Z19" i="5"/>
  <c r="M19" i="5"/>
  <c r="AX19" i="5" s="1"/>
  <c r="AY19" i="5" s="1"/>
  <c r="BT18" i="5"/>
  <c r="BO18" i="5"/>
  <c r="BJ18" i="5"/>
  <c r="BE18" i="5"/>
  <c r="AZ18" i="5"/>
  <c r="AU18" i="5"/>
  <c r="AP18" i="5"/>
  <c r="AK18" i="5"/>
  <c r="AF18" i="5"/>
  <c r="AA18" i="5"/>
  <c r="Z18" i="5"/>
  <c r="M18" i="5"/>
  <c r="AN18" i="5" s="1"/>
  <c r="AO18" i="5" s="1"/>
  <c r="BT17" i="5"/>
  <c r="BO17" i="5"/>
  <c r="BJ17" i="5"/>
  <c r="BE17" i="5"/>
  <c r="AZ17" i="5"/>
  <c r="AU17" i="5"/>
  <c r="AP17" i="5"/>
  <c r="AK17" i="5"/>
  <c r="AF17" i="5"/>
  <c r="AA17" i="5"/>
  <c r="Z17" i="5"/>
  <c r="M17" i="5"/>
  <c r="BT16" i="5"/>
  <c r="BO16" i="5"/>
  <c r="BJ16" i="5"/>
  <c r="BE16" i="5"/>
  <c r="AZ16" i="5"/>
  <c r="AU16" i="5"/>
  <c r="AP16" i="5"/>
  <c r="AK16" i="5"/>
  <c r="AF16" i="5"/>
  <c r="AA16" i="5"/>
  <c r="Z16" i="5"/>
  <c r="V16" i="5"/>
  <c r="X16" i="5" s="1"/>
  <c r="M16" i="5"/>
  <c r="BW16" i="5" s="1"/>
  <c r="BX16" i="5" s="1"/>
  <c r="BT15" i="5"/>
  <c r="BO15" i="5"/>
  <c r="BJ15" i="5"/>
  <c r="BE15" i="5"/>
  <c r="AZ15" i="5"/>
  <c r="AU15" i="5"/>
  <c r="AP15" i="5"/>
  <c r="AK15" i="5"/>
  <c r="AF15" i="5"/>
  <c r="AA15" i="5"/>
  <c r="Z15" i="5"/>
  <c r="V15" i="5"/>
  <c r="X15" i="5" s="1"/>
  <c r="M15" i="5"/>
  <c r="BW15" i="5" s="1"/>
  <c r="BX15" i="5" s="1"/>
  <c r="BW14" i="5"/>
  <c r="BX14" i="5" s="1"/>
  <c r="BT14" i="5"/>
  <c r="BO14" i="5"/>
  <c r="BM14" i="5"/>
  <c r="BN14" i="5" s="1"/>
  <c r="BJ14" i="5"/>
  <c r="BE14" i="5"/>
  <c r="BC14" i="5"/>
  <c r="BD14" i="5" s="1"/>
  <c r="AZ14" i="5"/>
  <c r="AU14" i="5"/>
  <c r="AS14" i="5"/>
  <c r="AT14" i="5" s="1"/>
  <c r="AP14" i="5"/>
  <c r="AK14" i="5"/>
  <c r="AI14" i="5"/>
  <c r="AJ14" i="5" s="1"/>
  <c r="AF14" i="5"/>
  <c r="AA14" i="5"/>
  <c r="Z14" i="5"/>
  <c r="O14" i="5"/>
  <c r="M14" i="5"/>
  <c r="V14" i="5" s="1"/>
  <c r="X14" i="5" s="1"/>
  <c r="BT13" i="5"/>
  <c r="BO13" i="5"/>
  <c r="BJ13" i="5"/>
  <c r="BE13" i="5"/>
  <c r="AZ13" i="5"/>
  <c r="AU13" i="5"/>
  <c r="AP13" i="5"/>
  <c r="AK13" i="5"/>
  <c r="AF13" i="5"/>
  <c r="AA13" i="5"/>
  <c r="Z13" i="5"/>
  <c r="M13" i="5"/>
  <c r="BT12" i="5"/>
  <c r="BO12" i="5"/>
  <c r="BJ12" i="5"/>
  <c r="BE12" i="5"/>
  <c r="AZ12" i="5"/>
  <c r="AU12" i="5"/>
  <c r="AP12" i="5"/>
  <c r="AK12" i="5"/>
  <c r="AF12" i="5"/>
  <c r="AA12" i="5"/>
  <c r="Z12" i="5"/>
  <c r="M12" i="5"/>
  <c r="BW12" i="5" s="1"/>
  <c r="BX12" i="5" s="1"/>
  <c r="BX11" i="5"/>
  <c r="BV11" i="5" s="1"/>
  <c r="BT11" i="5"/>
  <c r="BO11" i="5"/>
  <c r="BJ11" i="5"/>
  <c r="BE11" i="5"/>
  <c r="AZ11" i="5"/>
  <c r="AU11" i="5"/>
  <c r="AP11" i="5"/>
  <c r="AK11" i="5"/>
  <c r="AF11" i="5"/>
  <c r="AA11" i="5"/>
  <c r="Z11" i="5"/>
  <c r="V11" i="5"/>
  <c r="X11" i="5" s="1"/>
  <c r="P11" i="5"/>
  <c r="Q11" i="5" s="1"/>
  <c r="M11" i="5"/>
  <c r="BW11" i="5" s="1"/>
  <c r="BW10" i="5"/>
  <c r="BX10" i="5" s="1"/>
  <c r="BT10" i="5"/>
  <c r="BO10" i="5"/>
  <c r="BM10" i="5"/>
  <c r="BN10" i="5" s="1"/>
  <c r="BJ10" i="5"/>
  <c r="BE10" i="5"/>
  <c r="BC10" i="5"/>
  <c r="BD10" i="5" s="1"/>
  <c r="AZ10" i="5"/>
  <c r="AU10" i="5"/>
  <c r="AS10" i="5"/>
  <c r="AT10" i="5" s="1"/>
  <c r="AP10" i="5"/>
  <c r="AK10" i="5"/>
  <c r="AI10" i="5"/>
  <c r="AJ10" i="5" s="1"/>
  <c r="AF10" i="5"/>
  <c r="AA10" i="5"/>
  <c r="Z10" i="5"/>
  <c r="O10" i="5"/>
  <c r="M10" i="5"/>
  <c r="V10" i="5" s="1"/>
  <c r="X10" i="5" s="1"/>
  <c r="J10" i="5"/>
  <c r="J33" i="5" s="1"/>
  <c r="BW9" i="5"/>
  <c r="BX9" i="5" s="1"/>
  <c r="BT9" i="5"/>
  <c r="BO9" i="5"/>
  <c r="BM9" i="5"/>
  <c r="BN9" i="5" s="1"/>
  <c r="BJ9" i="5"/>
  <c r="BE9" i="5"/>
  <c r="BC9" i="5"/>
  <c r="BD9" i="5" s="1"/>
  <c r="AZ9" i="5"/>
  <c r="AU9" i="5"/>
  <c r="AS9" i="5"/>
  <c r="AT9" i="5" s="1"/>
  <c r="AP9" i="5"/>
  <c r="AK9" i="5"/>
  <c r="AI9" i="5"/>
  <c r="AJ9" i="5" s="1"/>
  <c r="AF9" i="5"/>
  <c r="AA9" i="5"/>
  <c r="Z9" i="5"/>
  <c r="V9" i="5"/>
  <c r="X9" i="5" s="1"/>
  <c r="M9" i="5"/>
  <c r="BR9" i="5" s="1"/>
  <c r="BS9" i="5" s="1"/>
  <c r="BT8" i="5"/>
  <c r="BO8" i="5"/>
  <c r="BJ8" i="5"/>
  <c r="BE8" i="5"/>
  <c r="AZ8" i="5"/>
  <c r="AU8" i="5"/>
  <c r="AP8" i="5"/>
  <c r="AK8" i="5"/>
  <c r="AF8" i="5"/>
  <c r="AA8" i="5"/>
  <c r="Z8" i="5"/>
  <c r="M8" i="5"/>
  <c r="BT7" i="5"/>
  <c r="BO7" i="5"/>
  <c r="BJ7" i="5"/>
  <c r="BE7" i="5"/>
  <c r="AZ7" i="5"/>
  <c r="AU7" i="5"/>
  <c r="AP7" i="5"/>
  <c r="AK7" i="5"/>
  <c r="AF7" i="5"/>
  <c r="AA7" i="5"/>
  <c r="Z7" i="5"/>
  <c r="M7" i="5"/>
  <c r="BT6" i="5"/>
  <c r="BO6" i="5"/>
  <c r="BJ6" i="5"/>
  <c r="BE6" i="5"/>
  <c r="AZ6" i="5"/>
  <c r="AU6" i="5"/>
  <c r="AP6" i="5"/>
  <c r="AK6" i="5"/>
  <c r="AF6" i="5"/>
  <c r="AA6" i="5"/>
  <c r="Z6" i="5"/>
  <c r="V6" i="5"/>
  <c r="X6" i="5" s="1"/>
  <c r="P6" i="5"/>
  <c r="Q6" i="5" s="1"/>
  <c r="M6" i="5"/>
  <c r="BW6" i="5" s="1"/>
  <c r="BX6" i="5" s="1"/>
  <c r="BT5" i="5"/>
  <c r="BR5" i="5"/>
  <c r="BS5" i="5" s="1"/>
  <c r="BO5" i="5"/>
  <c r="BM5" i="5"/>
  <c r="BN5" i="5" s="1"/>
  <c r="BJ5" i="5"/>
  <c r="BE5" i="5"/>
  <c r="BC5" i="5"/>
  <c r="BD5" i="5" s="1"/>
  <c r="AZ5" i="5"/>
  <c r="AU5" i="5"/>
  <c r="AS5" i="5"/>
  <c r="AT5" i="5" s="1"/>
  <c r="AP5" i="5"/>
  <c r="AK5" i="5"/>
  <c r="AI5" i="5"/>
  <c r="AJ5" i="5" s="1"/>
  <c r="AF5" i="5"/>
  <c r="AD5" i="5"/>
  <c r="AE5" i="5" s="1"/>
  <c r="AA5" i="5"/>
  <c r="Z5" i="5"/>
  <c r="U5" i="5"/>
  <c r="P5" i="5"/>
  <c r="O5" i="5"/>
  <c r="M5" i="5"/>
  <c r="BH5" i="5" s="1"/>
  <c r="BI5" i="5" s="1"/>
  <c r="Y3" i="5"/>
  <c r="S1" i="5"/>
  <c r="U20" i="5" s="1"/>
  <c r="R1" i="5"/>
  <c r="O1" i="5"/>
  <c r="BW7" i="5" l="1"/>
  <c r="BX7" i="5" s="1"/>
  <c r="V7" i="5"/>
  <c r="X7" i="5" s="1"/>
  <c r="BM28" i="5"/>
  <c r="BN28" i="5" s="1"/>
  <c r="O28" i="5"/>
  <c r="BW28" i="5"/>
  <c r="BX28" i="5" s="1"/>
  <c r="BH28" i="5"/>
  <c r="BI28" i="5" s="1"/>
  <c r="AI28" i="5"/>
  <c r="AJ28" i="5" s="1"/>
  <c r="V28" i="5"/>
  <c r="X28" i="5" s="1"/>
  <c r="Y28" i="5" s="1"/>
  <c r="V35" i="5"/>
  <c r="X35" i="5" s="1"/>
  <c r="AI35" i="5"/>
  <c r="AJ35" i="5" s="1"/>
  <c r="BW35" i="5"/>
  <c r="BX35" i="5" s="1"/>
  <c r="BV35" i="5" s="1"/>
  <c r="BR35" i="5"/>
  <c r="BS35" i="5" s="1"/>
  <c r="BH35" i="5"/>
  <c r="BI35" i="5" s="1"/>
  <c r="AX35" i="5"/>
  <c r="AY35" i="5" s="1"/>
  <c r="AN35" i="5"/>
  <c r="AO35" i="5" s="1"/>
  <c r="AM35" i="5" s="1"/>
  <c r="AD35" i="5"/>
  <c r="AE35" i="5" s="1"/>
  <c r="O35" i="5"/>
  <c r="BC28" i="5"/>
  <c r="BD28" i="5" s="1"/>
  <c r="BC35" i="5"/>
  <c r="BD35" i="5" s="1"/>
  <c r="V18" i="5"/>
  <c r="X18" i="5" s="1"/>
  <c r="BW18" i="5"/>
  <c r="BX18" i="5" s="1"/>
  <c r="BM18" i="5"/>
  <c r="BN18" i="5" s="1"/>
  <c r="BC18" i="5"/>
  <c r="BD18" i="5" s="1"/>
  <c r="AS18" i="5"/>
  <c r="AT18" i="5" s="1"/>
  <c r="AI18" i="5"/>
  <c r="AJ18" i="5" s="1"/>
  <c r="BR18" i="5"/>
  <c r="BS18" i="5" s="1"/>
  <c r="O18" i="5"/>
  <c r="R18" i="5" s="1"/>
  <c r="S18" i="5" s="1"/>
  <c r="BH18" i="5"/>
  <c r="BI18" i="5" s="1"/>
  <c r="AX18" i="5"/>
  <c r="AY18" i="5" s="1"/>
  <c r="AN28" i="5"/>
  <c r="AO28" i="5" s="1"/>
  <c r="BM35" i="5"/>
  <c r="BM38" i="5" s="1"/>
  <c r="U27" i="5"/>
  <c r="U35" i="5"/>
  <c r="U19" i="5"/>
  <c r="AD18" i="5"/>
  <c r="AE18" i="5" s="1"/>
  <c r="V19" i="5"/>
  <c r="X19" i="5" s="1"/>
  <c r="AI19" i="5"/>
  <c r="AJ19" i="5" s="1"/>
  <c r="BW19" i="5"/>
  <c r="BX19" i="5" s="1"/>
  <c r="BM19" i="5"/>
  <c r="BN19" i="5" s="1"/>
  <c r="BL19" i="5" s="1"/>
  <c r="BC19" i="5"/>
  <c r="BD19" i="5" s="1"/>
  <c r="AS19" i="5"/>
  <c r="AT19" i="5" s="1"/>
  <c r="AD19" i="5"/>
  <c r="AE19" i="5" s="1"/>
  <c r="O19" i="5"/>
  <c r="BR19" i="5"/>
  <c r="BS19" i="5" s="1"/>
  <c r="AS35" i="5"/>
  <c r="AT35" i="5" s="1"/>
  <c r="BE46" i="5"/>
  <c r="I54" i="5"/>
  <c r="I55" i="5" s="1"/>
  <c r="AA38" i="5"/>
  <c r="L54" i="5"/>
  <c r="AF46" i="5"/>
  <c r="AZ49" i="5"/>
  <c r="AD50" i="5"/>
  <c r="AE50" i="5" s="1"/>
  <c r="AC50" i="5" s="1"/>
  <c r="D63" i="5"/>
  <c r="A63" i="5" s="1"/>
  <c r="V5" i="5"/>
  <c r="X5" i="5" s="1"/>
  <c r="AN5" i="5"/>
  <c r="AO5" i="5" s="1"/>
  <c r="AX5" i="5"/>
  <c r="AY5" i="5" s="1"/>
  <c r="AW5" i="5" s="1"/>
  <c r="BW5" i="5"/>
  <c r="BX5" i="5" s="1"/>
  <c r="J54" i="5"/>
  <c r="J55" i="5" s="1"/>
  <c r="AN22" i="5"/>
  <c r="AO22" i="5" s="1"/>
  <c r="AM22" i="5" s="1"/>
  <c r="BH23" i="5"/>
  <c r="BI23" i="5" s="1"/>
  <c r="BG23" i="5" s="1"/>
  <c r="BR23" i="5"/>
  <c r="BS23" i="5" s="1"/>
  <c r="AN26" i="5"/>
  <c r="AO26" i="5" s="1"/>
  <c r="BM29" i="5"/>
  <c r="BN29" i="5" s="1"/>
  <c r="BL29" i="5" s="1"/>
  <c r="BW29" i="5"/>
  <c r="BX29" i="5" s="1"/>
  <c r="BV29" i="5" s="1"/>
  <c r="AN30" i="5"/>
  <c r="AO30" i="5" s="1"/>
  <c r="AX30" i="5"/>
  <c r="AY30" i="5" s="1"/>
  <c r="AD32" i="5"/>
  <c r="AE32" i="5" s="1"/>
  <c r="BM32" i="5"/>
  <c r="BN32" i="5" s="1"/>
  <c r="AD34" i="5"/>
  <c r="AS34" i="5"/>
  <c r="AT34" i="5" s="1"/>
  <c r="BE38" i="5"/>
  <c r="BR34" i="5"/>
  <c r="BS34" i="5" s="1"/>
  <c r="AS36" i="5"/>
  <c r="AT36" i="5" s="1"/>
  <c r="BC36" i="5"/>
  <c r="BD36" i="5" s="1"/>
  <c r="O37" i="5"/>
  <c r="AD37" i="5"/>
  <c r="AE37" i="5" s="1"/>
  <c r="AC37" i="5" s="1"/>
  <c r="AN37" i="5"/>
  <c r="AO37" i="5" s="1"/>
  <c r="AX37" i="5"/>
  <c r="AY37" i="5" s="1"/>
  <c r="BH37" i="5"/>
  <c r="BI37" i="5" s="1"/>
  <c r="BR37" i="5"/>
  <c r="BS37" i="5" s="1"/>
  <c r="AI41" i="5"/>
  <c r="BH41" i="5"/>
  <c r="AI42" i="5"/>
  <c r="AJ42" i="5" s="1"/>
  <c r="AH42" i="5" s="1"/>
  <c r="BH42" i="5"/>
  <c r="BI42" i="5" s="1"/>
  <c r="BR42" i="5"/>
  <c r="BS42" i="5" s="1"/>
  <c r="V43" i="5"/>
  <c r="X43" i="5" s="1"/>
  <c r="O50" i="5"/>
  <c r="R50" i="5" s="1"/>
  <c r="S50" i="5" s="1"/>
  <c r="AX50" i="5"/>
  <c r="AY50" i="5" s="1"/>
  <c r="AW50" i="5" s="1"/>
  <c r="AF49" i="5"/>
  <c r="BT49" i="5"/>
  <c r="AA33" i="5"/>
  <c r="O9" i="5"/>
  <c r="AD9" i="5"/>
  <c r="AE9" i="5" s="1"/>
  <c r="AN9" i="5"/>
  <c r="AO9" i="5" s="1"/>
  <c r="AX9" i="5"/>
  <c r="AY9" i="5" s="1"/>
  <c r="BH9" i="5"/>
  <c r="BI9" i="5" s="1"/>
  <c r="BG9" i="5" s="1"/>
  <c r="AD10" i="5"/>
  <c r="AE10" i="5" s="1"/>
  <c r="AN10" i="5"/>
  <c r="AO10" i="5" s="1"/>
  <c r="AX10" i="5"/>
  <c r="AY10" i="5" s="1"/>
  <c r="AW10" i="5" s="1"/>
  <c r="BH10" i="5"/>
  <c r="BI10" i="5" s="1"/>
  <c r="BR10" i="5"/>
  <c r="BS10" i="5" s="1"/>
  <c r="O11" i="5"/>
  <c r="R11" i="5" s="1"/>
  <c r="S11" i="5" s="1"/>
  <c r="V12" i="5"/>
  <c r="X12" i="5" s="1"/>
  <c r="Y12" i="5" s="1"/>
  <c r="AD14" i="5"/>
  <c r="AE14" i="5" s="1"/>
  <c r="AN14" i="5"/>
  <c r="AO14" i="5" s="1"/>
  <c r="AX14" i="5"/>
  <c r="AY14" i="5" s="1"/>
  <c r="BH14" i="5"/>
  <c r="BI14" i="5" s="1"/>
  <c r="BR14" i="5"/>
  <c r="BS14" i="5" s="1"/>
  <c r="O15" i="5"/>
  <c r="BH22" i="5"/>
  <c r="BI22" i="5" s="1"/>
  <c r="AI23" i="5"/>
  <c r="AJ23" i="5" s="1"/>
  <c r="AH23" i="5" s="1"/>
  <c r="AS23" i="5"/>
  <c r="AT23" i="5" s="1"/>
  <c r="AR23" i="5" s="1"/>
  <c r="O24" i="5"/>
  <c r="AD24" i="5"/>
  <c r="AE24" i="5" s="1"/>
  <c r="AD29" i="5"/>
  <c r="AE29" i="5" s="1"/>
  <c r="AC29" i="5" s="1"/>
  <c r="AN29" i="5"/>
  <c r="AO29" i="5" s="1"/>
  <c r="AX29" i="5"/>
  <c r="AY29" i="5" s="1"/>
  <c r="BH29" i="5"/>
  <c r="BI29" i="5" s="1"/>
  <c r="AI30" i="5"/>
  <c r="AJ30" i="5" s="1"/>
  <c r="BH30" i="5"/>
  <c r="BI30" i="5" s="1"/>
  <c r="AS32" i="5"/>
  <c r="AT32" i="5" s="1"/>
  <c r="G54" i="5"/>
  <c r="O38" i="5"/>
  <c r="AF38" i="5"/>
  <c r="AU38" i="5"/>
  <c r="BT38" i="5"/>
  <c r="AD36" i="5"/>
  <c r="AE36" i="5" s="1"/>
  <c r="AN36" i="5"/>
  <c r="AO36" i="5" s="1"/>
  <c r="AS42" i="5"/>
  <c r="AT42" i="5" s="1"/>
  <c r="BT46" i="5"/>
  <c r="AP46" i="5"/>
  <c r="BJ46" i="5"/>
  <c r="AK46" i="5"/>
  <c r="AP49" i="5"/>
  <c r="BJ49" i="5"/>
  <c r="O48" i="5"/>
  <c r="AD48" i="5"/>
  <c r="AE48" i="5" s="1"/>
  <c r="AN48" i="5"/>
  <c r="AO48" i="5" s="1"/>
  <c r="AX48" i="5"/>
  <c r="AY48" i="5" s="1"/>
  <c r="BH48" i="5"/>
  <c r="BI48" i="5" s="1"/>
  <c r="BR48" i="5"/>
  <c r="BS48" i="5" s="1"/>
  <c r="BU54" i="5"/>
  <c r="BK54" i="5"/>
  <c r="BF54" i="5"/>
  <c r="BA54" i="5"/>
  <c r="AV54" i="5"/>
  <c r="AG54" i="5"/>
  <c r="V17" i="5"/>
  <c r="X17" i="5" s="1"/>
  <c r="BR17" i="5"/>
  <c r="BS17" i="5" s="1"/>
  <c r="BH17" i="5"/>
  <c r="BI17" i="5" s="1"/>
  <c r="AX17" i="5"/>
  <c r="AY17" i="5" s="1"/>
  <c r="AN17" i="5"/>
  <c r="AO17" i="5" s="1"/>
  <c r="AD17" i="5"/>
  <c r="AE17" i="5" s="1"/>
  <c r="BW17" i="5"/>
  <c r="BX17" i="5" s="1"/>
  <c r="BM17" i="5"/>
  <c r="BN17" i="5" s="1"/>
  <c r="BC17" i="5"/>
  <c r="BD17" i="5" s="1"/>
  <c r="AS17" i="5"/>
  <c r="AT17" i="5" s="1"/>
  <c r="AI17" i="5"/>
  <c r="AJ17" i="5" s="1"/>
  <c r="O17" i="5"/>
  <c r="BB23" i="5"/>
  <c r="BV12" i="5"/>
  <c r="AC14" i="5"/>
  <c r="BL23" i="5"/>
  <c r="BW25" i="5"/>
  <c r="BX25" i="5" s="1"/>
  <c r="BV25" i="5" s="1"/>
  <c r="BR25" i="5"/>
  <c r="BS25" i="5" s="1"/>
  <c r="BQ25" i="5" s="1"/>
  <c r="BM25" i="5"/>
  <c r="BN25" i="5" s="1"/>
  <c r="BH25" i="5"/>
  <c r="BI25" i="5" s="1"/>
  <c r="BC25" i="5"/>
  <c r="BD25" i="5" s="1"/>
  <c r="BB25" i="5" s="1"/>
  <c r="AX25" i="5"/>
  <c r="AY25" i="5" s="1"/>
  <c r="AW25" i="5" s="1"/>
  <c r="AS25" i="5"/>
  <c r="AT25" i="5" s="1"/>
  <c r="AN25" i="5"/>
  <c r="AO25" i="5" s="1"/>
  <c r="AI25" i="5"/>
  <c r="AJ25" i="5" s="1"/>
  <c r="AH25" i="5" s="1"/>
  <c r="AD25" i="5"/>
  <c r="AE25" i="5" s="1"/>
  <c r="AC25" i="5" s="1"/>
  <c r="O25" i="5"/>
  <c r="V25" i="5"/>
  <c r="X25" i="5" s="1"/>
  <c r="BB36" i="5"/>
  <c r="AJ41" i="5"/>
  <c r="BQ50" i="5"/>
  <c r="P47" i="5"/>
  <c r="P52" i="5"/>
  <c r="Q52" i="5" s="1"/>
  <c r="O52" i="5" s="1"/>
  <c r="R52" i="5" s="1"/>
  <c r="P50" i="5"/>
  <c r="Q50" i="5" s="1"/>
  <c r="P51" i="5"/>
  <c r="Q51" i="5" s="1"/>
  <c r="P48" i="5"/>
  <c r="Q48" i="5" s="1"/>
  <c r="P45" i="5"/>
  <c r="Q45" i="5" s="1"/>
  <c r="P44" i="5"/>
  <c r="Q44" i="5" s="1"/>
  <c r="P41" i="5"/>
  <c r="P31" i="5"/>
  <c r="Q31" i="5" s="1"/>
  <c r="P34" i="5"/>
  <c r="P32" i="5"/>
  <c r="Q32" i="5" s="1"/>
  <c r="P28" i="5"/>
  <c r="Q28" i="5" s="1"/>
  <c r="P43" i="5"/>
  <c r="Q43" i="5" s="1"/>
  <c r="BV43" i="5" s="1"/>
  <c r="P39" i="5"/>
  <c r="P25" i="5"/>
  <c r="Q25" i="5" s="1"/>
  <c r="P21" i="5"/>
  <c r="Q21" i="5" s="1"/>
  <c r="P35" i="5"/>
  <c r="Q35" i="5" s="1"/>
  <c r="Y35" i="5" s="1"/>
  <c r="P27" i="5"/>
  <c r="Q27" i="5" s="1"/>
  <c r="P26" i="5"/>
  <c r="Q26" i="5" s="1"/>
  <c r="P22" i="5"/>
  <c r="Q22" i="5" s="1"/>
  <c r="BG22" i="5" s="1"/>
  <c r="P42" i="5"/>
  <c r="Q42" i="5" s="1"/>
  <c r="Y42" i="5" s="1"/>
  <c r="P16" i="5"/>
  <c r="Q16" i="5" s="1"/>
  <c r="Y16" i="5" s="1"/>
  <c r="P12" i="5"/>
  <c r="Q12" i="5" s="1"/>
  <c r="P7" i="5"/>
  <c r="Q7" i="5" s="1"/>
  <c r="BV7" i="5" s="1"/>
  <c r="P18" i="5"/>
  <c r="Q18" i="5" s="1"/>
  <c r="AH18" i="5" s="1"/>
  <c r="P10" i="5"/>
  <c r="Q10" i="5" s="1"/>
  <c r="Y10" i="5" s="1"/>
  <c r="P37" i="5"/>
  <c r="Q37" i="5" s="1"/>
  <c r="P36" i="5"/>
  <c r="Q36" i="5" s="1"/>
  <c r="BV36" i="5" s="1"/>
  <c r="P30" i="5"/>
  <c r="Q30" i="5" s="1"/>
  <c r="AW30" i="5" s="1"/>
  <c r="P29" i="5"/>
  <c r="Q29" i="5" s="1"/>
  <c r="Y29" i="5" s="1"/>
  <c r="P20" i="5"/>
  <c r="Q20" i="5" s="1"/>
  <c r="P17" i="5"/>
  <c r="Q17" i="5" s="1"/>
  <c r="P13" i="5"/>
  <c r="Q13" i="5" s="1"/>
  <c r="P8" i="5"/>
  <c r="Q8" i="5" s="1"/>
  <c r="P24" i="5"/>
  <c r="Q24" i="5" s="1"/>
  <c r="R24" i="5" s="1"/>
  <c r="S24" i="5" s="1"/>
  <c r="P14" i="5"/>
  <c r="Q14" i="5" s="1"/>
  <c r="Y14" i="5" s="1"/>
  <c r="P9" i="5"/>
  <c r="Q9" i="5" s="1"/>
  <c r="Y9" i="5" s="1"/>
  <c r="U6" i="5"/>
  <c r="BB10" i="5"/>
  <c r="U11" i="5"/>
  <c r="P15" i="5"/>
  <c r="Q15" i="5" s="1"/>
  <c r="BV15" i="5" s="1"/>
  <c r="R19" i="5"/>
  <c r="S19" i="5" s="1"/>
  <c r="AH19" i="5"/>
  <c r="Y21" i="5"/>
  <c r="BV23" i="5"/>
  <c r="BL26" i="5"/>
  <c r="BV28" i="5"/>
  <c r="AC32" i="5"/>
  <c r="BV6" i="5"/>
  <c r="R14" i="5"/>
  <c r="S14" i="5" s="1"/>
  <c r="Y22" i="5"/>
  <c r="AM23" i="5"/>
  <c r="BG14" i="5"/>
  <c r="Y24" i="5"/>
  <c r="AR26" i="5"/>
  <c r="AM29" i="5"/>
  <c r="AE34" i="5"/>
  <c r="BX41" i="5"/>
  <c r="U47" i="5"/>
  <c r="U45" i="5"/>
  <c r="U44" i="5"/>
  <c r="I62" i="5"/>
  <c r="K62" i="5" s="1"/>
  <c r="U43" i="5"/>
  <c r="U37" i="5"/>
  <c r="U31" i="5"/>
  <c r="U42" i="5"/>
  <c r="U41" i="5"/>
  <c r="U34" i="5"/>
  <c r="U32" i="5"/>
  <c r="U28" i="5"/>
  <c r="U48" i="5"/>
  <c r="U30" i="5"/>
  <c r="U25" i="5"/>
  <c r="U21" i="5"/>
  <c r="U36" i="5"/>
  <c r="U29" i="5"/>
  <c r="U26" i="5"/>
  <c r="U22" i="5"/>
  <c r="U39" i="5"/>
  <c r="U24" i="5"/>
  <c r="U16" i="5"/>
  <c r="U12" i="5"/>
  <c r="U7" i="5"/>
  <c r="U18" i="5"/>
  <c r="U14" i="5"/>
  <c r="U9" i="5"/>
  <c r="U23" i="5"/>
  <c r="U17" i="5"/>
  <c r="U13" i="5"/>
  <c r="U8" i="5"/>
  <c r="U50" i="5"/>
  <c r="U10" i="5"/>
  <c r="Q5" i="5"/>
  <c r="AM5" i="5" s="1"/>
  <c r="Y6" i="5"/>
  <c r="AF33" i="5"/>
  <c r="Y7" i="5"/>
  <c r="V8" i="5"/>
  <c r="X8" i="5" s="1"/>
  <c r="BW8" i="5"/>
  <c r="BX8" i="5" s="1"/>
  <c r="BV8" i="5" s="1"/>
  <c r="BM8" i="5"/>
  <c r="BN8" i="5" s="1"/>
  <c r="BC8" i="5"/>
  <c r="BD8" i="5" s="1"/>
  <c r="AS8" i="5"/>
  <c r="AT8" i="5" s="1"/>
  <c r="AI8" i="5"/>
  <c r="AJ8" i="5" s="1"/>
  <c r="AH8" i="5" s="1"/>
  <c r="BR8" i="5"/>
  <c r="BS8" i="5" s="1"/>
  <c r="BH8" i="5"/>
  <c r="BI8" i="5" s="1"/>
  <c r="AX8" i="5"/>
  <c r="AY8" i="5" s="1"/>
  <c r="AN8" i="5"/>
  <c r="AO8" i="5" s="1"/>
  <c r="AM8" i="5" s="1"/>
  <c r="AD8" i="5"/>
  <c r="AE8" i="5" s="1"/>
  <c r="O8" i="5"/>
  <c r="Y11" i="5"/>
  <c r="V13" i="5"/>
  <c r="X13" i="5" s="1"/>
  <c r="BW13" i="5"/>
  <c r="BX13" i="5" s="1"/>
  <c r="BM13" i="5"/>
  <c r="BN13" i="5" s="1"/>
  <c r="BC13" i="5"/>
  <c r="BD13" i="5" s="1"/>
  <c r="AX13" i="5"/>
  <c r="AY13" i="5" s="1"/>
  <c r="AN13" i="5"/>
  <c r="AO13" i="5" s="1"/>
  <c r="AD13" i="5"/>
  <c r="AE13" i="5" s="1"/>
  <c r="BR13" i="5"/>
  <c r="BS13" i="5" s="1"/>
  <c r="BH13" i="5"/>
  <c r="BI13" i="5" s="1"/>
  <c r="AS13" i="5"/>
  <c r="AT13" i="5" s="1"/>
  <c r="AI13" i="5"/>
  <c r="AJ13" i="5" s="1"/>
  <c r="O13" i="5"/>
  <c r="AH14" i="5"/>
  <c r="BL14" i="5"/>
  <c r="BV14" i="5"/>
  <c r="U15" i="5"/>
  <c r="P19" i="5"/>
  <c r="Q19" i="5" s="1"/>
  <c r="AC19" i="5"/>
  <c r="AW19" i="5"/>
  <c r="BV20" i="5"/>
  <c r="BV24" i="5"/>
  <c r="AC26" i="5"/>
  <c r="BB28" i="5"/>
  <c r="BL32" i="5"/>
  <c r="AX38" i="5"/>
  <c r="AY34" i="5"/>
  <c r="AH35" i="5"/>
  <c r="BN35" i="5"/>
  <c r="X40" i="5"/>
  <c r="BD41" i="5"/>
  <c r="Y43" i="5"/>
  <c r="AK33" i="5"/>
  <c r="AU33" i="5"/>
  <c r="BE33" i="5"/>
  <c r="BT33" i="5"/>
  <c r="AI22" i="5"/>
  <c r="AJ22" i="5" s="1"/>
  <c r="BW22" i="5"/>
  <c r="BX22" i="5" s="1"/>
  <c r="BV22" i="5" s="1"/>
  <c r="BL28" i="5"/>
  <c r="AH36" i="5"/>
  <c r="AH37" i="5"/>
  <c r="AZ46" i="5"/>
  <c r="O7" i="5"/>
  <c r="R7" i="5" s="1"/>
  <c r="S7" i="5" s="1"/>
  <c r="AD7" i="5"/>
  <c r="AE7" i="5" s="1"/>
  <c r="AI7" i="5"/>
  <c r="AJ7" i="5" s="1"/>
  <c r="AN7" i="5"/>
  <c r="AO7" i="5" s="1"/>
  <c r="AM7" i="5" s="1"/>
  <c r="AS7" i="5"/>
  <c r="AT7" i="5" s="1"/>
  <c r="AR7" i="5" s="1"/>
  <c r="AX7" i="5"/>
  <c r="AY7" i="5" s="1"/>
  <c r="BC7" i="5"/>
  <c r="BD7" i="5" s="1"/>
  <c r="BH7" i="5"/>
  <c r="BI7" i="5" s="1"/>
  <c r="BG7" i="5" s="1"/>
  <c r="BM7" i="5"/>
  <c r="BN7" i="5" s="1"/>
  <c r="BL7" i="5" s="1"/>
  <c r="BR7" i="5"/>
  <c r="BS7" i="5" s="1"/>
  <c r="O12" i="5"/>
  <c r="R12" i="5" s="1"/>
  <c r="S12" i="5" s="1"/>
  <c r="AD12" i="5"/>
  <c r="AE12" i="5" s="1"/>
  <c r="AC12" i="5" s="1"/>
  <c r="AI12" i="5"/>
  <c r="AJ12" i="5" s="1"/>
  <c r="AH12" i="5" s="1"/>
  <c r="AN12" i="5"/>
  <c r="AO12" i="5" s="1"/>
  <c r="AM12" i="5" s="1"/>
  <c r="AS12" i="5"/>
  <c r="AT12" i="5" s="1"/>
  <c r="AR12" i="5" s="1"/>
  <c r="AX12" i="5"/>
  <c r="AY12" i="5" s="1"/>
  <c r="AW12" i="5" s="1"/>
  <c r="BC12" i="5"/>
  <c r="BD12" i="5" s="1"/>
  <c r="BB12" i="5" s="1"/>
  <c r="BH12" i="5"/>
  <c r="BI12" i="5" s="1"/>
  <c r="BG12" i="5" s="1"/>
  <c r="BM12" i="5"/>
  <c r="BN12" i="5" s="1"/>
  <c r="BL12" i="5" s="1"/>
  <c r="BR12" i="5"/>
  <c r="BS12" i="5" s="1"/>
  <c r="BQ12" i="5" s="1"/>
  <c r="O16" i="5"/>
  <c r="AD16" i="5"/>
  <c r="AE16" i="5" s="1"/>
  <c r="AI16" i="5"/>
  <c r="AJ16" i="5" s="1"/>
  <c r="AN16" i="5"/>
  <c r="AO16" i="5" s="1"/>
  <c r="AM16" i="5" s="1"/>
  <c r="AS16" i="5"/>
  <c r="AT16" i="5" s="1"/>
  <c r="AX16" i="5"/>
  <c r="AY16" i="5" s="1"/>
  <c r="BC16" i="5"/>
  <c r="BD16" i="5" s="1"/>
  <c r="BH16" i="5"/>
  <c r="BI16" i="5" s="1"/>
  <c r="BG16" i="5" s="1"/>
  <c r="BM16" i="5"/>
  <c r="BN16" i="5" s="1"/>
  <c r="BR16" i="5"/>
  <c r="BS16" i="5" s="1"/>
  <c r="AN19" i="5"/>
  <c r="AO19" i="5" s="1"/>
  <c r="AM19" i="5" s="1"/>
  <c r="BH19" i="5"/>
  <c r="BI19" i="5" s="1"/>
  <c r="BG19" i="5" s="1"/>
  <c r="O22" i="5"/>
  <c r="R22" i="5" s="1"/>
  <c r="S22" i="5" s="1"/>
  <c r="AD22" i="5"/>
  <c r="AE22" i="5" s="1"/>
  <c r="AX22" i="5"/>
  <c r="AY22" i="5" s="1"/>
  <c r="BR22" i="5"/>
  <c r="BS22" i="5" s="1"/>
  <c r="BQ22" i="5" s="1"/>
  <c r="BW26" i="5"/>
  <c r="BX26" i="5" s="1"/>
  <c r="BV26" i="5" s="1"/>
  <c r="BC26" i="5"/>
  <c r="BD26" i="5" s="1"/>
  <c r="BB26" i="5" s="1"/>
  <c r="V26" i="5"/>
  <c r="X26" i="5" s="1"/>
  <c r="Y26" i="5" s="1"/>
  <c r="BH26" i="5"/>
  <c r="BI26" i="5" s="1"/>
  <c r="BG26" i="5" s="1"/>
  <c r="AI26" i="5"/>
  <c r="AJ26" i="5" s="1"/>
  <c r="AH26" i="5" s="1"/>
  <c r="AX26" i="5"/>
  <c r="AY26" i="5" s="1"/>
  <c r="AW26" i="5" s="1"/>
  <c r="BR26" i="5"/>
  <c r="BS26" i="5" s="1"/>
  <c r="BQ26" i="5" s="1"/>
  <c r="BW27" i="5"/>
  <c r="BX27" i="5" s="1"/>
  <c r="BV27" i="5" s="1"/>
  <c r="BR27" i="5"/>
  <c r="BS27" i="5" s="1"/>
  <c r="BM27" i="5"/>
  <c r="BN27" i="5" s="1"/>
  <c r="BH27" i="5"/>
  <c r="BI27" i="5" s="1"/>
  <c r="BC27" i="5"/>
  <c r="BD27" i="5" s="1"/>
  <c r="BB27" i="5" s="1"/>
  <c r="AX27" i="5"/>
  <c r="AY27" i="5" s="1"/>
  <c r="AS27" i="5"/>
  <c r="AT27" i="5" s="1"/>
  <c r="AN27" i="5"/>
  <c r="AO27" i="5" s="1"/>
  <c r="AI27" i="5"/>
  <c r="AJ27" i="5" s="1"/>
  <c r="AH27" i="5" s="1"/>
  <c r="AD27" i="5"/>
  <c r="AE27" i="5" s="1"/>
  <c r="O27" i="5"/>
  <c r="V27" i="5"/>
  <c r="X27" i="5" s="1"/>
  <c r="R28" i="5"/>
  <c r="S28" i="5" s="1"/>
  <c r="Y32" i="5"/>
  <c r="BQ32" i="5"/>
  <c r="Z33" i="5"/>
  <c r="AL54" i="5"/>
  <c r="AT38" i="5"/>
  <c r="BN38" i="5"/>
  <c r="AP33" i="5"/>
  <c r="AZ33" i="5"/>
  <c r="BJ33" i="5"/>
  <c r="BO33" i="5"/>
  <c r="Y20" i="5"/>
  <c r="BC22" i="5"/>
  <c r="BD22" i="5" s="1"/>
  <c r="BB22" i="5" s="1"/>
  <c r="AW32" i="5"/>
  <c r="AW37" i="5"/>
  <c r="BV37" i="5"/>
  <c r="P53" i="5"/>
  <c r="Q53" i="5" s="1"/>
  <c r="BV53" i="5" s="1"/>
  <c r="O53" i="5"/>
  <c r="N53" i="5" s="1"/>
  <c r="O6" i="5"/>
  <c r="R6" i="5" s="1"/>
  <c r="S6" i="5" s="1"/>
  <c r="AD6" i="5"/>
  <c r="AI6" i="5"/>
  <c r="AJ6" i="5" s="1"/>
  <c r="AH6" i="5" s="1"/>
  <c r="AN6" i="5"/>
  <c r="AO6" i="5" s="1"/>
  <c r="AM6" i="5" s="1"/>
  <c r="AS6" i="5"/>
  <c r="AT6" i="5" s="1"/>
  <c r="AR6" i="5" s="1"/>
  <c r="AX6" i="5"/>
  <c r="BC6" i="5"/>
  <c r="BD6" i="5" s="1"/>
  <c r="BB6" i="5" s="1"/>
  <c r="BH6" i="5"/>
  <c r="BI6" i="5" s="1"/>
  <c r="BG6" i="5" s="1"/>
  <c r="BM6" i="5"/>
  <c r="BN6" i="5" s="1"/>
  <c r="BL6" i="5" s="1"/>
  <c r="BR6" i="5"/>
  <c r="BS6" i="5" s="1"/>
  <c r="BQ6" i="5" s="1"/>
  <c r="AD11" i="5"/>
  <c r="AE11" i="5" s="1"/>
  <c r="AC11" i="5" s="1"/>
  <c r="AI11" i="5"/>
  <c r="AJ11" i="5" s="1"/>
  <c r="AH11" i="5" s="1"/>
  <c r="AN11" i="5"/>
  <c r="AO11" i="5" s="1"/>
  <c r="AM11" i="5" s="1"/>
  <c r="AS11" i="5"/>
  <c r="AT11" i="5" s="1"/>
  <c r="AR11" i="5" s="1"/>
  <c r="AX11" i="5"/>
  <c r="AY11" i="5" s="1"/>
  <c r="AW11" i="5" s="1"/>
  <c r="BC11" i="5"/>
  <c r="BD11" i="5" s="1"/>
  <c r="BB11" i="5" s="1"/>
  <c r="BH11" i="5"/>
  <c r="BI11" i="5" s="1"/>
  <c r="BG11" i="5" s="1"/>
  <c r="BM11" i="5"/>
  <c r="BN11" i="5" s="1"/>
  <c r="BL11" i="5" s="1"/>
  <c r="BR11" i="5"/>
  <c r="BS11" i="5" s="1"/>
  <c r="BQ11" i="5" s="1"/>
  <c r="AD15" i="5"/>
  <c r="AE15" i="5" s="1"/>
  <c r="AI15" i="5"/>
  <c r="AJ15" i="5" s="1"/>
  <c r="AN15" i="5"/>
  <c r="AO15" i="5" s="1"/>
  <c r="AS15" i="5"/>
  <c r="AT15" i="5" s="1"/>
  <c r="AR15" i="5" s="1"/>
  <c r="AX15" i="5"/>
  <c r="AY15" i="5" s="1"/>
  <c r="BC15" i="5"/>
  <c r="BD15" i="5" s="1"/>
  <c r="BH15" i="5"/>
  <c r="BI15" i="5" s="1"/>
  <c r="BM15" i="5"/>
  <c r="BN15" i="5" s="1"/>
  <c r="BL15" i="5" s="1"/>
  <c r="BR15" i="5"/>
  <c r="BS15" i="5" s="1"/>
  <c r="BW21" i="5"/>
  <c r="BX21" i="5" s="1"/>
  <c r="BR21" i="5"/>
  <c r="BS21" i="5" s="1"/>
  <c r="BQ21" i="5" s="1"/>
  <c r="BM21" i="5"/>
  <c r="BN21" i="5" s="1"/>
  <c r="BL21" i="5" s="1"/>
  <c r="BH21" i="5"/>
  <c r="BI21" i="5" s="1"/>
  <c r="BC21" i="5"/>
  <c r="BD21" i="5" s="1"/>
  <c r="AX21" i="5"/>
  <c r="AY21" i="5" s="1"/>
  <c r="AW21" i="5" s="1"/>
  <c r="AS21" i="5"/>
  <c r="AT21" i="5" s="1"/>
  <c r="AR21" i="5" s="1"/>
  <c r="AN21" i="5"/>
  <c r="AO21" i="5" s="1"/>
  <c r="AI21" i="5"/>
  <c r="AJ21" i="5" s="1"/>
  <c r="AD21" i="5"/>
  <c r="AE21" i="5" s="1"/>
  <c r="AC21" i="5" s="1"/>
  <c r="O21" i="5"/>
  <c r="R21" i="5" s="1"/>
  <c r="S21" i="5" s="1"/>
  <c r="AS22" i="5"/>
  <c r="AT22" i="5" s="1"/>
  <c r="BM22" i="5"/>
  <c r="BN22" i="5" s="1"/>
  <c r="R23" i="5"/>
  <c r="S23" i="5" s="1"/>
  <c r="AC23" i="5"/>
  <c r="AW23" i="5"/>
  <c r="BQ23" i="5"/>
  <c r="AH24" i="5"/>
  <c r="AR29" i="5"/>
  <c r="AC30" i="5"/>
  <c r="BW31" i="5"/>
  <c r="BX31" i="5" s="1"/>
  <c r="BR31" i="5"/>
  <c r="BS31" i="5" s="1"/>
  <c r="BM31" i="5"/>
  <c r="BN31" i="5" s="1"/>
  <c r="BH31" i="5"/>
  <c r="BI31" i="5" s="1"/>
  <c r="BC31" i="5"/>
  <c r="BD31" i="5" s="1"/>
  <c r="AX31" i="5"/>
  <c r="AY31" i="5" s="1"/>
  <c r="AS31" i="5"/>
  <c r="AT31" i="5" s="1"/>
  <c r="AN31" i="5"/>
  <c r="AO31" i="5" s="1"/>
  <c r="AI31" i="5"/>
  <c r="AJ31" i="5" s="1"/>
  <c r="AD31" i="5"/>
  <c r="AE31" i="5" s="1"/>
  <c r="O31" i="5"/>
  <c r="V31" i="5"/>
  <c r="X31" i="5" s="1"/>
  <c r="AR32" i="5"/>
  <c r="AR36" i="5"/>
  <c r="BB37" i="5"/>
  <c r="BQ37" i="5"/>
  <c r="AS38" i="5"/>
  <c r="V41" i="5"/>
  <c r="X41" i="5" s="1"/>
  <c r="O41" i="5"/>
  <c r="BM41" i="5"/>
  <c r="AS41" i="5"/>
  <c r="BR41" i="5"/>
  <c r="AX41" i="5"/>
  <c r="AD41" i="5"/>
  <c r="AO41" i="5"/>
  <c r="BI41" i="5"/>
  <c r="BM45" i="5"/>
  <c r="BN45" i="5" s="1"/>
  <c r="BH45" i="5"/>
  <c r="BI45" i="5" s="1"/>
  <c r="BG45" i="5" s="1"/>
  <c r="BC45" i="5"/>
  <c r="BD45" i="5" s="1"/>
  <c r="AX45" i="5"/>
  <c r="AY45" i="5" s="1"/>
  <c r="AS45" i="5"/>
  <c r="AT45" i="5" s="1"/>
  <c r="AN45" i="5"/>
  <c r="AO45" i="5" s="1"/>
  <c r="AM45" i="5" s="1"/>
  <c r="AI45" i="5"/>
  <c r="AJ45" i="5" s="1"/>
  <c r="AD45" i="5"/>
  <c r="AE45" i="5" s="1"/>
  <c r="O45" i="5"/>
  <c r="BW45" i="5"/>
  <c r="BX45" i="5" s="1"/>
  <c r="BV45" i="5" s="1"/>
  <c r="BR45" i="5"/>
  <c r="BS45" i="5" s="1"/>
  <c r="V45" i="5"/>
  <c r="X45" i="5" s="1"/>
  <c r="AM53" i="5"/>
  <c r="AD28" i="5"/>
  <c r="AE28" i="5" s="1"/>
  <c r="AX28" i="5"/>
  <c r="AY28" i="5" s="1"/>
  <c r="BR28" i="5"/>
  <c r="BS28" i="5" s="1"/>
  <c r="BQ28" i="5" s="1"/>
  <c r="AM30" i="5"/>
  <c r="AI32" i="5"/>
  <c r="AJ32" i="5" s="1"/>
  <c r="AH32" i="5" s="1"/>
  <c r="BC32" i="5"/>
  <c r="BD32" i="5" s="1"/>
  <c r="BB32" i="5" s="1"/>
  <c r="BW32" i="5"/>
  <c r="BX32" i="5" s="1"/>
  <c r="BV32" i="5" s="1"/>
  <c r="BP54" i="5"/>
  <c r="AN34" i="5"/>
  <c r="BH34" i="5"/>
  <c r="BL36" i="5"/>
  <c r="O40" i="5"/>
  <c r="AW51" i="5"/>
  <c r="O20" i="5"/>
  <c r="R20" i="5" s="1"/>
  <c r="S20" i="5" s="1"/>
  <c r="AD20" i="5"/>
  <c r="AE20" i="5" s="1"/>
  <c r="AC20" i="5" s="1"/>
  <c r="AI20" i="5"/>
  <c r="AJ20" i="5" s="1"/>
  <c r="AH20" i="5" s="1"/>
  <c r="AN20" i="5"/>
  <c r="AO20" i="5" s="1"/>
  <c r="AM20" i="5" s="1"/>
  <c r="AS20" i="5"/>
  <c r="AT20" i="5" s="1"/>
  <c r="AR20" i="5" s="1"/>
  <c r="AX20" i="5"/>
  <c r="AY20" i="5" s="1"/>
  <c r="AW20" i="5" s="1"/>
  <c r="BC20" i="5"/>
  <c r="BD20" i="5" s="1"/>
  <c r="BB20" i="5" s="1"/>
  <c r="BH20" i="5"/>
  <c r="BI20" i="5" s="1"/>
  <c r="BG20" i="5" s="1"/>
  <c r="BM20" i="5"/>
  <c r="BN20" i="5" s="1"/>
  <c r="BL20" i="5" s="1"/>
  <c r="BR20" i="5"/>
  <c r="BS20" i="5" s="1"/>
  <c r="BQ20" i="5" s="1"/>
  <c r="AN24" i="5"/>
  <c r="AO24" i="5" s="1"/>
  <c r="AM24" i="5" s="1"/>
  <c r="AS24" i="5"/>
  <c r="AT24" i="5" s="1"/>
  <c r="AR24" i="5" s="1"/>
  <c r="AX24" i="5"/>
  <c r="AY24" i="5" s="1"/>
  <c r="AW24" i="5" s="1"/>
  <c r="BC24" i="5"/>
  <c r="BD24" i="5" s="1"/>
  <c r="BB24" i="5" s="1"/>
  <c r="BH24" i="5"/>
  <c r="BI24" i="5" s="1"/>
  <c r="BG24" i="5" s="1"/>
  <c r="BM24" i="5"/>
  <c r="BN24" i="5" s="1"/>
  <c r="BL24" i="5" s="1"/>
  <c r="BR24" i="5"/>
  <c r="BS24" i="5" s="1"/>
  <c r="BQ24" i="5" s="1"/>
  <c r="AS28" i="5"/>
  <c r="AT28" i="5" s="1"/>
  <c r="AR28" i="5" s="1"/>
  <c r="R29" i="5"/>
  <c r="S29" i="5" s="1"/>
  <c r="AH30" i="5"/>
  <c r="F54" i="5"/>
  <c r="F55" i="5" s="1"/>
  <c r="AI34" i="5"/>
  <c r="BC34" i="5"/>
  <c r="BJ38" i="5"/>
  <c r="BW34" i="5"/>
  <c r="AC36" i="5"/>
  <c r="AW36" i="5"/>
  <c r="Z38" i="5"/>
  <c r="Y44" i="5"/>
  <c r="BR47" i="5"/>
  <c r="AX47" i="5"/>
  <c r="AD47" i="5"/>
  <c r="BM47" i="5"/>
  <c r="AN47" i="5"/>
  <c r="BC47" i="5"/>
  <c r="O47" i="5"/>
  <c r="AI47" i="5"/>
  <c r="AS47" i="5"/>
  <c r="V47" i="5"/>
  <c r="X47" i="5" s="1"/>
  <c r="BH47" i="5"/>
  <c r="BW47" i="5"/>
  <c r="W49" i="5"/>
  <c r="Z49" i="5" s="1"/>
  <c r="AC51" i="5"/>
  <c r="AQ54" i="5"/>
  <c r="V36" i="5"/>
  <c r="X36" i="5" s="1"/>
  <c r="Y36" i="5" s="1"/>
  <c r="BR36" i="5"/>
  <c r="BS36" i="5" s="1"/>
  <c r="BQ36" i="5" s="1"/>
  <c r="AD39" i="5"/>
  <c r="AI39" i="5"/>
  <c r="AN39" i="5"/>
  <c r="AS39" i="5"/>
  <c r="AX39" i="5"/>
  <c r="BC39" i="5"/>
  <c r="BH39" i="5"/>
  <c r="BM39" i="5"/>
  <c r="BR39" i="5"/>
  <c r="BW39" i="5"/>
  <c r="BW44" i="5"/>
  <c r="BX44" i="5" s="1"/>
  <c r="BV44" i="5" s="1"/>
  <c r="BR44" i="5"/>
  <c r="BS44" i="5" s="1"/>
  <c r="BQ44" i="5" s="1"/>
  <c r="BM44" i="5"/>
  <c r="BN44" i="5" s="1"/>
  <c r="BL44" i="5" s="1"/>
  <c r="BH44" i="5"/>
  <c r="BI44" i="5" s="1"/>
  <c r="BG44" i="5" s="1"/>
  <c r="BC44" i="5"/>
  <c r="BD44" i="5" s="1"/>
  <c r="BB44" i="5" s="1"/>
  <c r="AX44" i="5"/>
  <c r="AY44" i="5" s="1"/>
  <c r="AW44" i="5" s="1"/>
  <c r="AS44" i="5"/>
  <c r="AT44" i="5" s="1"/>
  <c r="AR44" i="5" s="1"/>
  <c r="AN44" i="5"/>
  <c r="AO44" i="5" s="1"/>
  <c r="AM44" i="5" s="1"/>
  <c r="AI44" i="5"/>
  <c r="AJ44" i="5" s="1"/>
  <c r="AH44" i="5" s="1"/>
  <c r="AD44" i="5"/>
  <c r="AE44" i="5" s="1"/>
  <c r="AC44" i="5" s="1"/>
  <c r="O44" i="5"/>
  <c r="R44" i="5" s="1"/>
  <c r="S44" i="5" s="1"/>
  <c r="V50" i="5"/>
  <c r="X50" i="5" s="1"/>
  <c r="Y50" i="5" s="1"/>
  <c r="BW50" i="5"/>
  <c r="BX50" i="5" s="1"/>
  <c r="BV50" i="5" s="1"/>
  <c r="BC50" i="5"/>
  <c r="BD50" i="5" s="1"/>
  <c r="BB50" i="5" s="1"/>
  <c r="AI50" i="5"/>
  <c r="AJ50" i="5" s="1"/>
  <c r="AH50" i="5" s="1"/>
  <c r="BH50" i="5"/>
  <c r="BI50" i="5" s="1"/>
  <c r="BG50" i="5" s="1"/>
  <c r="AN50" i="5"/>
  <c r="AO50" i="5" s="1"/>
  <c r="AM50" i="5" s="1"/>
  <c r="AS50" i="5"/>
  <c r="AT50" i="5" s="1"/>
  <c r="AR50" i="5" s="1"/>
  <c r="BM50" i="5"/>
  <c r="BN50" i="5" s="1"/>
  <c r="BL50" i="5" s="1"/>
  <c r="BL51" i="5"/>
  <c r="AB54" i="5"/>
  <c r="AH51" i="5"/>
  <c r="AH53" i="5"/>
  <c r="AA46" i="5"/>
  <c r="AU46" i="5"/>
  <c r="BO46" i="5"/>
  <c r="O43" i="5"/>
  <c r="AD43" i="5"/>
  <c r="AE43" i="5" s="1"/>
  <c r="AI43" i="5"/>
  <c r="AJ43" i="5" s="1"/>
  <c r="AN43" i="5"/>
  <c r="AO43" i="5" s="1"/>
  <c r="AM43" i="5" s="1"/>
  <c r="AS43" i="5"/>
  <c r="AT43" i="5" s="1"/>
  <c r="AX43" i="5"/>
  <c r="AY43" i="5" s="1"/>
  <c r="BC43" i="5"/>
  <c r="BD43" i="5" s="1"/>
  <c r="BH43" i="5"/>
  <c r="BI43" i="5" s="1"/>
  <c r="BG43" i="5" s="1"/>
  <c r="BM43" i="5"/>
  <c r="BN43" i="5" s="1"/>
  <c r="BR43" i="5"/>
  <c r="BS43" i="5" s="1"/>
  <c r="R51" i="5"/>
  <c r="BG10" i="5" l="1"/>
  <c r="BB5" i="5"/>
  <c r="BQ29" i="5"/>
  <c r="R45" i="5"/>
  <c r="S45" i="5" s="1"/>
  <c r="BL45" i="5"/>
  <c r="AM27" i="5"/>
  <c r="BB16" i="5"/>
  <c r="AW8" i="5"/>
  <c r="Y8" i="5"/>
  <c r="BQ5" i="5"/>
  <c r="BQ10" i="5"/>
  <c r="AW29" i="5"/>
  <c r="Y45" i="5"/>
  <c r="AC45" i="5"/>
  <c r="AW45" i="5"/>
  <c r="AM42" i="5"/>
  <c r="R27" i="5"/>
  <c r="S27" i="5" s="1"/>
  <c r="AR27" i="5"/>
  <c r="BL27" i="5"/>
  <c r="BQ16" i="5"/>
  <c r="AW16" i="5"/>
  <c r="AC16" i="5"/>
  <c r="Y19" i="5"/>
  <c r="BG13" i="5"/>
  <c r="AW13" i="5"/>
  <c r="Y13" i="5"/>
  <c r="R8" i="5"/>
  <c r="S8" i="5" s="1"/>
  <c r="BG8" i="5"/>
  <c r="BB8" i="5"/>
  <c r="AW18" i="5"/>
  <c r="BV10" i="5"/>
  <c r="AH10" i="5"/>
  <c r="AH28" i="5"/>
  <c r="BV5" i="5"/>
  <c r="G55" i="5"/>
  <c r="G56" i="5" s="1"/>
  <c r="BG53" i="5"/>
  <c r="AR45" i="5"/>
  <c r="Y27" i="5"/>
  <c r="BG27" i="5"/>
  <c r="AH16" i="5"/>
  <c r="R10" i="5"/>
  <c r="S10" i="5" s="1"/>
  <c r="AR8" i="5"/>
  <c r="P33" i="5"/>
  <c r="AR10" i="5"/>
  <c r="BB29" i="5"/>
  <c r="AR5" i="5"/>
  <c r="BB53" i="5"/>
  <c r="BQ45" i="5"/>
  <c r="AH45" i="5"/>
  <c r="BB45" i="5"/>
  <c r="AC31" i="5"/>
  <c r="AW31" i="5"/>
  <c r="BQ31" i="5"/>
  <c r="BG29" i="5"/>
  <c r="AC27" i="5"/>
  <c r="AW27" i="5"/>
  <c r="BQ27" i="5"/>
  <c r="BL16" i="5"/>
  <c r="AR16" i="5"/>
  <c r="R16" i="5"/>
  <c r="S16" i="5" s="1"/>
  <c r="AH29" i="5"/>
  <c r="AC8" i="5"/>
  <c r="BQ8" i="5"/>
  <c r="BL8" i="5"/>
  <c r="AC5" i="5"/>
  <c r="AD38" i="5"/>
  <c r="Y15" i="5"/>
  <c r="AC10" i="5"/>
  <c r="BV16" i="5"/>
  <c r="BL10" i="5"/>
  <c r="R17" i="5"/>
  <c r="S17" i="5" s="1"/>
  <c r="BL17" i="5"/>
  <c r="AW17" i="5"/>
  <c r="AH5" i="5"/>
  <c r="BW46" i="5"/>
  <c r="BX47" i="5"/>
  <c r="BW49" i="5"/>
  <c r="BN47" i="5"/>
  <c r="BM49" i="5"/>
  <c r="AO46" i="5"/>
  <c r="BS33" i="5"/>
  <c r="AS33" i="5"/>
  <c r="BR38" i="5"/>
  <c r="BW33" i="5"/>
  <c r="BQ48" i="5"/>
  <c r="AW48" i="5"/>
  <c r="AC48" i="5"/>
  <c r="BV48" i="5"/>
  <c r="AH48" i="5"/>
  <c r="R48" i="5"/>
  <c r="S48" i="5" s="1"/>
  <c r="BB48" i="5"/>
  <c r="BG48" i="5"/>
  <c r="P49" i="5"/>
  <c r="Q47" i="5"/>
  <c r="Q49" i="5" s="1"/>
  <c r="AC35" i="5"/>
  <c r="BB9" i="5"/>
  <c r="AT33" i="5"/>
  <c r="Y18" i="5"/>
  <c r="BI33" i="5"/>
  <c r="AW53" i="5"/>
  <c r="BB43" i="5"/>
  <c r="AH43" i="5"/>
  <c r="BL48" i="5"/>
  <c r="R42" i="5"/>
  <c r="S42" i="5" s="1"/>
  <c r="O49" i="5"/>
  <c r="BM46" i="5"/>
  <c r="BN41" i="5"/>
  <c r="BQ35" i="5"/>
  <c r="BB31" i="5"/>
  <c r="Y30" i="5"/>
  <c r="BG15" i="5"/>
  <c r="AD33" i="5"/>
  <c r="AE6" i="5"/>
  <c r="R30" i="5"/>
  <c r="S30" i="5" s="1"/>
  <c r="AY38" i="5"/>
  <c r="R13" i="5"/>
  <c r="S13" i="5" s="1"/>
  <c r="BB13" i="5"/>
  <c r="BM33" i="5"/>
  <c r="AE38" i="5"/>
  <c r="BL9" i="5"/>
  <c r="AM18" i="5"/>
  <c r="AM51" i="5"/>
  <c r="BB51" i="5"/>
  <c r="BG51" i="5"/>
  <c r="AR51" i="5"/>
  <c r="R15" i="5"/>
  <c r="S15" i="5" s="1"/>
  <c r="BL30" i="5"/>
  <c r="BV18" i="5"/>
  <c r="AH17" i="5"/>
  <c r="BV17" i="5"/>
  <c r="BG17" i="5"/>
  <c r="AH9" i="5"/>
  <c r="BL53" i="5"/>
  <c r="AW43" i="5"/>
  <c r="Y48" i="5"/>
  <c r="BX39" i="5"/>
  <c r="BW40" i="5"/>
  <c r="BD39" i="5"/>
  <c r="BC40" i="5"/>
  <c r="AJ39" i="5"/>
  <c r="AI40" i="5"/>
  <c r="BD47" i="5"/>
  <c r="BC49" i="5"/>
  <c r="AY47" i="5"/>
  <c r="AX49" i="5"/>
  <c r="AW42" i="5"/>
  <c r="R36" i="5"/>
  <c r="S36" i="5" s="1"/>
  <c r="BV30" i="5"/>
  <c r="AN38" i="5"/>
  <c r="AO34" i="5"/>
  <c r="AW28" i="5"/>
  <c r="AX46" i="5"/>
  <c r="AY41" i="5"/>
  <c r="O46" i="5"/>
  <c r="R46" i="5" s="1"/>
  <c r="BB35" i="5"/>
  <c r="Y31" i="5"/>
  <c r="AM31" i="5"/>
  <c r="BG31" i="5"/>
  <c r="BQ30" i="5"/>
  <c r="BL22" i="5"/>
  <c r="AH21" i="5"/>
  <c r="BB21" i="5"/>
  <c r="BV21" i="5"/>
  <c r="BB15" i="5"/>
  <c r="AH15" i="5"/>
  <c r="BG42" i="5"/>
  <c r="AR35" i="5"/>
  <c r="BG28" i="5"/>
  <c r="AR48" i="5"/>
  <c r="AN46" i="5"/>
  <c r="AW22" i="5"/>
  <c r="BB7" i="5"/>
  <c r="AH7" i="5"/>
  <c r="AR42" i="5"/>
  <c r="AH22" i="5"/>
  <c r="BC46" i="5"/>
  <c r="BL35" i="5"/>
  <c r="BB14" i="5"/>
  <c r="AH13" i="5"/>
  <c r="AC13" i="5"/>
  <c r="BL13" i="5"/>
  <c r="AM36" i="5"/>
  <c r="AM14" i="5"/>
  <c r="AI33" i="5"/>
  <c r="BL18" i="5"/>
  <c r="AR9" i="5"/>
  <c r="AN33" i="5"/>
  <c r="BV19" i="5"/>
  <c r="BQ18" i="5"/>
  <c r="AC18" i="5"/>
  <c r="AM9" i="5"/>
  <c r="R5" i="5"/>
  <c r="S5" i="5" s="1"/>
  <c r="R37" i="5"/>
  <c r="S37" i="5" s="1"/>
  <c r="AM37" i="5"/>
  <c r="BG37" i="5"/>
  <c r="Y37" i="5"/>
  <c r="BL37" i="5"/>
  <c r="R26" i="5"/>
  <c r="S26" i="5" s="1"/>
  <c r="AM26" i="5"/>
  <c r="BG32" i="5"/>
  <c r="R32" i="5"/>
  <c r="S32" i="5" s="1"/>
  <c r="AM32" i="5"/>
  <c r="AJ46" i="5"/>
  <c r="Y25" i="5"/>
  <c r="AM25" i="5"/>
  <c r="BG25" i="5"/>
  <c r="AC24" i="5"/>
  <c r="BQ14" i="5"/>
  <c r="AR30" i="5"/>
  <c r="BB18" i="5"/>
  <c r="AR17" i="5"/>
  <c r="AC17" i="5"/>
  <c r="BQ17" i="5"/>
  <c r="AM10" i="5"/>
  <c r="BN33" i="5"/>
  <c r="BX33" i="5"/>
  <c r="AJ33" i="5"/>
  <c r="BM40" i="5"/>
  <c r="BN39" i="5"/>
  <c r="AS40" i="5"/>
  <c r="AT39" i="5"/>
  <c r="AJ47" i="5"/>
  <c r="AI49" i="5"/>
  <c r="AI38" i="5"/>
  <c r="AJ34" i="5"/>
  <c r="AS46" i="5"/>
  <c r="AT41" i="5"/>
  <c r="BH40" i="5"/>
  <c r="BI39" i="5"/>
  <c r="AN40" i="5"/>
  <c r="AO39" i="5"/>
  <c r="BH49" i="5"/>
  <c r="BI47" i="5"/>
  <c r="AE47" i="5"/>
  <c r="AD49" i="5"/>
  <c r="BL42" i="5"/>
  <c r="BW38" i="5"/>
  <c r="BX34" i="5"/>
  <c r="BQ42" i="5"/>
  <c r="BH38" i="5"/>
  <c r="BI34" i="5"/>
  <c r="AC53" i="5"/>
  <c r="AD46" i="5"/>
  <c r="AE41" i="5"/>
  <c r="AH31" i="5"/>
  <c r="BV31" i="5"/>
  <c r="AM15" i="5"/>
  <c r="AX33" i="5"/>
  <c r="AY6" i="5"/>
  <c r="BH46" i="5"/>
  <c r="BD46" i="5"/>
  <c r="BB46" i="5" s="1"/>
  <c r="BQ13" i="5"/>
  <c r="BC33" i="5"/>
  <c r="BH33" i="5"/>
  <c r="AW9" i="5"/>
  <c r="X33" i="5"/>
  <c r="P46" i="5"/>
  <c r="Q41" i="5"/>
  <c r="Q46" i="5" s="1"/>
  <c r="BD33" i="5"/>
  <c r="BQ43" i="5"/>
  <c r="AC43" i="5"/>
  <c r="BQ51" i="5"/>
  <c r="BV42" i="5"/>
  <c r="AR53" i="5"/>
  <c r="BL43" i="5"/>
  <c r="AR43" i="5"/>
  <c r="R43" i="5"/>
  <c r="S43" i="5" s="1"/>
  <c r="BQ53" i="5"/>
  <c r="Y51" i="5"/>
  <c r="BB42" i="5"/>
  <c r="BS39" i="5"/>
  <c r="BR40" i="5"/>
  <c r="AY39" i="5"/>
  <c r="AX40" i="5"/>
  <c r="AE39" i="5"/>
  <c r="AD40" i="5"/>
  <c r="W54" i="5"/>
  <c r="AM48" i="5"/>
  <c r="AT47" i="5"/>
  <c r="AS49" i="5"/>
  <c r="AN49" i="5"/>
  <c r="AO47" i="5"/>
  <c r="BS47" i="5"/>
  <c r="BR49" i="5"/>
  <c r="BG35" i="5"/>
  <c r="BC38" i="5"/>
  <c r="BD34" i="5"/>
  <c r="BB30" i="5"/>
  <c r="BV51" i="5"/>
  <c r="BG30" i="5"/>
  <c r="AC28" i="5"/>
  <c r="BI46" i="5"/>
  <c r="BG46" i="5" s="1"/>
  <c r="BG41" i="5"/>
  <c r="BR46" i="5"/>
  <c r="BS41" i="5"/>
  <c r="X46" i="5"/>
  <c r="Y46" i="5" s="1"/>
  <c r="Y41" i="5"/>
  <c r="R35" i="5"/>
  <c r="S35" i="5" s="1"/>
  <c r="R31" i="5"/>
  <c r="S31" i="5" s="1"/>
  <c r="AR31" i="5"/>
  <c r="BL31" i="5"/>
  <c r="AR22" i="5"/>
  <c r="AM21" i="5"/>
  <c r="BG21" i="5"/>
  <c r="BQ15" i="5"/>
  <c r="AW15" i="5"/>
  <c r="AC15" i="5"/>
  <c r="BT53" i="5"/>
  <c r="BT54" i="5" s="1"/>
  <c r="BU55" i="5" s="1"/>
  <c r="AZ53" i="5"/>
  <c r="AZ54" i="5" s="1"/>
  <c r="BA55" i="5" s="1"/>
  <c r="AF53" i="5"/>
  <c r="AF54" i="5" s="1"/>
  <c r="AG55" i="5" s="1"/>
  <c r="AK53" i="5"/>
  <c r="AK54" i="5" s="1"/>
  <c r="AL55" i="5" s="1"/>
  <c r="BE53" i="5"/>
  <c r="BE54" i="5" s="1"/>
  <c r="BF55" i="5" s="1"/>
  <c r="AP53" i="5"/>
  <c r="AP54" i="5" s="1"/>
  <c r="AQ55" i="5" s="1"/>
  <c r="AA53" i="5"/>
  <c r="AA54" i="5" s="1"/>
  <c r="AB55" i="5" s="1"/>
  <c r="BJ53" i="5"/>
  <c r="BJ54" i="5" s="1"/>
  <c r="BK55" i="5" s="1"/>
  <c r="BO53" i="5"/>
  <c r="BO54" i="5" s="1"/>
  <c r="BP55" i="5" s="1"/>
  <c r="AU53" i="5"/>
  <c r="AU54" i="5" s="1"/>
  <c r="AV55" i="5" s="1"/>
  <c r="AC42" i="5"/>
  <c r="AM28" i="5"/>
  <c r="BG36" i="5"/>
  <c r="X38" i="5"/>
  <c r="N54" i="5"/>
  <c r="AC22" i="5"/>
  <c r="BQ7" i="5"/>
  <c r="AW7" i="5"/>
  <c r="AC7" i="5"/>
  <c r="AW35" i="5"/>
  <c r="BQ19" i="5"/>
  <c r="AR14" i="5"/>
  <c r="AR13" i="5"/>
  <c r="AM13" i="5"/>
  <c r="BV13" i="5"/>
  <c r="Q33" i="5"/>
  <c r="Y5" i="5"/>
  <c r="K64" i="5"/>
  <c r="M64" i="5" s="1"/>
  <c r="N64" i="5" s="1"/>
  <c r="O64" i="5"/>
  <c r="BX46" i="5"/>
  <c r="BV46" i="5" s="1"/>
  <c r="BV41" i="5"/>
  <c r="BS38" i="5"/>
  <c r="AR19" i="5"/>
  <c r="AR18" i="5"/>
  <c r="R9" i="5"/>
  <c r="S9" i="5" s="1"/>
  <c r="BB19" i="5"/>
  <c r="BG18" i="5"/>
  <c r="BQ9" i="5"/>
  <c r="AC9" i="5"/>
  <c r="O33" i="5"/>
  <c r="P40" i="5"/>
  <c r="P54" i="5" s="1"/>
  <c r="Q39" i="5"/>
  <c r="P38" i="5"/>
  <c r="Q34" i="5"/>
  <c r="BQ34" i="5" s="1"/>
  <c r="AI46" i="5"/>
  <c r="R25" i="5"/>
  <c r="S25" i="5" s="1"/>
  <c r="AR25" i="5"/>
  <c r="BL25" i="5"/>
  <c r="AW14" i="5"/>
  <c r="AR37" i="5"/>
  <c r="BB17" i="5"/>
  <c r="AM17" i="5"/>
  <c r="Y17" i="5"/>
  <c r="BV9" i="5"/>
  <c r="BL5" i="5"/>
  <c r="BR33" i="5"/>
  <c r="BG5" i="5"/>
  <c r="AO33" i="5"/>
  <c r="R47" i="5" l="1"/>
  <c r="S47" i="5" s="1"/>
  <c r="BR54" i="5"/>
  <c r="BM54" i="5"/>
  <c r="BC54" i="5"/>
  <c r="AX54" i="5"/>
  <c r="BI38" i="5"/>
  <c r="BG34" i="5"/>
  <c r="BI40" i="5"/>
  <c r="BG39" i="5"/>
  <c r="AR39" i="5"/>
  <c r="AT40" i="5"/>
  <c r="BD49" i="5"/>
  <c r="BB49" i="5" s="1"/>
  <c r="BB47" i="5"/>
  <c r="Y33" i="5"/>
  <c r="X49" i="5"/>
  <c r="Y49" i="5" s="1"/>
  <c r="AE46" i="5"/>
  <c r="AC46" i="5" s="1"/>
  <c r="AC41" i="5"/>
  <c r="BV33" i="5"/>
  <c r="AY46" i="5"/>
  <c r="AW46" i="5" s="1"/>
  <c r="AW41" i="5"/>
  <c r="Y47" i="5"/>
  <c r="AD54" i="5"/>
  <c r="R49" i="5"/>
  <c r="AR33" i="5"/>
  <c r="AS54" i="5"/>
  <c r="BL47" i="5"/>
  <c r="BN49" i="5"/>
  <c r="BL49" i="5" s="1"/>
  <c r="BS46" i="5"/>
  <c r="BQ46" i="5" s="1"/>
  <c r="BQ41" i="5"/>
  <c r="AY40" i="5"/>
  <c r="AW39" i="5"/>
  <c r="BI49" i="5"/>
  <c r="BG49" i="5" s="1"/>
  <c r="BG47" i="5"/>
  <c r="AJ38" i="5"/>
  <c r="AH34" i="5"/>
  <c r="AO38" i="5"/>
  <c r="AM38" i="5" s="1"/>
  <c r="AM34" i="5"/>
  <c r="AJ40" i="5"/>
  <c r="AH39" i="5"/>
  <c r="AW38" i="5"/>
  <c r="Q38" i="5"/>
  <c r="BL34" i="5"/>
  <c r="Y34" i="5"/>
  <c r="AR34" i="5"/>
  <c r="R34" i="5"/>
  <c r="S34" i="5" s="1"/>
  <c r="BQ38" i="5"/>
  <c r="BD38" i="5"/>
  <c r="BB38" i="5" s="1"/>
  <c r="BB34" i="5"/>
  <c r="BQ47" i="5"/>
  <c r="BS49" i="5"/>
  <c r="BQ49" i="5" s="1"/>
  <c r="AR47" i="5"/>
  <c r="AT49" i="5"/>
  <c r="AR49" i="5" s="1"/>
  <c r="AC39" i="5"/>
  <c r="AE40" i="5"/>
  <c r="BQ39" i="5"/>
  <c r="BS40" i="5"/>
  <c r="BB33" i="5"/>
  <c r="AO40" i="5"/>
  <c r="AM39" i="5"/>
  <c r="AT46" i="5"/>
  <c r="AR46" i="5" s="1"/>
  <c r="AR41" i="5"/>
  <c r="BL39" i="5"/>
  <c r="BN40" i="5"/>
  <c r="BL33" i="5"/>
  <c r="AH41" i="5"/>
  <c r="AI54" i="5"/>
  <c r="AW47" i="5"/>
  <c r="AY49" i="5"/>
  <c r="AW49" i="5" s="1"/>
  <c r="BD40" i="5"/>
  <c r="BB39" i="5"/>
  <c r="AC34" i="5"/>
  <c r="BN46" i="5"/>
  <c r="BL46" i="5" s="1"/>
  <c r="BL41" i="5"/>
  <c r="BW54" i="5"/>
  <c r="BQ33" i="5"/>
  <c r="AM41" i="5"/>
  <c r="Z54" i="5"/>
  <c r="AW6" i="5"/>
  <c r="AY33" i="5"/>
  <c r="AH33" i="5"/>
  <c r="BX40" i="5"/>
  <c r="BV39" i="5"/>
  <c r="AC6" i="5"/>
  <c r="AE33" i="5"/>
  <c r="O54" i="5"/>
  <c r="R33" i="5"/>
  <c r="AM33" i="5"/>
  <c r="Q40" i="5"/>
  <c r="Q54" i="5" s="1"/>
  <c r="Y39" i="5"/>
  <c r="R39" i="5"/>
  <c r="S39" i="5" s="1"/>
  <c r="AO49" i="5"/>
  <c r="AM49" i="5" s="1"/>
  <c r="AM47" i="5"/>
  <c r="BH54" i="5"/>
  <c r="BB41" i="5"/>
  <c r="BX38" i="5"/>
  <c r="BV38" i="5" s="1"/>
  <c r="BV34" i="5"/>
  <c r="AC47" i="5"/>
  <c r="AE49" i="5"/>
  <c r="AC49" i="5" s="1"/>
  <c r="AJ49" i="5"/>
  <c r="AH49" i="5" s="1"/>
  <c r="AH47" i="5"/>
  <c r="AH46" i="5"/>
  <c r="AN54" i="5"/>
  <c r="R41" i="5"/>
  <c r="S41" i="5" s="1"/>
  <c r="AC38" i="5"/>
  <c r="AW34" i="5"/>
  <c r="BG33" i="5"/>
  <c r="AM46" i="5"/>
  <c r="BX49" i="5"/>
  <c r="BV49" i="5" s="1"/>
  <c r="BV47" i="5"/>
  <c r="BL40" i="5" l="1"/>
  <c r="AM40" i="5"/>
  <c r="AC40" i="5"/>
  <c r="AH40" i="5"/>
  <c r="AH38" i="5"/>
  <c r="BQ40" i="5"/>
  <c r="BB40" i="5"/>
  <c r="BI54" i="5"/>
  <c r="BG54" i="5" s="1"/>
  <c r="AO54" i="5"/>
  <c r="AM54" i="5" s="1"/>
  <c r="AJ54" i="5"/>
  <c r="AH54" i="5" s="1"/>
  <c r="BG40" i="5"/>
  <c r="AE54" i="5"/>
  <c r="AC54" i="5" s="1"/>
  <c r="AC33" i="5"/>
  <c r="BX54" i="5"/>
  <c r="BV54" i="5" s="1"/>
  <c r="AY54" i="5"/>
  <c r="AW54" i="5" s="1"/>
  <c r="AW33" i="5"/>
  <c r="AW40" i="5"/>
  <c r="AT54" i="5"/>
  <c r="AR54" i="5" s="1"/>
  <c r="X54" i="5"/>
  <c r="Y54" i="5" s="1"/>
  <c r="AR40" i="5"/>
  <c r="Y40" i="5"/>
  <c r="R40" i="5"/>
  <c r="R54" i="5"/>
  <c r="BV40" i="5"/>
  <c r="BS54" i="5"/>
  <c r="BQ54" i="5" s="1"/>
  <c r="BN54" i="5"/>
  <c r="BL54" i="5" s="1"/>
  <c r="BD54" i="5"/>
  <c r="BB54" i="5" s="1"/>
  <c r="BB55" i="5" s="1"/>
  <c r="R38" i="5"/>
  <c r="AR38" i="5"/>
  <c r="BL38" i="5"/>
  <c r="Y38" i="5"/>
  <c r="BG38" i="5"/>
  <c r="AW55" i="5" l="1"/>
  <c r="BL55" i="5"/>
  <c r="AR55" i="5"/>
  <c r="BV55" i="5"/>
  <c r="AH55" i="5"/>
  <c r="BQ55" i="5"/>
  <c r="AM55" i="5"/>
  <c r="AC55" i="5"/>
  <c r="BG55" i="5"/>
  <c r="J72" i="4" l="1"/>
  <c r="J71" i="4"/>
  <c r="J70" i="4"/>
  <c r="J69" i="4"/>
  <c r="J68" i="4"/>
  <c r="J67" i="4"/>
  <c r="J66" i="4"/>
  <c r="J65" i="4"/>
  <c r="J64" i="4"/>
  <c r="C63" i="4"/>
  <c r="D62" i="4"/>
  <c r="D61" i="4"/>
  <c r="D63" i="4" s="1"/>
  <c r="A63" i="4" s="1"/>
  <c r="BX53" i="4"/>
  <c r="BU53" i="4"/>
  <c r="BS53" i="4"/>
  <c r="BP53" i="4"/>
  <c r="BN53" i="4"/>
  <c r="BK53" i="4"/>
  <c r="BI53" i="4"/>
  <c r="BF53" i="4"/>
  <c r="BD53" i="4"/>
  <c r="BA53" i="4"/>
  <c r="AY53" i="4"/>
  <c r="AV53" i="4"/>
  <c r="AT53" i="4"/>
  <c r="AQ53" i="4"/>
  <c r="AO53" i="4"/>
  <c r="AL53" i="4"/>
  <c r="AJ53" i="4"/>
  <c r="AG53" i="4"/>
  <c r="AE53" i="4"/>
  <c r="AB53" i="4"/>
  <c r="BW51" i="4"/>
  <c r="BX51" i="4" s="1"/>
  <c r="BR51" i="4"/>
  <c r="BS51" i="4" s="1"/>
  <c r="BM51" i="4"/>
  <c r="BN51" i="4" s="1"/>
  <c r="BH51" i="4"/>
  <c r="BI51" i="4" s="1"/>
  <c r="BC51" i="4"/>
  <c r="BD51" i="4" s="1"/>
  <c r="AX51" i="4"/>
  <c r="AY51" i="4" s="1"/>
  <c r="AS51" i="4"/>
  <c r="AT51" i="4" s="1"/>
  <c r="AN51" i="4"/>
  <c r="AO51" i="4" s="1"/>
  <c r="AI51" i="4"/>
  <c r="AJ51" i="4" s="1"/>
  <c r="AD51" i="4"/>
  <c r="AE51" i="4" s="1"/>
  <c r="V51" i="4"/>
  <c r="X51" i="4" s="1"/>
  <c r="O51" i="4"/>
  <c r="J51" i="4"/>
  <c r="BT50" i="4"/>
  <c r="BO50" i="4"/>
  <c r="BJ50" i="4"/>
  <c r="BE50" i="4"/>
  <c r="AZ50" i="4"/>
  <c r="AU50" i="4"/>
  <c r="AP50" i="4"/>
  <c r="AK50" i="4"/>
  <c r="AF50" i="4"/>
  <c r="AA50" i="4"/>
  <c r="Z50" i="4"/>
  <c r="M50" i="4"/>
  <c r="BU49" i="4"/>
  <c r="BP49" i="4"/>
  <c r="BK49" i="4"/>
  <c r="BF49" i="4"/>
  <c r="BA49" i="4"/>
  <c r="AV49" i="4"/>
  <c r="AQ49" i="4"/>
  <c r="AL49" i="4"/>
  <c r="AG49" i="4"/>
  <c r="AB49" i="4"/>
  <c r="L49" i="4"/>
  <c r="I49" i="4"/>
  <c r="H49" i="4"/>
  <c r="G49" i="4"/>
  <c r="F49" i="4"/>
  <c r="N48" i="4"/>
  <c r="M48" i="4"/>
  <c r="AD48" i="4" s="1"/>
  <c r="J48" i="4"/>
  <c r="J49" i="4" s="1"/>
  <c r="BT47" i="4"/>
  <c r="BO47" i="4"/>
  <c r="BJ47" i="4"/>
  <c r="BE47" i="4"/>
  <c r="AZ47" i="4"/>
  <c r="AU47" i="4"/>
  <c r="AP47" i="4"/>
  <c r="AK47" i="4"/>
  <c r="AF47" i="4"/>
  <c r="AA47" i="4"/>
  <c r="Z47" i="4"/>
  <c r="M47" i="4"/>
  <c r="AS47" i="4" s="1"/>
  <c r="AT47" i="4" s="1"/>
  <c r="BU46" i="4"/>
  <c r="BP46" i="4"/>
  <c r="BK46" i="4"/>
  <c r="BF46" i="4"/>
  <c r="BA46" i="4"/>
  <c r="AV46" i="4"/>
  <c r="AQ46" i="4"/>
  <c r="AL46" i="4"/>
  <c r="AG46" i="4"/>
  <c r="AB46" i="4"/>
  <c r="W46" i="4"/>
  <c r="N46" i="4"/>
  <c r="L46" i="4"/>
  <c r="J46" i="4"/>
  <c r="I46" i="4"/>
  <c r="H46" i="4"/>
  <c r="G46" i="4"/>
  <c r="F46" i="4"/>
  <c r="BT45" i="4"/>
  <c r="BO45" i="4"/>
  <c r="BJ45" i="4"/>
  <c r="BE45" i="4"/>
  <c r="AZ45" i="4"/>
  <c r="AU45" i="4"/>
  <c r="AP45" i="4"/>
  <c r="AK45" i="4"/>
  <c r="AF45" i="4"/>
  <c r="AA45" i="4"/>
  <c r="Z45" i="4"/>
  <c r="M45" i="4"/>
  <c r="V45" i="4" s="1"/>
  <c r="X45" i="4" s="1"/>
  <c r="BT44" i="4"/>
  <c r="BR44" i="4"/>
  <c r="BS44" i="4" s="1"/>
  <c r="BO44" i="4"/>
  <c r="BJ44" i="4"/>
  <c r="BE44" i="4"/>
  <c r="AZ44" i="4"/>
  <c r="AU44" i="4"/>
  <c r="AP44" i="4"/>
  <c r="AK44" i="4"/>
  <c r="AF44" i="4"/>
  <c r="AA44" i="4"/>
  <c r="Z44" i="4"/>
  <c r="M44" i="4"/>
  <c r="BC44" i="4" s="1"/>
  <c r="BD44" i="4" s="1"/>
  <c r="BT43" i="4"/>
  <c r="BO43" i="4"/>
  <c r="BJ43" i="4"/>
  <c r="BE43" i="4"/>
  <c r="AZ43" i="4"/>
  <c r="AU43" i="4"/>
  <c r="AP43" i="4"/>
  <c r="AK43" i="4"/>
  <c r="AF43" i="4"/>
  <c r="AA43" i="4"/>
  <c r="Z43" i="4"/>
  <c r="M43" i="4"/>
  <c r="V43" i="4" s="1"/>
  <c r="X43" i="4" s="1"/>
  <c r="BT42" i="4"/>
  <c r="BO42" i="4"/>
  <c r="BJ42" i="4"/>
  <c r="BE42" i="4"/>
  <c r="AZ42" i="4"/>
  <c r="AU42" i="4"/>
  <c r="AP42" i="4"/>
  <c r="AK42" i="4"/>
  <c r="AF42" i="4"/>
  <c r="AA42" i="4"/>
  <c r="Z42" i="4"/>
  <c r="M42" i="4"/>
  <c r="AD42" i="4" s="1"/>
  <c r="AE42" i="4" s="1"/>
  <c r="BT41" i="4"/>
  <c r="BO41" i="4"/>
  <c r="BJ41" i="4"/>
  <c r="BE41" i="4"/>
  <c r="AZ41" i="4"/>
  <c r="AU41" i="4"/>
  <c r="AP41" i="4"/>
  <c r="AK41" i="4"/>
  <c r="AF41" i="4"/>
  <c r="AA41" i="4"/>
  <c r="Z41" i="4"/>
  <c r="M41" i="4"/>
  <c r="BU40" i="4"/>
  <c r="BP40" i="4"/>
  <c r="BK40" i="4"/>
  <c r="BF40" i="4"/>
  <c r="BA40" i="4"/>
  <c r="AV40" i="4"/>
  <c r="AQ40" i="4"/>
  <c r="AL40" i="4"/>
  <c r="AK40" i="4"/>
  <c r="AG40" i="4"/>
  <c r="AB40" i="4"/>
  <c r="W40" i="4"/>
  <c r="N40" i="4"/>
  <c r="Z40" i="4" s="1"/>
  <c r="L40" i="4"/>
  <c r="J40" i="4"/>
  <c r="I40" i="4"/>
  <c r="H40" i="4"/>
  <c r="G40" i="4"/>
  <c r="F40" i="4"/>
  <c r="BT39" i="4"/>
  <c r="BT40" i="4" s="1"/>
  <c r="BO39" i="4"/>
  <c r="BO40" i="4" s="1"/>
  <c r="BJ39" i="4"/>
  <c r="BJ40" i="4" s="1"/>
  <c r="BE39" i="4"/>
  <c r="BE40" i="4" s="1"/>
  <c r="AZ39" i="4"/>
  <c r="AZ40" i="4" s="1"/>
  <c r="AU39" i="4"/>
  <c r="AU40" i="4" s="1"/>
  <c r="AP39" i="4"/>
  <c r="AP40" i="4" s="1"/>
  <c r="AK39" i="4"/>
  <c r="AF39" i="4"/>
  <c r="AF40" i="4" s="1"/>
  <c r="AA39" i="4"/>
  <c r="AA40" i="4" s="1"/>
  <c r="Z39" i="4"/>
  <c r="M39" i="4"/>
  <c r="BM39" i="4" s="1"/>
  <c r="BU38" i="4"/>
  <c r="BP38" i="4"/>
  <c r="BK38" i="4"/>
  <c r="BF38" i="4"/>
  <c r="BA38" i="4"/>
  <c r="AV38" i="4"/>
  <c r="AQ38" i="4"/>
  <c r="AL38" i="4"/>
  <c r="AG38" i="4"/>
  <c r="AB38" i="4"/>
  <c r="W38" i="4"/>
  <c r="N38" i="4"/>
  <c r="L38" i="4"/>
  <c r="H38" i="4"/>
  <c r="G38" i="4"/>
  <c r="F38" i="4"/>
  <c r="BT37" i="4"/>
  <c r="BO37" i="4"/>
  <c r="BJ37" i="4"/>
  <c r="BE37" i="4"/>
  <c r="AZ37" i="4"/>
  <c r="AU37" i="4"/>
  <c r="AP37" i="4"/>
  <c r="AK37" i="4"/>
  <c r="AF37" i="4"/>
  <c r="AA37" i="4"/>
  <c r="Z37" i="4"/>
  <c r="M37" i="4"/>
  <c r="BT36" i="4"/>
  <c r="BO36" i="4"/>
  <c r="BJ36" i="4"/>
  <c r="BE36" i="4"/>
  <c r="AZ36" i="4"/>
  <c r="AU36" i="4"/>
  <c r="AP36" i="4"/>
  <c r="AK36" i="4"/>
  <c r="AF36" i="4"/>
  <c r="AA36" i="4"/>
  <c r="Z36" i="4"/>
  <c r="M36" i="4"/>
  <c r="V36" i="4" s="1"/>
  <c r="X36" i="4" s="1"/>
  <c r="J36" i="4"/>
  <c r="J38" i="4" s="1"/>
  <c r="I36" i="4"/>
  <c r="I38" i="4" s="1"/>
  <c r="BT35" i="4"/>
  <c r="BO35" i="4"/>
  <c r="BJ35" i="4"/>
  <c r="BE35" i="4"/>
  <c r="AZ35" i="4"/>
  <c r="AU35" i="4"/>
  <c r="AP35" i="4"/>
  <c r="AK35" i="4"/>
  <c r="AF35" i="4"/>
  <c r="AA35" i="4"/>
  <c r="Z35" i="4"/>
  <c r="M35" i="4"/>
  <c r="BT34" i="4"/>
  <c r="BO34" i="4"/>
  <c r="BO38" i="4" s="1"/>
  <c r="BJ34" i="4"/>
  <c r="BE34" i="4"/>
  <c r="AZ34" i="4"/>
  <c r="AU34" i="4"/>
  <c r="AP34" i="4"/>
  <c r="AK34" i="4"/>
  <c r="AK38" i="4" s="1"/>
  <c r="AF34" i="4"/>
  <c r="AA34" i="4"/>
  <c r="AA38" i="4" s="1"/>
  <c r="Z34" i="4"/>
  <c r="V34" i="4"/>
  <c r="X34" i="4" s="1"/>
  <c r="M34" i="4"/>
  <c r="BU33" i="4"/>
  <c r="BU54" i="4" s="1"/>
  <c r="BP33" i="4"/>
  <c r="BK33" i="4"/>
  <c r="BF33" i="4"/>
  <c r="BA33" i="4"/>
  <c r="AV33" i="4"/>
  <c r="AQ33" i="4"/>
  <c r="AL33" i="4"/>
  <c r="AG33" i="4"/>
  <c r="AB33" i="4"/>
  <c r="W33" i="4"/>
  <c r="N33" i="4"/>
  <c r="L33" i="4"/>
  <c r="L54" i="4" s="1"/>
  <c r="I33" i="4"/>
  <c r="I54" i="4" s="1"/>
  <c r="I55" i="4" s="1"/>
  <c r="H33" i="4"/>
  <c r="G33" i="4"/>
  <c r="F33" i="4"/>
  <c r="F54" i="4" s="1"/>
  <c r="F55" i="4" s="1"/>
  <c r="BT32" i="4"/>
  <c r="BO32" i="4"/>
  <c r="BJ32" i="4"/>
  <c r="BE32" i="4"/>
  <c r="AZ32" i="4"/>
  <c r="AU32" i="4"/>
  <c r="AP32" i="4"/>
  <c r="AK32" i="4"/>
  <c r="AF32" i="4"/>
  <c r="AA32" i="4"/>
  <c r="Z32" i="4"/>
  <c r="M32" i="4"/>
  <c r="V32" i="4" s="1"/>
  <c r="X32" i="4" s="1"/>
  <c r="BT31" i="4"/>
  <c r="BO31" i="4"/>
  <c r="BJ31" i="4"/>
  <c r="BE31" i="4"/>
  <c r="AZ31" i="4"/>
  <c r="AU31" i="4"/>
  <c r="AP31" i="4"/>
  <c r="AK31" i="4"/>
  <c r="AF31" i="4"/>
  <c r="AA31" i="4"/>
  <c r="Z31" i="4"/>
  <c r="M31" i="4"/>
  <c r="AX31" i="4" s="1"/>
  <c r="AY31" i="4" s="1"/>
  <c r="BT30" i="4"/>
  <c r="BO30" i="4"/>
  <c r="BJ30" i="4"/>
  <c r="BE30" i="4"/>
  <c r="AZ30" i="4"/>
  <c r="AU30" i="4"/>
  <c r="AP30" i="4"/>
  <c r="AK30" i="4"/>
  <c r="AF30" i="4"/>
  <c r="AA30" i="4"/>
  <c r="Z30" i="4"/>
  <c r="M30" i="4"/>
  <c r="BT29" i="4"/>
  <c r="BO29" i="4"/>
  <c r="BJ29" i="4"/>
  <c r="BE29" i="4"/>
  <c r="AZ29" i="4"/>
  <c r="AU29" i="4"/>
  <c r="AP29" i="4"/>
  <c r="AK29" i="4"/>
  <c r="AF29" i="4"/>
  <c r="AA29" i="4"/>
  <c r="Z29" i="4"/>
  <c r="O29" i="4"/>
  <c r="M29" i="4"/>
  <c r="BM29" i="4" s="1"/>
  <c r="BN29" i="4" s="1"/>
  <c r="BT28" i="4"/>
  <c r="BO28" i="4"/>
  <c r="BJ28" i="4"/>
  <c r="BE28" i="4"/>
  <c r="AZ28" i="4"/>
  <c r="AU28" i="4"/>
  <c r="AP28" i="4"/>
  <c r="AK28" i="4"/>
  <c r="AF28" i="4"/>
  <c r="AA28" i="4"/>
  <c r="Z28" i="4"/>
  <c r="M28" i="4"/>
  <c r="BT27" i="4"/>
  <c r="BO27" i="4"/>
  <c r="BJ27" i="4"/>
  <c r="BE27" i="4"/>
  <c r="AZ27" i="4"/>
  <c r="AU27" i="4"/>
  <c r="AP27" i="4"/>
  <c r="AK27" i="4"/>
  <c r="AF27" i="4"/>
  <c r="AA27" i="4"/>
  <c r="Z27" i="4"/>
  <c r="M27" i="4"/>
  <c r="BH27" i="4" s="1"/>
  <c r="BI27" i="4" s="1"/>
  <c r="BT26" i="4"/>
  <c r="BO26" i="4"/>
  <c r="BJ26" i="4"/>
  <c r="BE26" i="4"/>
  <c r="AZ26" i="4"/>
  <c r="AU26" i="4"/>
  <c r="AP26" i="4"/>
  <c r="AK26" i="4"/>
  <c r="AF26" i="4"/>
  <c r="AA26" i="4"/>
  <c r="Z26" i="4"/>
  <c r="M26" i="4"/>
  <c r="BT25" i="4"/>
  <c r="BO25" i="4"/>
  <c r="BJ25" i="4"/>
  <c r="BE25" i="4"/>
  <c r="AZ25" i="4"/>
  <c r="AU25" i="4"/>
  <c r="AP25" i="4"/>
  <c r="AK25" i="4"/>
  <c r="AF25" i="4"/>
  <c r="AA25" i="4"/>
  <c r="Z25" i="4"/>
  <c r="M25" i="4"/>
  <c r="BM25" i="4" s="1"/>
  <c r="BN25" i="4" s="1"/>
  <c r="BT24" i="4"/>
  <c r="BO24" i="4"/>
  <c r="BJ24" i="4"/>
  <c r="BE24" i="4"/>
  <c r="AZ24" i="4"/>
  <c r="AU24" i="4"/>
  <c r="AP24" i="4"/>
  <c r="AK24" i="4"/>
  <c r="AF24" i="4"/>
  <c r="AA24" i="4"/>
  <c r="Z24" i="4"/>
  <c r="M24" i="4"/>
  <c r="BT23" i="4"/>
  <c r="BO23" i="4"/>
  <c r="BJ23" i="4"/>
  <c r="BE23" i="4"/>
  <c r="AZ23" i="4"/>
  <c r="AU23" i="4"/>
  <c r="AP23" i="4"/>
  <c r="AK23" i="4"/>
  <c r="AF23" i="4"/>
  <c r="AA23" i="4"/>
  <c r="Z23" i="4"/>
  <c r="M23" i="4"/>
  <c r="V23" i="4" s="1"/>
  <c r="X23" i="4" s="1"/>
  <c r="J23" i="4"/>
  <c r="BT22" i="4"/>
  <c r="BO22" i="4"/>
  <c r="BJ22" i="4"/>
  <c r="BE22" i="4"/>
  <c r="AZ22" i="4"/>
  <c r="AU22" i="4"/>
  <c r="AP22" i="4"/>
  <c r="AK22" i="4"/>
  <c r="AF22" i="4"/>
  <c r="AA22" i="4"/>
  <c r="Z22" i="4"/>
  <c r="M22" i="4"/>
  <c r="V22" i="4" s="1"/>
  <c r="X22" i="4" s="1"/>
  <c r="BT21" i="4"/>
  <c r="BO21" i="4"/>
  <c r="BJ21" i="4"/>
  <c r="BE21" i="4"/>
  <c r="AZ21" i="4"/>
  <c r="AU21" i="4"/>
  <c r="AP21" i="4"/>
  <c r="AK21" i="4"/>
  <c r="AF21" i="4"/>
  <c r="AA21" i="4"/>
  <c r="Z21" i="4"/>
  <c r="M21" i="4"/>
  <c r="BW20" i="4"/>
  <c r="BX20" i="4" s="1"/>
  <c r="BT20" i="4"/>
  <c r="BO20" i="4"/>
  <c r="BJ20" i="4"/>
  <c r="BE20" i="4"/>
  <c r="AZ20" i="4"/>
  <c r="AX20" i="4"/>
  <c r="AY20" i="4" s="1"/>
  <c r="AU20" i="4"/>
  <c r="AP20" i="4"/>
  <c r="AK20" i="4"/>
  <c r="AF20" i="4"/>
  <c r="AA20" i="4"/>
  <c r="Z20" i="4"/>
  <c r="M20" i="4"/>
  <c r="V20" i="4" s="1"/>
  <c r="X20" i="4" s="1"/>
  <c r="BT19" i="4"/>
  <c r="BO19" i="4"/>
  <c r="BJ19" i="4"/>
  <c r="BE19" i="4"/>
  <c r="AZ19" i="4"/>
  <c r="AU19" i="4"/>
  <c r="AP19" i="4"/>
  <c r="AK19" i="4"/>
  <c r="AF19" i="4"/>
  <c r="AA19" i="4"/>
  <c r="Z19" i="4"/>
  <c r="M19" i="4"/>
  <c r="V19" i="4" s="1"/>
  <c r="X19" i="4" s="1"/>
  <c r="BT18" i="4"/>
  <c r="BO18" i="4"/>
  <c r="BJ18" i="4"/>
  <c r="BE18" i="4"/>
  <c r="AZ18" i="4"/>
  <c r="AU18" i="4"/>
  <c r="AP18" i="4"/>
  <c r="AK18" i="4"/>
  <c r="AF18" i="4"/>
  <c r="AA18" i="4"/>
  <c r="Z18" i="4"/>
  <c r="V18" i="4"/>
  <c r="X18" i="4" s="1"/>
  <c r="M18" i="4"/>
  <c r="BT17" i="4"/>
  <c r="BO17" i="4"/>
  <c r="BJ17" i="4"/>
  <c r="BE17" i="4"/>
  <c r="AZ17" i="4"/>
  <c r="AU17" i="4"/>
  <c r="AS17" i="4"/>
  <c r="AT17" i="4" s="1"/>
  <c r="AP17" i="4"/>
  <c r="AK17" i="4"/>
  <c r="AF17" i="4"/>
  <c r="AA17" i="4"/>
  <c r="Z17" i="4"/>
  <c r="O17" i="4"/>
  <c r="M17" i="4"/>
  <c r="BW17" i="4" s="1"/>
  <c r="BX17" i="4" s="1"/>
  <c r="BT16" i="4"/>
  <c r="BO16" i="4"/>
  <c r="BJ16" i="4"/>
  <c r="BH16" i="4"/>
  <c r="BI16" i="4" s="1"/>
  <c r="BE16" i="4"/>
  <c r="AZ16" i="4"/>
  <c r="AU16" i="4"/>
  <c r="AP16" i="4"/>
  <c r="AN16" i="4"/>
  <c r="AO16" i="4" s="1"/>
  <c r="AK16" i="4"/>
  <c r="AF16" i="4"/>
  <c r="AA16" i="4"/>
  <c r="Z16" i="4"/>
  <c r="O16" i="4"/>
  <c r="M16" i="4"/>
  <c r="V16" i="4" s="1"/>
  <c r="X16" i="4" s="1"/>
  <c r="BT15" i="4"/>
  <c r="BO15" i="4"/>
  <c r="BJ15" i="4"/>
  <c r="BE15" i="4"/>
  <c r="AZ15" i="4"/>
  <c r="AU15" i="4"/>
  <c r="AP15" i="4"/>
  <c r="AK15" i="4"/>
  <c r="AF15" i="4"/>
  <c r="AA15" i="4"/>
  <c r="Z15" i="4"/>
  <c r="M15" i="4"/>
  <c r="AS15" i="4" s="1"/>
  <c r="AT15" i="4" s="1"/>
  <c r="BT14" i="4"/>
  <c r="BO14" i="4"/>
  <c r="BJ14" i="4"/>
  <c r="BE14" i="4"/>
  <c r="AZ14" i="4"/>
  <c r="AU14" i="4"/>
  <c r="AP14" i="4"/>
  <c r="AK14" i="4"/>
  <c r="AF14" i="4"/>
  <c r="AA14" i="4"/>
  <c r="Z14" i="4"/>
  <c r="V14" i="4"/>
  <c r="X14" i="4" s="1"/>
  <c r="M14" i="4"/>
  <c r="BT13" i="4"/>
  <c r="BO13" i="4"/>
  <c r="BJ13" i="4"/>
  <c r="BE13" i="4"/>
  <c r="AZ13" i="4"/>
  <c r="AU13" i="4"/>
  <c r="AP13" i="4"/>
  <c r="AK13" i="4"/>
  <c r="AF13" i="4"/>
  <c r="AA13" i="4"/>
  <c r="Z13" i="4"/>
  <c r="M13" i="4"/>
  <c r="BM13" i="4" s="1"/>
  <c r="BN13" i="4" s="1"/>
  <c r="BT12" i="4"/>
  <c r="BO12" i="4"/>
  <c r="BJ12" i="4"/>
  <c r="BE12" i="4"/>
  <c r="AZ12" i="4"/>
  <c r="AX12" i="4"/>
  <c r="AY12" i="4" s="1"/>
  <c r="AU12" i="4"/>
  <c r="AP12" i="4"/>
  <c r="AK12" i="4"/>
  <c r="AF12" i="4"/>
  <c r="AA12" i="4"/>
  <c r="Z12" i="4"/>
  <c r="M12" i="4"/>
  <c r="V12" i="4" s="1"/>
  <c r="X12" i="4" s="1"/>
  <c r="BT11" i="4"/>
  <c r="BO11" i="4"/>
  <c r="BJ11" i="4"/>
  <c r="BE11" i="4"/>
  <c r="AZ11" i="4"/>
  <c r="AU11" i="4"/>
  <c r="AP11" i="4"/>
  <c r="AK11" i="4"/>
  <c r="AF11" i="4"/>
  <c r="AA11" i="4"/>
  <c r="Z11" i="4"/>
  <c r="M11" i="4"/>
  <c r="BT10" i="4"/>
  <c r="BO10" i="4"/>
  <c r="BJ10" i="4"/>
  <c r="BE10" i="4"/>
  <c r="AZ10" i="4"/>
  <c r="AU10" i="4"/>
  <c r="AP10" i="4"/>
  <c r="AK10" i="4"/>
  <c r="AF10" i="4"/>
  <c r="AA10" i="4"/>
  <c r="Z10" i="4"/>
  <c r="M10" i="4"/>
  <c r="J10" i="4"/>
  <c r="BT9" i="4"/>
  <c r="BO9" i="4"/>
  <c r="BJ9" i="4"/>
  <c r="BE9" i="4"/>
  <c r="AZ9" i="4"/>
  <c r="AU9" i="4"/>
  <c r="AP9" i="4"/>
  <c r="AK9" i="4"/>
  <c r="AF9" i="4"/>
  <c r="AA9" i="4"/>
  <c r="Z9" i="4"/>
  <c r="M9" i="4"/>
  <c r="V9" i="4" s="1"/>
  <c r="X9" i="4" s="1"/>
  <c r="BT8" i="4"/>
  <c r="BO8" i="4"/>
  <c r="BJ8" i="4"/>
  <c r="BE8" i="4"/>
  <c r="AZ8" i="4"/>
  <c r="AU8" i="4"/>
  <c r="AP8" i="4"/>
  <c r="AN8" i="4"/>
  <c r="AO8" i="4" s="1"/>
  <c r="AK8" i="4"/>
  <c r="AF8" i="4"/>
  <c r="AA8" i="4"/>
  <c r="Z8" i="4"/>
  <c r="O8" i="4"/>
  <c r="M8" i="4"/>
  <c r="BW8" i="4" s="1"/>
  <c r="BX8" i="4" s="1"/>
  <c r="BT7" i="4"/>
  <c r="BO7" i="4"/>
  <c r="BJ7" i="4"/>
  <c r="BH7" i="4"/>
  <c r="BI7" i="4" s="1"/>
  <c r="BE7" i="4"/>
  <c r="AZ7" i="4"/>
  <c r="AU7" i="4"/>
  <c r="AP7" i="4"/>
  <c r="AK7" i="4"/>
  <c r="AF7" i="4"/>
  <c r="AA7" i="4"/>
  <c r="Z7" i="4"/>
  <c r="X7" i="4"/>
  <c r="M7" i="4"/>
  <c r="V7" i="4" s="1"/>
  <c r="BT6" i="4"/>
  <c r="BO6" i="4"/>
  <c r="BO33" i="4" s="1"/>
  <c r="BJ6" i="4"/>
  <c r="BE6" i="4"/>
  <c r="AZ6" i="4"/>
  <c r="AU6" i="4"/>
  <c r="AP6" i="4"/>
  <c r="AK6" i="4"/>
  <c r="AF6" i="4"/>
  <c r="AA6" i="4"/>
  <c r="AA33" i="4" s="1"/>
  <c r="Z6" i="4"/>
  <c r="M6" i="4"/>
  <c r="BM6" i="4" s="1"/>
  <c r="BN6" i="4" s="1"/>
  <c r="BT5" i="4"/>
  <c r="BO5" i="4"/>
  <c r="BJ5" i="4"/>
  <c r="BE5" i="4"/>
  <c r="AZ5" i="4"/>
  <c r="AU5" i="4"/>
  <c r="AP5" i="4"/>
  <c r="AK5" i="4"/>
  <c r="AF5" i="4"/>
  <c r="AA5" i="4"/>
  <c r="Z5" i="4"/>
  <c r="M5" i="4"/>
  <c r="Y3" i="4"/>
  <c r="O1" i="4"/>
  <c r="S1" i="4" s="1"/>
  <c r="AX7" i="4" l="1"/>
  <c r="AY7" i="4" s="1"/>
  <c r="AD8" i="4"/>
  <c r="AE8" i="4" s="1"/>
  <c r="BH8" i="4"/>
  <c r="BI8" i="4" s="1"/>
  <c r="AN12" i="4"/>
  <c r="AO12" i="4" s="1"/>
  <c r="O13" i="4"/>
  <c r="AI13" i="4"/>
  <c r="AJ13" i="4" s="1"/>
  <c r="AX13" i="4"/>
  <c r="AY13" i="4" s="1"/>
  <c r="BR15" i="4"/>
  <c r="BS15" i="4" s="1"/>
  <c r="AX16" i="4"/>
  <c r="AY16" i="4" s="1"/>
  <c r="AN20" i="4"/>
  <c r="AO20" i="4" s="1"/>
  <c r="AN25" i="4"/>
  <c r="AO25" i="4" s="1"/>
  <c r="BC25" i="4"/>
  <c r="BD25" i="4" s="1"/>
  <c r="BC27" i="4"/>
  <c r="BD27" i="4" s="1"/>
  <c r="BR27" i="4"/>
  <c r="BS27" i="4" s="1"/>
  <c r="AN44" i="4"/>
  <c r="AO44" i="4" s="1"/>
  <c r="AN7" i="4"/>
  <c r="AO7" i="4" s="1"/>
  <c r="AD12" i="4"/>
  <c r="AE12" i="4" s="1"/>
  <c r="BR12" i="4"/>
  <c r="BS12" i="4" s="1"/>
  <c r="AD20" i="4"/>
  <c r="AE20" i="4" s="1"/>
  <c r="AD25" i="4"/>
  <c r="AE25" i="4" s="1"/>
  <c r="BW25" i="4"/>
  <c r="BX25" i="4" s="1"/>
  <c r="AS27" i="4"/>
  <c r="AT27" i="4" s="1"/>
  <c r="AD44" i="4"/>
  <c r="AE44" i="4" s="1"/>
  <c r="O48" i="4"/>
  <c r="O7" i="4"/>
  <c r="AD7" i="4"/>
  <c r="AE7" i="4" s="1"/>
  <c r="BR7" i="4"/>
  <c r="BS7" i="4" s="1"/>
  <c r="O12" i="4"/>
  <c r="BH12" i="4"/>
  <c r="BI12" i="4" s="1"/>
  <c r="AD15" i="4"/>
  <c r="AE15" i="4" s="1"/>
  <c r="AD16" i="4"/>
  <c r="AE16" i="4" s="1"/>
  <c r="BR16" i="4"/>
  <c r="BS16" i="4" s="1"/>
  <c r="BC17" i="4"/>
  <c r="BD17" i="4" s="1"/>
  <c r="BR17" i="4"/>
  <c r="BS17" i="4" s="1"/>
  <c r="O20" i="4"/>
  <c r="BH20" i="4"/>
  <c r="BI20" i="4" s="1"/>
  <c r="V25" i="4"/>
  <c r="X25" i="4" s="1"/>
  <c r="AI27" i="4"/>
  <c r="AJ27" i="4" s="1"/>
  <c r="Z38" i="4"/>
  <c r="O44" i="4"/>
  <c r="AD43" i="4"/>
  <c r="AE43" i="4" s="1"/>
  <c r="O43" i="4"/>
  <c r="BH43" i="4"/>
  <c r="BI43" i="4" s="1"/>
  <c r="AX43" i="4"/>
  <c r="AY43" i="4" s="1"/>
  <c r="BR43" i="4"/>
  <c r="BS43" i="4" s="1"/>
  <c r="AN43" i="4"/>
  <c r="AO43" i="4" s="1"/>
  <c r="U42" i="4"/>
  <c r="U31" i="4"/>
  <c r="U28" i="4"/>
  <c r="U17" i="4"/>
  <c r="U13" i="4"/>
  <c r="U8" i="4"/>
  <c r="U16" i="4"/>
  <c r="U5" i="4"/>
  <c r="U20" i="4"/>
  <c r="U10" i="4"/>
  <c r="BR21" i="4"/>
  <c r="BS21" i="4" s="1"/>
  <c r="AN21" i="4"/>
  <c r="AO21" i="4" s="1"/>
  <c r="BW21" i="4"/>
  <c r="BX21" i="4" s="1"/>
  <c r="BC21" i="4"/>
  <c r="BD21" i="4" s="1"/>
  <c r="V21" i="4"/>
  <c r="X21" i="4" s="1"/>
  <c r="BH21" i="4"/>
  <c r="BI21" i="4" s="1"/>
  <c r="AS21" i="4"/>
  <c r="AT21" i="4" s="1"/>
  <c r="AD21" i="4"/>
  <c r="AE21" i="4" s="1"/>
  <c r="O21" i="4"/>
  <c r="AI21" i="4"/>
  <c r="AJ21" i="4" s="1"/>
  <c r="BM21" i="4"/>
  <c r="BN21" i="4" s="1"/>
  <c r="BE33" i="4"/>
  <c r="BM11" i="4"/>
  <c r="BN11" i="4" s="1"/>
  <c r="BW11" i="4"/>
  <c r="BX11" i="4" s="1"/>
  <c r="BH11" i="4"/>
  <c r="BI11" i="4" s="1"/>
  <c r="AI11" i="4"/>
  <c r="AJ11" i="4" s="1"/>
  <c r="V11" i="4"/>
  <c r="X11" i="4" s="1"/>
  <c r="O11" i="4"/>
  <c r="BM35" i="4"/>
  <c r="BN35" i="4" s="1"/>
  <c r="BC35" i="4"/>
  <c r="BD35" i="4" s="1"/>
  <c r="BW35" i="4"/>
  <c r="BX35" i="4" s="1"/>
  <c r="AN35" i="4"/>
  <c r="AO35" i="4" s="1"/>
  <c r="AD35" i="4"/>
  <c r="AE35" i="4" s="1"/>
  <c r="V35" i="4"/>
  <c r="X35" i="4" s="1"/>
  <c r="BH35" i="4"/>
  <c r="BI35" i="4" s="1"/>
  <c r="AX35" i="4"/>
  <c r="AY35" i="4" s="1"/>
  <c r="O35" i="4"/>
  <c r="AI35" i="4"/>
  <c r="AJ35" i="4" s="1"/>
  <c r="BR35" i="4"/>
  <c r="BS35" i="4" s="1"/>
  <c r="AN42" i="4"/>
  <c r="AO42" i="4" s="1"/>
  <c r="BC42" i="4"/>
  <c r="BD42" i="4" s="1"/>
  <c r="AU46" i="4"/>
  <c r="AN6" i="4"/>
  <c r="AO6" i="4" s="1"/>
  <c r="V30" i="4"/>
  <c r="X30" i="4" s="1"/>
  <c r="BW30" i="4"/>
  <c r="BX30" i="4" s="1"/>
  <c r="BM30" i="4"/>
  <c r="BN30" i="4" s="1"/>
  <c r="BC30" i="4"/>
  <c r="BD30" i="4" s="1"/>
  <c r="AS30" i="4"/>
  <c r="AT30" i="4" s="1"/>
  <c r="AI30" i="4"/>
  <c r="AJ30" i="4" s="1"/>
  <c r="BR30" i="4"/>
  <c r="BS30" i="4" s="1"/>
  <c r="BH30" i="4"/>
  <c r="BI30" i="4" s="1"/>
  <c r="AX30" i="4"/>
  <c r="AY30" i="4" s="1"/>
  <c r="AN30" i="4"/>
  <c r="AO30" i="4" s="1"/>
  <c r="AD30" i="4"/>
  <c r="AE30" i="4" s="1"/>
  <c r="O30" i="4"/>
  <c r="BW31" i="4"/>
  <c r="BX31" i="4" s="1"/>
  <c r="AN31" i="4"/>
  <c r="AO31" i="4" s="1"/>
  <c r="V31" i="4"/>
  <c r="X31" i="4" s="1"/>
  <c r="BM31" i="4"/>
  <c r="BN31" i="4" s="1"/>
  <c r="BC31" i="4"/>
  <c r="BD31" i="4" s="1"/>
  <c r="AD31" i="4"/>
  <c r="AE31" i="4" s="1"/>
  <c r="BR31" i="4"/>
  <c r="BS31" i="4" s="1"/>
  <c r="AS31" i="4"/>
  <c r="AT31" i="4" s="1"/>
  <c r="O31" i="4"/>
  <c r="AE48" i="4"/>
  <c r="O6" i="4"/>
  <c r="V6" i="4"/>
  <c r="X6" i="4" s="1"/>
  <c r="AI6" i="4"/>
  <c r="AJ6" i="4" s="1"/>
  <c r="AU33" i="4"/>
  <c r="BH6" i="4"/>
  <c r="BI6" i="4" s="1"/>
  <c r="BW6" i="4"/>
  <c r="BX6" i="4" s="1"/>
  <c r="AI7" i="4"/>
  <c r="AJ7" i="4" s="1"/>
  <c r="AS7" i="4"/>
  <c r="AT7" i="4" s="1"/>
  <c r="BC7" i="4"/>
  <c r="BD7" i="4" s="1"/>
  <c r="BM7" i="4"/>
  <c r="BN7" i="4" s="1"/>
  <c r="BW7" i="4"/>
  <c r="BX7" i="4" s="1"/>
  <c r="V8" i="4"/>
  <c r="X8" i="4" s="1"/>
  <c r="AX8" i="4"/>
  <c r="AY8" i="4" s="1"/>
  <c r="AN11" i="4"/>
  <c r="AO11" i="4" s="1"/>
  <c r="BC11" i="4"/>
  <c r="BD11" i="4" s="1"/>
  <c r="V48" i="4"/>
  <c r="X48" i="4" s="1"/>
  <c r="BR48" i="4"/>
  <c r="BS48" i="4" s="1"/>
  <c r="BS49" i="4" s="1"/>
  <c r="BC48" i="4"/>
  <c r="AN48" i="4"/>
  <c r="AO48" i="4" s="1"/>
  <c r="BM48" i="4"/>
  <c r="BN48" i="4" s="1"/>
  <c r="AX48" i="4"/>
  <c r="AY48" i="4" s="1"/>
  <c r="AI48" i="4"/>
  <c r="BW48" i="4"/>
  <c r="BX48" i="4" s="1"/>
  <c r="AS48" i="4"/>
  <c r="AT48" i="4" s="1"/>
  <c r="BH48" i="4"/>
  <c r="BI48" i="4" s="1"/>
  <c r="BC6" i="4"/>
  <c r="BD6" i="4" s="1"/>
  <c r="AX21" i="4"/>
  <c r="AY21" i="4" s="1"/>
  <c r="AI31" i="4"/>
  <c r="AJ31" i="4" s="1"/>
  <c r="AF33" i="4"/>
  <c r="AK33" i="4"/>
  <c r="AZ33" i="4"/>
  <c r="BM8" i="4"/>
  <c r="BN8" i="4" s="1"/>
  <c r="BC8" i="4"/>
  <c r="BD8" i="4" s="1"/>
  <c r="BR8" i="4"/>
  <c r="BS8" i="4" s="1"/>
  <c r="AI8" i="4"/>
  <c r="AJ8" i="4" s="1"/>
  <c r="AS8" i="4"/>
  <c r="AT8" i="4" s="1"/>
  <c r="V15" i="4"/>
  <c r="X15" i="4" s="1"/>
  <c r="BM15" i="4"/>
  <c r="BN15" i="4" s="1"/>
  <c r="AX15" i="4"/>
  <c r="AY15" i="4" s="1"/>
  <c r="O15" i="4"/>
  <c r="BH31" i="4"/>
  <c r="BI31" i="4" s="1"/>
  <c r="BR41" i="4"/>
  <c r="BS41" i="4" s="1"/>
  <c r="BW41" i="4"/>
  <c r="BX41" i="4" s="1"/>
  <c r="BC41" i="4"/>
  <c r="AI41" i="4"/>
  <c r="O41" i="4"/>
  <c r="BM42" i="4"/>
  <c r="BN42" i="4" s="1"/>
  <c r="BW42" i="4"/>
  <c r="BX42" i="4" s="1"/>
  <c r="BH42" i="4"/>
  <c r="BI42" i="4" s="1"/>
  <c r="AI42" i="4"/>
  <c r="AJ42" i="4" s="1"/>
  <c r="O42" i="4"/>
  <c r="BR47" i="4"/>
  <c r="BS47" i="4" s="1"/>
  <c r="BH47" i="4"/>
  <c r="BI47" i="4" s="1"/>
  <c r="AX47" i="4"/>
  <c r="AY47" i="4" s="1"/>
  <c r="AI47" i="4"/>
  <c r="AJ47" i="4" s="1"/>
  <c r="AN47" i="4"/>
  <c r="V47" i="4"/>
  <c r="X47" i="4" s="1"/>
  <c r="BW47" i="4"/>
  <c r="BM47" i="4"/>
  <c r="BC47" i="4"/>
  <c r="BD47" i="4" s="1"/>
  <c r="AD47" i="4"/>
  <c r="AE47" i="4" s="1"/>
  <c r="O47" i="4"/>
  <c r="AD13" i="4"/>
  <c r="AE13" i="4" s="1"/>
  <c r="BH13" i="4"/>
  <c r="BI13" i="4" s="1"/>
  <c r="BW13" i="4"/>
  <c r="BX13" i="4" s="1"/>
  <c r="AI16" i="4"/>
  <c r="AJ16" i="4" s="1"/>
  <c r="AS16" i="4"/>
  <c r="AT16" i="4" s="1"/>
  <c r="BC16" i="4"/>
  <c r="BD16" i="4" s="1"/>
  <c r="BM16" i="4"/>
  <c r="BN16" i="4" s="1"/>
  <c r="BW16" i="4"/>
  <c r="BX16" i="4" s="1"/>
  <c r="AD17" i="4"/>
  <c r="AE17" i="4" s="1"/>
  <c r="BM17" i="4"/>
  <c r="BN17" i="4" s="1"/>
  <c r="AI20" i="4"/>
  <c r="AJ20" i="4" s="1"/>
  <c r="AS20" i="4"/>
  <c r="AT20" i="4" s="1"/>
  <c r="BC20" i="4"/>
  <c r="BD20" i="4" s="1"/>
  <c r="BR20" i="4"/>
  <c r="BS20" i="4" s="1"/>
  <c r="AN29" i="4"/>
  <c r="AO29" i="4" s="1"/>
  <c r="BC29" i="4"/>
  <c r="BD29" i="4" s="1"/>
  <c r="AP38" i="4"/>
  <c r="V44" i="4"/>
  <c r="X44" i="4" s="1"/>
  <c r="AX44" i="4"/>
  <c r="AY44" i="4" s="1"/>
  <c r="BM44" i="4"/>
  <c r="BN44" i="4" s="1"/>
  <c r="AF46" i="4"/>
  <c r="AZ46" i="4"/>
  <c r="BT46" i="4"/>
  <c r="Z46" i="4"/>
  <c r="J33" i="4"/>
  <c r="J54" i="4" s="1"/>
  <c r="J55" i="4" s="1"/>
  <c r="AI12" i="4"/>
  <c r="AJ12" i="4" s="1"/>
  <c r="AS12" i="4"/>
  <c r="AT12" i="4" s="1"/>
  <c r="BC12" i="4"/>
  <c r="BD12" i="4" s="1"/>
  <c r="BM12" i="4"/>
  <c r="BN12" i="4" s="1"/>
  <c r="BW12" i="4"/>
  <c r="BX12" i="4" s="1"/>
  <c r="V13" i="4"/>
  <c r="X13" i="4" s="1"/>
  <c r="AS13" i="4"/>
  <c r="AT13" i="4" s="1"/>
  <c r="BR13" i="4"/>
  <c r="BS13" i="4" s="1"/>
  <c r="V17" i="4"/>
  <c r="X17" i="4" s="1"/>
  <c r="AN17" i="4"/>
  <c r="AO17" i="4" s="1"/>
  <c r="AX17" i="4"/>
  <c r="AY17" i="4" s="1"/>
  <c r="BM20" i="4"/>
  <c r="BN20" i="4" s="1"/>
  <c r="AI25" i="4"/>
  <c r="AJ25" i="4" s="1"/>
  <c r="BR25" i="4"/>
  <c r="BS25" i="4" s="1"/>
  <c r="O27" i="4"/>
  <c r="AD27" i="4"/>
  <c r="AE27" i="4" s="1"/>
  <c r="AN27" i="4"/>
  <c r="AO27" i="4" s="1"/>
  <c r="AX27" i="4"/>
  <c r="AY27" i="4" s="1"/>
  <c r="BM27" i="4"/>
  <c r="BN27" i="4" s="1"/>
  <c r="BW27" i="4"/>
  <c r="BX27" i="4" s="1"/>
  <c r="AU38" i="4"/>
  <c r="AF38" i="4"/>
  <c r="AZ38" i="4"/>
  <c r="BT38" i="4"/>
  <c r="AI43" i="4"/>
  <c r="AJ43" i="4" s="1"/>
  <c r="AS43" i="4"/>
  <c r="AT43" i="4" s="1"/>
  <c r="BC43" i="4"/>
  <c r="BD43" i="4" s="1"/>
  <c r="BM43" i="4"/>
  <c r="BN43" i="4" s="1"/>
  <c r="BW43" i="4"/>
  <c r="BX43" i="4" s="1"/>
  <c r="AI44" i="4"/>
  <c r="AJ44" i="4" s="1"/>
  <c r="AS44" i="4"/>
  <c r="AT44" i="4" s="1"/>
  <c r="BH44" i="4"/>
  <c r="BI44" i="4" s="1"/>
  <c r="BW44" i="4"/>
  <c r="BX44" i="4" s="1"/>
  <c r="AK46" i="4"/>
  <c r="BT33" i="4"/>
  <c r="AN13" i="4"/>
  <c r="AO13" i="4" s="1"/>
  <c r="BC13" i="4"/>
  <c r="BD13" i="4" s="1"/>
  <c r="AI17" i="4"/>
  <c r="AJ17" i="4" s="1"/>
  <c r="BH17" i="4"/>
  <c r="BI17" i="4" s="1"/>
  <c r="O25" i="4"/>
  <c r="AX25" i="4"/>
  <c r="AY25" i="4" s="1"/>
  <c r="BH25" i="4"/>
  <c r="BI25" i="4" s="1"/>
  <c r="V27" i="4"/>
  <c r="X27" i="4" s="1"/>
  <c r="V29" i="4"/>
  <c r="X29" i="4" s="1"/>
  <c r="AI29" i="4"/>
  <c r="AJ29" i="4" s="1"/>
  <c r="BH29" i="4"/>
  <c r="BI29" i="4" s="1"/>
  <c r="BW29" i="4"/>
  <c r="BX29" i="4" s="1"/>
  <c r="G54" i="4"/>
  <c r="BE38" i="4"/>
  <c r="AA46" i="4"/>
  <c r="BD48" i="4"/>
  <c r="BD49" i="4" s="1"/>
  <c r="AV54" i="4"/>
  <c r="AT49" i="4"/>
  <c r="G55" i="4"/>
  <c r="G56" i="4" s="1"/>
  <c r="AQ54" i="4"/>
  <c r="BK54" i="4"/>
  <c r="AG54" i="4"/>
  <c r="AE49" i="4"/>
  <c r="BN39" i="4"/>
  <c r="BM40" i="4"/>
  <c r="BC19" i="4"/>
  <c r="BD19" i="4" s="1"/>
  <c r="BW24" i="4"/>
  <c r="BX24" i="4" s="1"/>
  <c r="V24" i="4"/>
  <c r="X24" i="4" s="1"/>
  <c r="V26" i="4"/>
  <c r="X26" i="4" s="1"/>
  <c r="O26" i="4"/>
  <c r="AN26" i="4"/>
  <c r="AO26" i="4" s="1"/>
  <c r="BH26" i="4"/>
  <c r="BI26" i="4" s="1"/>
  <c r="AS39" i="4"/>
  <c r="BW5" i="4"/>
  <c r="BR5" i="4"/>
  <c r="BM5" i="4"/>
  <c r="BH5" i="4"/>
  <c r="BC5" i="4"/>
  <c r="AX5" i="4"/>
  <c r="AS5" i="4"/>
  <c r="AN5" i="4"/>
  <c r="AI5" i="4"/>
  <c r="AD5" i="4"/>
  <c r="O5" i="4"/>
  <c r="AP33" i="4"/>
  <c r="BW10" i="4"/>
  <c r="BX10" i="4" s="1"/>
  <c r="BR10" i="4"/>
  <c r="BS10" i="4" s="1"/>
  <c r="BM10" i="4"/>
  <c r="BN10" i="4" s="1"/>
  <c r="BH10" i="4"/>
  <c r="BI10" i="4" s="1"/>
  <c r="BC10" i="4"/>
  <c r="BD10" i="4" s="1"/>
  <c r="AX10" i="4"/>
  <c r="AY10" i="4" s="1"/>
  <c r="AS10" i="4"/>
  <c r="AT10" i="4" s="1"/>
  <c r="AN10" i="4"/>
  <c r="AO10" i="4" s="1"/>
  <c r="AI10" i="4"/>
  <c r="AJ10" i="4" s="1"/>
  <c r="AD10" i="4"/>
  <c r="AE10" i="4" s="1"/>
  <c r="O10" i="4"/>
  <c r="BW14" i="4"/>
  <c r="BX14" i="4" s="1"/>
  <c r="BR14" i="4"/>
  <c r="BS14" i="4" s="1"/>
  <c r="BM14" i="4"/>
  <c r="BN14" i="4" s="1"/>
  <c r="BH14" i="4"/>
  <c r="BI14" i="4" s="1"/>
  <c r="BC14" i="4"/>
  <c r="BD14" i="4" s="1"/>
  <c r="AX14" i="4"/>
  <c r="AY14" i="4" s="1"/>
  <c r="AS14" i="4"/>
  <c r="AT14" i="4" s="1"/>
  <c r="AN14" i="4"/>
  <c r="AO14" i="4" s="1"/>
  <c r="AI14" i="4"/>
  <c r="AJ14" i="4" s="1"/>
  <c r="AD14" i="4"/>
  <c r="AE14" i="4" s="1"/>
  <c r="O14" i="4"/>
  <c r="AX19" i="4"/>
  <c r="AY19" i="4" s="1"/>
  <c r="O24" i="4"/>
  <c r="AX24" i="4"/>
  <c r="AY24" i="4" s="1"/>
  <c r="BR24" i="4"/>
  <c r="BS24" i="4" s="1"/>
  <c r="AI26" i="4"/>
  <c r="AJ26" i="4" s="1"/>
  <c r="BC26" i="4"/>
  <c r="BD26" i="4" s="1"/>
  <c r="BW26" i="4"/>
  <c r="BX26" i="4" s="1"/>
  <c r="BJ38" i="4"/>
  <c r="BW37" i="4"/>
  <c r="BX37" i="4" s="1"/>
  <c r="BC37" i="4"/>
  <c r="BD37" i="4" s="1"/>
  <c r="AI37" i="4"/>
  <c r="AJ37" i="4" s="1"/>
  <c r="BH37" i="4"/>
  <c r="BI37" i="4" s="1"/>
  <c r="AN37" i="4"/>
  <c r="AO37" i="4" s="1"/>
  <c r="V37" i="4"/>
  <c r="X37" i="4" s="1"/>
  <c r="O37" i="4"/>
  <c r="BR37" i="4"/>
  <c r="BS37" i="4" s="1"/>
  <c r="AX37" i="4"/>
  <c r="AY37" i="4" s="1"/>
  <c r="AD37" i="4"/>
  <c r="AE37" i="4" s="1"/>
  <c r="AS37" i="4"/>
  <c r="AT37" i="4" s="1"/>
  <c r="O39" i="4"/>
  <c r="BD41" i="4"/>
  <c r="P53" i="4"/>
  <c r="Q53" i="4" s="1"/>
  <c r="AM53" i="4" s="1"/>
  <c r="O53" i="4"/>
  <c r="N53" i="4" s="1"/>
  <c r="R1" i="4"/>
  <c r="V5" i="4"/>
  <c r="X5" i="4" s="1"/>
  <c r="AD6" i="4"/>
  <c r="AE6" i="4" s="1"/>
  <c r="AX6" i="4"/>
  <c r="AY6" i="4" s="1"/>
  <c r="BR6" i="4"/>
  <c r="BS6" i="4" s="1"/>
  <c r="BW9" i="4"/>
  <c r="BX9" i="4" s="1"/>
  <c r="BR9" i="4"/>
  <c r="BS9" i="4" s="1"/>
  <c r="BM9" i="4"/>
  <c r="BN9" i="4" s="1"/>
  <c r="BH9" i="4"/>
  <c r="BI9" i="4" s="1"/>
  <c r="BC9" i="4"/>
  <c r="BD9" i="4" s="1"/>
  <c r="AX9" i="4"/>
  <c r="AY9" i="4" s="1"/>
  <c r="AS9" i="4"/>
  <c r="AT9" i="4" s="1"/>
  <c r="AN9" i="4"/>
  <c r="AO9" i="4" s="1"/>
  <c r="AI9" i="4"/>
  <c r="AJ9" i="4" s="1"/>
  <c r="AD9" i="4"/>
  <c r="AE9" i="4" s="1"/>
  <c r="O9" i="4"/>
  <c r="U9" i="4"/>
  <c r="V10" i="4"/>
  <c r="X10" i="4" s="1"/>
  <c r="AD11" i="4"/>
  <c r="AE11" i="4" s="1"/>
  <c r="AX11" i="4"/>
  <c r="AY11" i="4" s="1"/>
  <c r="BR11" i="4"/>
  <c r="BS11" i="4" s="1"/>
  <c r="AN15" i="4"/>
  <c r="AO15" i="4" s="1"/>
  <c r="BH15" i="4"/>
  <c r="BI15" i="4" s="1"/>
  <c r="BW18" i="4"/>
  <c r="BX18" i="4" s="1"/>
  <c r="BR18" i="4"/>
  <c r="BS18" i="4" s="1"/>
  <c r="BM18" i="4"/>
  <c r="BN18" i="4" s="1"/>
  <c r="BH18" i="4"/>
  <c r="BI18" i="4" s="1"/>
  <c r="BC18" i="4"/>
  <c r="BD18" i="4" s="1"/>
  <c r="AX18" i="4"/>
  <c r="AY18" i="4" s="1"/>
  <c r="AS18" i="4"/>
  <c r="AT18" i="4" s="1"/>
  <c r="AN18" i="4"/>
  <c r="AO18" i="4" s="1"/>
  <c r="AI18" i="4"/>
  <c r="AJ18" i="4" s="1"/>
  <c r="AD18" i="4"/>
  <c r="AE18" i="4" s="1"/>
  <c r="O18" i="4"/>
  <c r="AS19" i="4"/>
  <c r="AT19" i="4" s="1"/>
  <c r="BM19" i="4"/>
  <c r="BN19" i="4" s="1"/>
  <c r="U21" i="4"/>
  <c r="BW23" i="4"/>
  <c r="BX23" i="4" s="1"/>
  <c r="BR23" i="4"/>
  <c r="BS23" i="4" s="1"/>
  <c r="BM23" i="4"/>
  <c r="BN23" i="4" s="1"/>
  <c r="BH23" i="4"/>
  <c r="BI23" i="4" s="1"/>
  <c r="BC23" i="4"/>
  <c r="BD23" i="4" s="1"/>
  <c r="AX23" i="4"/>
  <c r="AY23" i="4" s="1"/>
  <c r="AS23" i="4"/>
  <c r="AT23" i="4" s="1"/>
  <c r="AN23" i="4"/>
  <c r="AO23" i="4" s="1"/>
  <c r="AI23" i="4"/>
  <c r="AJ23" i="4" s="1"/>
  <c r="AD23" i="4"/>
  <c r="AE23" i="4" s="1"/>
  <c r="O23" i="4"/>
  <c r="AS24" i="4"/>
  <c r="AT24" i="4" s="1"/>
  <c r="BM24" i="4"/>
  <c r="BN24" i="4" s="1"/>
  <c r="AD26" i="4"/>
  <c r="AE26" i="4" s="1"/>
  <c r="AX26" i="4"/>
  <c r="AY26" i="4" s="1"/>
  <c r="BR26" i="4"/>
  <c r="BS26" i="4" s="1"/>
  <c r="BW28" i="4"/>
  <c r="BX28" i="4" s="1"/>
  <c r="BR28" i="4"/>
  <c r="BS28" i="4" s="1"/>
  <c r="BM28" i="4"/>
  <c r="BN28" i="4" s="1"/>
  <c r="BH28" i="4"/>
  <c r="BI28" i="4" s="1"/>
  <c r="BC28" i="4"/>
  <c r="BD28" i="4" s="1"/>
  <c r="AX28" i="4"/>
  <c r="AY28" i="4" s="1"/>
  <c r="AS28" i="4"/>
  <c r="AT28" i="4" s="1"/>
  <c r="AN28" i="4"/>
  <c r="AO28" i="4" s="1"/>
  <c r="AI28" i="4"/>
  <c r="AJ28" i="4" s="1"/>
  <c r="AD28" i="4"/>
  <c r="AE28" i="4" s="1"/>
  <c r="O28" i="4"/>
  <c r="V28" i="4"/>
  <c r="X28" i="4" s="1"/>
  <c r="V50" i="4"/>
  <c r="X50" i="4" s="1"/>
  <c r="BH50" i="4"/>
  <c r="BI50" i="4" s="1"/>
  <c r="AN50" i="4"/>
  <c r="AO50" i="4" s="1"/>
  <c r="BM50" i="4"/>
  <c r="BN50" i="4" s="1"/>
  <c r="AS50" i="4"/>
  <c r="AT50" i="4" s="1"/>
  <c r="O50" i="4"/>
  <c r="BR50" i="4"/>
  <c r="BS50" i="4" s="1"/>
  <c r="AX50" i="4"/>
  <c r="AY50" i="4" s="1"/>
  <c r="AD50" i="4"/>
  <c r="AE50" i="4" s="1"/>
  <c r="BW50" i="4"/>
  <c r="BX50" i="4" s="1"/>
  <c r="AI50" i="4"/>
  <c r="AJ50" i="4" s="1"/>
  <c r="BC50" i="4"/>
  <c r="BD50" i="4" s="1"/>
  <c r="AI19" i="4"/>
  <c r="AJ19" i="4" s="1"/>
  <c r="BW19" i="4"/>
  <c r="BX19" i="4" s="1"/>
  <c r="AI24" i="4"/>
  <c r="AJ24" i="4" s="1"/>
  <c r="BC24" i="4"/>
  <c r="BD24" i="4" s="1"/>
  <c r="BR39" i="4"/>
  <c r="AX39" i="4"/>
  <c r="AD39" i="4"/>
  <c r="BW39" i="4"/>
  <c r="BC39" i="4"/>
  <c r="AI39" i="4"/>
  <c r="V39" i="4"/>
  <c r="X39" i="4" s="1"/>
  <c r="BH39" i="4"/>
  <c r="AN39" i="4"/>
  <c r="BJ33" i="4"/>
  <c r="O19" i="4"/>
  <c r="AD19" i="4"/>
  <c r="AE19" i="4" s="1"/>
  <c r="BR19" i="4"/>
  <c r="BS19" i="4" s="1"/>
  <c r="AD24" i="4"/>
  <c r="AE24" i="4" s="1"/>
  <c r="I62" i="4"/>
  <c r="K62" i="4" s="1"/>
  <c r="U50" i="4"/>
  <c r="U47" i="4"/>
  <c r="U48" i="4"/>
  <c r="U43" i="4"/>
  <c r="U45" i="4"/>
  <c r="U41" i="4"/>
  <c r="U39" i="4"/>
  <c r="U37" i="4"/>
  <c r="U35" i="4"/>
  <c r="U36" i="4"/>
  <c r="U44" i="4"/>
  <c r="U29" i="4"/>
  <c r="U25" i="4"/>
  <c r="U30" i="4"/>
  <c r="U27" i="4"/>
  <c r="U23" i="4"/>
  <c r="U22" i="4"/>
  <c r="U18" i="4"/>
  <c r="U14" i="4"/>
  <c r="U32" i="4"/>
  <c r="U26" i="4"/>
  <c r="U24" i="4"/>
  <c r="U19" i="4"/>
  <c r="U15" i="4"/>
  <c r="U11" i="4"/>
  <c r="U6" i="4"/>
  <c r="AS6" i="4"/>
  <c r="AT6" i="4" s="1"/>
  <c r="U7" i="4"/>
  <c r="AS11" i="4"/>
  <c r="AT11" i="4" s="1"/>
  <c r="U12" i="4"/>
  <c r="AI15" i="4"/>
  <c r="AJ15" i="4" s="1"/>
  <c r="BC15" i="4"/>
  <c r="BD15" i="4" s="1"/>
  <c r="BW15" i="4"/>
  <c r="BX15" i="4" s="1"/>
  <c r="AN19" i="4"/>
  <c r="AO19" i="4" s="1"/>
  <c r="BH19" i="4"/>
  <c r="BI19" i="4" s="1"/>
  <c r="BW22" i="4"/>
  <c r="BX22" i="4" s="1"/>
  <c r="BR22" i="4"/>
  <c r="BS22" i="4" s="1"/>
  <c r="BM22" i="4"/>
  <c r="BN22" i="4" s="1"/>
  <c r="BH22" i="4"/>
  <c r="BI22" i="4" s="1"/>
  <c r="BC22" i="4"/>
  <c r="BD22" i="4" s="1"/>
  <c r="AX22" i="4"/>
  <c r="AY22" i="4" s="1"/>
  <c r="AS22" i="4"/>
  <c r="AT22" i="4" s="1"/>
  <c r="AN22" i="4"/>
  <c r="AO22" i="4" s="1"/>
  <c r="AI22" i="4"/>
  <c r="AJ22" i="4" s="1"/>
  <c r="AD22" i="4"/>
  <c r="AE22" i="4" s="1"/>
  <c r="O22" i="4"/>
  <c r="AN24" i="4"/>
  <c r="AO24" i="4" s="1"/>
  <c r="BH24" i="4"/>
  <c r="BI24" i="4" s="1"/>
  <c r="AS26" i="4"/>
  <c r="AT26" i="4" s="1"/>
  <c r="BM26" i="4"/>
  <c r="BN26" i="4" s="1"/>
  <c r="U34" i="4"/>
  <c r="BM37" i="4"/>
  <c r="BN37" i="4" s="1"/>
  <c r="AJ41" i="4"/>
  <c r="AS25" i="4"/>
  <c r="AT25" i="4" s="1"/>
  <c r="AD29" i="4"/>
  <c r="AE29" i="4" s="1"/>
  <c r="AX29" i="4"/>
  <c r="AY29" i="4" s="1"/>
  <c r="BR29" i="4"/>
  <c r="BS29" i="4" s="1"/>
  <c r="BW32" i="4"/>
  <c r="BX32" i="4" s="1"/>
  <c r="BR32" i="4"/>
  <c r="BS32" i="4" s="1"/>
  <c r="BM32" i="4"/>
  <c r="BN32" i="4" s="1"/>
  <c r="BH32" i="4"/>
  <c r="BI32" i="4" s="1"/>
  <c r="BC32" i="4"/>
  <c r="BD32" i="4" s="1"/>
  <c r="AX32" i="4"/>
  <c r="AY32" i="4" s="1"/>
  <c r="AS32" i="4"/>
  <c r="AT32" i="4" s="1"/>
  <c r="AN32" i="4"/>
  <c r="AO32" i="4" s="1"/>
  <c r="AI32" i="4"/>
  <c r="AJ32" i="4" s="1"/>
  <c r="AD32" i="4"/>
  <c r="AE32" i="4" s="1"/>
  <c r="O32" i="4"/>
  <c r="W49" i="4"/>
  <c r="Z33" i="4"/>
  <c r="AB54" i="4"/>
  <c r="BA54" i="4"/>
  <c r="BW34" i="4"/>
  <c r="BR34" i="4"/>
  <c r="BM34" i="4"/>
  <c r="BH34" i="4"/>
  <c r="BC34" i="4"/>
  <c r="AX34" i="4"/>
  <c r="AS34" i="4"/>
  <c r="AN34" i="4"/>
  <c r="AI34" i="4"/>
  <c r="AD34" i="4"/>
  <c r="O34" i="4"/>
  <c r="AD41" i="4"/>
  <c r="AX41" i="4"/>
  <c r="BJ46" i="4"/>
  <c r="AS29" i="4"/>
  <c r="AT29" i="4" s="1"/>
  <c r="BP54" i="4"/>
  <c r="V41" i="4"/>
  <c r="X41" i="4" s="1"/>
  <c r="BH41" i="4"/>
  <c r="AN41" i="4"/>
  <c r="BM41" i="4"/>
  <c r="AS41" i="4"/>
  <c r="H54" i="4"/>
  <c r="AS35" i="4"/>
  <c r="AT35" i="4" s="1"/>
  <c r="BW36" i="4"/>
  <c r="BX36" i="4" s="1"/>
  <c r="BR36" i="4"/>
  <c r="BS36" i="4" s="1"/>
  <c r="BM36" i="4"/>
  <c r="BN36" i="4" s="1"/>
  <c r="BH36" i="4"/>
  <c r="BI36" i="4" s="1"/>
  <c r="BC36" i="4"/>
  <c r="BD36" i="4" s="1"/>
  <c r="AX36" i="4"/>
  <c r="AY36" i="4" s="1"/>
  <c r="AS36" i="4"/>
  <c r="AT36" i="4" s="1"/>
  <c r="AN36" i="4"/>
  <c r="AO36" i="4" s="1"/>
  <c r="AI36" i="4"/>
  <c r="AJ36" i="4" s="1"/>
  <c r="AD36" i="4"/>
  <c r="AE36" i="4" s="1"/>
  <c r="O36" i="4"/>
  <c r="BO46" i="4"/>
  <c r="AN49" i="4"/>
  <c r="AO47" i="4"/>
  <c r="BN47" i="4"/>
  <c r="AL54" i="4"/>
  <c r="BF54" i="4"/>
  <c r="V42" i="4"/>
  <c r="X42" i="4" s="1"/>
  <c r="AX42" i="4"/>
  <c r="AY42" i="4" s="1"/>
  <c r="BR42" i="4"/>
  <c r="BS42" i="4" s="1"/>
  <c r="BW45" i="4"/>
  <c r="BX45" i="4" s="1"/>
  <c r="BR45" i="4"/>
  <c r="BS45" i="4" s="1"/>
  <c r="BM45" i="4"/>
  <c r="BN45" i="4" s="1"/>
  <c r="BH45" i="4"/>
  <c r="BI45" i="4" s="1"/>
  <c r="BC45" i="4"/>
  <c r="BD45" i="4" s="1"/>
  <c r="AX45" i="4"/>
  <c r="AY45" i="4" s="1"/>
  <c r="AS45" i="4"/>
  <c r="AT45" i="4" s="1"/>
  <c r="AN45" i="4"/>
  <c r="AO45" i="4" s="1"/>
  <c r="AI45" i="4"/>
  <c r="AJ45" i="4" s="1"/>
  <c r="AD45" i="4"/>
  <c r="AE45" i="4" s="1"/>
  <c r="O45" i="4"/>
  <c r="AS49" i="4"/>
  <c r="AP46" i="4"/>
  <c r="BE46" i="4"/>
  <c r="AS42" i="4"/>
  <c r="AT42" i="4" s="1"/>
  <c r="BH49" i="4"/>
  <c r="AH53" i="4"/>
  <c r="BT48" i="4"/>
  <c r="BT49" i="4" s="1"/>
  <c r="BO48" i="4"/>
  <c r="BO49" i="4" s="1"/>
  <c r="BJ48" i="4"/>
  <c r="BJ49" i="4" s="1"/>
  <c r="BE48" i="4"/>
  <c r="BE49" i="4" s="1"/>
  <c r="AZ48" i="4"/>
  <c r="AZ49" i="4" s="1"/>
  <c r="AU48" i="4"/>
  <c r="AU49" i="4" s="1"/>
  <c r="AP48" i="4"/>
  <c r="AP49" i="4" s="1"/>
  <c r="AK48" i="4"/>
  <c r="AK49" i="4" s="1"/>
  <c r="AF48" i="4"/>
  <c r="AF49" i="4" s="1"/>
  <c r="AA48" i="4"/>
  <c r="AA49" i="4" s="1"/>
  <c r="Z48" i="4"/>
  <c r="N49" i="4"/>
  <c r="AX49" i="4" l="1"/>
  <c r="O49" i="4"/>
  <c r="AI49" i="4"/>
  <c r="BC49" i="4"/>
  <c r="BR49" i="4"/>
  <c r="BM49" i="4"/>
  <c r="O46" i="4"/>
  <c r="AJ48" i="4"/>
  <c r="AJ49" i="4" s="1"/>
  <c r="BW49" i="4"/>
  <c r="BX47" i="4"/>
  <c r="BX49" i="4" s="1"/>
  <c r="AD49" i="4"/>
  <c r="BC46" i="4"/>
  <c r="BL53" i="4"/>
  <c r="BQ53" i="4"/>
  <c r="AX38" i="4"/>
  <c r="AY34" i="4"/>
  <c r="AJ46" i="4"/>
  <c r="AY39" i="4"/>
  <c r="AX40" i="4"/>
  <c r="BT53" i="4"/>
  <c r="BT54" i="4" s="1"/>
  <c r="BU55" i="4" s="1"/>
  <c r="AZ53" i="4"/>
  <c r="AZ54" i="4" s="1"/>
  <c r="BA55" i="4" s="1"/>
  <c r="AF53" i="4"/>
  <c r="AF54" i="4" s="1"/>
  <c r="AG55" i="4" s="1"/>
  <c r="BE53" i="4"/>
  <c r="BE54" i="4" s="1"/>
  <c r="BF55" i="4" s="1"/>
  <c r="AK53" i="4"/>
  <c r="AK54" i="4" s="1"/>
  <c r="AL55" i="4" s="1"/>
  <c r="BO53" i="4"/>
  <c r="BO54" i="4" s="1"/>
  <c r="BP55" i="4" s="1"/>
  <c r="AA53" i="4"/>
  <c r="AA54" i="4" s="1"/>
  <c r="AB55" i="4" s="1"/>
  <c r="AP53" i="4"/>
  <c r="AP54" i="4" s="1"/>
  <c r="AQ55" i="4" s="1"/>
  <c r="AU53" i="4"/>
  <c r="AU54" i="4" s="1"/>
  <c r="AV55" i="4" s="1"/>
  <c r="BJ53" i="4"/>
  <c r="BJ54" i="4" s="1"/>
  <c r="BK55" i="4" s="1"/>
  <c r="AN33" i="4"/>
  <c r="AO5" i="4"/>
  <c r="BR46" i="4"/>
  <c r="BN49" i="4"/>
  <c r="Z49" i="4"/>
  <c r="K64" i="4"/>
  <c r="M64" i="4" s="1"/>
  <c r="N64" i="4" s="1"/>
  <c r="O64" i="4" s="1"/>
  <c r="AN40" i="4"/>
  <c r="AO39" i="4"/>
  <c r="O33" i="4"/>
  <c r="AS33" i="4"/>
  <c r="AT5" i="4"/>
  <c r="BN5" i="4"/>
  <c r="BM33" i="4"/>
  <c r="AT39" i="4"/>
  <c r="AS40" i="4"/>
  <c r="AR53" i="4"/>
  <c r="AW53" i="4"/>
  <c r="BV53" i="4"/>
  <c r="BH46" i="4"/>
  <c r="BI41" i="4"/>
  <c r="AN38" i="4"/>
  <c r="AO34" i="4"/>
  <c r="BH38" i="4"/>
  <c r="BI34" i="4"/>
  <c r="W54" i="4"/>
  <c r="BX46" i="4"/>
  <c r="BH40" i="4"/>
  <c r="BI39" i="4"/>
  <c r="BW40" i="4"/>
  <c r="BX39" i="4"/>
  <c r="X33" i="4"/>
  <c r="AD33" i="4"/>
  <c r="AE5" i="4"/>
  <c r="AX33" i="4"/>
  <c r="AY5" i="4"/>
  <c r="BR33" i="4"/>
  <c r="BS5" i="4"/>
  <c r="BM46" i="4"/>
  <c r="BN41" i="4"/>
  <c r="AD46" i="4"/>
  <c r="AE41" i="4"/>
  <c r="AD38" i="4"/>
  <c r="AE34" i="4"/>
  <c r="BR38" i="4"/>
  <c r="BS34" i="4"/>
  <c r="AI40" i="4"/>
  <c r="AJ39" i="4"/>
  <c r="BH33" i="4"/>
  <c r="BI5" i="4"/>
  <c r="AO49" i="4"/>
  <c r="N54" i="4"/>
  <c r="AO41" i="4"/>
  <c r="AN46" i="4"/>
  <c r="AI38" i="4"/>
  <c r="AJ34" i="4"/>
  <c r="BC38" i="4"/>
  <c r="BD34" i="4"/>
  <c r="BW38" i="4"/>
  <c r="BX34" i="4"/>
  <c r="AI46" i="4"/>
  <c r="BC40" i="4"/>
  <c r="BD39" i="4"/>
  <c r="BS39" i="4"/>
  <c r="BR40" i="4"/>
  <c r="AC53" i="4"/>
  <c r="BG53" i="4"/>
  <c r="BI49" i="4"/>
  <c r="BB53" i="4"/>
  <c r="AT41" i="4"/>
  <c r="AS46" i="4"/>
  <c r="X46" i="4"/>
  <c r="AX46" i="4"/>
  <c r="AY41" i="4"/>
  <c r="O38" i="4"/>
  <c r="AS38" i="4"/>
  <c r="AT34" i="4"/>
  <c r="BM38" i="4"/>
  <c r="BN34" i="4"/>
  <c r="AY49" i="4"/>
  <c r="BW46" i="4"/>
  <c r="X40" i="4"/>
  <c r="AE39" i="4"/>
  <c r="AD40" i="4"/>
  <c r="P50" i="4"/>
  <c r="Q50" i="4" s="1"/>
  <c r="AM50" i="4" s="1"/>
  <c r="P47" i="4"/>
  <c r="P45" i="4"/>
  <c r="Q45" i="4" s="1"/>
  <c r="Y45" i="4" s="1"/>
  <c r="P52" i="4"/>
  <c r="Q52" i="4" s="1"/>
  <c r="O52" i="4" s="1"/>
  <c r="R52" i="4" s="1"/>
  <c r="P41" i="4"/>
  <c r="P39" i="4"/>
  <c r="P37" i="4"/>
  <c r="Q37" i="4" s="1"/>
  <c r="Y37" i="4" s="1"/>
  <c r="P35" i="4"/>
  <c r="Q35" i="4" s="1"/>
  <c r="AR35" i="4" s="1"/>
  <c r="P42" i="4"/>
  <c r="Q42" i="4" s="1"/>
  <c r="Y42" i="4" s="1"/>
  <c r="P48" i="4"/>
  <c r="Q48" i="4" s="1"/>
  <c r="P29" i="4"/>
  <c r="Q29" i="4" s="1"/>
  <c r="AW29" i="4" s="1"/>
  <c r="P25" i="4"/>
  <c r="Q25" i="4" s="1"/>
  <c r="AR25" i="4" s="1"/>
  <c r="P43" i="4"/>
  <c r="Q43" i="4" s="1"/>
  <c r="P34" i="4"/>
  <c r="P32" i="4"/>
  <c r="Q32" i="4" s="1"/>
  <c r="Y32" i="4" s="1"/>
  <c r="P26" i="4"/>
  <c r="Q26" i="4" s="1"/>
  <c r="AC26" i="4" s="1"/>
  <c r="P23" i="4"/>
  <c r="Q23" i="4" s="1"/>
  <c r="Y23" i="4" s="1"/>
  <c r="P22" i="4"/>
  <c r="Q22" i="4" s="1"/>
  <c r="Y22" i="4" s="1"/>
  <c r="P18" i="4"/>
  <c r="Q18" i="4" s="1"/>
  <c r="Y18" i="4" s="1"/>
  <c r="P14" i="4"/>
  <c r="Q14" i="4" s="1"/>
  <c r="Y14" i="4" s="1"/>
  <c r="P44" i="4"/>
  <c r="Q44" i="4" s="1"/>
  <c r="P36" i="4"/>
  <c r="Q36" i="4" s="1"/>
  <c r="Y36" i="4" s="1"/>
  <c r="P28" i="4"/>
  <c r="Q28" i="4" s="1"/>
  <c r="AW28" i="4" s="1"/>
  <c r="P24" i="4"/>
  <c r="Q24" i="4" s="1"/>
  <c r="AH24" i="4" s="1"/>
  <c r="P19" i="4"/>
  <c r="Q19" i="4" s="1"/>
  <c r="Y19" i="4" s="1"/>
  <c r="P15" i="4"/>
  <c r="Q15" i="4" s="1"/>
  <c r="BV15" i="4" s="1"/>
  <c r="P11" i="4"/>
  <c r="Q11" i="4" s="1"/>
  <c r="AW11" i="4" s="1"/>
  <c r="P6" i="4"/>
  <c r="Q6" i="4" s="1"/>
  <c r="AW6" i="4" s="1"/>
  <c r="P31" i="4"/>
  <c r="Q31" i="4" s="1"/>
  <c r="P20" i="4"/>
  <c r="Q20" i="4" s="1"/>
  <c r="P17" i="4"/>
  <c r="Q17" i="4" s="1"/>
  <c r="P9" i="4"/>
  <c r="Q9" i="4" s="1"/>
  <c r="Y9" i="4" s="1"/>
  <c r="P13" i="4"/>
  <c r="Q13" i="4" s="1"/>
  <c r="P21" i="4"/>
  <c r="Q21" i="4" s="1"/>
  <c r="P12" i="4"/>
  <c r="Q12" i="4" s="1"/>
  <c r="P30" i="4"/>
  <c r="Q30" i="4" s="1"/>
  <c r="P16" i="4"/>
  <c r="Q16" i="4" s="1"/>
  <c r="P10" i="4"/>
  <c r="Q10" i="4" s="1"/>
  <c r="AR10" i="4" s="1"/>
  <c r="P5" i="4"/>
  <c r="P27" i="4"/>
  <c r="Q27" i="4" s="1"/>
  <c r="P8" i="4"/>
  <c r="Q8" i="4" s="1"/>
  <c r="P51" i="4"/>
  <c r="Q51" i="4" s="1"/>
  <c r="P7" i="4"/>
  <c r="Q7" i="4" s="1"/>
  <c r="BD46" i="4"/>
  <c r="O40" i="4"/>
  <c r="AH26" i="4"/>
  <c r="R24" i="4"/>
  <c r="S24" i="4" s="1"/>
  <c r="AM14" i="4"/>
  <c r="BG14" i="4"/>
  <c r="AI33" i="4"/>
  <c r="AJ5" i="4"/>
  <c r="BC33" i="4"/>
  <c r="BD5" i="4"/>
  <c r="BW33" i="4"/>
  <c r="BX5" i="4"/>
  <c r="BS46" i="4"/>
  <c r="X38" i="4"/>
  <c r="Y26" i="4"/>
  <c r="BN40" i="4"/>
  <c r="AW36" i="4" l="1"/>
  <c r="BQ10" i="4"/>
  <c r="BV24" i="4"/>
  <c r="BQ24" i="4"/>
  <c r="AH10" i="4"/>
  <c r="BB10" i="4"/>
  <c r="AR24" i="4"/>
  <c r="Z54" i="4"/>
  <c r="BQ19" i="4"/>
  <c r="BQ50" i="4"/>
  <c r="BG19" i="4"/>
  <c r="BL23" i="4"/>
  <c r="AR50" i="4"/>
  <c r="BG9" i="4"/>
  <c r="BL24" i="4"/>
  <c r="AM19" i="4"/>
  <c r="AC50" i="4"/>
  <c r="R26" i="4"/>
  <c r="S26" i="4" s="1"/>
  <c r="BB14" i="4"/>
  <c r="AH9" i="4"/>
  <c r="AH50" i="4"/>
  <c r="BG24" i="4"/>
  <c r="AR42" i="4"/>
  <c r="Y24" i="4"/>
  <c r="BV26" i="4"/>
  <c r="R23" i="4"/>
  <c r="S23" i="4" s="1"/>
  <c r="AM36" i="4"/>
  <c r="AH23" i="4"/>
  <c r="AM9" i="4"/>
  <c r="R50" i="4"/>
  <c r="S50" i="4" s="1"/>
  <c r="AM24" i="4"/>
  <c r="AW42" i="4"/>
  <c r="BL19" i="4"/>
  <c r="AR14" i="4"/>
  <c r="AH14" i="4"/>
  <c r="AR19" i="4"/>
  <c r="AC24" i="4"/>
  <c r="BL26" i="4"/>
  <c r="AM26" i="4"/>
  <c r="R10" i="4"/>
  <c r="S10" i="4" s="1"/>
  <c r="AC6" i="4"/>
  <c r="BB24" i="4"/>
  <c r="BL9" i="4"/>
  <c r="BQ42" i="4"/>
  <c r="BB23" i="4"/>
  <c r="BV50" i="4"/>
  <c r="AR26" i="4"/>
  <c r="BQ22" i="4"/>
  <c r="BB19" i="4"/>
  <c r="R9" i="4"/>
  <c r="S9" i="4" s="1"/>
  <c r="BB26" i="4"/>
  <c r="BQ23" i="4"/>
  <c r="AR6" i="4"/>
  <c r="BQ14" i="4"/>
  <c r="AC9" i="4"/>
  <c r="BG26" i="4"/>
  <c r="R14" i="4"/>
  <c r="S14" i="4" s="1"/>
  <c r="AM23" i="4"/>
  <c r="BC54" i="4"/>
  <c r="BL50" i="4"/>
  <c r="AW50" i="4"/>
  <c r="AI54" i="4"/>
  <c r="Q5" i="4"/>
  <c r="P33" i="4"/>
  <c r="AW17" i="4"/>
  <c r="BB17" i="4"/>
  <c r="Y17" i="4"/>
  <c r="AR17" i="4"/>
  <c r="AM17" i="4"/>
  <c r="AH17" i="4"/>
  <c r="BL17" i="4"/>
  <c r="R17" i="4"/>
  <c r="S17" i="4" s="1"/>
  <c r="BQ17" i="4"/>
  <c r="BV17" i="4"/>
  <c r="BG17" i="4"/>
  <c r="AC17" i="4"/>
  <c r="BB18" i="4"/>
  <c r="BS40" i="4"/>
  <c r="BD38" i="4"/>
  <c r="AC29" i="4"/>
  <c r="BN46" i="4"/>
  <c r="AO38" i="4"/>
  <c r="AN54" i="4"/>
  <c r="P38" i="4"/>
  <c r="Q34" i="4"/>
  <c r="AM34" i="4" s="1"/>
  <c r="P49" i="4"/>
  <c r="Q47" i="4"/>
  <c r="R32" i="4"/>
  <c r="S32" i="4" s="1"/>
  <c r="AH32" i="4"/>
  <c r="BQ28" i="4"/>
  <c r="AX54" i="4"/>
  <c r="BN33" i="4"/>
  <c r="BL5" i="4"/>
  <c r="AC11" i="4"/>
  <c r="BQ32" i="4"/>
  <c r="AW45" i="4"/>
  <c r="BM54" i="4"/>
  <c r="AH45" i="4"/>
  <c r="AC18" i="4"/>
  <c r="AJ33" i="4"/>
  <c r="AH5" i="4"/>
  <c r="BL21" i="4"/>
  <c r="R21" i="4"/>
  <c r="S21" i="4" s="1"/>
  <c r="BQ21" i="4"/>
  <c r="BG21" i="4"/>
  <c r="AW21" i="4"/>
  <c r="AH21" i="4"/>
  <c r="Y21" i="4"/>
  <c r="AM21" i="4"/>
  <c r="BB21" i="4"/>
  <c r="AC21" i="4"/>
  <c r="BV21" i="4"/>
  <c r="AR21" i="4"/>
  <c r="AR15" i="4"/>
  <c r="BL15" i="4"/>
  <c r="AC15" i="4"/>
  <c r="BQ15" i="4"/>
  <c r="R15" i="4"/>
  <c r="S15" i="4" s="1"/>
  <c r="AW15" i="4"/>
  <c r="Y15" i="4"/>
  <c r="BG48" i="4"/>
  <c r="Y48" i="4"/>
  <c r="AM48" i="4"/>
  <c r="AR48" i="4"/>
  <c r="AW48" i="4"/>
  <c r="R48" i="4"/>
  <c r="S48" i="4" s="1"/>
  <c r="BB48" i="4"/>
  <c r="BV48" i="4"/>
  <c r="BQ48" i="4"/>
  <c r="BL48" i="4"/>
  <c r="AC48" i="4"/>
  <c r="AR28" i="4"/>
  <c r="AR34" i="4"/>
  <c r="AT38" i="4"/>
  <c r="AC36" i="4"/>
  <c r="AC22" i="4"/>
  <c r="AO46" i="4"/>
  <c r="AH37" i="4"/>
  <c r="AJ40" i="4"/>
  <c r="AW10" i="4"/>
  <c r="BV37" i="4"/>
  <c r="Y10" i="4"/>
  <c r="AM28" i="4"/>
  <c r="O54" i="4"/>
  <c r="BB32" i="4"/>
  <c r="BG10" i="4"/>
  <c r="BL22" i="4"/>
  <c r="BG37" i="4"/>
  <c r="BL16" i="4"/>
  <c r="Y16" i="4"/>
  <c r="AH16" i="4"/>
  <c r="R16" i="4"/>
  <c r="S16" i="4" s="1"/>
  <c r="AM16" i="4"/>
  <c r="AR16" i="4"/>
  <c r="AC16" i="4"/>
  <c r="BV16" i="4"/>
  <c r="BG16" i="4"/>
  <c r="BQ16" i="4"/>
  <c r="BB16" i="4"/>
  <c r="AW16" i="4"/>
  <c r="AM44" i="4"/>
  <c r="AW44" i="4"/>
  <c r="R44" i="4"/>
  <c r="S44" i="4" s="1"/>
  <c r="BV44" i="4"/>
  <c r="BL44" i="4"/>
  <c r="BB44" i="4"/>
  <c r="AC44" i="4"/>
  <c r="Y44" i="4"/>
  <c r="AH44" i="4"/>
  <c r="BQ44" i="4"/>
  <c r="BG44" i="4"/>
  <c r="AR44" i="4"/>
  <c r="Y43" i="4"/>
  <c r="BV43" i="4"/>
  <c r="AH43" i="4"/>
  <c r="AM43" i="4"/>
  <c r="R43" i="4"/>
  <c r="S43" i="4" s="1"/>
  <c r="BB43" i="4"/>
  <c r="BG43" i="4"/>
  <c r="BQ43" i="4"/>
  <c r="AR43" i="4"/>
  <c r="AW43" i="4"/>
  <c r="AC43" i="4"/>
  <c r="BL43" i="4"/>
  <c r="Q41" i="4"/>
  <c r="BL41" i="4" s="1"/>
  <c r="P46" i="4"/>
  <c r="BQ11" i="4"/>
  <c r="R18" i="4"/>
  <c r="S18" i="4" s="1"/>
  <c r="R28" i="4"/>
  <c r="S28" i="4" s="1"/>
  <c r="AH19" i="4"/>
  <c r="BG22" i="4"/>
  <c r="AT46" i="4"/>
  <c r="AR41" i="4"/>
  <c r="AH48" i="4"/>
  <c r="AR45" i="4"/>
  <c r="AR23" i="4"/>
  <c r="BB50" i="4"/>
  <c r="BX38" i="4"/>
  <c r="BV34" i="4"/>
  <c r="AJ38" i="4"/>
  <c r="AH34" i="4"/>
  <c r="BV45" i="4"/>
  <c r="BH54" i="4"/>
  <c r="AW18" i="4"/>
  <c r="AC28" i="4"/>
  <c r="BS38" i="4"/>
  <c r="BQ34" i="4"/>
  <c r="AE46" i="4"/>
  <c r="AC41" i="4"/>
  <c r="AC45" i="4"/>
  <c r="BS33" i="4"/>
  <c r="BQ5" i="4"/>
  <c r="AE33" i="4"/>
  <c r="AC5" i="4"/>
  <c r="AC10" i="4"/>
  <c r="AW19" i="4"/>
  <c r="AM37" i="4"/>
  <c r="BV9" i="4"/>
  <c r="BG18" i="4"/>
  <c r="AW23" i="4"/>
  <c r="Y28" i="4"/>
  <c r="BV19" i="4"/>
  <c r="BI40" i="4"/>
  <c r="AR11" i="4"/>
  <c r="BB22" i="4"/>
  <c r="BL37" i="4"/>
  <c r="BG32" i="4"/>
  <c r="BI38" i="4"/>
  <c r="BG34" i="4"/>
  <c r="AR36" i="4"/>
  <c r="BG45" i="4"/>
  <c r="AT33" i="4"/>
  <c r="AR5" i="4"/>
  <c r="BL10" i="4"/>
  <c r="AW14" i="4"/>
  <c r="BB37" i="4"/>
  <c r="BQ9" i="4"/>
  <c r="BV18" i="4"/>
  <c r="BV28" i="4"/>
  <c r="AO40" i="4"/>
  <c r="BB15" i="4"/>
  <c r="AM10" i="4"/>
  <c r="AR37" i="4"/>
  <c r="AW26" i="4"/>
  <c r="AY40" i="4"/>
  <c r="R22" i="4"/>
  <c r="S22" i="4" s="1"/>
  <c r="AW32" i="4"/>
  <c r="BV36" i="4"/>
  <c r="R7" i="4"/>
  <c r="S7" i="4" s="1"/>
  <c r="AW7" i="4"/>
  <c r="AH7" i="4"/>
  <c r="AR7" i="4"/>
  <c r="BG7" i="4"/>
  <c r="Y7" i="4"/>
  <c r="BB7" i="4"/>
  <c r="AC7" i="4"/>
  <c r="BQ7" i="4"/>
  <c r="BL7" i="4"/>
  <c r="AM7" i="4"/>
  <c r="BV7" i="4"/>
  <c r="R12" i="4"/>
  <c r="S12" i="4" s="1"/>
  <c r="BV12" i="4"/>
  <c r="BG12" i="4"/>
  <c r="BL12" i="4"/>
  <c r="AC12" i="4"/>
  <c r="BQ12" i="4"/>
  <c r="AH12" i="4"/>
  <c r="AM12" i="4"/>
  <c r="Y12" i="4"/>
  <c r="BB12" i="4"/>
  <c r="AW12" i="4"/>
  <c r="AR12" i="4"/>
  <c r="BV11" i="4"/>
  <c r="BB11" i="4"/>
  <c r="AH11" i="4"/>
  <c r="AM11" i="4"/>
  <c r="R11" i="4"/>
  <c r="S11" i="4" s="1"/>
  <c r="Y11" i="4"/>
  <c r="BG11" i="4"/>
  <c r="BL11" i="4"/>
  <c r="BB29" i="4"/>
  <c r="BV29" i="4"/>
  <c r="BL29" i="4"/>
  <c r="R29" i="4"/>
  <c r="S29" i="4" s="1"/>
  <c r="AM29" i="4"/>
  <c r="Y29" i="4"/>
  <c r="BG29" i="4"/>
  <c r="AH29" i="4"/>
  <c r="BL18" i="4"/>
  <c r="BL28" i="4"/>
  <c r="AE40" i="4"/>
  <c r="AR32" i="4"/>
  <c r="BB28" i="4"/>
  <c r="BV32" i="4"/>
  <c r="AE38" i="4"/>
  <c r="AC34" i="4"/>
  <c r="AW5" i="4"/>
  <c r="AY33" i="4"/>
  <c r="BG28" i="4"/>
  <c r="BX40" i="4"/>
  <c r="AC37" i="4"/>
  <c r="BX33" i="4"/>
  <c r="BV5" i="4"/>
  <c r="AH51" i="4"/>
  <c r="BB51" i="4"/>
  <c r="BV51" i="4"/>
  <c r="Y51" i="4"/>
  <c r="AW51" i="4"/>
  <c r="AR51" i="4"/>
  <c r="BG51" i="4"/>
  <c r="BQ51" i="4"/>
  <c r="R51" i="4"/>
  <c r="AM51" i="4"/>
  <c r="BL51" i="4"/>
  <c r="AC51" i="4"/>
  <c r="Y20" i="4"/>
  <c r="BQ20" i="4"/>
  <c r="BG20" i="4"/>
  <c r="AM20" i="4"/>
  <c r="AR20" i="4"/>
  <c r="BB20" i="4"/>
  <c r="R20" i="4"/>
  <c r="S20" i="4" s="1"/>
  <c r="BL20" i="4"/>
  <c r="AH20" i="4"/>
  <c r="AW20" i="4"/>
  <c r="AC20" i="4"/>
  <c r="BV20" i="4"/>
  <c r="P40" i="4"/>
  <c r="Q39" i="4"/>
  <c r="AM39" i="4" s="1"/>
  <c r="AR18" i="4"/>
  <c r="AY46" i="4"/>
  <c r="AW41" i="4"/>
  <c r="BL45" i="4"/>
  <c r="BD40" i="4"/>
  <c r="BI33" i="4"/>
  <c r="BG5" i="4"/>
  <c r="AM15" i="4"/>
  <c r="AC32" i="4"/>
  <c r="BQ45" i="4"/>
  <c r="BV22" i="4"/>
  <c r="BQ29" i="4"/>
  <c r="BL36" i="4"/>
  <c r="R37" i="4"/>
  <c r="S37" i="4" s="1"/>
  <c r="AR29" i="4"/>
  <c r="BW54" i="4"/>
  <c r="BQ8" i="4"/>
  <c r="Y8" i="4"/>
  <c r="BV8" i="4"/>
  <c r="R8" i="4"/>
  <c r="S8" i="4" s="1"/>
  <c r="BL8" i="4"/>
  <c r="AH8" i="4"/>
  <c r="BG8" i="4"/>
  <c r="AW8" i="4"/>
  <c r="AC8" i="4"/>
  <c r="AM8" i="4"/>
  <c r="BB8" i="4"/>
  <c r="AR8" i="4"/>
  <c r="AW13" i="4"/>
  <c r="BB13" i="4"/>
  <c r="BG13" i="4"/>
  <c r="BL13" i="4"/>
  <c r="BQ13" i="4"/>
  <c r="Y13" i="4"/>
  <c r="AM13" i="4"/>
  <c r="AR13" i="4"/>
  <c r="BV13" i="4"/>
  <c r="AC13" i="4"/>
  <c r="R13" i="4"/>
  <c r="S13" i="4" s="1"/>
  <c r="AH13" i="4"/>
  <c r="BB31" i="4"/>
  <c r="BG31" i="4"/>
  <c r="AM31" i="4"/>
  <c r="AR31" i="4"/>
  <c r="Y31" i="4"/>
  <c r="BQ31" i="4"/>
  <c r="AH31" i="4"/>
  <c r="BL31" i="4"/>
  <c r="AC31" i="4"/>
  <c r="AW31" i="4"/>
  <c r="BV31" i="4"/>
  <c r="R31" i="4"/>
  <c r="S31" i="4" s="1"/>
  <c r="BB42" i="4"/>
  <c r="R42" i="4"/>
  <c r="S42" i="4" s="1"/>
  <c r="BG42" i="4"/>
  <c r="AM42" i="4"/>
  <c r="BV42" i="4"/>
  <c r="AC42" i="4"/>
  <c r="AH42" i="4"/>
  <c r="BL42" i="4"/>
  <c r="BD33" i="4"/>
  <c r="BB5" i="4"/>
  <c r="BV10" i="4"/>
  <c r="BQ37" i="4"/>
  <c r="Y27" i="4"/>
  <c r="AC27" i="4"/>
  <c r="BL27" i="4"/>
  <c r="R27" i="4"/>
  <c r="S27" i="4" s="1"/>
  <c r="BG27" i="4"/>
  <c r="AW27" i="4"/>
  <c r="AR27" i="4"/>
  <c r="BB27" i="4"/>
  <c r="AM27" i="4"/>
  <c r="AH27" i="4"/>
  <c r="BQ27" i="4"/>
  <c r="BV27" i="4"/>
  <c r="R30" i="4"/>
  <c r="S30" i="4" s="1"/>
  <c r="BQ30" i="4"/>
  <c r="AC30" i="4"/>
  <c r="BL30" i="4"/>
  <c r="AR30" i="4"/>
  <c r="AW30" i="4"/>
  <c r="Y30" i="4"/>
  <c r="BV30" i="4"/>
  <c r="AM30" i="4"/>
  <c r="AH30" i="4"/>
  <c r="BG30" i="4"/>
  <c r="BB30" i="4"/>
  <c r="BV6" i="4"/>
  <c r="BB6" i="4"/>
  <c r="AH6" i="4"/>
  <c r="BG6" i="4"/>
  <c r="Y6" i="4"/>
  <c r="AM6" i="4"/>
  <c r="R6" i="4"/>
  <c r="S6" i="4" s="1"/>
  <c r="BL6" i="4"/>
  <c r="Y25" i="4"/>
  <c r="BQ25" i="4"/>
  <c r="R25" i="4"/>
  <c r="S25" i="4" s="1"/>
  <c r="AH25" i="4"/>
  <c r="BV25" i="4"/>
  <c r="AW25" i="4"/>
  <c r="BB25" i="4"/>
  <c r="AC25" i="4"/>
  <c r="AM25" i="4"/>
  <c r="BL25" i="4"/>
  <c r="BG25" i="4"/>
  <c r="R35" i="4"/>
  <c r="S35" i="4" s="1"/>
  <c r="AC35" i="4"/>
  <c r="AH35" i="4"/>
  <c r="Y35" i="4"/>
  <c r="BV35" i="4"/>
  <c r="BG35" i="4"/>
  <c r="BL35" i="4"/>
  <c r="BQ35" i="4"/>
  <c r="BB35" i="4"/>
  <c r="AW35" i="4"/>
  <c r="AM35" i="4"/>
  <c r="BQ6" i="4"/>
  <c r="BG15" i="4"/>
  <c r="BV23" i="4"/>
  <c r="BQ26" i="4"/>
  <c r="BG50" i="4"/>
  <c r="AM22" i="4"/>
  <c r="BL32" i="4"/>
  <c r="BL34" i="4"/>
  <c r="BN38" i="4"/>
  <c r="BQ36" i="4"/>
  <c r="R45" i="4"/>
  <c r="S45" i="4" s="1"/>
  <c r="R19" i="4"/>
  <c r="S19" i="4" s="1"/>
  <c r="BG36" i="4"/>
  <c r="BB45" i="4"/>
  <c r="AR9" i="4"/>
  <c r="BG23" i="4"/>
  <c r="Y50" i="4"/>
  <c r="AR22" i="4"/>
  <c r="BB36" i="4"/>
  <c r="X49" i="4"/>
  <c r="BR54" i="4"/>
  <c r="AD54" i="4"/>
  <c r="BV14" i="4"/>
  <c r="AW24" i="4"/>
  <c r="AW37" i="4"/>
  <c r="BB9" i="4"/>
  <c r="AM18" i="4"/>
  <c r="AC23" i="4"/>
  <c r="AH15" i="4"/>
  <c r="AH22" i="4"/>
  <c r="AM32" i="4"/>
  <c r="BI46" i="4"/>
  <c r="BG41" i="4"/>
  <c r="R36" i="4"/>
  <c r="S36" i="4" s="1"/>
  <c r="AM45" i="4"/>
  <c r="AT40" i="4"/>
  <c r="AS54" i="4"/>
  <c r="AC14" i="4"/>
  <c r="AW9" i="4"/>
  <c r="AH18" i="4"/>
  <c r="AH28" i="4"/>
  <c r="AW22" i="4"/>
  <c r="AO33" i="4"/>
  <c r="AM5" i="4"/>
  <c r="BL14" i="4"/>
  <c r="BQ18" i="4"/>
  <c r="AC19" i="4"/>
  <c r="AY38" i="4"/>
  <c r="AW34" i="4"/>
  <c r="AH36" i="4"/>
  <c r="BX54" i="4" l="1"/>
  <c r="BN54" i="4"/>
  <c r="Q40" i="4"/>
  <c r="BB40" i="4" s="1"/>
  <c r="Y39" i="4"/>
  <c r="R39" i="4"/>
  <c r="S39" i="4" s="1"/>
  <c r="BL39" i="4"/>
  <c r="AY54" i="4"/>
  <c r="AT54" i="4"/>
  <c r="AE54" i="4"/>
  <c r="AH39" i="4"/>
  <c r="Q49" i="4"/>
  <c r="Y47" i="4"/>
  <c r="BQ47" i="4"/>
  <c r="BB47" i="4"/>
  <c r="AC47" i="4"/>
  <c r="AH47" i="4"/>
  <c r="R47" i="4"/>
  <c r="S47" i="4" s="1"/>
  <c r="AR47" i="4"/>
  <c r="BV47" i="4"/>
  <c r="BL47" i="4"/>
  <c r="BG47" i="4"/>
  <c r="AM47" i="4"/>
  <c r="AW47" i="4"/>
  <c r="BQ39" i="4"/>
  <c r="P54" i="4"/>
  <c r="AR40" i="4"/>
  <c r="BD54" i="4"/>
  <c r="BI54" i="4"/>
  <c r="BV39" i="4"/>
  <c r="AW39" i="4"/>
  <c r="BG39" i="4"/>
  <c r="AC46" i="4"/>
  <c r="Q46" i="4"/>
  <c r="R41" i="4"/>
  <c r="S41" i="4" s="1"/>
  <c r="Y41" i="4"/>
  <c r="BB41" i="4"/>
  <c r="BQ41" i="4"/>
  <c r="BV41" i="4"/>
  <c r="AH41" i="4"/>
  <c r="Q33" i="4"/>
  <c r="R5" i="4"/>
  <c r="S5" i="4" s="1"/>
  <c r="Y5" i="4"/>
  <c r="AC40" i="4"/>
  <c r="X54" i="4"/>
  <c r="AO54" i="4"/>
  <c r="AR39" i="4"/>
  <c r="BG46" i="4"/>
  <c r="BB39" i="4"/>
  <c r="AW46" i="4"/>
  <c r="BV40" i="4"/>
  <c r="AC39" i="4"/>
  <c r="BS54" i="4"/>
  <c r="AJ54" i="4"/>
  <c r="Q38" i="4"/>
  <c r="Y34" i="4"/>
  <c r="R34" i="4"/>
  <c r="S34" i="4" s="1"/>
  <c r="BB34" i="4"/>
  <c r="Y38" i="4" l="1"/>
  <c r="R38" i="4"/>
  <c r="Q54" i="4"/>
  <c r="R54" i="4" s="1"/>
  <c r="R33" i="4"/>
  <c r="Y33" i="4"/>
  <c r="BQ40" i="4"/>
  <c r="R46" i="4"/>
  <c r="BQ46" i="4"/>
  <c r="BB46" i="4"/>
  <c r="AH46" i="4"/>
  <c r="BV46" i="4"/>
  <c r="Y46" i="4"/>
  <c r="AW38" i="4"/>
  <c r="AM46" i="4"/>
  <c r="AW40" i="4"/>
  <c r="AM33" i="4"/>
  <c r="AR38" i="4"/>
  <c r="AH40" i="4"/>
  <c r="AR46" i="4"/>
  <c r="BB33" i="4"/>
  <c r="AC33" i="4"/>
  <c r="AM40" i="4"/>
  <c r="BB38" i="4"/>
  <c r="BG38" i="4"/>
  <c r="BG33" i="4"/>
  <c r="AR49" i="4"/>
  <c r="AC49" i="4"/>
  <c r="BV49" i="4"/>
  <c r="R49" i="4"/>
  <c r="BB49" i="4"/>
  <c r="AH49" i="4"/>
  <c r="BQ49" i="4"/>
  <c r="AM49" i="4"/>
  <c r="AW49" i="4"/>
  <c r="BL49" i="4"/>
  <c r="BG49" i="4"/>
  <c r="AR33" i="4"/>
  <c r="BL40" i="4"/>
  <c r="R40" i="4"/>
  <c r="Y40" i="4"/>
  <c r="BV33" i="4"/>
  <c r="AM38" i="4"/>
  <c r="AH33" i="4"/>
  <c r="BG40" i="4"/>
  <c r="AC38" i="4"/>
  <c r="BQ33" i="4"/>
  <c r="BL38" i="4"/>
  <c r="BQ38" i="4"/>
  <c r="AH38" i="4"/>
  <c r="BB54" i="4"/>
  <c r="BL46" i="4"/>
  <c r="AW33" i="4"/>
  <c r="BL33" i="4"/>
  <c r="BV38" i="4"/>
  <c r="Y49" i="4"/>
  <c r="BB55" i="4" l="1"/>
  <c r="BQ54" i="4"/>
  <c r="BQ55" i="4" s="1"/>
  <c r="AM54" i="4"/>
  <c r="AM55" i="4" s="1"/>
  <c r="BG54" i="4"/>
  <c r="BG55" i="4" s="1"/>
  <c r="Y54" i="4"/>
  <c r="BV54" i="4"/>
  <c r="BV55" i="4" s="1"/>
  <c r="AW54" i="4"/>
  <c r="AW55" i="4" s="1"/>
  <c r="BL54" i="4"/>
  <c r="BL55" i="4" s="1"/>
  <c r="AC54" i="4"/>
  <c r="AC55" i="4" s="1"/>
  <c r="AH54" i="4"/>
  <c r="AH55" i="4" s="1"/>
  <c r="AR54" i="4"/>
  <c r="AR55" i="4" s="1"/>
  <c r="O1" i="3" l="1"/>
  <c r="R1" i="3" s="1"/>
  <c r="Y3" i="3"/>
  <c r="M5" i="3"/>
  <c r="O5" i="3" s="1"/>
  <c r="V5" i="3"/>
  <c r="X5" i="3" s="1"/>
  <c r="Z5" i="3"/>
  <c r="AA5" i="3"/>
  <c r="AF5" i="3"/>
  <c r="AK5" i="3"/>
  <c r="AP5" i="3"/>
  <c r="AU5" i="3"/>
  <c r="AZ5" i="3"/>
  <c r="BE5" i="3"/>
  <c r="BJ5" i="3"/>
  <c r="BO5" i="3"/>
  <c r="BT5" i="3"/>
  <c r="M6" i="3"/>
  <c r="Z6" i="3"/>
  <c r="AA6" i="3"/>
  <c r="AF6" i="3"/>
  <c r="AK6" i="3"/>
  <c r="AP6" i="3"/>
  <c r="AU6" i="3"/>
  <c r="AZ6" i="3"/>
  <c r="BE6" i="3"/>
  <c r="BJ6" i="3"/>
  <c r="BO6" i="3"/>
  <c r="BT6" i="3"/>
  <c r="M7" i="3"/>
  <c r="BH7" i="3" s="1"/>
  <c r="BI7" i="3" s="1"/>
  <c r="Z7" i="3"/>
  <c r="AA7" i="3"/>
  <c r="AF7" i="3"/>
  <c r="AK7" i="3"/>
  <c r="AP7" i="3"/>
  <c r="AU7" i="3"/>
  <c r="AZ7" i="3"/>
  <c r="BE7" i="3"/>
  <c r="BJ7" i="3"/>
  <c r="BO7" i="3"/>
  <c r="BT7" i="3"/>
  <c r="M8" i="3"/>
  <c r="O8" i="3" s="1"/>
  <c r="P8" i="3"/>
  <c r="Q8" i="3" s="1"/>
  <c r="Z8" i="3"/>
  <c r="AA8" i="3"/>
  <c r="AF8" i="3"/>
  <c r="AI8" i="3"/>
  <c r="AJ8" i="3" s="1"/>
  <c r="AK8" i="3"/>
  <c r="AN8" i="3"/>
  <c r="AO8" i="3" s="1"/>
  <c r="AP8" i="3"/>
  <c r="AU8" i="3"/>
  <c r="AZ8" i="3"/>
  <c r="BC8" i="3"/>
  <c r="BD8" i="3" s="1"/>
  <c r="BE8" i="3"/>
  <c r="BH8" i="3"/>
  <c r="BI8" i="3" s="1"/>
  <c r="BJ8" i="3"/>
  <c r="BO8" i="3"/>
  <c r="BT8" i="3"/>
  <c r="BW8" i="3"/>
  <c r="BX8" i="3" s="1"/>
  <c r="M9" i="3"/>
  <c r="O9" i="3" s="1"/>
  <c r="V9" i="3"/>
  <c r="X9" i="3" s="1"/>
  <c r="Z9" i="3"/>
  <c r="AA9" i="3"/>
  <c r="AF9" i="3"/>
  <c r="AK9" i="3"/>
  <c r="AP9" i="3"/>
  <c r="AU9" i="3"/>
  <c r="AZ9" i="3"/>
  <c r="BC9" i="3"/>
  <c r="BD9" i="3" s="1"/>
  <c r="BE9" i="3"/>
  <c r="BH9" i="3"/>
  <c r="BI9" i="3" s="1"/>
  <c r="BJ9" i="3"/>
  <c r="BM9" i="3"/>
  <c r="BN9" i="3" s="1"/>
  <c r="BO9" i="3"/>
  <c r="BR9" i="3"/>
  <c r="BS9" i="3" s="1"/>
  <c r="BT9" i="3"/>
  <c r="BW9" i="3"/>
  <c r="BX9" i="3" s="1"/>
  <c r="M10" i="3"/>
  <c r="Z10" i="3"/>
  <c r="AA10" i="3"/>
  <c r="AF10" i="3"/>
  <c r="AK10" i="3"/>
  <c r="AP10" i="3"/>
  <c r="AU10" i="3"/>
  <c r="AZ10" i="3"/>
  <c r="BE10" i="3"/>
  <c r="BJ10" i="3"/>
  <c r="BO10" i="3"/>
  <c r="BT10" i="3"/>
  <c r="M11" i="3"/>
  <c r="Z11" i="3"/>
  <c r="AA11" i="3"/>
  <c r="AD11" i="3"/>
  <c r="AE11" i="3" s="1"/>
  <c r="AF11" i="3"/>
  <c r="AK11" i="3"/>
  <c r="AN11" i="3"/>
  <c r="AO11" i="3" s="1"/>
  <c r="AP11" i="3"/>
  <c r="AU11" i="3"/>
  <c r="AX11" i="3"/>
  <c r="AY11" i="3" s="1"/>
  <c r="AZ11" i="3"/>
  <c r="BE11" i="3"/>
  <c r="BH11" i="3"/>
  <c r="BI11" i="3" s="1"/>
  <c r="BJ11" i="3"/>
  <c r="BO11" i="3"/>
  <c r="BR11" i="3"/>
  <c r="BS11" i="3" s="1"/>
  <c r="BT11" i="3"/>
  <c r="M12" i="3"/>
  <c r="AI12" i="3" s="1"/>
  <c r="AJ12" i="3" s="1"/>
  <c r="P12" i="3"/>
  <c r="Q12" i="3" s="1"/>
  <c r="Z12" i="3"/>
  <c r="AA12" i="3"/>
  <c r="AF12" i="3"/>
  <c r="AK12" i="3"/>
  <c r="AP12" i="3"/>
  <c r="AU12" i="3"/>
  <c r="AX12" i="3"/>
  <c r="AY12" i="3" s="1"/>
  <c r="AZ12" i="3"/>
  <c r="BE12" i="3"/>
  <c r="BJ12" i="3"/>
  <c r="BO12" i="3"/>
  <c r="BT12" i="3"/>
  <c r="M13" i="3"/>
  <c r="O13" i="3" s="1"/>
  <c r="Z13" i="3"/>
  <c r="AA13" i="3"/>
  <c r="AD13" i="3"/>
  <c r="AE13" i="3" s="1"/>
  <c r="AF13" i="3"/>
  <c r="AI13" i="3"/>
  <c r="AJ13" i="3" s="1"/>
  <c r="AK13" i="3"/>
  <c r="AN13" i="3"/>
  <c r="AO13" i="3" s="1"/>
  <c r="AP13" i="3"/>
  <c r="AU13" i="3"/>
  <c r="AX13" i="3"/>
  <c r="AY13" i="3" s="1"/>
  <c r="AZ13" i="3"/>
  <c r="BC13" i="3"/>
  <c r="BD13" i="3" s="1"/>
  <c r="BE13" i="3"/>
  <c r="BH13" i="3"/>
  <c r="BI13" i="3" s="1"/>
  <c r="BJ13" i="3"/>
  <c r="BM13" i="3"/>
  <c r="BN13" i="3" s="1"/>
  <c r="BO13" i="3"/>
  <c r="BR13" i="3"/>
  <c r="BS13" i="3" s="1"/>
  <c r="BT13" i="3"/>
  <c r="BW13" i="3"/>
  <c r="BX13" i="3" s="1"/>
  <c r="J14" i="3"/>
  <c r="M14" i="3"/>
  <c r="P14" i="3"/>
  <c r="Q14" i="3" s="1"/>
  <c r="Z14" i="3"/>
  <c r="AA14" i="3"/>
  <c r="AF14" i="3"/>
  <c r="AK14" i="3"/>
  <c r="AP14" i="3"/>
  <c r="AU14" i="3"/>
  <c r="AZ14" i="3"/>
  <c r="BE14" i="3"/>
  <c r="BJ14" i="3"/>
  <c r="BO14" i="3"/>
  <c r="BT14" i="3"/>
  <c r="M15" i="3"/>
  <c r="V15" i="3" s="1"/>
  <c r="X15" i="3" s="1"/>
  <c r="P15" i="3"/>
  <c r="Q15" i="3" s="1"/>
  <c r="Y15" i="3" s="1"/>
  <c r="Z15" i="3"/>
  <c r="AA15" i="3"/>
  <c r="AF15" i="3"/>
  <c r="AI15" i="3"/>
  <c r="AJ15" i="3" s="1"/>
  <c r="AK15" i="3"/>
  <c r="AP15" i="3"/>
  <c r="AS15" i="3"/>
  <c r="AT15" i="3" s="1"/>
  <c r="AU15" i="3"/>
  <c r="AZ15" i="3"/>
  <c r="BC15" i="3"/>
  <c r="BD15" i="3" s="1"/>
  <c r="BE15" i="3"/>
  <c r="BJ15" i="3"/>
  <c r="BM15" i="3"/>
  <c r="BN15" i="3" s="1"/>
  <c r="BO15" i="3"/>
  <c r="BT15" i="3"/>
  <c r="BW15" i="3"/>
  <c r="BX15" i="3" s="1"/>
  <c r="M16" i="3"/>
  <c r="O16" i="3" s="1"/>
  <c r="P16" i="3"/>
  <c r="Q16" i="3" s="1"/>
  <c r="V16" i="3"/>
  <c r="X16" i="3" s="1"/>
  <c r="Z16" i="3"/>
  <c r="AA16" i="3"/>
  <c r="AD16" i="3"/>
  <c r="AE16" i="3" s="1"/>
  <c r="AC16" i="3" s="1"/>
  <c r="AF16" i="3"/>
  <c r="AK16" i="3"/>
  <c r="AN16" i="3"/>
  <c r="AO16" i="3" s="1"/>
  <c r="AP16" i="3"/>
  <c r="AS16" i="3"/>
  <c r="AT16" i="3" s="1"/>
  <c r="AU16" i="3"/>
  <c r="AX16" i="3"/>
  <c r="AY16" i="3" s="1"/>
  <c r="AZ16" i="3"/>
  <c r="BE16" i="3"/>
  <c r="BH16" i="3"/>
  <c r="BI16" i="3" s="1"/>
  <c r="BJ16" i="3"/>
  <c r="BM16" i="3"/>
  <c r="BN16" i="3" s="1"/>
  <c r="BL16" i="3" s="1"/>
  <c r="BO16" i="3"/>
  <c r="BR16" i="3"/>
  <c r="BS16" i="3" s="1"/>
  <c r="BT16" i="3"/>
  <c r="M17" i="3"/>
  <c r="V17" i="3" s="1"/>
  <c r="X17" i="3" s="1"/>
  <c r="Y17" i="3" s="1"/>
  <c r="P17" i="3"/>
  <c r="Q17" i="3" s="1"/>
  <c r="Z17" i="3"/>
  <c r="AA17" i="3"/>
  <c r="AF17" i="3"/>
  <c r="AK17" i="3"/>
  <c r="AP17" i="3"/>
  <c r="AU17" i="3"/>
  <c r="AZ17" i="3"/>
  <c r="BE17" i="3"/>
  <c r="BJ17" i="3"/>
  <c r="BO17" i="3"/>
  <c r="BT17" i="3"/>
  <c r="M18" i="3"/>
  <c r="AN18" i="3" s="1"/>
  <c r="AO18" i="3" s="1"/>
  <c r="P18" i="3"/>
  <c r="Q18" i="3" s="1"/>
  <c r="Z18" i="3"/>
  <c r="AA18" i="3"/>
  <c r="AF18" i="3"/>
  <c r="AK18" i="3"/>
  <c r="AP18" i="3"/>
  <c r="AU18" i="3"/>
  <c r="AZ18" i="3"/>
  <c r="BE18" i="3"/>
  <c r="BJ18" i="3"/>
  <c r="BO18" i="3"/>
  <c r="BT18" i="3"/>
  <c r="M19" i="3"/>
  <c r="V19" i="3" s="1"/>
  <c r="X19" i="3" s="1"/>
  <c r="P19" i="3"/>
  <c r="Q19" i="3" s="1"/>
  <c r="Y19" i="3" s="1"/>
  <c r="Z19" i="3"/>
  <c r="AA19" i="3"/>
  <c r="AF19" i="3"/>
  <c r="AK19" i="3"/>
  <c r="AP19" i="3"/>
  <c r="AU19" i="3"/>
  <c r="AX19" i="3"/>
  <c r="AY19" i="3" s="1"/>
  <c r="AZ19" i="3"/>
  <c r="BC19" i="3"/>
  <c r="BD19" i="3" s="1"/>
  <c r="BE19" i="3"/>
  <c r="BH19" i="3"/>
  <c r="BI19" i="3" s="1"/>
  <c r="BJ19" i="3"/>
  <c r="BM19" i="3"/>
  <c r="BN19" i="3" s="1"/>
  <c r="BO19" i="3"/>
  <c r="BR19" i="3"/>
  <c r="BS19" i="3" s="1"/>
  <c r="BT19" i="3"/>
  <c r="M20" i="3"/>
  <c r="O20" i="3" s="1"/>
  <c r="P20" i="3"/>
  <c r="Q20" i="3" s="1"/>
  <c r="Z20" i="3"/>
  <c r="AA20" i="3"/>
  <c r="AF20" i="3"/>
  <c r="AK20" i="3"/>
  <c r="AP20" i="3"/>
  <c r="AU20" i="3"/>
  <c r="AZ20" i="3"/>
  <c r="BE20" i="3"/>
  <c r="BJ20" i="3"/>
  <c r="BO20" i="3"/>
  <c r="BT20" i="3"/>
  <c r="M21" i="3"/>
  <c r="O21" i="3" s="1"/>
  <c r="P21" i="3"/>
  <c r="Q21" i="3"/>
  <c r="Z21" i="3"/>
  <c r="AA21" i="3"/>
  <c r="AF21" i="3"/>
  <c r="AK21" i="3"/>
  <c r="AP21" i="3"/>
  <c r="AU21" i="3"/>
  <c r="AZ21" i="3"/>
  <c r="BE21" i="3"/>
  <c r="BJ21" i="3"/>
  <c r="BO21" i="3"/>
  <c r="BT21" i="3"/>
  <c r="M22" i="3"/>
  <c r="P22" i="3"/>
  <c r="Q22" i="3"/>
  <c r="Z22" i="3"/>
  <c r="AA22" i="3"/>
  <c r="AF22" i="3"/>
  <c r="AK22" i="3"/>
  <c r="AP22" i="3"/>
  <c r="AU22" i="3"/>
  <c r="AZ22" i="3"/>
  <c r="BE22" i="3"/>
  <c r="BJ22" i="3"/>
  <c r="BO22" i="3"/>
  <c r="BT22" i="3"/>
  <c r="M23" i="3"/>
  <c r="AX23" i="3" s="1"/>
  <c r="AY23" i="3" s="1"/>
  <c r="P23" i="3"/>
  <c r="Q23" i="3" s="1"/>
  <c r="Z23" i="3"/>
  <c r="AA23" i="3"/>
  <c r="AF23" i="3"/>
  <c r="AK23" i="3"/>
  <c r="AN23" i="3"/>
  <c r="AO23" i="3" s="1"/>
  <c r="AP23" i="3"/>
  <c r="AU23" i="3"/>
  <c r="AZ23" i="3"/>
  <c r="BE23" i="3"/>
  <c r="BH23" i="3"/>
  <c r="BI23" i="3" s="1"/>
  <c r="BJ23" i="3"/>
  <c r="BO23" i="3"/>
  <c r="BT23" i="3"/>
  <c r="J24" i="3"/>
  <c r="J34" i="3" s="1"/>
  <c r="M24" i="3"/>
  <c r="BC24" i="3" s="1"/>
  <c r="BD24" i="3" s="1"/>
  <c r="P24" i="3"/>
  <c r="Z24" i="3"/>
  <c r="AA24" i="3"/>
  <c r="AF24" i="3"/>
  <c r="AK24" i="3"/>
  <c r="AP24" i="3"/>
  <c r="AS24" i="3"/>
  <c r="AT24" i="3" s="1"/>
  <c r="AU24" i="3"/>
  <c r="AZ24" i="3"/>
  <c r="BE24" i="3"/>
  <c r="BJ24" i="3"/>
  <c r="BM24" i="3"/>
  <c r="BN24" i="3" s="1"/>
  <c r="BO24" i="3"/>
  <c r="BT24" i="3"/>
  <c r="M25" i="3"/>
  <c r="O25" i="3" s="1"/>
  <c r="R25" i="3" s="1"/>
  <c r="S25" i="3" s="1"/>
  <c r="P25" i="3"/>
  <c r="Q25" i="3" s="1"/>
  <c r="Z25" i="3"/>
  <c r="AA25" i="3"/>
  <c r="AF25" i="3"/>
  <c r="AK25" i="3"/>
  <c r="AP25" i="3"/>
  <c r="AS25" i="3"/>
  <c r="AT25" i="3" s="1"/>
  <c r="AU25" i="3"/>
  <c r="AZ25" i="3"/>
  <c r="BE25" i="3"/>
  <c r="BH25" i="3"/>
  <c r="BI25" i="3" s="1"/>
  <c r="BJ25" i="3"/>
  <c r="BO25" i="3"/>
  <c r="BT25" i="3"/>
  <c r="BW25" i="3"/>
  <c r="BX25" i="3" s="1"/>
  <c r="M26" i="3"/>
  <c r="O26" i="3" s="1"/>
  <c r="P26" i="3"/>
  <c r="Q26" i="3"/>
  <c r="Z26" i="3"/>
  <c r="AA26" i="3"/>
  <c r="AD26" i="3"/>
  <c r="AE26" i="3" s="1"/>
  <c r="AC26" i="3" s="1"/>
  <c r="AF26" i="3"/>
  <c r="AK26" i="3"/>
  <c r="AN26" i="3"/>
  <c r="AO26" i="3" s="1"/>
  <c r="AP26" i="3"/>
  <c r="AS26" i="3"/>
  <c r="AT26" i="3" s="1"/>
  <c r="AR26" i="3" s="1"/>
  <c r="AU26" i="3"/>
  <c r="AX26" i="3"/>
  <c r="AY26" i="3" s="1"/>
  <c r="AZ26" i="3"/>
  <c r="BC26" i="3"/>
  <c r="BD26" i="3" s="1"/>
  <c r="BB26" i="3" s="1"/>
  <c r="BE26" i="3"/>
  <c r="BJ26" i="3"/>
  <c r="BO26" i="3"/>
  <c r="BT26" i="3"/>
  <c r="BW26" i="3"/>
  <c r="BX26" i="3" s="1"/>
  <c r="BV26" i="3" s="1"/>
  <c r="M27" i="3"/>
  <c r="P27" i="3"/>
  <c r="Q27" i="3" s="1"/>
  <c r="Z27" i="3"/>
  <c r="AA27" i="3"/>
  <c r="AF27" i="3"/>
  <c r="AK27" i="3"/>
  <c r="AP27" i="3"/>
  <c r="AU27" i="3"/>
  <c r="AZ27" i="3"/>
  <c r="BE27" i="3"/>
  <c r="BJ27" i="3"/>
  <c r="BO27" i="3"/>
  <c r="BT27" i="3"/>
  <c r="M28" i="3"/>
  <c r="V28" i="3" s="1"/>
  <c r="X28" i="3" s="1"/>
  <c r="O28" i="3"/>
  <c r="P28" i="3"/>
  <c r="Q28" i="3" s="1"/>
  <c r="Z28" i="3"/>
  <c r="AA28" i="3"/>
  <c r="AD28" i="3"/>
  <c r="AE28" i="3" s="1"/>
  <c r="AF28" i="3"/>
  <c r="AI28" i="3"/>
  <c r="AJ28" i="3" s="1"/>
  <c r="AH28" i="3" s="1"/>
  <c r="AK28" i="3"/>
  <c r="AN28" i="3"/>
  <c r="AO28" i="3" s="1"/>
  <c r="AP28" i="3"/>
  <c r="AS28" i="3"/>
  <c r="AT28" i="3" s="1"/>
  <c r="AR28" i="3" s="1"/>
  <c r="AU28" i="3"/>
  <c r="AX28" i="3"/>
  <c r="AY28" i="3" s="1"/>
  <c r="AZ28" i="3"/>
  <c r="BC28" i="3"/>
  <c r="BD28" i="3" s="1"/>
  <c r="BB28" i="3" s="1"/>
  <c r="BE28" i="3"/>
  <c r="BH28" i="3"/>
  <c r="BI28" i="3" s="1"/>
  <c r="BJ28" i="3"/>
  <c r="BM28" i="3"/>
  <c r="BN28" i="3" s="1"/>
  <c r="BL28" i="3" s="1"/>
  <c r="BO28" i="3"/>
  <c r="BR28" i="3"/>
  <c r="BS28" i="3" s="1"/>
  <c r="BT28" i="3"/>
  <c r="BW28" i="3"/>
  <c r="BX28" i="3" s="1"/>
  <c r="BV28" i="3" s="1"/>
  <c r="M29" i="3"/>
  <c r="P29" i="3"/>
  <c r="Q29" i="3" s="1"/>
  <c r="Z29" i="3"/>
  <c r="AA29" i="3"/>
  <c r="AF29" i="3"/>
  <c r="AK29" i="3"/>
  <c r="AP29" i="3"/>
  <c r="AU29" i="3"/>
  <c r="AZ29" i="3"/>
  <c r="BE29" i="3"/>
  <c r="BJ29" i="3"/>
  <c r="BO29" i="3"/>
  <c r="BT29" i="3"/>
  <c r="M30" i="3"/>
  <c r="O30" i="3" s="1"/>
  <c r="P30" i="3"/>
  <c r="Q30" i="3"/>
  <c r="Z30" i="3"/>
  <c r="AA30" i="3"/>
  <c r="AD30" i="3"/>
  <c r="AE30" i="3" s="1"/>
  <c r="AF30" i="3"/>
  <c r="AI30" i="3"/>
  <c r="AJ30" i="3" s="1"/>
  <c r="AK30" i="3"/>
  <c r="AP30" i="3"/>
  <c r="AS30" i="3"/>
  <c r="AT30" i="3" s="1"/>
  <c r="AU30" i="3"/>
  <c r="AX30" i="3"/>
  <c r="AY30" i="3" s="1"/>
  <c r="AZ30" i="3"/>
  <c r="BC30" i="3"/>
  <c r="BD30" i="3" s="1"/>
  <c r="BB30" i="3" s="1"/>
  <c r="BE30" i="3"/>
  <c r="BH30" i="3"/>
  <c r="BI30" i="3" s="1"/>
  <c r="BG30" i="3" s="1"/>
  <c r="BJ30" i="3"/>
  <c r="BO30" i="3"/>
  <c r="BT30" i="3"/>
  <c r="M31" i="3"/>
  <c r="P31" i="3"/>
  <c r="Q31" i="3" s="1"/>
  <c r="Z31" i="3"/>
  <c r="AA31" i="3"/>
  <c r="AF31" i="3"/>
  <c r="AK31" i="3"/>
  <c r="AP31" i="3"/>
  <c r="AU31" i="3"/>
  <c r="AZ31" i="3"/>
  <c r="BE31" i="3"/>
  <c r="BJ31" i="3"/>
  <c r="BO31" i="3"/>
  <c r="BT31" i="3"/>
  <c r="M32" i="3"/>
  <c r="AS32" i="3" s="1"/>
  <c r="AT32" i="3" s="1"/>
  <c r="P32" i="3"/>
  <c r="Q32" i="3" s="1"/>
  <c r="Z32" i="3"/>
  <c r="AA32" i="3"/>
  <c r="AF32" i="3"/>
  <c r="AK32" i="3"/>
  <c r="AP32" i="3"/>
  <c r="AU32" i="3"/>
  <c r="AZ32" i="3"/>
  <c r="BE32" i="3"/>
  <c r="BJ32" i="3"/>
  <c r="BM32" i="3"/>
  <c r="BN32" i="3" s="1"/>
  <c r="BO32" i="3"/>
  <c r="BT32" i="3"/>
  <c r="M33" i="3"/>
  <c r="P33" i="3"/>
  <c r="Q33" i="3" s="1"/>
  <c r="Z33" i="3"/>
  <c r="AA33" i="3"/>
  <c r="AF33" i="3"/>
  <c r="AK33" i="3"/>
  <c r="AP33" i="3"/>
  <c r="AU33" i="3"/>
  <c r="AZ33" i="3"/>
  <c r="BE33" i="3"/>
  <c r="BJ33" i="3"/>
  <c r="BO33" i="3"/>
  <c r="BT33" i="3"/>
  <c r="F34" i="3"/>
  <c r="G34" i="3"/>
  <c r="H34" i="3"/>
  <c r="I34" i="3"/>
  <c r="L34" i="3"/>
  <c r="N34" i="3"/>
  <c r="W34" i="3"/>
  <c r="AB34" i="3"/>
  <c r="AG34" i="3"/>
  <c r="AL34" i="3"/>
  <c r="AQ34" i="3"/>
  <c r="AV34" i="3"/>
  <c r="BA34" i="3"/>
  <c r="BF34" i="3"/>
  <c r="BK34" i="3"/>
  <c r="BP34" i="3"/>
  <c r="BU34" i="3"/>
  <c r="M35" i="3"/>
  <c r="O35" i="3" s="1"/>
  <c r="P35" i="3"/>
  <c r="Q35" i="3" s="1"/>
  <c r="Z35" i="3"/>
  <c r="AA35" i="3"/>
  <c r="AF35" i="3"/>
  <c r="AK35" i="3"/>
  <c r="AP35" i="3"/>
  <c r="AU35" i="3"/>
  <c r="AZ35" i="3"/>
  <c r="BE35" i="3"/>
  <c r="BJ35" i="3"/>
  <c r="BO35" i="3"/>
  <c r="BT35" i="3"/>
  <c r="M36" i="3"/>
  <c r="P36" i="3"/>
  <c r="Z36" i="3"/>
  <c r="AA36" i="3"/>
  <c r="AF36" i="3"/>
  <c r="AK36" i="3"/>
  <c r="AP36" i="3"/>
  <c r="AU36" i="3"/>
  <c r="AZ36" i="3"/>
  <c r="BE36" i="3"/>
  <c r="BJ36" i="3"/>
  <c r="BO36" i="3"/>
  <c r="BT36" i="3"/>
  <c r="I37" i="3"/>
  <c r="I39" i="3" s="1"/>
  <c r="J37" i="3"/>
  <c r="M37" i="3"/>
  <c r="O37" i="3" s="1"/>
  <c r="P37" i="3"/>
  <c r="V37" i="3"/>
  <c r="X37" i="3" s="1"/>
  <c r="Z37" i="3"/>
  <c r="AA37" i="3"/>
  <c r="AF37" i="3"/>
  <c r="AK37" i="3"/>
  <c r="AP37" i="3"/>
  <c r="AU37" i="3"/>
  <c r="AZ37" i="3"/>
  <c r="BE37" i="3"/>
  <c r="BJ37" i="3"/>
  <c r="BO37" i="3"/>
  <c r="BT37" i="3"/>
  <c r="J38" i="3"/>
  <c r="Q38" i="3" s="1"/>
  <c r="M38" i="3"/>
  <c r="O38" i="3" s="1"/>
  <c r="P38" i="3"/>
  <c r="V38" i="3"/>
  <c r="X38" i="3" s="1"/>
  <c r="Z38" i="3"/>
  <c r="AA38" i="3"/>
  <c r="AF38" i="3"/>
  <c r="AK38" i="3"/>
  <c r="AP38" i="3"/>
  <c r="AU38" i="3"/>
  <c r="AZ38" i="3"/>
  <c r="BE38" i="3"/>
  <c r="BJ38" i="3"/>
  <c r="BO38" i="3"/>
  <c r="BT38" i="3"/>
  <c r="F39" i="3"/>
  <c r="G39" i="3"/>
  <c r="H39" i="3"/>
  <c r="L39" i="3"/>
  <c r="N39" i="3"/>
  <c r="W39" i="3"/>
  <c r="Z39" i="3" s="1"/>
  <c r="AB39" i="3"/>
  <c r="AG39" i="3"/>
  <c r="AL39" i="3"/>
  <c r="AQ39" i="3"/>
  <c r="AQ53" i="3" s="1"/>
  <c r="AV39" i="3"/>
  <c r="BA39" i="3"/>
  <c r="BF39" i="3"/>
  <c r="BK39" i="3"/>
  <c r="BP39" i="3"/>
  <c r="BT39" i="3"/>
  <c r="BU39" i="3"/>
  <c r="I40" i="3"/>
  <c r="I41" i="3" s="1"/>
  <c r="I53" i="3" s="1"/>
  <c r="I54" i="3" s="1"/>
  <c r="J40" i="3"/>
  <c r="M40" i="3"/>
  <c r="O40" i="3" s="1"/>
  <c r="P40" i="3"/>
  <c r="Q40" i="3" s="1"/>
  <c r="Q41" i="3" s="1"/>
  <c r="Z40" i="3"/>
  <c r="AA40" i="3"/>
  <c r="AA41" i="3" s="1"/>
  <c r="AF40" i="3"/>
  <c r="AI40" i="3"/>
  <c r="AK40" i="3"/>
  <c r="AK41" i="3" s="1"/>
  <c r="AP40" i="3"/>
  <c r="AU40" i="3"/>
  <c r="AU41" i="3" s="1"/>
  <c r="AZ40" i="3"/>
  <c r="BC40" i="3"/>
  <c r="BE40" i="3"/>
  <c r="BE41" i="3" s="1"/>
  <c r="BJ40" i="3"/>
  <c r="BJ41" i="3" s="1"/>
  <c r="BO40" i="3"/>
  <c r="BO41" i="3" s="1"/>
  <c r="BT40" i="3"/>
  <c r="BT41" i="3" s="1"/>
  <c r="F41" i="3"/>
  <c r="G41" i="3"/>
  <c r="H41" i="3"/>
  <c r="J41" i="3"/>
  <c r="L41" i="3"/>
  <c r="N41" i="3"/>
  <c r="W41" i="3"/>
  <c r="AB41" i="3"/>
  <c r="AF41" i="3"/>
  <c r="AG41" i="3"/>
  <c r="AL41" i="3"/>
  <c r="AP41" i="3"/>
  <c r="AQ41" i="3"/>
  <c r="AV41" i="3"/>
  <c r="AZ41" i="3"/>
  <c r="BA41" i="3"/>
  <c r="BF41" i="3"/>
  <c r="BK41" i="3"/>
  <c r="BP41" i="3"/>
  <c r="BU41" i="3"/>
  <c r="M42" i="3"/>
  <c r="O42" i="3"/>
  <c r="P42" i="3"/>
  <c r="Q42" i="3" s="1"/>
  <c r="V42" i="3"/>
  <c r="X42" i="3" s="1"/>
  <c r="Z42" i="3"/>
  <c r="AA42" i="3"/>
  <c r="AD42" i="3"/>
  <c r="AF42" i="3"/>
  <c r="AI42" i="3"/>
  <c r="AK42" i="3"/>
  <c r="AN42" i="3"/>
  <c r="AO42" i="3" s="1"/>
  <c r="AP42" i="3"/>
  <c r="AS42" i="3"/>
  <c r="AT42" i="3" s="1"/>
  <c r="AU42" i="3"/>
  <c r="AX42" i="3"/>
  <c r="AZ42" i="3"/>
  <c r="AZ45" i="3" s="1"/>
  <c r="BC42" i="3"/>
  <c r="BE42" i="3"/>
  <c r="BH42" i="3"/>
  <c r="BI42" i="3" s="1"/>
  <c r="BG42" i="3" s="1"/>
  <c r="BJ42" i="3"/>
  <c r="BM42" i="3"/>
  <c r="BN42" i="3" s="1"/>
  <c r="BO42" i="3"/>
  <c r="BO45" i="3" s="1"/>
  <c r="BR42" i="3"/>
  <c r="BS42" i="3" s="1"/>
  <c r="BQ42" i="3" s="1"/>
  <c r="BT42" i="3"/>
  <c r="BW42" i="3"/>
  <c r="BX42" i="3" s="1"/>
  <c r="M43" i="3"/>
  <c r="BM43" i="3" s="1"/>
  <c r="BN43" i="3" s="1"/>
  <c r="BL43" i="3" s="1"/>
  <c r="P43" i="3"/>
  <c r="Q43" i="3" s="1"/>
  <c r="Z43" i="3"/>
  <c r="AA43" i="3"/>
  <c r="AF43" i="3"/>
  <c r="AF45" i="3" s="1"/>
  <c r="AK43" i="3"/>
  <c r="AP43" i="3"/>
  <c r="AU43" i="3"/>
  <c r="AX43" i="3"/>
  <c r="AY43" i="3" s="1"/>
  <c r="AW43" i="3" s="1"/>
  <c r="AZ43" i="3"/>
  <c r="BE43" i="3"/>
  <c r="BJ43" i="3"/>
  <c r="BO43" i="3"/>
  <c r="BT43" i="3"/>
  <c r="M44" i="3"/>
  <c r="O44" i="3" s="1"/>
  <c r="P44" i="3"/>
  <c r="Q44" i="3"/>
  <c r="Z44" i="3"/>
  <c r="AA44" i="3"/>
  <c r="AF44" i="3"/>
  <c r="AK44" i="3"/>
  <c r="AP44" i="3"/>
  <c r="AU44" i="3"/>
  <c r="AZ44" i="3"/>
  <c r="BE44" i="3"/>
  <c r="BJ44" i="3"/>
  <c r="BO44" i="3"/>
  <c r="BT44" i="3"/>
  <c r="F45" i="3"/>
  <c r="G45" i="3"/>
  <c r="H45" i="3"/>
  <c r="I45" i="3"/>
  <c r="J45" i="3"/>
  <c r="L45" i="3"/>
  <c r="N45" i="3"/>
  <c r="W45" i="3"/>
  <c r="AB45" i="3"/>
  <c r="AG45" i="3"/>
  <c r="AL45" i="3"/>
  <c r="AQ45" i="3"/>
  <c r="AV45" i="3"/>
  <c r="BA45" i="3"/>
  <c r="BF45" i="3"/>
  <c r="BK45" i="3"/>
  <c r="BP45" i="3"/>
  <c r="BU45" i="3"/>
  <c r="M46" i="3"/>
  <c r="O46" i="3" s="1"/>
  <c r="P46" i="3"/>
  <c r="Q46" i="3" s="1"/>
  <c r="Z46" i="3"/>
  <c r="AA46" i="3"/>
  <c r="AF46" i="3"/>
  <c r="AF48" i="3" s="1"/>
  <c r="AK46" i="3"/>
  <c r="AP46" i="3"/>
  <c r="AU46" i="3"/>
  <c r="AZ46" i="3"/>
  <c r="AZ48" i="3" s="1"/>
  <c r="BE46" i="3"/>
  <c r="BJ46" i="3"/>
  <c r="BO46" i="3"/>
  <c r="BT46" i="3"/>
  <c r="BT48" i="3" s="1"/>
  <c r="M47" i="3"/>
  <c r="V47" i="3" s="1"/>
  <c r="X47" i="3" s="1"/>
  <c r="P47" i="3"/>
  <c r="Q47" i="3" s="1"/>
  <c r="Z47" i="3"/>
  <c r="AA47" i="3"/>
  <c r="AF47" i="3"/>
  <c r="AK47" i="3"/>
  <c r="AP47" i="3"/>
  <c r="AU47" i="3"/>
  <c r="AZ47" i="3"/>
  <c r="BE47" i="3"/>
  <c r="BJ47" i="3"/>
  <c r="BO47" i="3"/>
  <c r="BT47" i="3"/>
  <c r="F48" i="3"/>
  <c r="G48" i="3"/>
  <c r="H48" i="3"/>
  <c r="I48" i="3"/>
  <c r="J48" i="3"/>
  <c r="L48" i="3"/>
  <c r="N48" i="3"/>
  <c r="AB48" i="3"/>
  <c r="AG48" i="3"/>
  <c r="AL48" i="3"/>
  <c r="AP48" i="3"/>
  <c r="AQ48" i="3"/>
  <c r="AV48" i="3"/>
  <c r="BA48" i="3"/>
  <c r="BF48" i="3"/>
  <c r="BJ48" i="3"/>
  <c r="BK48" i="3"/>
  <c r="BP48" i="3"/>
  <c r="BU48" i="3"/>
  <c r="M49" i="3"/>
  <c r="O49" i="3"/>
  <c r="P49" i="3"/>
  <c r="Q49" i="3" s="1"/>
  <c r="V49" i="3"/>
  <c r="X49" i="3" s="1"/>
  <c r="Z49" i="3"/>
  <c r="AA49" i="3"/>
  <c r="AD49" i="3"/>
  <c r="AE49" i="3" s="1"/>
  <c r="AC49" i="3" s="1"/>
  <c r="AF49" i="3"/>
  <c r="AI49" i="3"/>
  <c r="AJ49" i="3" s="1"/>
  <c r="AK49" i="3"/>
  <c r="AN49" i="3"/>
  <c r="AO49" i="3" s="1"/>
  <c r="AM49" i="3" s="1"/>
  <c r="AP49" i="3"/>
  <c r="AS49" i="3"/>
  <c r="AT49" i="3" s="1"/>
  <c r="AU49" i="3"/>
  <c r="AX49" i="3"/>
  <c r="AY49" i="3" s="1"/>
  <c r="AW49" i="3" s="1"/>
  <c r="AZ49" i="3"/>
  <c r="BC49" i="3"/>
  <c r="BD49" i="3" s="1"/>
  <c r="BE49" i="3"/>
  <c r="BH49" i="3"/>
  <c r="BI49" i="3" s="1"/>
  <c r="BG49" i="3" s="1"/>
  <c r="BJ49" i="3"/>
  <c r="BM49" i="3"/>
  <c r="BN49" i="3" s="1"/>
  <c r="BO49" i="3"/>
  <c r="BR49" i="3"/>
  <c r="BS49" i="3" s="1"/>
  <c r="BQ49" i="3" s="1"/>
  <c r="BT49" i="3"/>
  <c r="BW49" i="3"/>
  <c r="BX49" i="3" s="1"/>
  <c r="J50" i="3"/>
  <c r="O50" i="3"/>
  <c r="P50" i="3"/>
  <c r="Q50" i="3" s="1"/>
  <c r="V50" i="3"/>
  <c r="X50" i="3"/>
  <c r="AD50" i="3"/>
  <c r="AE50" i="3"/>
  <c r="AI50" i="3"/>
  <c r="AJ50" i="3" s="1"/>
  <c r="AN50" i="3"/>
  <c r="AO50" i="3" s="1"/>
  <c r="AS50" i="3"/>
  <c r="AT50" i="3" s="1"/>
  <c r="AR50" i="3" s="1"/>
  <c r="AX50" i="3"/>
  <c r="AY50" i="3"/>
  <c r="BC50" i="3"/>
  <c r="BD50" i="3" s="1"/>
  <c r="BH50" i="3"/>
  <c r="BI50" i="3" s="1"/>
  <c r="BM50" i="3"/>
  <c r="BN50" i="3" s="1"/>
  <c r="BR50" i="3"/>
  <c r="BS50" i="3" s="1"/>
  <c r="BQ50" i="3" s="1"/>
  <c r="BW50" i="3"/>
  <c r="BX50" i="3" s="1"/>
  <c r="P51" i="3"/>
  <c r="Q51" i="3"/>
  <c r="O51" i="3" s="1"/>
  <c r="R51" i="3" s="1"/>
  <c r="O52" i="3"/>
  <c r="N52" i="3" s="1"/>
  <c r="P52" i="3"/>
  <c r="Q52" i="3" s="1"/>
  <c r="AB52" i="3"/>
  <c r="AE52" i="3"/>
  <c r="AG52" i="3"/>
  <c r="AJ52" i="3"/>
  <c r="AL52" i="3"/>
  <c r="AO52" i="3"/>
  <c r="AQ52" i="3"/>
  <c r="AT52" i="3"/>
  <c r="AV52" i="3"/>
  <c r="AY52" i="3"/>
  <c r="BA52" i="3"/>
  <c r="BD52" i="3"/>
  <c r="BF52" i="3"/>
  <c r="BI52" i="3"/>
  <c r="BK52" i="3"/>
  <c r="BN52" i="3"/>
  <c r="BP52" i="3"/>
  <c r="BS52" i="3"/>
  <c r="BU52" i="3"/>
  <c r="BX52" i="3"/>
  <c r="D60" i="3"/>
  <c r="D62" i="3" s="1"/>
  <c r="D61" i="3"/>
  <c r="C62" i="3"/>
  <c r="J63" i="3"/>
  <c r="J64" i="3"/>
  <c r="J65" i="3"/>
  <c r="J66" i="3"/>
  <c r="J67" i="3"/>
  <c r="J68" i="3"/>
  <c r="J69" i="3"/>
  <c r="J70" i="3"/>
  <c r="J71" i="3"/>
  <c r="BO48" i="3" l="1"/>
  <c r="AU48" i="3"/>
  <c r="AA48" i="3"/>
  <c r="Z45" i="3"/>
  <c r="BT45" i="3"/>
  <c r="BR43" i="3"/>
  <c r="BS43" i="3" s="1"/>
  <c r="BQ43" i="3" s="1"/>
  <c r="Z41" i="3"/>
  <c r="BW40" i="3"/>
  <c r="BX40" i="3" s="1"/>
  <c r="AS40" i="3"/>
  <c r="BR30" i="3"/>
  <c r="BS30" i="3" s="1"/>
  <c r="BR26" i="3"/>
  <c r="BS26" i="3" s="1"/>
  <c r="BQ26" i="3" s="1"/>
  <c r="BH26" i="3"/>
  <c r="BI26" i="3" s="1"/>
  <c r="BG26" i="3" s="1"/>
  <c r="AI26" i="3"/>
  <c r="AJ26" i="3" s="1"/>
  <c r="AH26" i="3" s="1"/>
  <c r="BM25" i="3"/>
  <c r="BN25" i="3" s="1"/>
  <c r="AX25" i="3"/>
  <c r="AY25" i="3" s="1"/>
  <c r="AW25" i="3" s="1"/>
  <c r="AI25" i="3"/>
  <c r="AJ25" i="3" s="1"/>
  <c r="AH25" i="3" s="1"/>
  <c r="BW24" i="3"/>
  <c r="BX24" i="3" s="1"/>
  <c r="AI24" i="3"/>
  <c r="AJ24" i="3" s="1"/>
  <c r="BR23" i="3"/>
  <c r="BS23" i="3" s="1"/>
  <c r="AD23" i="3"/>
  <c r="AE23" i="3" s="1"/>
  <c r="AC23" i="3" s="1"/>
  <c r="O23" i="3"/>
  <c r="AN20" i="3"/>
  <c r="AO20" i="3" s="1"/>
  <c r="BW19" i="3"/>
  <c r="BX19" i="3" s="1"/>
  <c r="AN19" i="3"/>
  <c r="AO19" i="3" s="1"/>
  <c r="AM19" i="3" s="1"/>
  <c r="AD19" i="3"/>
  <c r="AE19" i="3" s="1"/>
  <c r="O19" i="3"/>
  <c r="AD12" i="3"/>
  <c r="AE12" i="3" s="1"/>
  <c r="O12" i="3"/>
  <c r="R12" i="3" s="1"/>
  <c r="S12" i="3" s="1"/>
  <c r="BG52" i="3"/>
  <c r="F53" i="3"/>
  <c r="F54" i="3" s="1"/>
  <c r="R44" i="3"/>
  <c r="S44" i="3" s="1"/>
  <c r="AW26" i="3"/>
  <c r="AM26" i="3"/>
  <c r="BR25" i="3"/>
  <c r="BS25" i="3" s="1"/>
  <c r="BQ25" i="3" s="1"/>
  <c r="V25" i="3"/>
  <c r="X25" i="3" s="1"/>
  <c r="BL19" i="3"/>
  <c r="BB19" i="3"/>
  <c r="AC50" i="3"/>
  <c r="A62" i="3"/>
  <c r="BP53" i="3"/>
  <c r="AV53" i="3"/>
  <c r="AB53" i="3"/>
  <c r="BK53" i="3"/>
  <c r="W48" i="3"/>
  <c r="Z48" i="3" s="1"/>
  <c r="BE48" i="3"/>
  <c r="AK48" i="3"/>
  <c r="L53" i="3"/>
  <c r="BJ45" i="3"/>
  <c r="AP45" i="3"/>
  <c r="Q45" i="3"/>
  <c r="G53" i="3"/>
  <c r="AR32" i="3"/>
  <c r="BW30" i="3"/>
  <c r="BX30" i="3" s="1"/>
  <c r="BM30" i="3"/>
  <c r="BN30" i="3" s="1"/>
  <c r="AN30" i="3"/>
  <c r="AO30" i="3" s="1"/>
  <c r="V30" i="3"/>
  <c r="X30" i="3" s="1"/>
  <c r="Y30" i="3" s="1"/>
  <c r="BM26" i="3"/>
  <c r="BN26" i="3" s="1"/>
  <c r="BL26" i="3" s="1"/>
  <c r="V26" i="3"/>
  <c r="X26" i="3" s="1"/>
  <c r="Y26" i="3" s="1"/>
  <c r="BC25" i="3"/>
  <c r="BD25" i="3" s="1"/>
  <c r="AN25" i="3"/>
  <c r="AO25" i="3" s="1"/>
  <c r="AD25" i="3"/>
  <c r="AE25" i="3" s="1"/>
  <c r="AC25" i="3" s="1"/>
  <c r="BH20" i="3"/>
  <c r="BI20" i="3" s="1"/>
  <c r="AS19" i="3"/>
  <c r="AT19" i="3" s="1"/>
  <c r="AI19" i="3"/>
  <c r="AJ19" i="3" s="1"/>
  <c r="AH19" i="3" s="1"/>
  <c r="AM18" i="3"/>
  <c r="AW16" i="3"/>
  <c r="BR12" i="3"/>
  <c r="BS12" i="3" s="1"/>
  <c r="N53" i="3"/>
  <c r="AK52" i="3"/>
  <c r="BE52" i="3"/>
  <c r="AU52" i="3"/>
  <c r="AP52" i="3"/>
  <c r="AF52" i="3"/>
  <c r="AZ52" i="3"/>
  <c r="BT52" i="3"/>
  <c r="BO52" i="3"/>
  <c r="BJ52" i="3"/>
  <c r="BA53" i="3"/>
  <c r="AM42" i="3"/>
  <c r="V29" i="3"/>
  <c r="X29" i="3" s="1"/>
  <c r="Y29" i="3" s="1"/>
  <c r="O29" i="3"/>
  <c r="R29" i="3" s="1"/>
  <c r="S29" i="3" s="1"/>
  <c r="AD29" i="3"/>
  <c r="AE29" i="3" s="1"/>
  <c r="AC29" i="3" s="1"/>
  <c r="AX29" i="3"/>
  <c r="AY29" i="3" s="1"/>
  <c r="AW29" i="3" s="1"/>
  <c r="BR29" i="3"/>
  <c r="BS29" i="3" s="1"/>
  <c r="BQ29" i="3" s="1"/>
  <c r="AS29" i="3"/>
  <c r="AT29" i="3" s="1"/>
  <c r="AR29" i="3" s="1"/>
  <c r="BM29" i="3"/>
  <c r="BN29" i="3" s="1"/>
  <c r="BL29" i="3" s="1"/>
  <c r="V7" i="3"/>
  <c r="X7" i="3" s="1"/>
  <c r="O7" i="3"/>
  <c r="AI7" i="3"/>
  <c r="AJ7" i="3" s="1"/>
  <c r="AS7" i="3"/>
  <c r="AT7" i="3" s="1"/>
  <c r="BC7" i="3"/>
  <c r="BD7" i="3" s="1"/>
  <c r="BM7" i="3"/>
  <c r="BN7" i="3" s="1"/>
  <c r="BW7" i="3"/>
  <c r="BX7" i="3" s="1"/>
  <c r="P48" i="3"/>
  <c r="BW47" i="3"/>
  <c r="BX47" i="3" s="1"/>
  <c r="BV47" i="3" s="1"/>
  <c r="BC47" i="3"/>
  <c r="BD47" i="3" s="1"/>
  <c r="BB47" i="3" s="1"/>
  <c r="AS47" i="3"/>
  <c r="AT47" i="3" s="1"/>
  <c r="BE45" i="3"/>
  <c r="V44" i="3"/>
  <c r="X44" i="3" s="1"/>
  <c r="Y44" i="3" s="1"/>
  <c r="O43" i="3"/>
  <c r="O45" i="3" s="1"/>
  <c r="R45" i="3" s="1"/>
  <c r="V43" i="3"/>
  <c r="X43" i="3" s="1"/>
  <c r="BV30" i="3"/>
  <c r="AH30" i="3"/>
  <c r="AD20" i="3"/>
  <c r="AE20" i="3" s="1"/>
  <c r="AC20" i="3" s="1"/>
  <c r="AX20" i="3"/>
  <c r="AY20" i="3" s="1"/>
  <c r="BR20" i="3"/>
  <c r="BS20" i="3" s="1"/>
  <c r="V20" i="3"/>
  <c r="X20" i="3" s="1"/>
  <c r="Y20" i="3" s="1"/>
  <c r="AS20" i="3"/>
  <c r="AT20" i="3" s="1"/>
  <c r="AR20" i="3" s="1"/>
  <c r="BM20" i="3"/>
  <c r="BN20" i="3" s="1"/>
  <c r="BQ16" i="3"/>
  <c r="R16" i="3"/>
  <c r="S16" i="3" s="1"/>
  <c r="BR7" i="3"/>
  <c r="BS7" i="3" s="1"/>
  <c r="AD7" i="3"/>
  <c r="AE7" i="3" s="1"/>
  <c r="AW50" i="3"/>
  <c r="Y50" i="3"/>
  <c r="R49" i="3"/>
  <c r="S49" i="3" s="1"/>
  <c r="BF53" i="3"/>
  <c r="AL53" i="3"/>
  <c r="H53" i="3"/>
  <c r="BU53" i="3"/>
  <c r="P45" i="3"/>
  <c r="BW43" i="3"/>
  <c r="BX43" i="3" s="1"/>
  <c r="BV43" i="3" s="1"/>
  <c r="BC43" i="3"/>
  <c r="BD43" i="3" s="1"/>
  <c r="BB43" i="3" s="1"/>
  <c r="BV42" i="3"/>
  <c r="BL42" i="3"/>
  <c r="AD40" i="3"/>
  <c r="AE40" i="3" s="1"/>
  <c r="AE41" i="3" s="1"/>
  <c r="AC41" i="3" s="1"/>
  <c r="AN40" i="3"/>
  <c r="AO40" i="3" s="1"/>
  <c r="AX40" i="3"/>
  <c r="BH40" i="3"/>
  <c r="BI40" i="3" s="1"/>
  <c r="BR40" i="3"/>
  <c r="BS40" i="3" s="1"/>
  <c r="BS41" i="3" s="1"/>
  <c r="BQ41" i="3" s="1"/>
  <c r="V40" i="3"/>
  <c r="X40" i="3" s="1"/>
  <c r="X41" i="3" s="1"/>
  <c r="Y41" i="3" s="1"/>
  <c r="AZ39" i="3"/>
  <c r="AF39" i="3"/>
  <c r="BE39" i="3"/>
  <c r="AK39" i="3"/>
  <c r="V35" i="3"/>
  <c r="X35" i="3" s="1"/>
  <c r="Y35" i="3" s="1"/>
  <c r="BL32" i="3"/>
  <c r="AM30" i="3"/>
  <c r="Y25" i="3"/>
  <c r="V24" i="3"/>
  <c r="X24" i="3" s="1"/>
  <c r="O24" i="3"/>
  <c r="AD24" i="3"/>
  <c r="AE24" i="3" s="1"/>
  <c r="AN24" i="3"/>
  <c r="AO24" i="3" s="1"/>
  <c r="AX24" i="3"/>
  <c r="AY24" i="3" s="1"/>
  <c r="BH24" i="3"/>
  <c r="BI24" i="3" s="1"/>
  <c r="BR24" i="3"/>
  <c r="BS24" i="3" s="1"/>
  <c r="V23" i="3"/>
  <c r="X23" i="3" s="1"/>
  <c r="Y23" i="3" s="1"/>
  <c r="AI23" i="3"/>
  <c r="AJ23" i="3" s="1"/>
  <c r="AS23" i="3"/>
  <c r="AT23" i="3" s="1"/>
  <c r="BC23" i="3"/>
  <c r="BD23" i="3" s="1"/>
  <c r="BB23" i="3" s="1"/>
  <c r="BM23" i="3"/>
  <c r="BN23" i="3" s="1"/>
  <c r="BL23" i="3" s="1"/>
  <c r="BW23" i="3"/>
  <c r="BX23" i="3" s="1"/>
  <c r="BG16" i="3"/>
  <c r="BW12" i="3"/>
  <c r="BX12" i="3" s="1"/>
  <c r="BV12" i="3" s="1"/>
  <c r="BC12" i="3"/>
  <c r="BD12" i="3" s="1"/>
  <c r="V11" i="3"/>
  <c r="X11" i="3" s="1"/>
  <c r="O11" i="3"/>
  <c r="AI11" i="3"/>
  <c r="AJ11" i="3" s="1"/>
  <c r="AS11" i="3"/>
  <c r="AT11" i="3" s="1"/>
  <c r="BC11" i="3"/>
  <c r="BD11" i="3" s="1"/>
  <c r="BM11" i="3"/>
  <c r="BN11" i="3" s="1"/>
  <c r="BW11" i="3"/>
  <c r="BX11" i="3" s="1"/>
  <c r="AN7" i="3"/>
  <c r="AO7" i="3" s="1"/>
  <c r="V18" i="3"/>
  <c r="X18" i="3" s="1"/>
  <c r="Y18" i="3" s="1"/>
  <c r="AS18" i="3"/>
  <c r="AT18" i="3" s="1"/>
  <c r="AR18" i="3" s="1"/>
  <c r="BH18" i="3"/>
  <c r="BI18" i="3" s="1"/>
  <c r="BG18" i="3" s="1"/>
  <c r="BB50" i="3"/>
  <c r="BM47" i="3"/>
  <c r="BN47" i="3" s="1"/>
  <c r="AI47" i="3"/>
  <c r="AJ47" i="3" s="1"/>
  <c r="AH47" i="3" s="1"/>
  <c r="AG53" i="3"/>
  <c r="AK45" i="3"/>
  <c r="Q36" i="3"/>
  <c r="P39" i="3"/>
  <c r="BH29" i="3"/>
  <c r="BI29" i="3" s="1"/>
  <c r="BG29" i="3" s="1"/>
  <c r="AN29" i="3"/>
  <c r="AO29" i="3" s="1"/>
  <c r="AM29" i="3" s="1"/>
  <c r="AR16" i="3"/>
  <c r="V12" i="3"/>
  <c r="X12" i="3" s="1"/>
  <c r="Y12" i="3" s="1"/>
  <c r="AS12" i="3"/>
  <c r="AT12" i="3" s="1"/>
  <c r="BM12" i="3"/>
  <c r="BN12" i="3" s="1"/>
  <c r="AN12" i="3"/>
  <c r="AO12" i="3" s="1"/>
  <c r="BH12" i="3"/>
  <c r="BI12" i="3" s="1"/>
  <c r="BG12" i="3" s="1"/>
  <c r="BL52" i="3"/>
  <c r="BL50" i="3"/>
  <c r="BV50" i="3"/>
  <c r="AH50" i="3"/>
  <c r="BV49" i="3"/>
  <c r="BL49" i="3"/>
  <c r="BB49" i="3"/>
  <c r="BR47" i="3"/>
  <c r="BS47" i="3" s="1"/>
  <c r="BQ47" i="3" s="1"/>
  <c r="BH47" i="3"/>
  <c r="BI47" i="3" s="1"/>
  <c r="BG47" i="3" s="1"/>
  <c r="AX47" i="3"/>
  <c r="AY47" i="3" s="1"/>
  <c r="AN47" i="3"/>
  <c r="AO47" i="3" s="1"/>
  <c r="AM47" i="3" s="1"/>
  <c r="AD47" i="3"/>
  <c r="AE47" i="3" s="1"/>
  <c r="AC47" i="3" s="1"/>
  <c r="O47" i="3"/>
  <c r="O48" i="3" s="1"/>
  <c r="R48" i="3" s="1"/>
  <c r="AU45" i="3"/>
  <c r="AA45" i="3"/>
  <c r="BH43" i="3"/>
  <c r="BI43" i="3" s="1"/>
  <c r="BG43" i="3" s="1"/>
  <c r="Y42" i="3"/>
  <c r="BM40" i="3"/>
  <c r="J39" i="3"/>
  <c r="J53" i="3" s="1"/>
  <c r="J54" i="3" s="1"/>
  <c r="G54" i="3" s="1"/>
  <c r="G55" i="3" s="1"/>
  <c r="O33" i="3"/>
  <c r="R33" i="3" s="1"/>
  <c r="S33" i="3" s="1"/>
  <c r="V33" i="3"/>
  <c r="X33" i="3" s="1"/>
  <c r="Y33" i="3" s="1"/>
  <c r="BW29" i="3"/>
  <c r="BX29" i="3" s="1"/>
  <c r="BV29" i="3" s="1"/>
  <c r="BC29" i="3"/>
  <c r="BD29" i="3" s="1"/>
  <c r="BB29" i="3" s="1"/>
  <c r="AI29" i="3"/>
  <c r="AJ29" i="3" s="1"/>
  <c r="AH29" i="3" s="1"/>
  <c r="R28" i="3"/>
  <c r="S28" i="3" s="1"/>
  <c r="BW20" i="3"/>
  <c r="BX20" i="3" s="1"/>
  <c r="BV20" i="3" s="1"/>
  <c r="BC20" i="3"/>
  <c r="BD20" i="3" s="1"/>
  <c r="BB20" i="3" s="1"/>
  <c r="AI20" i="3"/>
  <c r="AJ20" i="3" s="1"/>
  <c r="AH20" i="3" s="1"/>
  <c r="BM18" i="3"/>
  <c r="BN18" i="3" s="1"/>
  <c r="BL18" i="3" s="1"/>
  <c r="O18" i="3"/>
  <c r="R18" i="3" s="1"/>
  <c r="S18" i="3" s="1"/>
  <c r="AM16" i="3"/>
  <c r="Y16" i="3"/>
  <c r="AD8" i="3"/>
  <c r="AE8" i="3" s="1"/>
  <c r="AX8" i="3"/>
  <c r="AY8" i="3" s="1"/>
  <c r="BR8" i="3"/>
  <c r="BS8" i="3" s="1"/>
  <c r="V8" i="3"/>
  <c r="X8" i="3" s="1"/>
  <c r="Y8" i="3" s="1"/>
  <c r="AS8" i="3"/>
  <c r="AT8" i="3" s="1"/>
  <c r="AR8" i="3" s="1"/>
  <c r="BM8" i="3"/>
  <c r="BN8" i="3" s="1"/>
  <c r="AX7" i="3"/>
  <c r="AY7" i="3" s="1"/>
  <c r="Y28" i="3"/>
  <c r="BL25" i="3"/>
  <c r="AR25" i="3"/>
  <c r="Q24" i="3"/>
  <c r="BB24" i="3" s="1"/>
  <c r="R21" i="3"/>
  <c r="S21" i="3" s="1"/>
  <c r="BV19" i="3"/>
  <c r="BG19" i="3"/>
  <c r="BW16" i="3"/>
  <c r="BX16" i="3" s="1"/>
  <c r="BV16" i="3" s="1"/>
  <c r="BC16" i="3"/>
  <c r="BD16" i="3" s="1"/>
  <c r="BB16" i="3" s="1"/>
  <c r="AI16" i="3"/>
  <c r="AJ16" i="3" s="1"/>
  <c r="AH16" i="3" s="1"/>
  <c r="BR15" i="3"/>
  <c r="BS15" i="3" s="1"/>
  <c r="BQ15" i="3" s="1"/>
  <c r="BH15" i="3"/>
  <c r="BI15" i="3" s="1"/>
  <c r="BG15" i="3" s="1"/>
  <c r="AX15" i="3"/>
  <c r="AY15" i="3" s="1"/>
  <c r="AW15" i="3" s="1"/>
  <c r="AN15" i="3"/>
  <c r="AO15" i="3" s="1"/>
  <c r="AD15" i="3"/>
  <c r="AE15" i="3" s="1"/>
  <c r="AC15" i="3" s="1"/>
  <c r="O15" i="3"/>
  <c r="R15" i="3" s="1"/>
  <c r="S15" i="3" s="1"/>
  <c r="AS13" i="3"/>
  <c r="AT13" i="3" s="1"/>
  <c r="V13" i="3"/>
  <c r="X13" i="3" s="1"/>
  <c r="Q37" i="3"/>
  <c r="R37" i="3" s="1"/>
  <c r="S37" i="3" s="1"/>
  <c r="Z34" i="3"/>
  <c r="BQ28" i="3"/>
  <c r="BG28" i="3"/>
  <c r="AW28" i="3"/>
  <c r="AM28" i="3"/>
  <c r="AC28" i="3"/>
  <c r="BT34" i="3"/>
  <c r="AZ34" i="3"/>
  <c r="AZ53" i="3" s="1"/>
  <c r="AF34" i="3"/>
  <c r="AF53" i="3" s="1"/>
  <c r="R26" i="3"/>
  <c r="S26" i="3" s="1"/>
  <c r="V21" i="3"/>
  <c r="X21" i="3" s="1"/>
  <c r="Y21" i="3" s="1"/>
  <c r="BQ52" i="3"/>
  <c r="AR49" i="3"/>
  <c r="AH49" i="3"/>
  <c r="AW47" i="3"/>
  <c r="R47" i="3"/>
  <c r="S47" i="3" s="1"/>
  <c r="BV52" i="3"/>
  <c r="R50" i="3"/>
  <c r="AM50" i="3"/>
  <c r="BG50" i="3"/>
  <c r="Y49" i="3"/>
  <c r="Y47" i="3"/>
  <c r="Q48" i="3"/>
  <c r="AC52" i="3"/>
  <c r="AH52" i="3"/>
  <c r="AM52" i="3"/>
  <c r="AR52" i="3"/>
  <c r="AW52" i="3"/>
  <c r="BB52" i="3"/>
  <c r="BL47" i="3"/>
  <c r="AR47" i="3"/>
  <c r="R46" i="3"/>
  <c r="S46" i="3" s="1"/>
  <c r="AA52" i="3"/>
  <c r="AP34" i="3"/>
  <c r="V46" i="3"/>
  <c r="X46" i="3" s="1"/>
  <c r="Y46" i="3" s="1"/>
  <c r="X45" i="3"/>
  <c r="Y45" i="3" s="1"/>
  <c r="AY42" i="3"/>
  <c r="AE42" i="3"/>
  <c r="O41" i="3"/>
  <c r="R41" i="3" s="1"/>
  <c r="R40" i="3"/>
  <c r="S40" i="3" s="1"/>
  <c r="R38" i="3"/>
  <c r="S38" i="3" s="1"/>
  <c r="V32" i="3"/>
  <c r="X32" i="3" s="1"/>
  <c r="Y32" i="3" s="1"/>
  <c r="O32" i="3"/>
  <c r="R32" i="3" s="1"/>
  <c r="S32" i="3" s="1"/>
  <c r="AN32" i="3"/>
  <c r="AO32" i="3" s="1"/>
  <c r="AM32" i="3" s="1"/>
  <c r="BH32" i="3"/>
  <c r="BI32" i="3" s="1"/>
  <c r="BG32" i="3" s="1"/>
  <c r="AI32" i="3"/>
  <c r="AJ32" i="3" s="1"/>
  <c r="AH32" i="3" s="1"/>
  <c r="BC32" i="3"/>
  <c r="BD32" i="3" s="1"/>
  <c r="BB32" i="3" s="1"/>
  <c r="AD32" i="3"/>
  <c r="AE32" i="3" s="1"/>
  <c r="AC32" i="3" s="1"/>
  <c r="AX32" i="3"/>
  <c r="AY32" i="3" s="1"/>
  <c r="AW32" i="3" s="1"/>
  <c r="BR32" i="3"/>
  <c r="BS32" i="3" s="1"/>
  <c r="BQ32" i="3" s="1"/>
  <c r="BW32" i="3"/>
  <c r="BX32" i="3" s="1"/>
  <c r="BV32" i="3" s="1"/>
  <c r="BN40" i="3"/>
  <c r="BM41" i="3"/>
  <c r="AT40" i="3"/>
  <c r="AS41" i="3"/>
  <c r="O36" i="3"/>
  <c r="R36" i="3" s="1"/>
  <c r="S36" i="3" s="1"/>
  <c r="AD36" i="3"/>
  <c r="AE36" i="3" s="1"/>
  <c r="AC36" i="3" s="1"/>
  <c r="AI36" i="3"/>
  <c r="AJ36" i="3" s="1"/>
  <c r="AH36" i="3" s="1"/>
  <c r="AN36" i="3"/>
  <c r="AO36" i="3" s="1"/>
  <c r="AM36" i="3" s="1"/>
  <c r="AS36" i="3"/>
  <c r="AT36" i="3" s="1"/>
  <c r="AR36" i="3" s="1"/>
  <c r="AX36" i="3"/>
  <c r="AY36" i="3" s="1"/>
  <c r="AW36" i="3" s="1"/>
  <c r="BC36" i="3"/>
  <c r="BD36" i="3" s="1"/>
  <c r="BB36" i="3" s="1"/>
  <c r="BH36" i="3"/>
  <c r="BI36" i="3" s="1"/>
  <c r="BG36" i="3" s="1"/>
  <c r="BM36" i="3"/>
  <c r="BN36" i="3" s="1"/>
  <c r="BL36" i="3" s="1"/>
  <c r="BR36" i="3"/>
  <c r="BS36" i="3" s="1"/>
  <c r="BQ36" i="3" s="1"/>
  <c r="BW36" i="3"/>
  <c r="BX36" i="3" s="1"/>
  <c r="BV36" i="3" s="1"/>
  <c r="V36" i="3"/>
  <c r="X36" i="3" s="1"/>
  <c r="Y36" i="3" s="1"/>
  <c r="BJ34" i="3"/>
  <c r="R43" i="3"/>
  <c r="S43" i="3" s="1"/>
  <c r="BQ40" i="3"/>
  <c r="AC40" i="3"/>
  <c r="Y38" i="3"/>
  <c r="Y37" i="3"/>
  <c r="BO39" i="3"/>
  <c r="AU39" i="3"/>
  <c r="AA39" i="3"/>
  <c r="O22" i="3"/>
  <c r="R22" i="3" s="1"/>
  <c r="S22" i="3" s="1"/>
  <c r="AD22" i="3"/>
  <c r="AE22" i="3" s="1"/>
  <c r="AC22" i="3" s="1"/>
  <c r="AI22" i="3"/>
  <c r="AJ22" i="3" s="1"/>
  <c r="AH22" i="3" s="1"/>
  <c r="AN22" i="3"/>
  <c r="AO22" i="3" s="1"/>
  <c r="AM22" i="3" s="1"/>
  <c r="AS22" i="3"/>
  <c r="AT22" i="3" s="1"/>
  <c r="AR22" i="3" s="1"/>
  <c r="AX22" i="3"/>
  <c r="AY22" i="3" s="1"/>
  <c r="AW22" i="3" s="1"/>
  <c r="BC22" i="3"/>
  <c r="BD22" i="3" s="1"/>
  <c r="BB22" i="3" s="1"/>
  <c r="BH22" i="3"/>
  <c r="BI22" i="3" s="1"/>
  <c r="BG22" i="3" s="1"/>
  <c r="BM22" i="3"/>
  <c r="BN22" i="3" s="1"/>
  <c r="BL22" i="3" s="1"/>
  <c r="BR22" i="3"/>
  <c r="BS22" i="3" s="1"/>
  <c r="BQ22" i="3" s="1"/>
  <c r="BW22" i="3"/>
  <c r="BX22" i="3" s="1"/>
  <c r="BV22" i="3" s="1"/>
  <c r="V22" i="3"/>
  <c r="X22" i="3" s="1"/>
  <c r="Y22" i="3" s="1"/>
  <c r="BE34" i="3"/>
  <c r="AK34" i="3"/>
  <c r="AK53" i="3" s="1"/>
  <c r="AL54" i="3" s="1"/>
  <c r="R42" i="3"/>
  <c r="S42" i="3" s="1"/>
  <c r="BW41" i="3"/>
  <c r="BD40" i="3"/>
  <c r="BC41" i="3"/>
  <c r="AJ40" i="3"/>
  <c r="AI41" i="3"/>
  <c r="BW46" i="3"/>
  <c r="BR46" i="3"/>
  <c r="BM46" i="3"/>
  <c r="BH46" i="3"/>
  <c r="BC46" i="3"/>
  <c r="AX46" i="3"/>
  <c r="AS46" i="3"/>
  <c r="AN46" i="3"/>
  <c r="AI46" i="3"/>
  <c r="AD46" i="3"/>
  <c r="Y43" i="3"/>
  <c r="BD42" i="3"/>
  <c r="AR42" i="3"/>
  <c r="AJ42" i="3"/>
  <c r="BJ39" i="3"/>
  <c r="AP39" i="3"/>
  <c r="R35" i="3"/>
  <c r="S35" i="3" s="1"/>
  <c r="O39" i="3"/>
  <c r="BO34" i="3"/>
  <c r="AU34" i="3"/>
  <c r="AA34" i="3"/>
  <c r="O14" i="3"/>
  <c r="R14" i="3" s="1"/>
  <c r="S14" i="3" s="1"/>
  <c r="AD14" i="3"/>
  <c r="AE14" i="3" s="1"/>
  <c r="AC14" i="3" s="1"/>
  <c r="AI14" i="3"/>
  <c r="AJ14" i="3" s="1"/>
  <c r="AH14" i="3" s="1"/>
  <c r="AN14" i="3"/>
  <c r="AO14" i="3" s="1"/>
  <c r="AM14" i="3" s="1"/>
  <c r="AS14" i="3"/>
  <c r="AT14" i="3" s="1"/>
  <c r="AR14" i="3" s="1"/>
  <c r="AX14" i="3"/>
  <c r="AY14" i="3" s="1"/>
  <c r="AW14" i="3" s="1"/>
  <c r="BC14" i="3"/>
  <c r="BD14" i="3" s="1"/>
  <c r="BB14" i="3" s="1"/>
  <c r="BH14" i="3"/>
  <c r="BI14" i="3" s="1"/>
  <c r="BG14" i="3" s="1"/>
  <c r="BM14" i="3"/>
  <c r="BN14" i="3" s="1"/>
  <c r="BL14" i="3" s="1"/>
  <c r="BR14" i="3"/>
  <c r="BS14" i="3" s="1"/>
  <c r="BQ14" i="3" s="1"/>
  <c r="BW14" i="3"/>
  <c r="BX14" i="3" s="1"/>
  <c r="BV14" i="3" s="1"/>
  <c r="V14" i="3"/>
  <c r="X14" i="3" s="1"/>
  <c r="Y14" i="3" s="1"/>
  <c r="AS43" i="3"/>
  <c r="AN43" i="3"/>
  <c r="AI43" i="3"/>
  <c r="AJ43" i="3" s="1"/>
  <c r="AH43" i="3" s="1"/>
  <c r="AD43" i="3"/>
  <c r="AE43" i="3" s="1"/>
  <c r="AC43" i="3" s="1"/>
  <c r="BL30" i="3"/>
  <c r="AR30" i="3"/>
  <c r="R30" i="3"/>
  <c r="S30" i="3" s="1"/>
  <c r="O27" i="3"/>
  <c r="R27" i="3" s="1"/>
  <c r="S27" i="3" s="1"/>
  <c r="AD27" i="3"/>
  <c r="AE27" i="3" s="1"/>
  <c r="AC27" i="3" s="1"/>
  <c r="AI27" i="3"/>
  <c r="AJ27" i="3" s="1"/>
  <c r="AH27" i="3" s="1"/>
  <c r="AN27" i="3"/>
  <c r="AO27" i="3" s="1"/>
  <c r="AM27" i="3" s="1"/>
  <c r="AS27" i="3"/>
  <c r="AT27" i="3" s="1"/>
  <c r="AR27" i="3" s="1"/>
  <c r="AX27" i="3"/>
  <c r="AY27" i="3" s="1"/>
  <c r="AW27" i="3" s="1"/>
  <c r="BC27" i="3"/>
  <c r="BD27" i="3" s="1"/>
  <c r="BB27" i="3" s="1"/>
  <c r="BH27" i="3"/>
  <c r="BI27" i="3" s="1"/>
  <c r="BG27" i="3" s="1"/>
  <c r="BM27" i="3"/>
  <c r="BN27" i="3" s="1"/>
  <c r="BL27" i="3" s="1"/>
  <c r="BR27" i="3"/>
  <c r="BS27" i="3" s="1"/>
  <c r="BQ27" i="3" s="1"/>
  <c r="BW27" i="3"/>
  <c r="BX27" i="3" s="1"/>
  <c r="BV27" i="3" s="1"/>
  <c r="V27" i="3"/>
  <c r="X27" i="3" s="1"/>
  <c r="BV25" i="3"/>
  <c r="BB25" i="3"/>
  <c r="BV23" i="3"/>
  <c r="AR23" i="3"/>
  <c r="AH23" i="3"/>
  <c r="R23" i="3"/>
  <c r="S23" i="3" s="1"/>
  <c r="BG20" i="3"/>
  <c r="AM20" i="3"/>
  <c r="R20" i="3"/>
  <c r="S20" i="3" s="1"/>
  <c r="BW44" i="3"/>
  <c r="BR44" i="3"/>
  <c r="BM44" i="3"/>
  <c r="BH44" i="3"/>
  <c r="BC44" i="3"/>
  <c r="BD44" i="3" s="1"/>
  <c r="BB44" i="3" s="1"/>
  <c r="AX44" i="3"/>
  <c r="AY44" i="3" s="1"/>
  <c r="AW44" i="3" s="1"/>
  <c r="AS44" i="3"/>
  <c r="AT44" i="3" s="1"/>
  <c r="AR44" i="3" s="1"/>
  <c r="AN44" i="3"/>
  <c r="AO44" i="3" s="1"/>
  <c r="AM44" i="3" s="1"/>
  <c r="AI44" i="3"/>
  <c r="AJ44" i="3" s="1"/>
  <c r="AH44" i="3" s="1"/>
  <c r="AD44" i="3"/>
  <c r="AE44" i="3" s="1"/>
  <c r="AC44" i="3" s="1"/>
  <c r="P41" i="3"/>
  <c r="BW38" i="3"/>
  <c r="BX38" i="3" s="1"/>
  <c r="BV38" i="3" s="1"/>
  <c r="BR38" i="3"/>
  <c r="BS38" i="3" s="1"/>
  <c r="BQ38" i="3" s="1"/>
  <c r="BM38" i="3"/>
  <c r="BN38" i="3" s="1"/>
  <c r="BL38" i="3" s="1"/>
  <c r="BH38" i="3"/>
  <c r="BI38" i="3" s="1"/>
  <c r="BG38" i="3" s="1"/>
  <c r="BC38" i="3"/>
  <c r="BD38" i="3" s="1"/>
  <c r="BB38" i="3" s="1"/>
  <c r="AX38" i="3"/>
  <c r="AY38" i="3" s="1"/>
  <c r="AW38" i="3" s="1"/>
  <c r="AS38" i="3"/>
  <c r="AT38" i="3" s="1"/>
  <c r="AR38" i="3" s="1"/>
  <c r="AN38" i="3"/>
  <c r="AO38" i="3" s="1"/>
  <c r="AM38" i="3" s="1"/>
  <c r="AI38" i="3"/>
  <c r="AJ38" i="3" s="1"/>
  <c r="AH38" i="3" s="1"/>
  <c r="AD38" i="3"/>
  <c r="AE38" i="3" s="1"/>
  <c r="AC38" i="3" s="1"/>
  <c r="BW37" i="3"/>
  <c r="BX37" i="3" s="1"/>
  <c r="BV37" i="3" s="1"/>
  <c r="BR37" i="3"/>
  <c r="BS37" i="3" s="1"/>
  <c r="BQ37" i="3" s="1"/>
  <c r="BM37" i="3"/>
  <c r="BN37" i="3" s="1"/>
  <c r="BH37" i="3"/>
  <c r="BI37" i="3" s="1"/>
  <c r="BC37" i="3"/>
  <c r="BD37" i="3" s="1"/>
  <c r="BB37" i="3" s="1"/>
  <c r="AX37" i="3"/>
  <c r="AY37" i="3" s="1"/>
  <c r="AW37" i="3" s="1"/>
  <c r="AS37" i="3"/>
  <c r="AT37" i="3" s="1"/>
  <c r="AN37" i="3"/>
  <c r="AO37" i="3" s="1"/>
  <c r="AI37" i="3"/>
  <c r="AJ37" i="3" s="1"/>
  <c r="AH37" i="3" s="1"/>
  <c r="AD37" i="3"/>
  <c r="AE37" i="3" s="1"/>
  <c r="AC37" i="3" s="1"/>
  <c r="BW35" i="3"/>
  <c r="BR35" i="3"/>
  <c r="BM35" i="3"/>
  <c r="BH35" i="3"/>
  <c r="BC35" i="3"/>
  <c r="AX35" i="3"/>
  <c r="AS35" i="3"/>
  <c r="AN35" i="3"/>
  <c r="AI35" i="3"/>
  <c r="AD35" i="3"/>
  <c r="BW33" i="3"/>
  <c r="BX33" i="3" s="1"/>
  <c r="BV33" i="3" s="1"/>
  <c r="BR33" i="3"/>
  <c r="BS33" i="3" s="1"/>
  <c r="BQ33" i="3" s="1"/>
  <c r="BM33" i="3"/>
  <c r="BN33" i="3" s="1"/>
  <c r="BL33" i="3" s="1"/>
  <c r="BH33" i="3"/>
  <c r="BI33" i="3" s="1"/>
  <c r="BG33" i="3" s="1"/>
  <c r="BC33" i="3"/>
  <c r="BD33" i="3" s="1"/>
  <c r="BB33" i="3" s="1"/>
  <c r="AX33" i="3"/>
  <c r="AY33" i="3" s="1"/>
  <c r="AW33" i="3" s="1"/>
  <c r="AS33" i="3"/>
  <c r="AT33" i="3" s="1"/>
  <c r="AR33" i="3" s="1"/>
  <c r="AN33" i="3"/>
  <c r="AO33" i="3" s="1"/>
  <c r="AM33" i="3" s="1"/>
  <c r="AI33" i="3"/>
  <c r="AJ33" i="3" s="1"/>
  <c r="AH33" i="3" s="1"/>
  <c r="AD33" i="3"/>
  <c r="AE33" i="3" s="1"/>
  <c r="AC33" i="3" s="1"/>
  <c r="O31" i="3"/>
  <c r="R31" i="3" s="1"/>
  <c r="S31" i="3" s="1"/>
  <c r="AD31" i="3"/>
  <c r="AE31" i="3" s="1"/>
  <c r="AC31" i="3" s="1"/>
  <c r="AI31" i="3"/>
  <c r="AJ31" i="3" s="1"/>
  <c r="AH31" i="3" s="1"/>
  <c r="AN31" i="3"/>
  <c r="AO31" i="3" s="1"/>
  <c r="AM31" i="3" s="1"/>
  <c r="AS31" i="3"/>
  <c r="AT31" i="3" s="1"/>
  <c r="AR31" i="3" s="1"/>
  <c r="AX31" i="3"/>
  <c r="AY31" i="3" s="1"/>
  <c r="AW31" i="3" s="1"/>
  <c r="BC31" i="3"/>
  <c r="BD31" i="3" s="1"/>
  <c r="BB31" i="3" s="1"/>
  <c r="BH31" i="3"/>
  <c r="BI31" i="3" s="1"/>
  <c r="BG31" i="3" s="1"/>
  <c r="BM31" i="3"/>
  <c r="BN31" i="3" s="1"/>
  <c r="BL31" i="3" s="1"/>
  <c r="BR31" i="3"/>
  <c r="BS31" i="3" s="1"/>
  <c r="BQ31" i="3" s="1"/>
  <c r="BW31" i="3"/>
  <c r="BX31" i="3" s="1"/>
  <c r="BV31" i="3" s="1"/>
  <c r="V31" i="3"/>
  <c r="X31" i="3" s="1"/>
  <c r="Y31" i="3" s="1"/>
  <c r="BQ30" i="3"/>
  <c r="AW30" i="3"/>
  <c r="AC30" i="3"/>
  <c r="BG25" i="3"/>
  <c r="AM25" i="3"/>
  <c r="BV24" i="3"/>
  <c r="BL24" i="3"/>
  <c r="AH24" i="3"/>
  <c r="R24" i="3"/>
  <c r="S24" i="3" s="1"/>
  <c r="BL20" i="3"/>
  <c r="AR19" i="3"/>
  <c r="O17" i="3"/>
  <c r="R17" i="3" s="1"/>
  <c r="S17" i="3" s="1"/>
  <c r="AD17" i="3"/>
  <c r="AE17" i="3" s="1"/>
  <c r="AC17" i="3" s="1"/>
  <c r="AI17" i="3"/>
  <c r="AJ17" i="3" s="1"/>
  <c r="AH17" i="3" s="1"/>
  <c r="AN17" i="3"/>
  <c r="AO17" i="3" s="1"/>
  <c r="AM17" i="3" s="1"/>
  <c r="AS17" i="3"/>
  <c r="AT17" i="3" s="1"/>
  <c r="AR17" i="3" s="1"/>
  <c r="AX17" i="3"/>
  <c r="AY17" i="3" s="1"/>
  <c r="AW17" i="3" s="1"/>
  <c r="BC17" i="3"/>
  <c r="BD17" i="3" s="1"/>
  <c r="BB17" i="3" s="1"/>
  <c r="BH17" i="3"/>
  <c r="BI17" i="3" s="1"/>
  <c r="BG17" i="3" s="1"/>
  <c r="BM17" i="3"/>
  <c r="BN17" i="3" s="1"/>
  <c r="BL17" i="3" s="1"/>
  <c r="BR17" i="3"/>
  <c r="BS17" i="3" s="1"/>
  <c r="BQ17" i="3" s="1"/>
  <c r="BW17" i="3"/>
  <c r="BX17" i="3" s="1"/>
  <c r="BV17" i="3" s="1"/>
  <c r="BQ23" i="3"/>
  <c r="BG23" i="3"/>
  <c r="AW23" i="3"/>
  <c r="AM23" i="3"/>
  <c r="BQ20" i="3"/>
  <c r="AW20" i="3"/>
  <c r="BQ19" i="3"/>
  <c r="AW19" i="3"/>
  <c r="AC19" i="3"/>
  <c r="R19" i="3"/>
  <c r="S19" i="3" s="1"/>
  <c r="BV15" i="3"/>
  <c r="BL15" i="3"/>
  <c r="BB15" i="3"/>
  <c r="AR15" i="3"/>
  <c r="AH15" i="3"/>
  <c r="BG8" i="3"/>
  <c r="AM8" i="3"/>
  <c r="BW21" i="3"/>
  <c r="BX21" i="3" s="1"/>
  <c r="BV21" i="3" s="1"/>
  <c r="BR21" i="3"/>
  <c r="BS21" i="3" s="1"/>
  <c r="BQ21" i="3" s="1"/>
  <c r="BM21" i="3"/>
  <c r="BN21" i="3" s="1"/>
  <c r="BL21" i="3" s="1"/>
  <c r="BH21" i="3"/>
  <c r="BI21" i="3" s="1"/>
  <c r="BG21" i="3" s="1"/>
  <c r="BC21" i="3"/>
  <c r="BD21" i="3" s="1"/>
  <c r="BB21" i="3" s="1"/>
  <c r="AX21" i="3"/>
  <c r="AY21" i="3" s="1"/>
  <c r="AW21" i="3" s="1"/>
  <c r="AS21" i="3"/>
  <c r="AT21" i="3" s="1"/>
  <c r="AR21" i="3" s="1"/>
  <c r="AN21" i="3"/>
  <c r="AO21" i="3" s="1"/>
  <c r="AM21" i="3" s="1"/>
  <c r="AI21" i="3"/>
  <c r="AJ21" i="3" s="1"/>
  <c r="AH21" i="3" s="1"/>
  <c r="AD21" i="3"/>
  <c r="AE21" i="3" s="1"/>
  <c r="AC21" i="3" s="1"/>
  <c r="BR18" i="3"/>
  <c r="BS18" i="3" s="1"/>
  <c r="BQ18" i="3" s="1"/>
  <c r="AX18" i="3"/>
  <c r="AY18" i="3" s="1"/>
  <c r="AW18" i="3" s="1"/>
  <c r="AD18" i="3"/>
  <c r="AE18" i="3" s="1"/>
  <c r="AC18" i="3" s="1"/>
  <c r="BW18" i="3"/>
  <c r="BX18" i="3" s="1"/>
  <c r="BV18" i="3" s="1"/>
  <c r="BC18" i="3"/>
  <c r="BD18" i="3" s="1"/>
  <c r="BB18" i="3" s="1"/>
  <c r="AI18" i="3"/>
  <c r="AJ18" i="3" s="1"/>
  <c r="AH18" i="3" s="1"/>
  <c r="AM15" i="3"/>
  <c r="BB12" i="3"/>
  <c r="AH12" i="3"/>
  <c r="AM12" i="3"/>
  <c r="BL8" i="3"/>
  <c r="R8" i="3"/>
  <c r="S8" i="3" s="1"/>
  <c r="BL12" i="3"/>
  <c r="AR12" i="3"/>
  <c r="BQ8" i="3"/>
  <c r="AW8" i="3"/>
  <c r="AC8" i="3"/>
  <c r="BQ12" i="3"/>
  <c r="AW12" i="3"/>
  <c r="AC12" i="3"/>
  <c r="O10" i="3"/>
  <c r="AD10" i="3"/>
  <c r="AE10" i="3" s="1"/>
  <c r="AI10" i="3"/>
  <c r="AJ10" i="3" s="1"/>
  <c r="AN10" i="3"/>
  <c r="AO10" i="3" s="1"/>
  <c r="AS10" i="3"/>
  <c r="AT10" i="3" s="1"/>
  <c r="AX10" i="3"/>
  <c r="AY10" i="3" s="1"/>
  <c r="BC10" i="3"/>
  <c r="BD10" i="3" s="1"/>
  <c r="BH10" i="3"/>
  <c r="BI10" i="3" s="1"/>
  <c r="BM10" i="3"/>
  <c r="BN10" i="3" s="1"/>
  <c r="BR10" i="3"/>
  <c r="BS10" i="3" s="1"/>
  <c r="BW10" i="3"/>
  <c r="BX10" i="3" s="1"/>
  <c r="V10" i="3"/>
  <c r="X10" i="3" s="1"/>
  <c r="BV8" i="3"/>
  <c r="BB8" i="3"/>
  <c r="AH8" i="3"/>
  <c r="O6" i="3"/>
  <c r="AD6" i="3"/>
  <c r="AE6" i="3" s="1"/>
  <c r="AC6" i="3" s="1"/>
  <c r="AI6" i="3"/>
  <c r="AJ6" i="3" s="1"/>
  <c r="AN6" i="3"/>
  <c r="AO6" i="3" s="1"/>
  <c r="AS6" i="3"/>
  <c r="AT6" i="3" s="1"/>
  <c r="AR6" i="3" s="1"/>
  <c r="AX6" i="3"/>
  <c r="AY6" i="3" s="1"/>
  <c r="AW6" i="3" s="1"/>
  <c r="BC6" i="3"/>
  <c r="BD6" i="3" s="1"/>
  <c r="BH6" i="3"/>
  <c r="BI6" i="3" s="1"/>
  <c r="BM6" i="3"/>
  <c r="BN6" i="3" s="1"/>
  <c r="BL6" i="3" s="1"/>
  <c r="BR6" i="3"/>
  <c r="BS6" i="3" s="1"/>
  <c r="BQ6" i="3" s="1"/>
  <c r="BW6" i="3"/>
  <c r="BX6" i="3" s="1"/>
  <c r="V6" i="3"/>
  <c r="X6" i="3" s="1"/>
  <c r="P7" i="3"/>
  <c r="Q7" i="3" s="1"/>
  <c r="P11" i="3"/>
  <c r="Q11" i="3" s="1"/>
  <c r="Y11" i="3" s="1"/>
  <c r="P6" i="3"/>
  <c r="Q6" i="3" s="1"/>
  <c r="P10" i="3"/>
  <c r="Q10" i="3" s="1"/>
  <c r="P5" i="3"/>
  <c r="P9" i="3"/>
  <c r="Q9" i="3" s="1"/>
  <c r="BV9" i="3" s="1"/>
  <c r="P13" i="3"/>
  <c r="Q13" i="3" s="1"/>
  <c r="BG13" i="3" s="1"/>
  <c r="S1" i="3"/>
  <c r="AX9" i="3"/>
  <c r="AY9" i="3" s="1"/>
  <c r="AS9" i="3"/>
  <c r="AT9" i="3" s="1"/>
  <c r="AN9" i="3"/>
  <c r="AO9" i="3" s="1"/>
  <c r="AI9" i="3"/>
  <c r="AJ9" i="3" s="1"/>
  <c r="AD9" i="3"/>
  <c r="AE9" i="3" s="1"/>
  <c r="BW5" i="3"/>
  <c r="BR5" i="3"/>
  <c r="BM5" i="3"/>
  <c r="BH5" i="3"/>
  <c r="BC5" i="3"/>
  <c r="AX5" i="3"/>
  <c r="AS5" i="3"/>
  <c r="AN5" i="3"/>
  <c r="AI5" i="3"/>
  <c r="AD5" i="3"/>
  <c r="AR9" i="3" l="1"/>
  <c r="BB13" i="3"/>
  <c r="BO53" i="3"/>
  <c r="BP54" i="3" s="1"/>
  <c r="AN41" i="3"/>
  <c r="W53" i="3"/>
  <c r="Z53" i="3" s="1"/>
  <c r="BQ24" i="3"/>
  <c r="AC24" i="3"/>
  <c r="AW7" i="3"/>
  <c r="BL11" i="3"/>
  <c r="Y40" i="3"/>
  <c r="AW9" i="3"/>
  <c r="AD41" i="3"/>
  <c r="BE53" i="3"/>
  <c r="BF54" i="3" s="1"/>
  <c r="BR41" i="3"/>
  <c r="BA54" i="3"/>
  <c r="AH9" i="3"/>
  <c r="R9" i="3"/>
  <c r="S9" i="3" s="1"/>
  <c r="AR24" i="3"/>
  <c r="AM37" i="3"/>
  <c r="BG37" i="3"/>
  <c r="AA53" i="3"/>
  <c r="AB54" i="3" s="1"/>
  <c r="BH41" i="3"/>
  <c r="Q39" i="3"/>
  <c r="AP53" i="3"/>
  <c r="AQ54" i="3" s="1"/>
  <c r="BT53" i="3"/>
  <c r="BU54" i="3" s="1"/>
  <c r="AW24" i="3"/>
  <c r="Y24" i="3"/>
  <c r="AY40" i="3"/>
  <c r="AX41" i="3"/>
  <c r="AG54" i="3"/>
  <c r="AC9" i="3"/>
  <c r="Y7" i="3"/>
  <c r="R39" i="3"/>
  <c r="X39" i="3"/>
  <c r="Y39" i="3" s="1"/>
  <c r="BG24" i="3"/>
  <c r="BL7" i="3"/>
  <c r="BV6" i="3"/>
  <c r="AW11" i="3"/>
  <c r="AW13" i="3"/>
  <c r="Y9" i="3"/>
  <c r="AR37" i="3"/>
  <c r="BL37" i="3"/>
  <c r="AU53" i="3"/>
  <c r="AV54" i="3" s="1"/>
  <c r="AM24" i="3"/>
  <c r="AT5" i="3"/>
  <c r="AS34" i="3"/>
  <c r="R6" i="3"/>
  <c r="S6" i="3" s="1"/>
  <c r="O34" i="3"/>
  <c r="AR10" i="3"/>
  <c r="AT43" i="3"/>
  <c r="AS45" i="3"/>
  <c r="AT46" i="3"/>
  <c r="AS48" i="3"/>
  <c r="AJ41" i="3"/>
  <c r="AH41" i="3" s="1"/>
  <c r="AH40" i="3"/>
  <c r="AR40" i="3"/>
  <c r="AT41" i="3"/>
  <c r="AR41" i="3" s="1"/>
  <c r="AE5" i="3"/>
  <c r="AD34" i="3"/>
  <c r="AY5" i="3"/>
  <c r="AX34" i="3"/>
  <c r="BS5" i="3"/>
  <c r="BR34" i="3"/>
  <c r="AM9" i="3"/>
  <c r="Y6" i="3"/>
  <c r="X34" i="3"/>
  <c r="BG6" i="3"/>
  <c r="AM6" i="3"/>
  <c r="AH7" i="3"/>
  <c r="BV7" i="3"/>
  <c r="Y10" i="3"/>
  <c r="BG10" i="3"/>
  <c r="AM10" i="3"/>
  <c r="AH11" i="3"/>
  <c r="BV11" i="3"/>
  <c r="R13" i="3"/>
  <c r="S13" i="3" s="1"/>
  <c r="BG9" i="3"/>
  <c r="BG7" i="3"/>
  <c r="BG11" i="3"/>
  <c r="BB9" i="3"/>
  <c r="AJ35" i="3"/>
  <c r="AI39" i="3"/>
  <c r="BD35" i="3"/>
  <c r="BC39" i="3"/>
  <c r="BX35" i="3"/>
  <c r="BW39" i="3"/>
  <c r="BI44" i="3"/>
  <c r="BH45" i="3"/>
  <c r="AR13" i="3"/>
  <c r="BQ13" i="3"/>
  <c r="AE46" i="3"/>
  <c r="AD48" i="3"/>
  <c r="AX48" i="3"/>
  <c r="AY46" i="3"/>
  <c r="BS46" i="3"/>
  <c r="BR48" i="3"/>
  <c r="AD45" i="3"/>
  <c r="BN5" i="3"/>
  <c r="BM34" i="3"/>
  <c r="U7" i="3"/>
  <c r="U11" i="3"/>
  <c r="U6" i="3"/>
  <c r="U10" i="3"/>
  <c r="U5" i="3"/>
  <c r="U9" i="3"/>
  <c r="U13" i="3"/>
  <c r="U8" i="3"/>
  <c r="U12" i="3"/>
  <c r="U15" i="3"/>
  <c r="U14" i="3"/>
  <c r="U18" i="3"/>
  <c r="U17" i="3"/>
  <c r="U23" i="3"/>
  <c r="U24" i="3"/>
  <c r="U28" i="3"/>
  <c r="U32" i="3"/>
  <c r="U19" i="3"/>
  <c r="U22" i="3"/>
  <c r="U27" i="3"/>
  <c r="U31" i="3"/>
  <c r="U16" i="3"/>
  <c r="U20" i="3"/>
  <c r="U21" i="3"/>
  <c r="U26" i="3"/>
  <c r="U30" i="3"/>
  <c r="U40" i="3"/>
  <c r="U42" i="3"/>
  <c r="U25" i="3"/>
  <c r="U36" i="3"/>
  <c r="U29" i="3"/>
  <c r="U33" i="3"/>
  <c r="U35" i="3"/>
  <c r="U37" i="3"/>
  <c r="U38" i="3"/>
  <c r="U44" i="3"/>
  <c r="U47" i="3"/>
  <c r="U49" i="3"/>
  <c r="U46" i="3"/>
  <c r="U43" i="3"/>
  <c r="I61" i="3"/>
  <c r="K61" i="3" s="1"/>
  <c r="R10" i="3"/>
  <c r="S10" i="3" s="1"/>
  <c r="AX39" i="3"/>
  <c r="AY35" i="3"/>
  <c r="BX44" i="3"/>
  <c r="BW45" i="3"/>
  <c r="AW42" i="3"/>
  <c r="AY45" i="3"/>
  <c r="AW45" i="3" s="1"/>
  <c r="AJ5" i="3"/>
  <c r="AI34" i="3"/>
  <c r="BD5" i="3"/>
  <c r="BC34" i="3"/>
  <c r="BX5" i="3"/>
  <c r="BW34" i="3"/>
  <c r="BB6" i="3"/>
  <c r="AH6" i="3"/>
  <c r="AR7" i="3"/>
  <c r="BV10" i="3"/>
  <c r="BB10" i="3"/>
  <c r="AH10" i="3"/>
  <c r="AR11" i="3"/>
  <c r="AM13" i="3"/>
  <c r="BQ9" i="3"/>
  <c r="AC7" i="3"/>
  <c r="BQ7" i="3"/>
  <c r="AC11" i="3"/>
  <c r="BQ11" i="3"/>
  <c r="Y13" i="3"/>
  <c r="BL9" i="3"/>
  <c r="BL13" i="3"/>
  <c r="AO35" i="3"/>
  <c r="AN39" i="3"/>
  <c r="BI35" i="3"/>
  <c r="BH39" i="3"/>
  <c r="BN44" i="3"/>
  <c r="BM45" i="3"/>
  <c r="Y27" i="3"/>
  <c r="X48" i="3"/>
  <c r="Y48" i="3" s="1"/>
  <c r="AI45" i="3"/>
  <c r="BC45" i="3"/>
  <c r="AI48" i="3"/>
  <c r="AJ46" i="3"/>
  <c r="BC48" i="3"/>
  <c r="BD46" i="3"/>
  <c r="BW48" i="3"/>
  <c r="BX46" i="3"/>
  <c r="BD41" i="3"/>
  <c r="BB41" i="3" s="1"/>
  <c r="BB40" i="3"/>
  <c r="AM40" i="3"/>
  <c r="AO41" i="3"/>
  <c r="AM41" i="3" s="1"/>
  <c r="BG40" i="3"/>
  <c r="BI41" i="3"/>
  <c r="BG41" i="3" s="1"/>
  <c r="BJ53" i="3"/>
  <c r="BK54" i="3" s="1"/>
  <c r="BL40" i="3"/>
  <c r="BN41" i="3"/>
  <c r="BL41" i="3" s="1"/>
  <c r="AC42" i="3"/>
  <c r="AE45" i="3"/>
  <c r="AC45" i="3" s="1"/>
  <c r="BL10" i="3"/>
  <c r="AD39" i="3"/>
  <c r="AE35" i="3"/>
  <c r="BR39" i="3"/>
  <c r="BS35" i="3"/>
  <c r="BN46" i="3"/>
  <c r="BM48" i="3"/>
  <c r="BX41" i="3"/>
  <c r="BV41" i="3" s="1"/>
  <c r="BV40" i="3"/>
  <c r="AO5" i="3"/>
  <c r="AN34" i="3"/>
  <c r="BI5" i="3"/>
  <c r="BH34" i="3"/>
  <c r="P34" i="3"/>
  <c r="P53" i="3" s="1"/>
  <c r="Q5" i="3"/>
  <c r="BB7" i="3"/>
  <c r="BQ10" i="3"/>
  <c r="AW10" i="3"/>
  <c r="AC10" i="3"/>
  <c r="BB11" i="3"/>
  <c r="R7" i="3"/>
  <c r="S7" i="3" s="1"/>
  <c r="R11" i="3"/>
  <c r="S11" i="3" s="1"/>
  <c r="AH13" i="3"/>
  <c r="AM7" i="3"/>
  <c r="AM11" i="3"/>
  <c r="AC13" i="3"/>
  <c r="BV13" i="3"/>
  <c r="AS39" i="3"/>
  <c r="AT35" i="3"/>
  <c r="BM39" i="3"/>
  <c r="BN35" i="3"/>
  <c r="BS44" i="3"/>
  <c r="BR45" i="3"/>
  <c r="AO43" i="3"/>
  <c r="AN45" i="3"/>
  <c r="AH42" i="3"/>
  <c r="AJ45" i="3"/>
  <c r="AH45" i="3" s="1"/>
  <c r="BB42" i="3"/>
  <c r="BD45" i="3"/>
  <c r="BB45" i="3" s="1"/>
  <c r="AO46" i="3"/>
  <c r="AN48" i="3"/>
  <c r="BI46" i="3"/>
  <c r="BH48" i="3"/>
  <c r="AX45" i="3"/>
  <c r="AY41" i="3" l="1"/>
  <c r="AW41" i="3" s="1"/>
  <c r="AW40" i="3"/>
  <c r="BG35" i="3"/>
  <c r="BI39" i="3"/>
  <c r="BG39" i="3" s="1"/>
  <c r="AH5" i="3"/>
  <c r="AJ34" i="3"/>
  <c r="O53" i="3"/>
  <c r="BL35" i="3"/>
  <c r="BN39" i="3"/>
  <c r="BL39" i="3" s="1"/>
  <c r="Q34" i="3"/>
  <c r="Q53" i="3" s="1"/>
  <c r="R5" i="3"/>
  <c r="S5" i="3" s="1"/>
  <c r="Y5" i="3"/>
  <c r="AN53" i="3"/>
  <c r="AC35" i="3"/>
  <c r="AE39" i="3"/>
  <c r="AC39" i="3" s="1"/>
  <c r="BB46" i="3"/>
  <c r="BD48" i="3"/>
  <c r="BB48" i="3" s="1"/>
  <c r="BC53" i="3"/>
  <c r="AW35" i="3"/>
  <c r="AY39" i="3"/>
  <c r="AW39" i="3" s="1"/>
  <c r="BM53" i="3"/>
  <c r="BS48" i="3"/>
  <c r="BQ48" i="3" s="1"/>
  <c r="BQ46" i="3"/>
  <c r="AE48" i="3"/>
  <c r="AC48" i="3" s="1"/>
  <c r="AC46" i="3"/>
  <c r="BG44" i="3"/>
  <c r="BI45" i="3"/>
  <c r="BG45" i="3" s="1"/>
  <c r="BB35" i="3"/>
  <c r="BD39" i="3"/>
  <c r="BB39" i="3" s="1"/>
  <c r="BR53" i="3"/>
  <c r="AD53" i="3"/>
  <c r="BQ44" i="3"/>
  <c r="BS45" i="3"/>
  <c r="BQ45" i="3" s="1"/>
  <c r="BG5" i="3"/>
  <c r="BI34" i="3"/>
  <c r="BV5" i="3"/>
  <c r="BX34" i="3"/>
  <c r="K63" i="3"/>
  <c r="M63" i="3" s="1"/>
  <c r="N63" i="3" s="1"/>
  <c r="O63" i="3" s="1"/>
  <c r="AW5" i="3"/>
  <c r="AY34" i="3"/>
  <c r="AR46" i="3"/>
  <c r="AT48" i="3"/>
  <c r="AR48" i="3" s="1"/>
  <c r="BG46" i="3"/>
  <c r="BI48" i="3"/>
  <c r="BG48" i="3" s="1"/>
  <c r="AM43" i="3"/>
  <c r="AO45" i="3"/>
  <c r="AM45" i="3" s="1"/>
  <c r="AM5" i="3"/>
  <c r="AO34" i="3"/>
  <c r="BL46" i="3"/>
  <c r="BN48" i="3"/>
  <c r="BL48" i="3" s="1"/>
  <c r="BL44" i="3"/>
  <c r="BN45" i="3"/>
  <c r="BL45" i="3" s="1"/>
  <c r="AM35" i="3"/>
  <c r="AO39" i="3"/>
  <c r="AM39" i="3" s="1"/>
  <c r="BB5" i="3"/>
  <c r="BD34" i="3"/>
  <c r="BL5" i="3"/>
  <c r="BN34" i="3"/>
  <c r="AY48" i="3"/>
  <c r="AW48" i="3" s="1"/>
  <c r="AW46" i="3"/>
  <c r="Y34" i="3"/>
  <c r="X53" i="3"/>
  <c r="BQ5" i="3"/>
  <c r="BS34" i="3"/>
  <c r="AC5" i="3"/>
  <c r="AE34" i="3"/>
  <c r="AR43" i="3"/>
  <c r="AT45" i="3"/>
  <c r="AR45" i="3" s="1"/>
  <c r="AS53" i="3"/>
  <c r="AM46" i="3"/>
  <c r="AO48" i="3"/>
  <c r="AM48" i="3" s="1"/>
  <c r="BV44" i="3"/>
  <c r="BX45" i="3"/>
  <c r="BV45" i="3" s="1"/>
  <c r="AR35" i="3"/>
  <c r="AT39" i="3"/>
  <c r="AR39" i="3" s="1"/>
  <c r="BH53" i="3"/>
  <c r="BQ35" i="3"/>
  <c r="BS39" i="3"/>
  <c r="BQ39" i="3" s="1"/>
  <c r="BX48" i="3"/>
  <c r="BV48" i="3" s="1"/>
  <c r="BV46" i="3"/>
  <c r="AJ48" i="3"/>
  <c r="AH48" i="3" s="1"/>
  <c r="AH46" i="3"/>
  <c r="BW53" i="3"/>
  <c r="AI53" i="3"/>
  <c r="BV35" i="3"/>
  <c r="BX39" i="3"/>
  <c r="BV39" i="3" s="1"/>
  <c r="AH35" i="3"/>
  <c r="AJ39" i="3"/>
  <c r="AH39" i="3" s="1"/>
  <c r="AX53" i="3"/>
  <c r="AR5" i="3"/>
  <c r="AT34" i="3"/>
  <c r="BQ34" i="3" l="1"/>
  <c r="BS53" i="3"/>
  <c r="BQ53" i="3" s="1"/>
  <c r="BB34" i="3"/>
  <c r="BD53" i="3"/>
  <c r="BB53" i="3" s="1"/>
  <c r="AM34" i="3"/>
  <c r="AO53" i="3"/>
  <c r="AM53" i="3" s="1"/>
  <c r="AW34" i="3"/>
  <c r="AY53" i="3"/>
  <c r="AW53" i="3" s="1"/>
  <c r="BV34" i="3"/>
  <c r="BX53" i="3"/>
  <c r="BV53" i="3" s="1"/>
  <c r="AH34" i="3"/>
  <c r="AJ53" i="3"/>
  <c r="AH53" i="3" s="1"/>
  <c r="AR34" i="3"/>
  <c r="AT53" i="3"/>
  <c r="AR53" i="3" s="1"/>
  <c r="AC34" i="3"/>
  <c r="AE53" i="3"/>
  <c r="AC53" i="3" s="1"/>
  <c r="Y53" i="3"/>
  <c r="BN53" i="3"/>
  <c r="BL53" i="3" s="1"/>
  <c r="BL54" i="3" s="1"/>
  <c r="BL34" i="3"/>
  <c r="BG34" i="3"/>
  <c r="BI53" i="3"/>
  <c r="BG53" i="3" s="1"/>
  <c r="R53" i="3"/>
  <c r="R34" i="3"/>
  <c r="AR54" i="3" l="1"/>
  <c r="AC54" i="3"/>
  <c r="AH54" i="3"/>
  <c r="AW54" i="3"/>
  <c r="BB54" i="3"/>
  <c r="BV54" i="3"/>
  <c r="AM54" i="3"/>
  <c r="BQ54" i="3"/>
  <c r="BG54" i="3"/>
  <c r="O1" i="2" l="1"/>
  <c r="R1" i="2" s="1"/>
  <c r="Y3" i="2"/>
  <c r="M5" i="2"/>
  <c r="O5" i="2" s="1"/>
  <c r="P5" i="2"/>
  <c r="Q5" i="2" s="1"/>
  <c r="Z5" i="2"/>
  <c r="AA5" i="2"/>
  <c r="AF5" i="2"/>
  <c r="AK5" i="2"/>
  <c r="AP5" i="2"/>
  <c r="AU5" i="2"/>
  <c r="AZ5" i="2"/>
  <c r="BE5" i="2"/>
  <c r="BJ5" i="2"/>
  <c r="BO5" i="2"/>
  <c r="BT5" i="2"/>
  <c r="M6" i="2"/>
  <c r="Z6" i="2"/>
  <c r="AA6" i="2"/>
  <c r="AF6" i="2"/>
  <c r="AK6" i="2"/>
  <c r="AP6" i="2"/>
  <c r="AU6" i="2"/>
  <c r="AZ6" i="2"/>
  <c r="BE6" i="2"/>
  <c r="BJ6" i="2"/>
  <c r="BO6" i="2"/>
  <c r="BT6" i="2"/>
  <c r="M7" i="2"/>
  <c r="BH7" i="2" s="1"/>
  <c r="BI7" i="2" s="1"/>
  <c r="Z7" i="2"/>
  <c r="AA7" i="2"/>
  <c r="AF7" i="2"/>
  <c r="AK7" i="2"/>
  <c r="AP7" i="2"/>
  <c r="AU7" i="2"/>
  <c r="AZ7" i="2"/>
  <c r="BE7" i="2"/>
  <c r="BJ7" i="2"/>
  <c r="BO7" i="2"/>
  <c r="BT7" i="2"/>
  <c r="M8" i="2"/>
  <c r="O8" i="2" s="1"/>
  <c r="R8" i="2" s="1"/>
  <c r="S8" i="2" s="1"/>
  <c r="P8" i="2"/>
  <c r="Q8" i="2" s="1"/>
  <c r="Z8" i="2"/>
  <c r="AA8" i="2"/>
  <c r="AF8" i="2"/>
  <c r="AK8" i="2"/>
  <c r="AP8" i="2"/>
  <c r="AU8" i="2"/>
  <c r="AZ8" i="2"/>
  <c r="BC8" i="2"/>
  <c r="BD8" i="2" s="1"/>
  <c r="BE8" i="2"/>
  <c r="BJ8" i="2"/>
  <c r="BO8" i="2"/>
  <c r="BR8" i="2"/>
  <c r="BS8" i="2" s="1"/>
  <c r="BT8" i="2"/>
  <c r="M9" i="2"/>
  <c r="P9" i="2"/>
  <c r="Q9" i="2" s="1"/>
  <c r="V9" i="2"/>
  <c r="X9" i="2" s="1"/>
  <c r="Z9" i="2"/>
  <c r="AA9" i="2"/>
  <c r="AF9" i="2"/>
  <c r="AK9" i="2"/>
  <c r="AP9" i="2"/>
  <c r="AU9" i="2"/>
  <c r="AZ9" i="2"/>
  <c r="BE9" i="2"/>
  <c r="BJ9" i="2"/>
  <c r="BO9" i="2"/>
  <c r="BT9" i="2"/>
  <c r="M10" i="2"/>
  <c r="O10" i="2" s="1"/>
  <c r="Z10" i="2"/>
  <c r="AA10" i="2"/>
  <c r="AF10" i="2"/>
  <c r="AI10" i="2"/>
  <c r="AJ10" i="2" s="1"/>
  <c r="AK10" i="2"/>
  <c r="AP10" i="2"/>
  <c r="AS10" i="2"/>
  <c r="AT10" i="2" s="1"/>
  <c r="AU10" i="2"/>
  <c r="AX10" i="2"/>
  <c r="AY10" i="2" s="1"/>
  <c r="AZ10" i="2"/>
  <c r="BC10" i="2"/>
  <c r="BD10" i="2" s="1"/>
  <c r="BE10" i="2"/>
  <c r="BH10" i="2"/>
  <c r="BI10" i="2" s="1"/>
  <c r="BJ10" i="2"/>
  <c r="BM10" i="2"/>
  <c r="BN10" i="2" s="1"/>
  <c r="BO10" i="2"/>
  <c r="BR10" i="2"/>
  <c r="BS10" i="2" s="1"/>
  <c r="BT10" i="2"/>
  <c r="BW10" i="2"/>
  <c r="BX10" i="2" s="1"/>
  <c r="M11" i="2"/>
  <c r="AD11" i="2" s="1"/>
  <c r="AE11" i="2" s="1"/>
  <c r="P11" i="2"/>
  <c r="Q11" i="2" s="1"/>
  <c r="Z11" i="2"/>
  <c r="AA11" i="2"/>
  <c r="AF11" i="2"/>
  <c r="AK11" i="2"/>
  <c r="AP11" i="2"/>
  <c r="AU11" i="2"/>
  <c r="AZ11" i="2"/>
  <c r="BE11" i="2"/>
  <c r="BJ11" i="2"/>
  <c r="BO11" i="2"/>
  <c r="BT11" i="2"/>
  <c r="M12" i="2"/>
  <c r="V12" i="2" s="1"/>
  <c r="X12" i="2" s="1"/>
  <c r="O12" i="2"/>
  <c r="P12" i="2"/>
  <c r="Q12" i="2" s="1"/>
  <c r="Z12" i="2"/>
  <c r="AA12" i="2"/>
  <c r="AD12" i="2"/>
  <c r="AE12" i="2" s="1"/>
  <c r="AF12" i="2"/>
  <c r="AI12" i="2"/>
  <c r="AJ12" i="2" s="1"/>
  <c r="AK12" i="2"/>
  <c r="AN12" i="2"/>
  <c r="AO12" i="2" s="1"/>
  <c r="AP12" i="2"/>
  <c r="AS12" i="2"/>
  <c r="AT12" i="2" s="1"/>
  <c r="AU12" i="2"/>
  <c r="AX12" i="2"/>
  <c r="AY12" i="2" s="1"/>
  <c r="AZ12" i="2"/>
  <c r="BC12" i="2"/>
  <c r="BD12" i="2" s="1"/>
  <c r="BE12" i="2"/>
  <c r="BH12" i="2"/>
  <c r="BI12" i="2" s="1"/>
  <c r="BJ12" i="2"/>
  <c r="BM12" i="2"/>
  <c r="BN12" i="2" s="1"/>
  <c r="BO12" i="2"/>
  <c r="BR12" i="2"/>
  <c r="BS12" i="2" s="1"/>
  <c r="BT12" i="2"/>
  <c r="BW12" i="2"/>
  <c r="BX12" i="2"/>
  <c r="M13" i="2"/>
  <c r="P13" i="2"/>
  <c r="Q13" i="2" s="1"/>
  <c r="Z13" i="2"/>
  <c r="AA13" i="2"/>
  <c r="AF13" i="2"/>
  <c r="AK13" i="2"/>
  <c r="AP13" i="2"/>
  <c r="AS13" i="2"/>
  <c r="AT13" i="2" s="1"/>
  <c r="AU13" i="2"/>
  <c r="AZ13" i="2"/>
  <c r="BE13" i="2"/>
  <c r="BJ13" i="2"/>
  <c r="BO13" i="2"/>
  <c r="BT13" i="2"/>
  <c r="M14" i="2"/>
  <c r="O14" i="2" s="1"/>
  <c r="P14" i="2"/>
  <c r="Q14" i="2" s="1"/>
  <c r="V14" i="2"/>
  <c r="X14" i="2" s="1"/>
  <c r="Z14" i="2"/>
  <c r="AA14" i="2"/>
  <c r="AD14" i="2"/>
  <c r="AE14" i="2" s="1"/>
  <c r="AC14" i="2" s="1"/>
  <c r="AF14" i="2"/>
  <c r="AI14" i="2"/>
  <c r="AJ14" i="2" s="1"/>
  <c r="AK14" i="2"/>
  <c r="AN14" i="2"/>
  <c r="AO14" i="2" s="1"/>
  <c r="AP14" i="2"/>
  <c r="AS14" i="2"/>
  <c r="AT14" i="2" s="1"/>
  <c r="AU14" i="2"/>
  <c r="AX14" i="2"/>
  <c r="AY14" i="2" s="1"/>
  <c r="AW14" i="2" s="1"/>
  <c r="AZ14" i="2"/>
  <c r="BC14" i="2"/>
  <c r="BD14" i="2" s="1"/>
  <c r="BB14" i="2" s="1"/>
  <c r="BE14" i="2"/>
  <c r="BH14" i="2"/>
  <c r="BI14" i="2" s="1"/>
  <c r="BJ14" i="2"/>
  <c r="BM14" i="2"/>
  <c r="BN14" i="2" s="1"/>
  <c r="BO14" i="2"/>
  <c r="BR14" i="2"/>
  <c r="BS14" i="2" s="1"/>
  <c r="BT14" i="2"/>
  <c r="BW14" i="2"/>
  <c r="BX14" i="2" s="1"/>
  <c r="M15" i="2"/>
  <c r="V15" i="2" s="1"/>
  <c r="X15" i="2" s="1"/>
  <c r="P15" i="2"/>
  <c r="Q15" i="2"/>
  <c r="Z15" i="2"/>
  <c r="AA15" i="2"/>
  <c r="AF15" i="2"/>
  <c r="AK15" i="2"/>
  <c r="AP15" i="2"/>
  <c r="AU15" i="2"/>
  <c r="AZ15" i="2"/>
  <c r="BE15" i="2"/>
  <c r="BJ15" i="2"/>
  <c r="BO15" i="2"/>
  <c r="BT15" i="2"/>
  <c r="M16" i="2"/>
  <c r="P16" i="2"/>
  <c r="Q16" i="2" s="1"/>
  <c r="Z16" i="2"/>
  <c r="AA16" i="2"/>
  <c r="AF16" i="2"/>
  <c r="AK16" i="2"/>
  <c r="AP16" i="2"/>
  <c r="AS16" i="2"/>
  <c r="AT16" i="2" s="1"/>
  <c r="AU16" i="2"/>
  <c r="AZ16" i="2"/>
  <c r="BE16" i="2"/>
  <c r="BJ16" i="2"/>
  <c r="BO16" i="2"/>
  <c r="BT16" i="2"/>
  <c r="M17" i="2"/>
  <c r="O17" i="2"/>
  <c r="P17" i="2"/>
  <c r="Q17" i="2" s="1"/>
  <c r="Z17" i="2"/>
  <c r="AA17" i="2"/>
  <c r="AF17" i="2"/>
  <c r="AK17" i="2"/>
  <c r="AP17" i="2"/>
  <c r="AU17" i="2"/>
  <c r="AZ17" i="2"/>
  <c r="BE17" i="2"/>
  <c r="BJ17" i="2"/>
  <c r="BO17" i="2"/>
  <c r="BT17" i="2"/>
  <c r="M18" i="2"/>
  <c r="O18" i="2" s="1"/>
  <c r="P18" i="2"/>
  <c r="Q18" i="2" s="1"/>
  <c r="Z18" i="2"/>
  <c r="AA18" i="2"/>
  <c r="AF18" i="2"/>
  <c r="AK18" i="2"/>
  <c r="AP18" i="2"/>
  <c r="AU18" i="2"/>
  <c r="AZ18" i="2"/>
  <c r="BE18" i="2"/>
  <c r="BJ18" i="2"/>
  <c r="BO18" i="2"/>
  <c r="BT18" i="2"/>
  <c r="M19" i="2"/>
  <c r="V19" i="2" s="1"/>
  <c r="X19" i="2" s="1"/>
  <c r="P19" i="2"/>
  <c r="Q19" i="2" s="1"/>
  <c r="Z19" i="2"/>
  <c r="AA19" i="2"/>
  <c r="AD19" i="2"/>
  <c r="AE19" i="2" s="1"/>
  <c r="AF19" i="2"/>
  <c r="AI19" i="2"/>
  <c r="AJ19" i="2" s="1"/>
  <c r="AK19" i="2"/>
  <c r="AN19" i="2"/>
  <c r="AO19" i="2" s="1"/>
  <c r="AP19" i="2"/>
  <c r="AS19" i="2"/>
  <c r="AT19" i="2" s="1"/>
  <c r="AU19" i="2"/>
  <c r="AX19" i="2"/>
  <c r="AY19" i="2" s="1"/>
  <c r="AZ19" i="2"/>
  <c r="BC19" i="2"/>
  <c r="BD19" i="2" s="1"/>
  <c r="BE19" i="2"/>
  <c r="BH19" i="2"/>
  <c r="BI19" i="2" s="1"/>
  <c r="BJ19" i="2"/>
  <c r="BM19" i="2"/>
  <c r="BN19" i="2" s="1"/>
  <c r="BO19" i="2"/>
  <c r="BR19" i="2"/>
  <c r="BS19" i="2" s="1"/>
  <c r="BT19" i="2"/>
  <c r="BW19" i="2"/>
  <c r="BX19" i="2" s="1"/>
  <c r="M20" i="2"/>
  <c r="V20" i="2" s="1"/>
  <c r="X20" i="2" s="1"/>
  <c r="P20" i="2"/>
  <c r="Q20" i="2" s="1"/>
  <c r="Z20" i="2"/>
  <c r="AA20" i="2"/>
  <c r="AF20" i="2"/>
  <c r="AK20" i="2"/>
  <c r="AN20" i="2"/>
  <c r="AO20" i="2" s="1"/>
  <c r="AP20" i="2"/>
  <c r="AU20" i="2"/>
  <c r="AZ20" i="2"/>
  <c r="BE20" i="2"/>
  <c r="BJ20" i="2"/>
  <c r="BO20" i="2"/>
  <c r="BT20" i="2"/>
  <c r="J21" i="2"/>
  <c r="M21" i="2"/>
  <c r="AS21" i="2" s="1"/>
  <c r="AT21" i="2" s="1"/>
  <c r="P21" i="2"/>
  <c r="Q21" i="2" s="1"/>
  <c r="Z21" i="2"/>
  <c r="AA21" i="2"/>
  <c r="AF21" i="2"/>
  <c r="AI21" i="2"/>
  <c r="AJ21" i="2" s="1"/>
  <c r="AH21" i="2" s="1"/>
  <c r="AK21" i="2"/>
  <c r="AP21" i="2"/>
  <c r="AU21" i="2"/>
  <c r="AX21" i="2"/>
  <c r="AY21" i="2" s="1"/>
  <c r="AW21" i="2" s="1"/>
  <c r="AZ21" i="2"/>
  <c r="BE21" i="2"/>
  <c r="BJ21" i="2"/>
  <c r="BO21" i="2"/>
  <c r="BT21" i="2"/>
  <c r="BW21" i="2"/>
  <c r="BX21" i="2" s="1"/>
  <c r="BV21" i="2" s="1"/>
  <c r="M22" i="2"/>
  <c r="O22" i="2" s="1"/>
  <c r="P22" i="2"/>
  <c r="Q22" i="2"/>
  <c r="Z22" i="2"/>
  <c r="AA22" i="2"/>
  <c r="AF22" i="2"/>
  <c r="AK22" i="2"/>
  <c r="AP22" i="2"/>
  <c r="AU22" i="2"/>
  <c r="AZ22" i="2"/>
  <c r="BE22" i="2"/>
  <c r="BJ22" i="2"/>
  <c r="BO22" i="2"/>
  <c r="BT22" i="2"/>
  <c r="J23" i="2"/>
  <c r="J31" i="2" s="1"/>
  <c r="M23" i="2"/>
  <c r="O23" i="2" s="1"/>
  <c r="P23" i="2"/>
  <c r="V23" i="2"/>
  <c r="X23" i="2" s="1"/>
  <c r="Z23" i="2"/>
  <c r="AA23" i="2"/>
  <c r="AF23" i="2"/>
  <c r="AK23" i="2"/>
  <c r="AP23" i="2"/>
  <c r="AU23" i="2"/>
  <c r="AZ23" i="2"/>
  <c r="BE23" i="2"/>
  <c r="BJ23" i="2"/>
  <c r="BO23" i="2"/>
  <c r="BT23" i="2"/>
  <c r="M24" i="2"/>
  <c r="V24" i="2" s="1"/>
  <c r="X24" i="2" s="1"/>
  <c r="P24" i="2"/>
  <c r="Q24" i="2"/>
  <c r="Z24" i="2"/>
  <c r="AA24" i="2"/>
  <c r="AF24" i="2"/>
  <c r="AK24" i="2"/>
  <c r="AP24" i="2"/>
  <c r="AU24" i="2"/>
  <c r="AZ24" i="2"/>
  <c r="BE24" i="2"/>
  <c r="BJ24" i="2"/>
  <c r="BO24" i="2"/>
  <c r="BT24" i="2"/>
  <c r="M25" i="2"/>
  <c r="O25" i="2" s="1"/>
  <c r="P25" i="2"/>
  <c r="Q25" i="2" s="1"/>
  <c r="Z25" i="2"/>
  <c r="AA25" i="2"/>
  <c r="AF25" i="2"/>
  <c r="AK25" i="2"/>
  <c r="AN25" i="2"/>
  <c r="AO25" i="2" s="1"/>
  <c r="AP25" i="2"/>
  <c r="AS25" i="2"/>
  <c r="AT25" i="2" s="1"/>
  <c r="AU25" i="2"/>
  <c r="AZ25" i="2"/>
  <c r="BE25" i="2"/>
  <c r="BH25" i="2"/>
  <c r="BI25" i="2" s="1"/>
  <c r="BJ25" i="2"/>
  <c r="BO25" i="2"/>
  <c r="BT25" i="2"/>
  <c r="M26" i="2"/>
  <c r="V26" i="2" s="1"/>
  <c r="X26" i="2" s="1"/>
  <c r="P26" i="2"/>
  <c r="Q26" i="2" s="1"/>
  <c r="Y26" i="2" s="1"/>
  <c r="Z26" i="2"/>
  <c r="AA26" i="2"/>
  <c r="AD26" i="2"/>
  <c r="AE26" i="2"/>
  <c r="AF26" i="2"/>
  <c r="AK26" i="2"/>
  <c r="AN26" i="2"/>
  <c r="AO26" i="2" s="1"/>
  <c r="AP26" i="2"/>
  <c r="AU26" i="2"/>
  <c r="AX26" i="2"/>
  <c r="AY26" i="2" s="1"/>
  <c r="AZ26" i="2"/>
  <c r="BC26" i="2"/>
  <c r="BD26" i="2" s="1"/>
  <c r="BE26" i="2"/>
  <c r="BH26" i="2"/>
  <c r="BI26" i="2" s="1"/>
  <c r="BJ26" i="2"/>
  <c r="BM26" i="2"/>
  <c r="BN26" i="2" s="1"/>
  <c r="BO26" i="2"/>
  <c r="BR26" i="2"/>
  <c r="BS26" i="2" s="1"/>
  <c r="BT26" i="2"/>
  <c r="BW26" i="2"/>
  <c r="BX26" i="2" s="1"/>
  <c r="M27" i="2"/>
  <c r="O27" i="2" s="1"/>
  <c r="P27" i="2"/>
  <c r="Q27" i="2" s="1"/>
  <c r="V27" i="2"/>
  <c r="X27" i="2" s="1"/>
  <c r="Z27" i="2"/>
  <c r="AA27" i="2"/>
  <c r="AD27" i="2"/>
  <c r="AE27" i="2" s="1"/>
  <c r="AF27" i="2"/>
  <c r="AK27" i="2"/>
  <c r="AN27" i="2"/>
  <c r="AO27" i="2" s="1"/>
  <c r="AP27" i="2"/>
  <c r="AS27" i="2"/>
  <c r="AT27" i="2" s="1"/>
  <c r="AU27" i="2"/>
  <c r="AX27" i="2"/>
  <c r="AY27" i="2" s="1"/>
  <c r="AZ27" i="2"/>
  <c r="BC27" i="2"/>
  <c r="BD27" i="2" s="1"/>
  <c r="BE27" i="2"/>
  <c r="BH27" i="2"/>
  <c r="BI27" i="2" s="1"/>
  <c r="BJ27" i="2"/>
  <c r="BM27" i="2"/>
  <c r="BN27" i="2" s="1"/>
  <c r="BO27" i="2"/>
  <c r="BR27" i="2"/>
  <c r="BS27" i="2" s="1"/>
  <c r="BT27" i="2"/>
  <c r="BW27" i="2"/>
  <c r="BX27" i="2" s="1"/>
  <c r="M28" i="2"/>
  <c r="P28" i="2"/>
  <c r="Q28" i="2" s="1"/>
  <c r="V28" i="2"/>
  <c r="X28" i="2" s="1"/>
  <c r="Z28" i="2"/>
  <c r="AA28" i="2"/>
  <c r="AF28" i="2"/>
  <c r="AK28" i="2"/>
  <c r="AP28" i="2"/>
  <c r="AU28" i="2"/>
  <c r="AZ28" i="2"/>
  <c r="BE28" i="2"/>
  <c r="BJ28" i="2"/>
  <c r="BO28" i="2"/>
  <c r="BT28" i="2"/>
  <c r="M29" i="2"/>
  <c r="O29" i="2" s="1"/>
  <c r="P29" i="2"/>
  <c r="Q29" i="2" s="1"/>
  <c r="Z29" i="2"/>
  <c r="AA29" i="2"/>
  <c r="AF29" i="2"/>
  <c r="AK29" i="2"/>
  <c r="AP29" i="2"/>
  <c r="AU29" i="2"/>
  <c r="AZ29" i="2"/>
  <c r="BE29" i="2"/>
  <c r="BH29" i="2"/>
  <c r="BI29" i="2" s="1"/>
  <c r="BJ29" i="2"/>
  <c r="BO29" i="2"/>
  <c r="BR29" i="2"/>
  <c r="BS29" i="2" s="1"/>
  <c r="BT29" i="2"/>
  <c r="M30" i="2"/>
  <c r="O30" i="2" s="1"/>
  <c r="R30" i="2" s="1"/>
  <c r="S30" i="2" s="1"/>
  <c r="P30" i="2"/>
  <c r="Q30" i="2" s="1"/>
  <c r="Z30" i="2"/>
  <c r="AA30" i="2"/>
  <c r="AF30" i="2"/>
  <c r="AI30" i="2"/>
  <c r="AJ30" i="2" s="1"/>
  <c r="AH30" i="2" s="1"/>
  <c r="AK30" i="2"/>
  <c r="AP30" i="2"/>
  <c r="AU30" i="2"/>
  <c r="AZ30" i="2"/>
  <c r="BE30" i="2"/>
  <c r="BH30" i="2"/>
  <c r="BI30" i="2" s="1"/>
  <c r="BG30" i="2" s="1"/>
  <c r="BJ30" i="2"/>
  <c r="BO30" i="2"/>
  <c r="BT30" i="2"/>
  <c r="F31" i="2"/>
  <c r="G31" i="2"/>
  <c r="H31" i="2"/>
  <c r="I31" i="2"/>
  <c r="L31" i="2"/>
  <c r="N31" i="2"/>
  <c r="W31" i="2"/>
  <c r="AB31" i="2"/>
  <c r="AG31" i="2"/>
  <c r="AL31" i="2"/>
  <c r="AQ31" i="2"/>
  <c r="AV31" i="2"/>
  <c r="BA31" i="2"/>
  <c r="BF31" i="2"/>
  <c r="BK31" i="2"/>
  <c r="BP31" i="2"/>
  <c r="BU31" i="2"/>
  <c r="M32" i="2"/>
  <c r="AN32" i="2" s="1"/>
  <c r="P32" i="2"/>
  <c r="Q32" i="2"/>
  <c r="Z32" i="2"/>
  <c r="AA32" i="2"/>
  <c r="AF32" i="2"/>
  <c r="AK32" i="2"/>
  <c r="AP32" i="2"/>
  <c r="AU32" i="2"/>
  <c r="AX32" i="2"/>
  <c r="AY32" i="2" s="1"/>
  <c r="AW32" i="2" s="1"/>
  <c r="AZ32" i="2"/>
  <c r="BE32" i="2"/>
  <c r="BJ32" i="2"/>
  <c r="BO32" i="2"/>
  <c r="BT32" i="2"/>
  <c r="M33" i="2"/>
  <c r="V33" i="2" s="1"/>
  <c r="X33" i="2" s="1"/>
  <c r="P33" i="2"/>
  <c r="Z33" i="2"/>
  <c r="AA33" i="2"/>
  <c r="AF33" i="2"/>
  <c r="AK33" i="2"/>
  <c r="AP33" i="2"/>
  <c r="AU33" i="2"/>
  <c r="AZ33" i="2"/>
  <c r="BE33" i="2"/>
  <c r="BJ33" i="2"/>
  <c r="BO33" i="2"/>
  <c r="BT33" i="2"/>
  <c r="I34" i="2"/>
  <c r="I36" i="2" s="1"/>
  <c r="J34" i="2"/>
  <c r="J36" i="2" s="1"/>
  <c r="M34" i="2"/>
  <c r="O34" i="2" s="1"/>
  <c r="P34" i="2"/>
  <c r="Z34" i="2"/>
  <c r="AA34" i="2"/>
  <c r="AD34" i="2"/>
  <c r="AE34" i="2" s="1"/>
  <c r="AF34" i="2"/>
  <c r="AI34" i="2"/>
  <c r="AJ34" i="2" s="1"/>
  <c r="AK34" i="2"/>
  <c r="AN34" i="2"/>
  <c r="AO34" i="2" s="1"/>
  <c r="AP34" i="2"/>
  <c r="AS34" i="2"/>
  <c r="AT34" i="2" s="1"/>
  <c r="AU34" i="2"/>
  <c r="AX34" i="2"/>
  <c r="AY34" i="2" s="1"/>
  <c r="AZ34" i="2"/>
  <c r="BC34" i="2"/>
  <c r="BD34" i="2" s="1"/>
  <c r="BE34" i="2"/>
  <c r="BJ34" i="2"/>
  <c r="BJ36" i="2" s="1"/>
  <c r="BO34" i="2"/>
  <c r="BT34" i="2"/>
  <c r="M35" i="2"/>
  <c r="V35" i="2" s="1"/>
  <c r="X35" i="2" s="1"/>
  <c r="P35" i="2"/>
  <c r="Q35" i="2" s="1"/>
  <c r="Z35" i="2"/>
  <c r="AA35" i="2"/>
  <c r="AF35" i="2"/>
  <c r="AK35" i="2"/>
  <c r="AP35" i="2"/>
  <c r="AU35" i="2"/>
  <c r="AU36" i="2" s="1"/>
  <c r="AZ35" i="2"/>
  <c r="BE35" i="2"/>
  <c r="BJ35" i="2"/>
  <c r="BO35" i="2"/>
  <c r="BT35" i="2"/>
  <c r="F36" i="2"/>
  <c r="G36" i="2"/>
  <c r="H36" i="2"/>
  <c r="L36" i="2"/>
  <c r="N36" i="2"/>
  <c r="W36" i="2"/>
  <c r="Z36" i="2" s="1"/>
  <c r="AB36" i="2"/>
  <c r="AG36" i="2"/>
  <c r="AL36" i="2"/>
  <c r="AQ36" i="2"/>
  <c r="AV36" i="2"/>
  <c r="BA36" i="2"/>
  <c r="BF36" i="2"/>
  <c r="BK36" i="2"/>
  <c r="BP36" i="2"/>
  <c r="BU36" i="2"/>
  <c r="J37" i="2"/>
  <c r="J38" i="2" s="1"/>
  <c r="M37" i="2"/>
  <c r="P37" i="2"/>
  <c r="P38" i="2" s="1"/>
  <c r="V37" i="2"/>
  <c r="X37" i="2" s="1"/>
  <c r="X38" i="2" s="1"/>
  <c r="Z37" i="2"/>
  <c r="AA37" i="2"/>
  <c r="AA38" i="2" s="1"/>
  <c r="AF37" i="2"/>
  <c r="AI37" i="2"/>
  <c r="AK37" i="2"/>
  <c r="AK38" i="2" s="1"/>
  <c r="AN37" i="2"/>
  <c r="AO37" i="2" s="1"/>
  <c r="AP37" i="2"/>
  <c r="AP38" i="2" s="1"/>
  <c r="AU37" i="2"/>
  <c r="AU38" i="2" s="1"/>
  <c r="AZ37" i="2"/>
  <c r="AZ38" i="2" s="1"/>
  <c r="BC37" i="2"/>
  <c r="BE37" i="2"/>
  <c r="BH37" i="2"/>
  <c r="BI37" i="2" s="1"/>
  <c r="BJ37" i="2"/>
  <c r="BJ38" i="2" s="1"/>
  <c r="BO37" i="2"/>
  <c r="BO38" i="2" s="1"/>
  <c r="BT37" i="2"/>
  <c r="BW37" i="2"/>
  <c r="F38" i="2"/>
  <c r="G38" i="2"/>
  <c r="H38" i="2"/>
  <c r="I38" i="2"/>
  <c r="L38" i="2"/>
  <c r="N38" i="2"/>
  <c r="Z38" i="2" s="1"/>
  <c r="W38" i="2"/>
  <c r="AB38" i="2"/>
  <c r="AF38" i="2"/>
  <c r="AG38" i="2"/>
  <c r="AL38" i="2"/>
  <c r="AQ38" i="2"/>
  <c r="AV38" i="2"/>
  <c r="BA38" i="2"/>
  <c r="BE38" i="2"/>
  <c r="BF38" i="2"/>
  <c r="BK38" i="2"/>
  <c r="BP38" i="2"/>
  <c r="BT38" i="2"/>
  <c r="BU38" i="2"/>
  <c r="M39" i="2"/>
  <c r="O39" i="2" s="1"/>
  <c r="P39" i="2"/>
  <c r="Q39" i="2" s="1"/>
  <c r="Z39" i="2"/>
  <c r="AA39" i="2"/>
  <c r="AF39" i="2"/>
  <c r="AI39" i="2"/>
  <c r="AJ39" i="2" s="1"/>
  <c r="AK39" i="2"/>
  <c r="AP39" i="2"/>
  <c r="AU39" i="2"/>
  <c r="AZ39" i="2"/>
  <c r="BC39" i="2"/>
  <c r="BD39" i="2" s="1"/>
  <c r="BE39" i="2"/>
  <c r="BJ39" i="2"/>
  <c r="BO39" i="2"/>
  <c r="BR39" i="2"/>
  <c r="BT39" i="2"/>
  <c r="M40" i="2"/>
  <c r="O40" i="2" s="1"/>
  <c r="R40" i="2" s="1"/>
  <c r="S40" i="2" s="1"/>
  <c r="P40" i="2"/>
  <c r="Q40" i="2" s="1"/>
  <c r="Z40" i="2"/>
  <c r="AA40" i="2"/>
  <c r="AF40" i="2"/>
  <c r="AK40" i="2"/>
  <c r="AP40" i="2"/>
  <c r="AU40" i="2"/>
  <c r="AZ40" i="2"/>
  <c r="BE40" i="2"/>
  <c r="BJ40" i="2"/>
  <c r="BO40" i="2"/>
  <c r="BT40" i="2"/>
  <c r="M41" i="2"/>
  <c r="O41" i="2"/>
  <c r="P41" i="2"/>
  <c r="V41" i="2"/>
  <c r="X41" i="2" s="1"/>
  <c r="Z41" i="2"/>
  <c r="AA41" i="2"/>
  <c r="AD41" i="2"/>
  <c r="AE41" i="2" s="1"/>
  <c r="AF41" i="2"/>
  <c r="AI41" i="2"/>
  <c r="AJ41" i="2" s="1"/>
  <c r="AK41" i="2"/>
  <c r="AN41" i="2"/>
  <c r="AO41" i="2" s="1"/>
  <c r="AP41" i="2"/>
  <c r="AS41" i="2"/>
  <c r="AT41" i="2" s="1"/>
  <c r="AU41" i="2"/>
  <c r="AX41" i="2"/>
  <c r="AY41" i="2" s="1"/>
  <c r="AZ41" i="2"/>
  <c r="BC41" i="2"/>
  <c r="BD41" i="2"/>
  <c r="BE41" i="2"/>
  <c r="BH41" i="2"/>
  <c r="BI41" i="2" s="1"/>
  <c r="BJ41" i="2"/>
  <c r="BM41" i="2"/>
  <c r="BN41" i="2" s="1"/>
  <c r="BO41" i="2"/>
  <c r="BR41" i="2"/>
  <c r="BS41" i="2" s="1"/>
  <c r="BT41" i="2"/>
  <c r="BW41" i="2"/>
  <c r="BX41" i="2" s="1"/>
  <c r="M42" i="2"/>
  <c r="V42" i="2" s="1"/>
  <c r="X42" i="2" s="1"/>
  <c r="P42" i="2"/>
  <c r="Q42" i="2" s="1"/>
  <c r="Z42" i="2"/>
  <c r="AA42" i="2"/>
  <c r="AD42" i="2"/>
  <c r="AE42" i="2" s="1"/>
  <c r="AF42" i="2"/>
  <c r="AK42" i="2"/>
  <c r="AP42" i="2"/>
  <c r="AS42" i="2"/>
  <c r="AT42" i="2" s="1"/>
  <c r="AU42" i="2"/>
  <c r="AZ42" i="2"/>
  <c r="BE42" i="2"/>
  <c r="BJ42" i="2"/>
  <c r="BO42" i="2"/>
  <c r="BT42" i="2"/>
  <c r="I43" i="2"/>
  <c r="I44" i="2" s="1"/>
  <c r="J43" i="2"/>
  <c r="J44" i="2" s="1"/>
  <c r="M43" i="2"/>
  <c r="V43" i="2" s="1"/>
  <c r="X43" i="2" s="1"/>
  <c r="P43" i="2"/>
  <c r="Z43" i="2"/>
  <c r="AA43" i="2"/>
  <c r="AF43" i="2"/>
  <c r="AK43" i="2"/>
  <c r="AP43" i="2"/>
  <c r="AU43" i="2"/>
  <c r="AZ43" i="2"/>
  <c r="BE43" i="2"/>
  <c r="BJ43" i="2"/>
  <c r="BO43" i="2"/>
  <c r="BT43" i="2"/>
  <c r="F44" i="2"/>
  <c r="G44" i="2"/>
  <c r="H44" i="2"/>
  <c r="L44" i="2"/>
  <c r="N44" i="2"/>
  <c r="W44" i="2"/>
  <c r="AB44" i="2"/>
  <c r="AG44" i="2"/>
  <c r="AL44" i="2"/>
  <c r="AQ44" i="2"/>
  <c r="AV44" i="2"/>
  <c r="BA44" i="2"/>
  <c r="BF44" i="2"/>
  <c r="BK44" i="2"/>
  <c r="BP44" i="2"/>
  <c r="BU44" i="2"/>
  <c r="M45" i="2"/>
  <c r="V45" i="2" s="1"/>
  <c r="X45" i="2" s="1"/>
  <c r="P45" i="2"/>
  <c r="Z45" i="2"/>
  <c r="AA45" i="2"/>
  <c r="AF45" i="2"/>
  <c r="AK45" i="2"/>
  <c r="AP45" i="2"/>
  <c r="AU45" i="2"/>
  <c r="AZ45" i="2"/>
  <c r="BE45" i="2"/>
  <c r="BJ45" i="2"/>
  <c r="BO45" i="2"/>
  <c r="BT45" i="2"/>
  <c r="BT47" i="2" s="1"/>
  <c r="M46" i="2"/>
  <c r="P46" i="2"/>
  <c r="Q46" i="2" s="1"/>
  <c r="Z46" i="2"/>
  <c r="AA46" i="2"/>
  <c r="AD46" i="2"/>
  <c r="AE46" i="2" s="1"/>
  <c r="AF46" i="2"/>
  <c r="AK46" i="2"/>
  <c r="AP46" i="2"/>
  <c r="AS46" i="2"/>
  <c r="AT46" i="2" s="1"/>
  <c r="AU46" i="2"/>
  <c r="AZ46" i="2"/>
  <c r="BE46" i="2"/>
  <c r="BJ46" i="2"/>
  <c r="BM46" i="2"/>
  <c r="BN46" i="2" s="1"/>
  <c r="BO46" i="2"/>
  <c r="BT46" i="2"/>
  <c r="F47" i="2"/>
  <c r="G47" i="2"/>
  <c r="H47" i="2"/>
  <c r="I47" i="2"/>
  <c r="J47" i="2"/>
  <c r="L47" i="2"/>
  <c r="N47" i="2"/>
  <c r="AB47" i="2"/>
  <c r="AG47" i="2"/>
  <c r="AL47" i="2"/>
  <c r="AQ47" i="2"/>
  <c r="AV47" i="2"/>
  <c r="BA47" i="2"/>
  <c r="BF47" i="2"/>
  <c r="BK47" i="2"/>
  <c r="BP47" i="2"/>
  <c r="BU47" i="2"/>
  <c r="M48" i="2"/>
  <c r="O48" i="2" s="1"/>
  <c r="P48" i="2"/>
  <c r="Q48" i="2" s="1"/>
  <c r="Z48" i="2"/>
  <c r="AA48" i="2"/>
  <c r="AF48" i="2"/>
  <c r="AK48" i="2"/>
  <c r="AP48" i="2"/>
  <c r="AU48" i="2"/>
  <c r="AX48" i="2"/>
  <c r="AY48" i="2" s="1"/>
  <c r="AZ48" i="2"/>
  <c r="BE48" i="2"/>
  <c r="BJ48" i="2"/>
  <c r="BM48" i="2"/>
  <c r="BN48" i="2" s="1"/>
  <c r="BO48" i="2"/>
  <c r="BT48" i="2"/>
  <c r="J49" i="2"/>
  <c r="O49" i="2"/>
  <c r="P49" i="2"/>
  <c r="V49" i="2"/>
  <c r="X49" i="2" s="1"/>
  <c r="AD49" i="2"/>
  <c r="AE49" i="2" s="1"/>
  <c r="AI49" i="2"/>
  <c r="AJ49" i="2"/>
  <c r="AN49" i="2"/>
  <c r="AO49" i="2" s="1"/>
  <c r="AS49" i="2"/>
  <c r="AT49" i="2" s="1"/>
  <c r="AX49" i="2"/>
  <c r="AY49" i="2" s="1"/>
  <c r="BC49" i="2"/>
  <c r="BD49" i="2" s="1"/>
  <c r="BH49" i="2"/>
  <c r="BI49" i="2" s="1"/>
  <c r="BM49" i="2"/>
  <c r="BN49" i="2" s="1"/>
  <c r="BR49" i="2"/>
  <c r="BS49" i="2" s="1"/>
  <c r="BW49" i="2"/>
  <c r="BX49" i="2" s="1"/>
  <c r="P50" i="2"/>
  <c r="Q50" i="2" s="1"/>
  <c r="O50" i="2" s="1"/>
  <c r="R50" i="2" s="1"/>
  <c r="O51" i="2"/>
  <c r="N51" i="2" s="1"/>
  <c r="AK51" i="2" s="1"/>
  <c r="P51" i="2"/>
  <c r="Q51" i="2" s="1"/>
  <c r="AB51" i="2"/>
  <c r="AE51" i="2"/>
  <c r="AG51" i="2"/>
  <c r="AJ51" i="2"/>
  <c r="AL51" i="2"/>
  <c r="AO51" i="2"/>
  <c r="AQ51" i="2"/>
  <c r="AT51" i="2"/>
  <c r="AV51" i="2"/>
  <c r="AY51" i="2"/>
  <c r="BA51" i="2"/>
  <c r="BD51" i="2"/>
  <c r="BF51" i="2"/>
  <c r="BI51" i="2"/>
  <c r="BK51" i="2"/>
  <c r="BN51" i="2"/>
  <c r="BP51" i="2"/>
  <c r="BS51" i="2"/>
  <c r="BU51" i="2"/>
  <c r="BX51" i="2"/>
  <c r="BV51" i="2" s="1"/>
  <c r="D59" i="2"/>
  <c r="D60" i="2"/>
  <c r="C61" i="2"/>
  <c r="J62" i="2"/>
  <c r="J63" i="2"/>
  <c r="J64" i="2"/>
  <c r="J65" i="2"/>
  <c r="J66" i="2"/>
  <c r="J67" i="2"/>
  <c r="J68" i="2"/>
  <c r="J69" i="2"/>
  <c r="J70" i="2"/>
  <c r="AZ47" i="2" l="1"/>
  <c r="BO36" i="2"/>
  <c r="AS29" i="2"/>
  <c r="AT29" i="2" s="1"/>
  <c r="AR29" i="2" s="1"/>
  <c r="AM14" i="2"/>
  <c r="BL48" i="2"/>
  <c r="AW48" i="2"/>
  <c r="R48" i="2"/>
  <c r="S48" i="2" s="1"/>
  <c r="AS39" i="2"/>
  <c r="AT39" i="2" s="1"/>
  <c r="BW34" i="2"/>
  <c r="BX34" i="2" s="1"/>
  <c r="BM34" i="2"/>
  <c r="BN34" i="2" s="1"/>
  <c r="Q34" i="2"/>
  <c r="BQ34" i="2" s="1"/>
  <c r="O33" i="2"/>
  <c r="BR30" i="2"/>
  <c r="BS30" i="2" s="1"/>
  <c r="BQ30" i="2" s="1"/>
  <c r="AS30" i="2"/>
  <c r="AT30" i="2" s="1"/>
  <c r="AR30" i="2" s="1"/>
  <c r="AC27" i="2"/>
  <c r="BG25" i="2"/>
  <c r="BH21" i="2"/>
  <c r="BI21" i="2" s="1"/>
  <c r="BG21" i="2" s="1"/>
  <c r="O21" i="2"/>
  <c r="R21" i="2" s="1"/>
  <c r="S21" i="2" s="1"/>
  <c r="O19" i="2"/>
  <c r="BR18" i="2"/>
  <c r="BS18" i="2" s="1"/>
  <c r="BH18" i="2"/>
  <c r="BI18" i="2" s="1"/>
  <c r="AX18" i="2"/>
  <c r="AY18" i="2" s="1"/>
  <c r="AN18" i="2"/>
  <c r="AO18" i="2" s="1"/>
  <c r="AM18" i="2" s="1"/>
  <c r="V18" i="2"/>
  <c r="X18" i="2" s="1"/>
  <c r="R17" i="2"/>
  <c r="S17" i="2" s="1"/>
  <c r="AR16" i="2"/>
  <c r="BV14" i="2"/>
  <c r="BL14" i="2"/>
  <c r="BH8" i="2"/>
  <c r="BI8" i="2" s="1"/>
  <c r="AS8" i="2"/>
  <c r="AT8" i="2" s="1"/>
  <c r="AI8" i="2"/>
  <c r="AJ8" i="2" s="1"/>
  <c r="AK36" i="2"/>
  <c r="AW51" i="2"/>
  <c r="AC51" i="2"/>
  <c r="AR46" i="2"/>
  <c r="AC46" i="2"/>
  <c r="BR42" i="2"/>
  <c r="BS42" i="2" s="1"/>
  <c r="AZ44" i="2"/>
  <c r="AU44" i="2"/>
  <c r="BE36" i="2"/>
  <c r="AA36" i="2"/>
  <c r="BM29" i="2"/>
  <c r="BN29" i="2" s="1"/>
  <c r="BQ27" i="2"/>
  <c r="BG27" i="2"/>
  <c r="AW27" i="2"/>
  <c r="AM27" i="2"/>
  <c r="AR21" i="2"/>
  <c r="AD18" i="2"/>
  <c r="AE18" i="2" s="1"/>
  <c r="BQ18" i="2"/>
  <c r="V10" i="2"/>
  <c r="X10" i="2" s="1"/>
  <c r="BW8" i="2"/>
  <c r="BX8" i="2" s="1"/>
  <c r="BV8" i="2" s="1"/>
  <c r="V8" i="2"/>
  <c r="X8" i="2" s="1"/>
  <c r="Y8" i="2" s="1"/>
  <c r="AD29" i="2"/>
  <c r="AE29" i="2" s="1"/>
  <c r="BG51" i="2"/>
  <c r="AK47" i="2"/>
  <c r="Z44" i="2"/>
  <c r="BH38" i="2"/>
  <c r="BR34" i="2"/>
  <c r="BS34" i="2" s="1"/>
  <c r="AP36" i="2"/>
  <c r="V22" i="2"/>
  <c r="X22" i="2" s="1"/>
  <c r="BM21" i="2"/>
  <c r="BN21" i="2" s="1"/>
  <c r="BL21" i="2" s="1"/>
  <c r="BW18" i="2"/>
  <c r="BX18" i="2" s="1"/>
  <c r="BM18" i="2"/>
  <c r="BN18" i="2" s="1"/>
  <c r="BL18" i="2" s="1"/>
  <c r="BC18" i="2"/>
  <c r="BD18" i="2" s="1"/>
  <c r="AS18" i="2"/>
  <c r="AT18" i="2" s="1"/>
  <c r="AI18" i="2"/>
  <c r="AJ18" i="2" s="1"/>
  <c r="BM8" i="2"/>
  <c r="BN8" i="2" s="1"/>
  <c r="BL8" i="2" s="1"/>
  <c r="AX8" i="2"/>
  <c r="AY8" i="2" s="1"/>
  <c r="AW8" i="2" s="1"/>
  <c r="AN8" i="2"/>
  <c r="AO8" i="2" s="1"/>
  <c r="AM8" i="2" s="1"/>
  <c r="AD8" i="2"/>
  <c r="AE8" i="2" s="1"/>
  <c r="AC8" i="2" s="1"/>
  <c r="BL49" i="2"/>
  <c r="AC29" i="2"/>
  <c r="BO51" i="2"/>
  <c r="BQ42" i="2"/>
  <c r="AF44" i="2"/>
  <c r="BB39" i="2"/>
  <c r="O32" i="2"/>
  <c r="R32" i="2" s="1"/>
  <c r="S32" i="2" s="1"/>
  <c r="V32" i="2"/>
  <c r="X32" i="2" s="1"/>
  <c r="Y32" i="2" s="1"/>
  <c r="AI32" i="2"/>
  <c r="AJ32" i="2" s="1"/>
  <c r="AH32" i="2" s="1"/>
  <c r="AS32" i="2"/>
  <c r="BC32" i="2"/>
  <c r="BD32" i="2" s="1"/>
  <c r="BB32" i="2" s="1"/>
  <c r="BM32" i="2"/>
  <c r="BW32" i="2"/>
  <c r="BX32" i="2" s="1"/>
  <c r="BV32" i="2" s="1"/>
  <c r="AZ31" i="2"/>
  <c r="BL51" i="2"/>
  <c r="AR51" i="2"/>
  <c r="V46" i="2"/>
  <c r="X46" i="2" s="1"/>
  <c r="Y46" i="2" s="1"/>
  <c r="O46" i="2"/>
  <c r="R46" i="2" s="1"/>
  <c r="S46" i="2" s="1"/>
  <c r="BH46" i="2"/>
  <c r="BI46" i="2" s="1"/>
  <c r="BG46" i="2" s="1"/>
  <c r="BR46" i="2"/>
  <c r="BS46" i="2" s="1"/>
  <c r="BQ46" i="2" s="1"/>
  <c r="AN46" i="2"/>
  <c r="AO46" i="2" s="1"/>
  <c r="AM46" i="2" s="1"/>
  <c r="AX46" i="2"/>
  <c r="AY46" i="2" s="1"/>
  <c r="AW46" i="2" s="1"/>
  <c r="BE47" i="2"/>
  <c r="BE44" i="2"/>
  <c r="V39" i="2"/>
  <c r="X39" i="2" s="1"/>
  <c r="Y39" i="2" s="1"/>
  <c r="AX39" i="2"/>
  <c r="AD39" i="2"/>
  <c r="BM39" i="2"/>
  <c r="BN39" i="2" s="1"/>
  <c r="BL39" i="2" s="1"/>
  <c r="BW39" i="2"/>
  <c r="BX39" i="2" s="1"/>
  <c r="BV39" i="2" s="1"/>
  <c r="BP52" i="2"/>
  <c r="BH32" i="2"/>
  <c r="BI32" i="2" s="1"/>
  <c r="F52" i="2"/>
  <c r="F53" i="2" s="1"/>
  <c r="V30" i="2"/>
  <c r="X30" i="2" s="1"/>
  <c r="Y30" i="2" s="1"/>
  <c r="AD30" i="2"/>
  <c r="AE30" i="2" s="1"/>
  <c r="AC30" i="2" s="1"/>
  <c r="AN30" i="2"/>
  <c r="AO30" i="2" s="1"/>
  <c r="AM30" i="2" s="1"/>
  <c r="BC30" i="2"/>
  <c r="BD30" i="2" s="1"/>
  <c r="BB30" i="2" s="1"/>
  <c r="BM30" i="2"/>
  <c r="BN30" i="2" s="1"/>
  <c r="BL30" i="2" s="1"/>
  <c r="BW30" i="2"/>
  <c r="BX30" i="2" s="1"/>
  <c r="BV30" i="2" s="1"/>
  <c r="AX30" i="2"/>
  <c r="AY30" i="2" s="1"/>
  <c r="AW30" i="2" s="1"/>
  <c r="BL29" i="2"/>
  <c r="BQ12" i="2"/>
  <c r="BG12" i="2"/>
  <c r="AF51" i="2"/>
  <c r="AU51" i="2"/>
  <c r="BJ51" i="2"/>
  <c r="AA51" i="2"/>
  <c r="AP51" i="2"/>
  <c r="BE51" i="2"/>
  <c r="Q45" i="2"/>
  <c r="Q47" i="2" s="1"/>
  <c r="P47" i="2"/>
  <c r="O20" i="2"/>
  <c r="BH20" i="2"/>
  <c r="BI20" i="2" s="1"/>
  <c r="BW20" i="2"/>
  <c r="BX20" i="2" s="1"/>
  <c r="BV20" i="2" s="1"/>
  <c r="AI20" i="2"/>
  <c r="AJ20" i="2" s="1"/>
  <c r="AS20" i="2"/>
  <c r="AT20" i="2" s="1"/>
  <c r="BR20" i="2"/>
  <c r="BS20" i="2" s="1"/>
  <c r="AD20" i="2"/>
  <c r="AE20" i="2" s="1"/>
  <c r="AC20" i="2" s="1"/>
  <c r="BC20" i="2"/>
  <c r="BD20" i="2" s="1"/>
  <c r="R29" i="2"/>
  <c r="S29" i="2" s="1"/>
  <c r="BM20" i="2"/>
  <c r="BN20" i="2" s="1"/>
  <c r="AX20" i="2"/>
  <c r="AY20" i="2" s="1"/>
  <c r="D61" i="2"/>
  <c r="A61" i="2" s="1"/>
  <c r="AW49" i="2"/>
  <c r="V48" i="2"/>
  <c r="X48" i="2" s="1"/>
  <c r="Y48" i="2" s="1"/>
  <c r="AD48" i="2"/>
  <c r="AE48" i="2" s="1"/>
  <c r="AC48" i="2" s="1"/>
  <c r="AS48" i="2"/>
  <c r="AT48" i="2" s="1"/>
  <c r="AR48" i="2" s="1"/>
  <c r="BR48" i="2"/>
  <c r="BS48" i="2" s="1"/>
  <c r="BQ48" i="2" s="1"/>
  <c r="BL46" i="2"/>
  <c r="AF47" i="2"/>
  <c r="AR42" i="2"/>
  <c r="AC42" i="2"/>
  <c r="Q41" i="2"/>
  <c r="Y41" i="2" s="1"/>
  <c r="P44" i="2"/>
  <c r="AH39" i="2"/>
  <c r="BR32" i="2"/>
  <c r="BS32" i="2" s="1"/>
  <c r="BQ32" i="2" s="1"/>
  <c r="AD32" i="2"/>
  <c r="AE32" i="2" s="1"/>
  <c r="AC32" i="2" s="1"/>
  <c r="BV12" i="2"/>
  <c r="AI7" i="2"/>
  <c r="AJ7" i="2" s="1"/>
  <c r="AN7" i="2"/>
  <c r="AO7" i="2" s="1"/>
  <c r="AS7" i="2"/>
  <c r="AT7" i="2" s="1"/>
  <c r="BC7" i="2"/>
  <c r="BD7" i="2" s="1"/>
  <c r="BM7" i="2"/>
  <c r="BN7" i="2" s="1"/>
  <c r="BE31" i="2"/>
  <c r="V5" i="2"/>
  <c r="X5" i="2" s="1"/>
  <c r="Y5" i="2" s="1"/>
  <c r="AH19" i="2"/>
  <c r="BG18" i="2"/>
  <c r="BO31" i="2"/>
  <c r="BO52" i="2" s="1"/>
  <c r="BP53" i="2" s="1"/>
  <c r="BQ51" i="2"/>
  <c r="AH51" i="2"/>
  <c r="Q49" i="2"/>
  <c r="BG49" i="2" s="1"/>
  <c r="BO47" i="2"/>
  <c r="AU47" i="2"/>
  <c r="AA47" i="2"/>
  <c r="AA44" i="2"/>
  <c r="BM42" i="2"/>
  <c r="BN42" i="2" s="1"/>
  <c r="BL42" i="2" s="1"/>
  <c r="AX42" i="2"/>
  <c r="AY42" i="2" s="1"/>
  <c r="AW42" i="2" s="1"/>
  <c r="O42" i="2"/>
  <c r="R42" i="2" s="1"/>
  <c r="S42" i="2" s="1"/>
  <c r="BO44" i="2"/>
  <c r="O35" i="2"/>
  <c r="O36" i="2" s="1"/>
  <c r="BH34" i="2"/>
  <c r="BI34" i="2" s="1"/>
  <c r="V34" i="2"/>
  <c r="X34" i="2" s="1"/>
  <c r="I52" i="2"/>
  <c r="I53" i="2" s="1"/>
  <c r="AX29" i="2"/>
  <c r="AY29" i="2" s="1"/>
  <c r="AW29" i="2" s="1"/>
  <c r="AI27" i="2"/>
  <c r="AJ27" i="2" s="1"/>
  <c r="AS26" i="2"/>
  <c r="AT26" i="2" s="1"/>
  <c r="AI26" i="2"/>
  <c r="AJ26" i="2" s="1"/>
  <c r="O26" i="2"/>
  <c r="BM25" i="2"/>
  <c r="BN25" i="2" s="1"/>
  <c r="BL25" i="2" s="1"/>
  <c r="BC25" i="2"/>
  <c r="BD25" i="2" s="1"/>
  <c r="BB25" i="2" s="1"/>
  <c r="BC21" i="2"/>
  <c r="BD21" i="2" s="1"/>
  <c r="BB21" i="2" s="1"/>
  <c r="AN21" i="2"/>
  <c r="AO21" i="2" s="1"/>
  <c r="AM21" i="2" s="1"/>
  <c r="AD21" i="2"/>
  <c r="AE21" i="2" s="1"/>
  <c r="AC21" i="2" s="1"/>
  <c r="Y20" i="2"/>
  <c r="AR14" i="2"/>
  <c r="AH14" i="2"/>
  <c r="R14" i="2"/>
  <c r="S14" i="2" s="1"/>
  <c r="AR13" i="2"/>
  <c r="BB12" i="2"/>
  <c r="AC12" i="2"/>
  <c r="AN10" i="2"/>
  <c r="AO10" i="2" s="1"/>
  <c r="AD10" i="2"/>
  <c r="AE10" i="2" s="1"/>
  <c r="BQ8" i="2"/>
  <c r="S1" i="2"/>
  <c r="V21" i="2"/>
  <c r="X21" i="2" s="1"/>
  <c r="Y21" i="2" s="1"/>
  <c r="BV19" i="2"/>
  <c r="BB19" i="2"/>
  <c r="AW18" i="2"/>
  <c r="AA31" i="2"/>
  <c r="AA52" i="2" s="1"/>
  <c r="BT31" i="2"/>
  <c r="BB51" i="2"/>
  <c r="AM51" i="2"/>
  <c r="AC49" i="2"/>
  <c r="R49" i="2"/>
  <c r="BJ47" i="2"/>
  <c r="AP47" i="2"/>
  <c r="Y42" i="2"/>
  <c r="BT44" i="2"/>
  <c r="AK44" i="2"/>
  <c r="L52" i="2"/>
  <c r="AC34" i="2"/>
  <c r="BQ29" i="2"/>
  <c r="BG29" i="2"/>
  <c r="Y28" i="2"/>
  <c r="Y27" i="2"/>
  <c r="R27" i="2"/>
  <c r="S27" i="2" s="1"/>
  <c r="AM25" i="2"/>
  <c r="Y24" i="2"/>
  <c r="BR21" i="2"/>
  <c r="BS21" i="2" s="1"/>
  <c r="BQ21" i="2" s="1"/>
  <c r="BV18" i="2"/>
  <c r="AR18" i="2"/>
  <c r="AH18" i="2"/>
  <c r="AF31" i="2"/>
  <c r="BQ14" i="2"/>
  <c r="BG14" i="2"/>
  <c r="Y14" i="2"/>
  <c r="AC11" i="2"/>
  <c r="BG8" i="2"/>
  <c r="AR8" i="2"/>
  <c r="AH8" i="2"/>
  <c r="BK52" i="2"/>
  <c r="AV52" i="2"/>
  <c r="AQ52" i="2"/>
  <c r="AB52" i="2"/>
  <c r="J52" i="2"/>
  <c r="J53" i="2" s="1"/>
  <c r="Q33" i="2"/>
  <c r="P36" i="2"/>
  <c r="BN32" i="2"/>
  <c r="Q43" i="2"/>
  <c r="Q44" i="2" s="1"/>
  <c r="BW48" i="2"/>
  <c r="BX48" i="2" s="1"/>
  <c r="BV48" i="2" s="1"/>
  <c r="BC48" i="2"/>
  <c r="BD48" i="2" s="1"/>
  <c r="BB48" i="2" s="1"/>
  <c r="AI48" i="2"/>
  <c r="AJ48" i="2" s="1"/>
  <c r="AH48" i="2" s="1"/>
  <c r="O45" i="2"/>
  <c r="AD45" i="2"/>
  <c r="AI45" i="2"/>
  <c r="AN45" i="2"/>
  <c r="AS45" i="2"/>
  <c r="AX45" i="2"/>
  <c r="BC45" i="2"/>
  <c r="BH45" i="2"/>
  <c r="BM45" i="2"/>
  <c r="BR45" i="2"/>
  <c r="BW45" i="2"/>
  <c r="BW42" i="2"/>
  <c r="BX42" i="2" s="1"/>
  <c r="BV42" i="2" s="1"/>
  <c r="BC42" i="2"/>
  <c r="BD42" i="2" s="1"/>
  <c r="BB42" i="2" s="1"/>
  <c r="AI42" i="2"/>
  <c r="AJ42" i="2" s="1"/>
  <c r="AH42" i="2" s="1"/>
  <c r="V40" i="2"/>
  <c r="X40" i="2" s="1"/>
  <c r="Y40" i="2" s="1"/>
  <c r="AD40" i="2"/>
  <c r="AE40" i="2" s="1"/>
  <c r="AC40" i="2" s="1"/>
  <c r="AI40" i="2"/>
  <c r="AN40" i="2"/>
  <c r="AO40" i="2" s="1"/>
  <c r="AM40" i="2" s="1"/>
  <c r="AS40" i="2"/>
  <c r="AX40" i="2"/>
  <c r="AY40" i="2" s="1"/>
  <c r="AW40" i="2" s="1"/>
  <c r="BC40" i="2"/>
  <c r="BH40" i="2"/>
  <c r="BI40" i="2" s="1"/>
  <c r="BG40" i="2" s="1"/>
  <c r="BM40" i="2"/>
  <c r="BR40" i="2"/>
  <c r="BS40" i="2" s="1"/>
  <c r="BQ40" i="2" s="1"/>
  <c r="BW40" i="2"/>
  <c r="AY39" i="2"/>
  <c r="AP44" i="2"/>
  <c r="AN38" i="2"/>
  <c r="Y35" i="2"/>
  <c r="AT32" i="2"/>
  <c r="Z31" i="2"/>
  <c r="W47" i="2"/>
  <c r="Z47" i="2" s="1"/>
  <c r="O28" i="2"/>
  <c r="R28" i="2" s="1"/>
  <c r="S28" i="2" s="1"/>
  <c r="AD28" i="2"/>
  <c r="AE28" i="2" s="1"/>
  <c r="AC28" i="2" s="1"/>
  <c r="AI28" i="2"/>
  <c r="AJ28" i="2" s="1"/>
  <c r="AH28" i="2" s="1"/>
  <c r="AN28" i="2"/>
  <c r="AO28" i="2" s="1"/>
  <c r="AM28" i="2" s="1"/>
  <c r="AS28" i="2"/>
  <c r="AT28" i="2" s="1"/>
  <c r="AR28" i="2" s="1"/>
  <c r="AX28" i="2"/>
  <c r="AY28" i="2" s="1"/>
  <c r="AW28" i="2" s="1"/>
  <c r="BC28" i="2"/>
  <c r="BD28" i="2" s="1"/>
  <c r="BB28" i="2" s="1"/>
  <c r="BH28" i="2"/>
  <c r="BI28" i="2" s="1"/>
  <c r="BG28" i="2" s="1"/>
  <c r="BM28" i="2"/>
  <c r="BN28" i="2" s="1"/>
  <c r="BL28" i="2" s="1"/>
  <c r="BR28" i="2"/>
  <c r="BS28" i="2" s="1"/>
  <c r="BQ28" i="2" s="1"/>
  <c r="BW28" i="2"/>
  <c r="BX28" i="2" s="1"/>
  <c r="BV28" i="2" s="1"/>
  <c r="BB26" i="2"/>
  <c r="AM26" i="2"/>
  <c r="BG20" i="2"/>
  <c r="AR20" i="2"/>
  <c r="BQ19" i="2"/>
  <c r="BG19" i="2"/>
  <c r="AW19" i="2"/>
  <c r="AC19" i="2"/>
  <c r="AK31" i="2"/>
  <c r="O13" i="2"/>
  <c r="R13" i="2" s="1"/>
  <c r="S13" i="2" s="1"/>
  <c r="AD13" i="2"/>
  <c r="AE13" i="2" s="1"/>
  <c r="AC13" i="2" s="1"/>
  <c r="AI13" i="2"/>
  <c r="AJ13" i="2" s="1"/>
  <c r="AH13" i="2" s="1"/>
  <c r="AN13" i="2"/>
  <c r="AO13" i="2" s="1"/>
  <c r="AM13" i="2" s="1"/>
  <c r="V13" i="2"/>
  <c r="X13" i="2" s="1"/>
  <c r="Y13" i="2" s="1"/>
  <c r="BH13" i="2"/>
  <c r="BI13" i="2" s="1"/>
  <c r="BG13" i="2" s="1"/>
  <c r="BC13" i="2"/>
  <c r="BD13" i="2" s="1"/>
  <c r="BB13" i="2" s="1"/>
  <c r="BR13" i="2"/>
  <c r="BS13" i="2" s="1"/>
  <c r="BQ13" i="2" s="1"/>
  <c r="AX13" i="2"/>
  <c r="AY13" i="2" s="1"/>
  <c r="AW13" i="2" s="1"/>
  <c r="BW13" i="2"/>
  <c r="BX13" i="2" s="1"/>
  <c r="BV13" i="2" s="1"/>
  <c r="BM13" i="2"/>
  <c r="BN13" i="2" s="1"/>
  <c r="BL13" i="2" s="1"/>
  <c r="BJ31" i="2"/>
  <c r="H52" i="2"/>
  <c r="AO32" i="2"/>
  <c r="AR19" i="2"/>
  <c r="BL19" i="2"/>
  <c r="R5" i="2"/>
  <c r="S5" i="2" s="1"/>
  <c r="BS39" i="2"/>
  <c r="BJ44" i="2"/>
  <c r="AR39" i="2"/>
  <c r="BI38" i="2"/>
  <c r="AO38" i="2"/>
  <c r="Q37" i="2"/>
  <c r="Q38" i="2" s="1"/>
  <c r="Y38" i="2" s="1"/>
  <c r="BU52" i="2"/>
  <c r="BA52" i="2"/>
  <c r="AG52" i="2"/>
  <c r="R35" i="2"/>
  <c r="S35" i="2" s="1"/>
  <c r="R33" i="2"/>
  <c r="S33" i="2" s="1"/>
  <c r="BT36" i="2"/>
  <c r="AF36" i="2"/>
  <c r="X36" i="2"/>
  <c r="AM20" i="2"/>
  <c r="Y19" i="2"/>
  <c r="R19" i="2"/>
  <c r="S19" i="2" s="1"/>
  <c r="V16" i="2"/>
  <c r="X16" i="2" s="1"/>
  <c r="Y16" i="2" s="1"/>
  <c r="AN16" i="2"/>
  <c r="AO16" i="2" s="1"/>
  <c r="AM16" i="2" s="1"/>
  <c r="BH16" i="2"/>
  <c r="BI16" i="2" s="1"/>
  <c r="BG16" i="2" s="1"/>
  <c r="AI16" i="2"/>
  <c r="AJ16" i="2" s="1"/>
  <c r="AH16" i="2" s="1"/>
  <c r="BC16" i="2"/>
  <c r="BD16" i="2" s="1"/>
  <c r="BB16" i="2" s="1"/>
  <c r="BW16" i="2"/>
  <c r="BX16" i="2" s="1"/>
  <c r="BV16" i="2" s="1"/>
  <c r="O16" i="2"/>
  <c r="R16" i="2" s="1"/>
  <c r="S16" i="2" s="1"/>
  <c r="AD16" i="2"/>
  <c r="AE16" i="2" s="1"/>
  <c r="AC16" i="2" s="1"/>
  <c r="AX16" i="2"/>
  <c r="AY16" i="2" s="1"/>
  <c r="AW16" i="2" s="1"/>
  <c r="BR16" i="2"/>
  <c r="BS16" i="2" s="1"/>
  <c r="BQ16" i="2" s="1"/>
  <c r="BM16" i="2"/>
  <c r="BN16" i="2" s="1"/>
  <c r="BL16" i="2" s="1"/>
  <c r="BT51" i="2"/>
  <c r="AZ51" i="2"/>
  <c r="BH48" i="2"/>
  <c r="BI48" i="2" s="1"/>
  <c r="BG48" i="2" s="1"/>
  <c r="AN48" i="2"/>
  <c r="AO48" i="2" s="1"/>
  <c r="AM48" i="2" s="1"/>
  <c r="BW46" i="2"/>
  <c r="BX46" i="2" s="1"/>
  <c r="BV46" i="2" s="1"/>
  <c r="BC46" i="2"/>
  <c r="BD46" i="2" s="1"/>
  <c r="BB46" i="2" s="1"/>
  <c r="AI46" i="2"/>
  <c r="AJ46" i="2" s="1"/>
  <c r="AH46" i="2" s="1"/>
  <c r="O43" i="2"/>
  <c r="AD43" i="2"/>
  <c r="AE43" i="2" s="1"/>
  <c r="AI43" i="2"/>
  <c r="AJ43" i="2" s="1"/>
  <c r="AN43" i="2"/>
  <c r="AO43" i="2" s="1"/>
  <c r="AM43" i="2" s="1"/>
  <c r="AS43" i="2"/>
  <c r="AT43" i="2" s="1"/>
  <c r="AX43" i="2"/>
  <c r="AY43" i="2" s="1"/>
  <c r="BC43" i="2"/>
  <c r="BD43" i="2" s="1"/>
  <c r="BH43" i="2"/>
  <c r="BI43" i="2" s="1"/>
  <c r="BG43" i="2" s="1"/>
  <c r="BM43" i="2"/>
  <c r="BN43" i="2" s="1"/>
  <c r="BR43" i="2"/>
  <c r="BS43" i="2" s="1"/>
  <c r="BW43" i="2"/>
  <c r="BX43" i="2" s="1"/>
  <c r="BH42" i="2"/>
  <c r="BI42" i="2" s="1"/>
  <c r="BG42" i="2" s="1"/>
  <c r="AN42" i="2"/>
  <c r="AO42" i="2" s="1"/>
  <c r="AM42" i="2" s="1"/>
  <c r="AE39" i="2"/>
  <c r="O44" i="2"/>
  <c r="R39" i="2"/>
  <c r="S39" i="2" s="1"/>
  <c r="BX37" i="2"/>
  <c r="BW38" i="2"/>
  <c r="BD37" i="2"/>
  <c r="BC38" i="2"/>
  <c r="AJ37" i="2"/>
  <c r="AI38" i="2"/>
  <c r="O37" i="2"/>
  <c r="AD37" i="2"/>
  <c r="AX37" i="2"/>
  <c r="BR37" i="2"/>
  <c r="AS37" i="2"/>
  <c r="BM37" i="2"/>
  <c r="BF52" i="2"/>
  <c r="AL52" i="2"/>
  <c r="N52" i="2"/>
  <c r="G52" i="2"/>
  <c r="AZ36" i="2"/>
  <c r="O24" i="2"/>
  <c r="R24" i="2" s="1"/>
  <c r="S24" i="2" s="1"/>
  <c r="AD24" i="2"/>
  <c r="AE24" i="2" s="1"/>
  <c r="AC24" i="2" s="1"/>
  <c r="AI24" i="2"/>
  <c r="AJ24" i="2" s="1"/>
  <c r="AH24" i="2" s="1"/>
  <c r="AN24" i="2"/>
  <c r="AO24" i="2" s="1"/>
  <c r="AM24" i="2" s="1"/>
  <c r="AS24" i="2"/>
  <c r="AT24" i="2" s="1"/>
  <c r="AR24" i="2" s="1"/>
  <c r="AX24" i="2"/>
  <c r="AY24" i="2" s="1"/>
  <c r="AW24" i="2" s="1"/>
  <c r="BC24" i="2"/>
  <c r="BD24" i="2" s="1"/>
  <c r="BB24" i="2" s="1"/>
  <c r="BH24" i="2"/>
  <c r="BI24" i="2" s="1"/>
  <c r="BG24" i="2" s="1"/>
  <c r="BM24" i="2"/>
  <c r="BN24" i="2" s="1"/>
  <c r="BL24" i="2" s="1"/>
  <c r="BR24" i="2"/>
  <c r="BS24" i="2" s="1"/>
  <c r="BQ24" i="2" s="1"/>
  <c r="BW24" i="2"/>
  <c r="BX24" i="2" s="1"/>
  <c r="BV24" i="2" s="1"/>
  <c r="AP31" i="2"/>
  <c r="BG26" i="2"/>
  <c r="AC26" i="2"/>
  <c r="R26" i="2"/>
  <c r="S26" i="2" s="1"/>
  <c r="BL20" i="2"/>
  <c r="AW20" i="2"/>
  <c r="V29" i="2"/>
  <c r="X29" i="2" s="1"/>
  <c r="Y29" i="2" s="1"/>
  <c r="AI29" i="2"/>
  <c r="AJ29" i="2" s="1"/>
  <c r="AH29" i="2" s="1"/>
  <c r="BC29" i="2"/>
  <c r="BD29" i="2" s="1"/>
  <c r="BB29" i="2" s="1"/>
  <c r="BW29" i="2"/>
  <c r="BX29" i="2" s="1"/>
  <c r="BV29" i="2" s="1"/>
  <c r="BL26" i="2"/>
  <c r="AW26" i="2"/>
  <c r="AR25" i="2"/>
  <c r="V25" i="2"/>
  <c r="X25" i="2" s="1"/>
  <c r="Y25" i="2" s="1"/>
  <c r="AD25" i="2"/>
  <c r="AE25" i="2" s="1"/>
  <c r="AC25" i="2" s="1"/>
  <c r="AX25" i="2"/>
  <c r="AY25" i="2" s="1"/>
  <c r="AW25" i="2" s="1"/>
  <c r="BR25" i="2"/>
  <c r="BS25" i="2" s="1"/>
  <c r="BQ25" i="2" s="1"/>
  <c r="BQ20" i="2"/>
  <c r="AH20" i="2"/>
  <c r="BB18" i="2"/>
  <c r="AC18" i="2"/>
  <c r="Y18" i="2"/>
  <c r="V17" i="2"/>
  <c r="X17" i="2" s="1"/>
  <c r="Y17" i="2" s="1"/>
  <c r="AD17" i="2"/>
  <c r="AE17" i="2" s="1"/>
  <c r="AC17" i="2" s="1"/>
  <c r="AI17" i="2"/>
  <c r="AJ17" i="2" s="1"/>
  <c r="AH17" i="2" s="1"/>
  <c r="AN17" i="2"/>
  <c r="AO17" i="2" s="1"/>
  <c r="AM17" i="2" s="1"/>
  <c r="AS17" i="2"/>
  <c r="AT17" i="2" s="1"/>
  <c r="AR17" i="2" s="1"/>
  <c r="AX17" i="2"/>
  <c r="AY17" i="2" s="1"/>
  <c r="AW17" i="2" s="1"/>
  <c r="BC17" i="2"/>
  <c r="BD17" i="2" s="1"/>
  <c r="BB17" i="2" s="1"/>
  <c r="BH17" i="2"/>
  <c r="BI17" i="2" s="1"/>
  <c r="BG17" i="2" s="1"/>
  <c r="BM17" i="2"/>
  <c r="BN17" i="2" s="1"/>
  <c r="BL17" i="2" s="1"/>
  <c r="BR17" i="2"/>
  <c r="BS17" i="2" s="1"/>
  <c r="BQ17" i="2" s="1"/>
  <c r="BW17" i="2"/>
  <c r="BX17" i="2" s="1"/>
  <c r="BV17" i="2" s="1"/>
  <c r="AU31" i="2"/>
  <c r="BV26" i="2"/>
  <c r="AR26" i="2"/>
  <c r="R25" i="2"/>
  <c r="S25" i="2" s="1"/>
  <c r="R41" i="2"/>
  <c r="S41" i="2" s="1"/>
  <c r="BH39" i="2"/>
  <c r="AN39" i="2"/>
  <c r="BW35" i="2"/>
  <c r="BX35" i="2" s="1"/>
  <c r="BV35" i="2" s="1"/>
  <c r="BR35" i="2"/>
  <c r="BS35" i="2" s="1"/>
  <c r="BQ35" i="2" s="1"/>
  <c r="BM35" i="2"/>
  <c r="BN35" i="2" s="1"/>
  <c r="BL35" i="2" s="1"/>
  <c r="BH35" i="2"/>
  <c r="BI35" i="2" s="1"/>
  <c r="BG35" i="2" s="1"/>
  <c r="BC35" i="2"/>
  <c r="BD35" i="2" s="1"/>
  <c r="BB35" i="2" s="1"/>
  <c r="AX35" i="2"/>
  <c r="AY35" i="2" s="1"/>
  <c r="AW35" i="2" s="1"/>
  <c r="AS35" i="2"/>
  <c r="AT35" i="2" s="1"/>
  <c r="AR35" i="2" s="1"/>
  <c r="AN35" i="2"/>
  <c r="AO35" i="2" s="1"/>
  <c r="AM35" i="2" s="1"/>
  <c r="AI35" i="2"/>
  <c r="AJ35" i="2" s="1"/>
  <c r="AH35" i="2" s="1"/>
  <c r="AD35" i="2"/>
  <c r="AE35" i="2" s="1"/>
  <c r="AC35" i="2" s="1"/>
  <c r="BW33" i="2"/>
  <c r="BR33" i="2"/>
  <c r="BM33" i="2"/>
  <c r="BN33" i="2" s="1"/>
  <c r="BH33" i="2"/>
  <c r="BI33" i="2" s="1"/>
  <c r="BG33" i="2" s="1"/>
  <c r="BC33" i="2"/>
  <c r="AX33" i="2"/>
  <c r="AS33" i="2"/>
  <c r="AT33" i="2" s="1"/>
  <c r="AN33" i="2"/>
  <c r="AO33" i="2" s="1"/>
  <c r="AM33" i="2" s="1"/>
  <c r="AI33" i="2"/>
  <c r="AD33" i="2"/>
  <c r="AN29" i="2"/>
  <c r="AO29" i="2" s="1"/>
  <c r="AM29" i="2" s="1"/>
  <c r="BL27" i="2"/>
  <c r="AR27" i="2"/>
  <c r="BQ26" i="2"/>
  <c r="AH26" i="2"/>
  <c r="BW25" i="2"/>
  <c r="BX25" i="2" s="1"/>
  <c r="BV25" i="2" s="1"/>
  <c r="AI25" i="2"/>
  <c r="AJ25" i="2" s="1"/>
  <c r="AH25" i="2" s="1"/>
  <c r="Q23" i="2"/>
  <c r="Y23" i="2" s="1"/>
  <c r="BB20" i="2"/>
  <c r="AM19" i="2"/>
  <c r="Y15" i="2"/>
  <c r="AW12" i="2"/>
  <c r="AM12" i="2"/>
  <c r="Y12" i="2"/>
  <c r="BV27" i="2"/>
  <c r="BB27" i="2"/>
  <c r="AH27" i="2"/>
  <c r="Y22" i="2"/>
  <c r="R22" i="2"/>
  <c r="S22" i="2" s="1"/>
  <c r="R20" i="2"/>
  <c r="S20" i="2" s="1"/>
  <c r="AH12" i="2"/>
  <c r="BW23" i="2"/>
  <c r="BX23" i="2" s="1"/>
  <c r="BR23" i="2"/>
  <c r="BS23" i="2" s="1"/>
  <c r="BQ23" i="2" s="1"/>
  <c r="BM23" i="2"/>
  <c r="BN23" i="2" s="1"/>
  <c r="BL23" i="2" s="1"/>
  <c r="BH23" i="2"/>
  <c r="BI23" i="2" s="1"/>
  <c r="BC23" i="2"/>
  <c r="BD23" i="2" s="1"/>
  <c r="AX23" i="2"/>
  <c r="AY23" i="2" s="1"/>
  <c r="AW23" i="2" s="1"/>
  <c r="AS23" i="2"/>
  <c r="AT23" i="2" s="1"/>
  <c r="AR23" i="2" s="1"/>
  <c r="AN23" i="2"/>
  <c r="AO23" i="2" s="1"/>
  <c r="AI23" i="2"/>
  <c r="AJ23" i="2" s="1"/>
  <c r="AD23" i="2"/>
  <c r="AE23" i="2" s="1"/>
  <c r="AC23" i="2" s="1"/>
  <c r="BW22" i="2"/>
  <c r="BX22" i="2" s="1"/>
  <c r="BV22" i="2" s="1"/>
  <c r="BR22" i="2"/>
  <c r="BS22" i="2" s="1"/>
  <c r="BQ22" i="2" s="1"/>
  <c r="BM22" i="2"/>
  <c r="BN22" i="2" s="1"/>
  <c r="BL22" i="2" s="1"/>
  <c r="BH22" i="2"/>
  <c r="BI22" i="2" s="1"/>
  <c r="BG22" i="2" s="1"/>
  <c r="BC22" i="2"/>
  <c r="BD22" i="2" s="1"/>
  <c r="BB22" i="2" s="1"/>
  <c r="AX22" i="2"/>
  <c r="AY22" i="2" s="1"/>
  <c r="AW22" i="2" s="1"/>
  <c r="AS22" i="2"/>
  <c r="AT22" i="2" s="1"/>
  <c r="AR22" i="2" s="1"/>
  <c r="AN22" i="2"/>
  <c r="AO22" i="2" s="1"/>
  <c r="AM22" i="2" s="1"/>
  <c r="AI22" i="2"/>
  <c r="AJ22" i="2" s="1"/>
  <c r="AH22" i="2" s="1"/>
  <c r="AD22" i="2"/>
  <c r="AE22" i="2" s="1"/>
  <c r="AC22" i="2" s="1"/>
  <c r="AR12" i="2"/>
  <c r="BW11" i="2"/>
  <c r="BX11" i="2" s="1"/>
  <c r="BV11" i="2" s="1"/>
  <c r="BR11" i="2"/>
  <c r="BS11" i="2" s="1"/>
  <c r="BQ11" i="2" s="1"/>
  <c r="BM11" i="2"/>
  <c r="BN11" i="2" s="1"/>
  <c r="BL11" i="2" s="1"/>
  <c r="BH11" i="2"/>
  <c r="BI11" i="2" s="1"/>
  <c r="BG11" i="2" s="1"/>
  <c r="BC11" i="2"/>
  <c r="BD11" i="2" s="1"/>
  <c r="BB11" i="2" s="1"/>
  <c r="AX11" i="2"/>
  <c r="AY11" i="2" s="1"/>
  <c r="AW11" i="2" s="1"/>
  <c r="AS11" i="2"/>
  <c r="AT11" i="2" s="1"/>
  <c r="AR11" i="2" s="1"/>
  <c r="AN11" i="2"/>
  <c r="AO11" i="2" s="1"/>
  <c r="AM11" i="2" s="1"/>
  <c r="AI11" i="2"/>
  <c r="AJ11" i="2" s="1"/>
  <c r="AH11" i="2" s="1"/>
  <c r="Y9" i="2"/>
  <c r="O9" i="2"/>
  <c r="R9" i="2" s="1"/>
  <c r="S9" i="2" s="1"/>
  <c r="AD9" i="2"/>
  <c r="AE9" i="2" s="1"/>
  <c r="AC9" i="2" s="1"/>
  <c r="AI9" i="2"/>
  <c r="AJ9" i="2" s="1"/>
  <c r="AH9" i="2" s="1"/>
  <c r="AN9" i="2"/>
  <c r="AO9" i="2" s="1"/>
  <c r="AM9" i="2" s="1"/>
  <c r="AS9" i="2"/>
  <c r="AT9" i="2" s="1"/>
  <c r="AR9" i="2" s="1"/>
  <c r="AX9" i="2"/>
  <c r="AY9" i="2" s="1"/>
  <c r="AW9" i="2" s="1"/>
  <c r="BC9" i="2"/>
  <c r="BD9" i="2" s="1"/>
  <c r="BB9" i="2" s="1"/>
  <c r="BH9" i="2"/>
  <c r="BI9" i="2" s="1"/>
  <c r="BG9" i="2" s="1"/>
  <c r="BM9" i="2"/>
  <c r="BN9" i="2" s="1"/>
  <c r="BL9" i="2" s="1"/>
  <c r="BR9" i="2"/>
  <c r="BS9" i="2" s="1"/>
  <c r="BQ9" i="2" s="1"/>
  <c r="BW9" i="2"/>
  <c r="BX9" i="2" s="1"/>
  <c r="BV9" i="2" s="1"/>
  <c r="BB8" i="2"/>
  <c r="BW7" i="2"/>
  <c r="BX7" i="2" s="1"/>
  <c r="U7" i="2"/>
  <c r="U6" i="2"/>
  <c r="U10" i="2"/>
  <c r="U8" i="2"/>
  <c r="U11" i="2"/>
  <c r="U16" i="2"/>
  <c r="R18" i="2"/>
  <c r="S18" i="2" s="1"/>
  <c r="O15" i="2"/>
  <c r="R15" i="2" s="1"/>
  <c r="S15" i="2" s="1"/>
  <c r="AD15" i="2"/>
  <c r="AE15" i="2" s="1"/>
  <c r="AC15" i="2" s="1"/>
  <c r="AI15" i="2"/>
  <c r="AJ15" i="2" s="1"/>
  <c r="AH15" i="2" s="1"/>
  <c r="AN15" i="2"/>
  <c r="AO15" i="2" s="1"/>
  <c r="AM15" i="2" s="1"/>
  <c r="AS15" i="2"/>
  <c r="AT15" i="2" s="1"/>
  <c r="AR15" i="2" s="1"/>
  <c r="AX15" i="2"/>
  <c r="AY15" i="2" s="1"/>
  <c r="AW15" i="2" s="1"/>
  <c r="BC15" i="2"/>
  <c r="BD15" i="2" s="1"/>
  <c r="BB15" i="2" s="1"/>
  <c r="BH15" i="2"/>
  <c r="BI15" i="2" s="1"/>
  <c r="BG15" i="2" s="1"/>
  <c r="BM15" i="2"/>
  <c r="BN15" i="2" s="1"/>
  <c r="BL15" i="2" s="1"/>
  <c r="BR15" i="2"/>
  <c r="BS15" i="2" s="1"/>
  <c r="BQ15" i="2" s="1"/>
  <c r="BW15" i="2"/>
  <c r="BX15" i="2" s="1"/>
  <c r="BV15" i="2" s="1"/>
  <c r="BL12" i="2"/>
  <c r="R12" i="2"/>
  <c r="S12" i="2" s="1"/>
  <c r="V11" i="2"/>
  <c r="X11" i="2" s="1"/>
  <c r="Y11" i="2" s="1"/>
  <c r="O11" i="2"/>
  <c r="R11" i="2" s="1"/>
  <c r="S11" i="2" s="1"/>
  <c r="V7" i="2"/>
  <c r="X7" i="2" s="1"/>
  <c r="Y7" i="2" s="1"/>
  <c r="O7" i="2"/>
  <c r="AD7" i="2"/>
  <c r="AE7" i="2" s="1"/>
  <c r="AC7" i="2" s="1"/>
  <c r="AX7" i="2"/>
  <c r="AY7" i="2" s="1"/>
  <c r="BR7" i="2"/>
  <c r="BS7" i="2" s="1"/>
  <c r="BQ7" i="2" s="1"/>
  <c r="O6" i="2"/>
  <c r="AD6" i="2"/>
  <c r="AE6" i="2" s="1"/>
  <c r="AI6" i="2"/>
  <c r="AJ6" i="2" s="1"/>
  <c r="AN6" i="2"/>
  <c r="AO6" i="2" s="1"/>
  <c r="AS6" i="2"/>
  <c r="AT6" i="2" s="1"/>
  <c r="AX6" i="2"/>
  <c r="AY6" i="2" s="1"/>
  <c r="BC6" i="2"/>
  <c r="BD6" i="2" s="1"/>
  <c r="BH6" i="2"/>
  <c r="BI6" i="2" s="1"/>
  <c r="BM6" i="2"/>
  <c r="BN6" i="2" s="1"/>
  <c r="BR6" i="2"/>
  <c r="BS6" i="2" s="1"/>
  <c r="BW6" i="2"/>
  <c r="BX6" i="2" s="1"/>
  <c r="V6" i="2"/>
  <c r="X6" i="2" s="1"/>
  <c r="P7" i="2"/>
  <c r="Q7" i="2" s="1"/>
  <c r="BL7" i="2" s="1"/>
  <c r="P6" i="2"/>
  <c r="P10" i="2"/>
  <c r="Q10" i="2" s="1"/>
  <c r="AC10" i="2" s="1"/>
  <c r="BW5" i="2"/>
  <c r="BR5" i="2"/>
  <c r="BM5" i="2"/>
  <c r="BH5" i="2"/>
  <c r="BC5" i="2"/>
  <c r="AX5" i="2"/>
  <c r="AS5" i="2"/>
  <c r="AN5" i="2"/>
  <c r="AI5" i="2"/>
  <c r="AD5" i="2"/>
  <c r="AW7" i="2" l="1"/>
  <c r="AF52" i="2"/>
  <c r="AM34" i="2"/>
  <c r="Y34" i="2"/>
  <c r="AR34" i="2"/>
  <c r="AH34" i="2"/>
  <c r="R34" i="2"/>
  <c r="S34" i="2" s="1"/>
  <c r="Q36" i="2"/>
  <c r="AW34" i="2"/>
  <c r="BG34" i="2"/>
  <c r="BV34" i="2"/>
  <c r="BQ49" i="2"/>
  <c r="BL34" i="2"/>
  <c r="BB49" i="2"/>
  <c r="AR49" i="2"/>
  <c r="BB34" i="2"/>
  <c r="AM7" i="2"/>
  <c r="O31" i="2"/>
  <c r="AU52" i="2"/>
  <c r="BE52" i="2"/>
  <c r="BF53" i="2" s="1"/>
  <c r="Y49" i="2"/>
  <c r="BV43" i="2"/>
  <c r="AH43" i="2"/>
  <c r="AM38" i="2"/>
  <c r="X44" i="2"/>
  <c r="Y44" i="2" s="1"/>
  <c r="AR41" i="2"/>
  <c r="BB41" i="2"/>
  <c r="AC41" i="2"/>
  <c r="BQ41" i="2"/>
  <c r="BB43" i="2"/>
  <c r="AH7" i="2"/>
  <c r="BQ43" i="2"/>
  <c r="AW43" i="2"/>
  <c r="AC43" i="2"/>
  <c r="BT52" i="2"/>
  <c r="BU53" i="2" s="1"/>
  <c r="Y43" i="2"/>
  <c r="BL41" i="2"/>
  <c r="AM41" i="2"/>
  <c r="BV41" i="2"/>
  <c r="AM49" i="2"/>
  <c r="Y45" i="2"/>
  <c r="AB53" i="2"/>
  <c r="AH41" i="2"/>
  <c r="BV7" i="2"/>
  <c r="AM23" i="2"/>
  <c r="BG23" i="2"/>
  <c r="AZ52" i="2"/>
  <c r="BL43" i="2"/>
  <c r="AR43" i="2"/>
  <c r="R43" i="2"/>
  <c r="S43" i="2" s="1"/>
  <c r="W52" i="2"/>
  <c r="AK52" i="2"/>
  <c r="AL53" i="2" s="1"/>
  <c r="G53" i="2"/>
  <c r="G54" i="2" s="1"/>
  <c r="U19" i="2"/>
  <c r="U29" i="2"/>
  <c r="U34" i="2"/>
  <c r="U42" i="2"/>
  <c r="I60" i="2"/>
  <c r="K60" i="2" s="1"/>
  <c r="K62" i="2" s="1"/>
  <c r="M62" i="2" s="1"/>
  <c r="N62" i="2" s="1"/>
  <c r="O62" i="2" s="1"/>
  <c r="U5" i="2"/>
  <c r="U15" i="2"/>
  <c r="U12" i="2"/>
  <c r="U17" i="2"/>
  <c r="U18" i="2"/>
  <c r="U21" i="2"/>
  <c r="U30" i="2"/>
  <c r="U33" i="2"/>
  <c r="U40" i="2"/>
  <c r="U41" i="2"/>
  <c r="U43" i="2"/>
  <c r="U45" i="2"/>
  <c r="U20" i="2"/>
  <c r="U13" i="2"/>
  <c r="U14" i="2"/>
  <c r="U39" i="2"/>
  <c r="U46" i="2"/>
  <c r="U23" i="2"/>
  <c r="U26" i="2"/>
  <c r="U48" i="2"/>
  <c r="U25" i="2"/>
  <c r="U28" i="2"/>
  <c r="U32" i="2"/>
  <c r="U35" i="2"/>
  <c r="U9" i="2"/>
  <c r="U22" i="2"/>
  <c r="U24" i="2"/>
  <c r="U37" i="2"/>
  <c r="U27" i="2"/>
  <c r="AH49" i="2"/>
  <c r="BG41" i="2"/>
  <c r="AW41" i="2"/>
  <c r="BV49" i="2"/>
  <c r="AV53" i="2"/>
  <c r="AO5" i="2"/>
  <c r="AN31" i="2"/>
  <c r="BI5" i="2"/>
  <c r="BH31" i="2"/>
  <c r="BG10" i="2"/>
  <c r="BI39" i="2"/>
  <c r="BH44" i="2"/>
  <c r="BN37" i="2"/>
  <c r="BM38" i="2"/>
  <c r="BH47" i="2"/>
  <c r="BI45" i="2"/>
  <c r="AO45" i="2"/>
  <c r="AN47" i="2"/>
  <c r="BN5" i="2"/>
  <c r="BM31" i="2"/>
  <c r="AR33" i="2"/>
  <c r="O38" i="2"/>
  <c r="R38" i="2" s="1"/>
  <c r="R37" i="2"/>
  <c r="S37" i="2" s="1"/>
  <c r="R44" i="2"/>
  <c r="Z52" i="2"/>
  <c r="AS36" i="2"/>
  <c r="Y33" i="2"/>
  <c r="AX44" i="2"/>
  <c r="BN40" i="2"/>
  <c r="BM44" i="2"/>
  <c r="AS44" i="2"/>
  <c r="AT40" i="2"/>
  <c r="BW47" i="2"/>
  <c r="BX45" i="2"/>
  <c r="BC47" i="2"/>
  <c r="BD45" i="2"/>
  <c r="AI47" i="2"/>
  <c r="AJ45" i="2"/>
  <c r="BM36" i="2"/>
  <c r="AE5" i="2"/>
  <c r="AD31" i="2"/>
  <c r="AY5" i="2"/>
  <c r="AX31" i="2"/>
  <c r="BS5" i="2"/>
  <c r="BR31" i="2"/>
  <c r="R7" i="2"/>
  <c r="S7" i="2" s="1"/>
  <c r="AH23" i="2"/>
  <c r="BB23" i="2"/>
  <c r="BV23" i="2"/>
  <c r="AE33" i="2"/>
  <c r="AD36" i="2"/>
  <c r="AY33" i="2"/>
  <c r="AX36" i="2"/>
  <c r="BS33" i="2"/>
  <c r="BR36" i="2"/>
  <c r="R36" i="2"/>
  <c r="R23" i="2"/>
  <c r="S23" i="2" s="1"/>
  <c r="AP52" i="2"/>
  <c r="AQ53" i="2" s="1"/>
  <c r="BS37" i="2"/>
  <c r="BR38" i="2"/>
  <c r="AD44" i="2"/>
  <c r="AG53" i="2"/>
  <c r="Y37" i="2"/>
  <c r="BG38" i="2"/>
  <c r="BS44" i="2"/>
  <c r="BQ44" i="2" s="1"/>
  <c r="BQ39" i="2"/>
  <c r="AO36" i="2"/>
  <c r="AM36" i="2" s="1"/>
  <c r="AM32" i="2"/>
  <c r="BJ52" i="2"/>
  <c r="BK53" i="2" s="1"/>
  <c r="AR32" i="2"/>
  <c r="AT36" i="2"/>
  <c r="AR36" i="2" s="1"/>
  <c r="AW39" i="2"/>
  <c r="AY44" i="2"/>
  <c r="AW44" i="2" s="1"/>
  <c r="BS45" i="2"/>
  <c r="BR47" i="2"/>
  <c r="AY45" i="2"/>
  <c r="AX47" i="2"/>
  <c r="AE45" i="2"/>
  <c r="AD47" i="2"/>
  <c r="BL32" i="2"/>
  <c r="BN36" i="2"/>
  <c r="BL36" i="2" s="1"/>
  <c r="AH10" i="2"/>
  <c r="AW10" i="2"/>
  <c r="BL10" i="2"/>
  <c r="AR10" i="2"/>
  <c r="BQ10" i="2"/>
  <c r="BB10" i="2"/>
  <c r="BV10" i="2"/>
  <c r="R10" i="2"/>
  <c r="S10" i="2" s="1"/>
  <c r="AE37" i="2"/>
  <c r="AD38" i="2"/>
  <c r="Y10" i="2"/>
  <c r="BI36" i="2"/>
  <c r="BG36" i="2" s="1"/>
  <c r="BG32" i="2"/>
  <c r="AT5" i="2"/>
  <c r="AS31" i="2"/>
  <c r="P31" i="2"/>
  <c r="P52" i="2" s="1"/>
  <c r="Q6" i="2"/>
  <c r="Q31" i="2" s="1"/>
  <c r="Q52" i="2" s="1"/>
  <c r="BL33" i="2"/>
  <c r="AT37" i="2"/>
  <c r="AS38" i="2"/>
  <c r="BD38" i="2"/>
  <c r="BB38" i="2" s="1"/>
  <c r="BB37" i="2"/>
  <c r="Y36" i="2"/>
  <c r="BG37" i="2"/>
  <c r="BR44" i="2"/>
  <c r="AN36" i="2"/>
  <c r="AJ5" i="2"/>
  <c r="AI31" i="2"/>
  <c r="BD5" i="2"/>
  <c r="BC31" i="2"/>
  <c r="BX5" i="2"/>
  <c r="BW31" i="2"/>
  <c r="BG7" i="2"/>
  <c r="AJ33" i="2"/>
  <c r="AI36" i="2"/>
  <c r="BD33" i="2"/>
  <c r="BC36" i="2"/>
  <c r="BX33" i="2"/>
  <c r="BW36" i="2"/>
  <c r="AO39" i="2"/>
  <c r="AN44" i="2"/>
  <c r="AR7" i="2"/>
  <c r="AM10" i="2"/>
  <c r="AY37" i="2"/>
  <c r="AX38" i="2"/>
  <c r="AJ38" i="2"/>
  <c r="AH38" i="2" s="1"/>
  <c r="AH37" i="2"/>
  <c r="BX38" i="2"/>
  <c r="BV38" i="2" s="1"/>
  <c r="BV37" i="2"/>
  <c r="AC39" i="2"/>
  <c r="AE44" i="2"/>
  <c r="AC44" i="2" s="1"/>
  <c r="BB7" i="2"/>
  <c r="BA53" i="2"/>
  <c r="AM37" i="2"/>
  <c r="BH36" i="2"/>
  <c r="BW44" i="2"/>
  <c r="BX40" i="2"/>
  <c r="BC44" i="2"/>
  <c r="BD40" i="2"/>
  <c r="AI44" i="2"/>
  <c r="AJ40" i="2"/>
  <c r="BN45" i="2"/>
  <c r="BM47" i="2"/>
  <c r="AT45" i="2"/>
  <c r="AS47" i="2"/>
  <c r="O47" i="2"/>
  <c r="R47" i="2" s="1"/>
  <c r="R45" i="2"/>
  <c r="S45" i="2" s="1"/>
  <c r="X31" i="2"/>
  <c r="X47" i="2" s="1"/>
  <c r="Y47" i="2" s="1"/>
  <c r="AM6" i="2" l="1"/>
  <c r="AR6" i="2"/>
  <c r="R6" i="2"/>
  <c r="S6" i="2" s="1"/>
  <c r="R31" i="2"/>
  <c r="BG6" i="2"/>
  <c r="AH6" i="2"/>
  <c r="Y6" i="2"/>
  <c r="AC6" i="2"/>
  <c r="BQ6" i="2"/>
  <c r="O52" i="2"/>
  <c r="R52" i="2" s="1"/>
  <c r="BC52" i="2"/>
  <c r="AS52" i="2"/>
  <c r="AY47" i="2"/>
  <c r="AW47" i="2" s="1"/>
  <c r="AW45" i="2"/>
  <c r="BQ5" i="2"/>
  <c r="BS31" i="2"/>
  <c r="BD47" i="2"/>
  <c r="BB47" i="2" s="1"/>
  <c r="BB45" i="2"/>
  <c r="AH33" i="2"/>
  <c r="AJ36" i="2"/>
  <c r="AH36" i="2" s="1"/>
  <c r="AW33" i="2"/>
  <c r="AY36" i="2"/>
  <c r="AW36" i="2" s="1"/>
  <c r="AX52" i="2"/>
  <c r="BM52" i="2"/>
  <c r="AO47" i="2"/>
  <c r="AM47" i="2" s="1"/>
  <c r="AM45" i="2"/>
  <c r="BI44" i="2"/>
  <c r="BG44" i="2" s="1"/>
  <c r="BG39" i="2"/>
  <c r="BG5" i="2"/>
  <c r="BI31" i="2"/>
  <c r="AH40" i="2"/>
  <c r="AJ44" i="2"/>
  <c r="AH44" i="2" s="1"/>
  <c r="BV40" i="2"/>
  <c r="BX44" i="2"/>
  <c r="BV44" i="2" s="1"/>
  <c r="BW52" i="2"/>
  <c r="AI52" i="2"/>
  <c r="AW6" i="2"/>
  <c r="AR5" i="2"/>
  <c r="AT31" i="2"/>
  <c r="BB6" i="2"/>
  <c r="AE47" i="2"/>
  <c r="AC47" i="2" s="1"/>
  <c r="AC45" i="2"/>
  <c r="BS47" i="2"/>
  <c r="BQ47" i="2" s="1"/>
  <c r="BQ45" i="2"/>
  <c r="BL6" i="2"/>
  <c r="AW5" i="2"/>
  <c r="AY31" i="2"/>
  <c r="AJ47" i="2"/>
  <c r="AH47" i="2" s="1"/>
  <c r="AH45" i="2"/>
  <c r="BX47" i="2"/>
  <c r="BV47" i="2" s="1"/>
  <c r="BV45" i="2"/>
  <c r="BL5" i="2"/>
  <c r="BN31" i="2"/>
  <c r="BI47" i="2"/>
  <c r="BG47" i="2" s="1"/>
  <c r="BG45" i="2"/>
  <c r="AN52" i="2"/>
  <c r="BB40" i="2"/>
  <c r="BD44" i="2"/>
  <c r="BB44" i="2" s="1"/>
  <c r="AE38" i="2"/>
  <c r="AC38" i="2" s="1"/>
  <c r="AC37" i="2"/>
  <c r="AC5" i="2"/>
  <c r="AE31" i="2"/>
  <c r="AR40" i="2"/>
  <c r="AT44" i="2"/>
  <c r="AR44" i="2" s="1"/>
  <c r="BH52" i="2"/>
  <c r="BL45" i="2"/>
  <c r="BN47" i="2"/>
  <c r="BL47" i="2" s="1"/>
  <c r="BV33" i="2"/>
  <c r="BX36" i="2"/>
  <c r="BV36" i="2" s="1"/>
  <c r="BB5" i="2"/>
  <c r="BD31" i="2"/>
  <c r="BS38" i="2"/>
  <c r="BQ38" i="2" s="1"/>
  <c r="BQ37" i="2"/>
  <c r="Y31" i="2"/>
  <c r="X52" i="2"/>
  <c r="Y52" i="2" s="1"/>
  <c r="AR45" i="2"/>
  <c r="AT47" i="2"/>
  <c r="AR47" i="2" s="1"/>
  <c r="AY38" i="2"/>
  <c r="AW38" i="2" s="1"/>
  <c r="AW37" i="2"/>
  <c r="AM39" i="2"/>
  <c r="AO44" i="2"/>
  <c r="AM44" i="2" s="1"/>
  <c r="BB33" i="2"/>
  <c r="BD36" i="2"/>
  <c r="BB36" i="2" s="1"/>
  <c r="BV5" i="2"/>
  <c r="BX31" i="2"/>
  <c r="AH5" i="2"/>
  <c r="AJ31" i="2"/>
  <c r="AR37" i="2"/>
  <c r="AT38" i="2"/>
  <c r="AR38" i="2" s="1"/>
  <c r="BQ33" i="2"/>
  <c r="BS36" i="2"/>
  <c r="BQ36" i="2" s="1"/>
  <c r="AC33" i="2"/>
  <c r="AE36" i="2"/>
  <c r="AC36" i="2" s="1"/>
  <c r="BR52" i="2"/>
  <c r="AD52" i="2"/>
  <c r="BL40" i="2"/>
  <c r="BN44" i="2"/>
  <c r="BL44" i="2" s="1"/>
  <c r="BL37" i="2"/>
  <c r="BN38" i="2"/>
  <c r="BL38" i="2" s="1"/>
  <c r="BV6" i="2"/>
  <c r="AM5" i="2"/>
  <c r="AO31" i="2"/>
  <c r="AH31" i="2" l="1"/>
  <c r="AJ52" i="2"/>
  <c r="AH52" i="2" s="1"/>
  <c r="AH53" i="2" s="1"/>
  <c r="BD52" i="2"/>
  <c r="BB52" i="2" s="1"/>
  <c r="BB53" i="2" s="1"/>
  <c r="BB31" i="2"/>
  <c r="AT52" i="2"/>
  <c r="AR52" i="2" s="1"/>
  <c r="AR53" i="2" s="1"/>
  <c r="AR31" i="2"/>
  <c r="AM31" i="2"/>
  <c r="AO52" i="2"/>
  <c r="AM52" i="2" s="1"/>
  <c r="AM53" i="2" s="1"/>
  <c r="AC31" i="2"/>
  <c r="AE52" i="2"/>
  <c r="AC52" i="2" s="1"/>
  <c r="AC53" i="2" s="1"/>
  <c r="BG31" i="2"/>
  <c r="BI52" i="2"/>
  <c r="BG52" i="2" s="1"/>
  <c r="BG53" i="2" s="1"/>
  <c r="BQ31" i="2"/>
  <c r="BS52" i="2"/>
  <c r="BQ52" i="2" s="1"/>
  <c r="BQ53" i="2" s="1"/>
  <c r="AW31" i="2"/>
  <c r="AY52" i="2"/>
  <c r="AW52" i="2" s="1"/>
  <c r="AW53" i="2" s="1"/>
  <c r="BV31" i="2"/>
  <c r="BX52" i="2"/>
  <c r="BV52" i="2" s="1"/>
  <c r="BV53" i="2" s="1"/>
  <c r="BN52" i="2"/>
  <c r="BL52" i="2" s="1"/>
  <c r="BL53" i="2" s="1"/>
  <c r="BL31" i="2"/>
</calcChain>
</file>

<file path=xl/comments1.xml><?xml version="1.0" encoding="utf-8"?>
<comments xmlns="http://schemas.openxmlformats.org/spreadsheetml/2006/main">
  <authors>
    <author>Analista cierre</author>
  </authors>
  <commentList>
    <comment ref="J1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EDUARDO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ROSALBA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CARLOS
ANA ROSA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SALVADOR
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OMAR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ALEJANDRO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LIZ
ESMIRNA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IVAN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JOSE LUIS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ELISEO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MAGALY
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CATARINO
DAVID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BRENDA
DIANA EDITH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DELIA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EDITH</t>
        </r>
      </text>
    </comment>
  </commentList>
</comments>
</file>

<file path=xl/comments2.xml><?xml version="1.0" encoding="utf-8"?>
<comments xmlns="http://schemas.openxmlformats.org/spreadsheetml/2006/main">
  <authors>
    <author>Analista cierre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EDURADO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OMAR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ROSALBA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CARLOS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BRENDA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LIZ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ESMIRNA
LUIS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IVAN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MONSE
ALEJANDRO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ELISEO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SANDRA
GRISELDA
REYNA
OLGA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 EDITH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DELIA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EDITH
CATARINO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CALIXTO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ANA ROSA</t>
        </r>
      </text>
    </comment>
  </commentList>
</comments>
</file>

<file path=xl/comments3.xml><?xml version="1.0" encoding="utf-8"?>
<comments xmlns="http://schemas.openxmlformats.org/spreadsheetml/2006/main">
  <authors>
    <author>Analista cierre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EDUARDO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ROSALBA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ESMIRNA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LIZ
ALEJANDRO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MONSE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ELISEO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IVAN
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SANDRA
GRISELDA
REYNA
OLGA
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BRENDA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DELIA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SALVADOR</t>
        </r>
      </text>
    </comment>
  </commentList>
</comments>
</file>

<file path=xl/comments4.xml><?xml version="1.0" encoding="utf-8"?>
<comments xmlns="http://schemas.openxmlformats.org/spreadsheetml/2006/main">
  <authors>
    <author>Analista cierre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EDUARDO
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MAGALI
JOSE LUIS
DAVID
CALIXTO
CARLOS
ANA ROSA
EDUARDO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ROSALBA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brenda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ivan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ALEJANDRO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MONSE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ESMIRNA
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ELISEO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SANDRA
GRISELDA
REYNA
OLGA
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PAOLA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 EDITH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DELIA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edith
catarino</t>
        </r>
      </text>
    </comment>
    <comment ref="J4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OMAR
</t>
        </r>
      </text>
    </comment>
  </commentList>
</comments>
</file>

<file path=xl/comments5.xml><?xml version="1.0" encoding="utf-8"?>
<comments xmlns="http://schemas.openxmlformats.org/spreadsheetml/2006/main">
  <authors>
    <author>Analista cierre</author>
  </authors>
  <commentList>
    <comment ref="J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eduardo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ana rosa
david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BRENDA 
JOSE LUIS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ivan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ALEJANDRO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esmirna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MONSE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carlos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SANDRA
GRISELDA
REYNA
OLGA
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PAOLA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delia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edith
catarino</t>
        </r>
      </text>
    </comment>
  </commentList>
</comments>
</file>

<file path=xl/comments6.xml><?xml version="1.0" encoding="utf-8"?>
<comments xmlns="http://schemas.openxmlformats.org/spreadsheetml/2006/main">
  <authors>
    <author>Analista cierre</author>
  </authors>
  <commentList>
    <comment ref="J7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EDURADO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MAGALY
david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ANA ROSA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CARLOS
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JOSE LUIS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BRENDA 
JOSE LUIS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ivan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ALEJANDRO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LIZBETH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MONSE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OMAR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ELISEO</t>
        </r>
      </text>
    </comment>
    <comment ref="J3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SANDRA
GRISELDA
REYNA
OLGA
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PAOLA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delia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 EDITH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edith
catarino</t>
        </r>
      </text>
    </comment>
  </commentList>
</comments>
</file>

<file path=xl/comments7.xml><?xml version="1.0" encoding="utf-8"?>
<comments xmlns="http://schemas.openxmlformats.org/spreadsheetml/2006/main">
  <authors>
    <author>Analista cierre</author>
    <author>AsistProduccion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MAGALY
david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rosalba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carlos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eliseo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JOSE LUIS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ivan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ALEJANDRO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MONSE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OMAR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esmirna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GRISELDA
REYNA
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PAOLA
brenda
magaly
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PAOLA
brenda
magaly
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Analista cierre:</t>
        </r>
        <r>
          <rPr>
            <sz val="9"/>
            <color indexed="81"/>
            <rFont val="Tahoma"/>
            <family val="2"/>
          </rPr>
          <t xml:space="preserve">
diana edith</t>
        </r>
      </text>
    </comment>
    <comment ref="J41" authorId="1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ana rosa 630
jose luis 180
</t>
        </r>
      </text>
    </comment>
  </commentList>
</comments>
</file>

<file path=xl/comments8.xml><?xml version="1.0" encoding="utf-8"?>
<comments xmlns="http://schemas.openxmlformats.org/spreadsheetml/2006/main">
  <authors>
    <author>AsistProduccion</author>
  </authors>
  <commentList>
    <comment ref="J11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eduardo 630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ROSALBA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CARLOS 630
ANA ROSA
ELISEO 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IVAN 630
LIZBETH 630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ALEJANDRO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MONSE 630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SALVADOR CALIBRACION
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omar 120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ESMIRNA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olga 
sandra
reyna 630
griselda 570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DIANA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david calibracion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DELIA
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AsistProduccion:</t>
        </r>
        <r>
          <rPr>
            <sz val="9"/>
            <color indexed="81"/>
            <rFont val="Tahoma"/>
            <family val="2"/>
          </rPr>
          <t xml:space="preserve">
CATARINO 
EDITH</t>
        </r>
      </text>
    </comment>
  </commentList>
</comments>
</file>

<file path=xl/sharedStrings.xml><?xml version="1.0" encoding="utf-8"?>
<sst xmlns="http://schemas.openxmlformats.org/spreadsheetml/2006/main" count="2330" uniqueCount="155">
  <si>
    <t>AB3F7</t>
  </si>
  <si>
    <t>AB3</t>
  </si>
  <si>
    <t>SAM PROMEDIO</t>
  </si>
  <si>
    <t>TOTAL PIEZAS</t>
  </si>
  <si>
    <t>PZAS SAM 2</t>
  </si>
  <si>
    <t>SAM2</t>
  </si>
  <si>
    <t>MIN RESTANTES</t>
  </si>
  <si>
    <t>MIN SAM1</t>
  </si>
  <si>
    <t>SAM1</t>
  </si>
  <si>
    <t>PZAS SAM 1</t>
  </si>
  <si>
    <t>SAM</t>
  </si>
  <si>
    <t>&lt;&lt;&lt;&lt;&lt;&lt;&lt;&lt;&lt;&lt;&lt;&lt;&lt;&lt;&lt;&lt;</t>
  </si>
  <si>
    <t>070-23C111326</t>
  </si>
  <si>
    <t>OP</t>
  </si>
  <si>
    <t>mejor dia%</t>
  </si>
  <si>
    <t xml:space="preserve">DIF PIEZAS </t>
  </si>
  <si>
    <t>OP PROY</t>
  </si>
  <si>
    <t>EMPAQUE</t>
  </si>
  <si>
    <t>830A</t>
  </si>
  <si>
    <t>RAYMUNDO</t>
  </si>
  <si>
    <t>ROBERTO</t>
  </si>
  <si>
    <t>NOM-ENTRENAMIENTO</t>
  </si>
  <si>
    <t>802A</t>
  </si>
  <si>
    <t>ENTTO</t>
  </si>
  <si>
    <t>J.CARLOS</t>
  </si>
  <si>
    <t>198A</t>
  </si>
  <si>
    <t>VS</t>
  </si>
  <si>
    <t>199A</t>
  </si>
  <si>
    <t>ELITE´S</t>
  </si>
  <si>
    <t>LORENA</t>
  </si>
  <si>
    <t>JESUS NIPITA</t>
  </si>
  <si>
    <t>TOTAL MARENA</t>
  </si>
  <si>
    <t>SFBHA2</t>
  </si>
  <si>
    <t>127A</t>
  </si>
  <si>
    <t>MAR</t>
  </si>
  <si>
    <t>ANGELA</t>
  </si>
  <si>
    <t>LGA</t>
  </si>
  <si>
    <t>131A</t>
  </si>
  <si>
    <t>FRANCISCO</t>
  </si>
  <si>
    <t>TOTAL NUDS</t>
  </si>
  <si>
    <t>W-109</t>
  </si>
  <si>
    <t>162A</t>
  </si>
  <si>
    <t>NUDS</t>
  </si>
  <si>
    <t>GUADALUPE</t>
  </si>
  <si>
    <t>W-183</t>
  </si>
  <si>
    <t>168A</t>
  </si>
  <si>
    <t>ARACELI</t>
  </si>
  <si>
    <t>110A</t>
  </si>
  <si>
    <t>ELVIA</t>
  </si>
  <si>
    <t>107A</t>
  </si>
  <si>
    <t>101A</t>
  </si>
  <si>
    <t>ELIAS</t>
  </si>
  <si>
    <t>TOTAL BN3TH</t>
  </si>
  <si>
    <t>M111026</t>
  </si>
  <si>
    <t>133A</t>
  </si>
  <si>
    <t>BN3</t>
  </si>
  <si>
    <t>AMBAR</t>
  </si>
  <si>
    <t>TOTAL CHICO´S</t>
  </si>
  <si>
    <t>007-21C96563</t>
  </si>
  <si>
    <t>140A</t>
  </si>
  <si>
    <t>CH</t>
  </si>
  <si>
    <t>070-23C115619</t>
  </si>
  <si>
    <t>121A</t>
  </si>
  <si>
    <t>FAUSTINO</t>
  </si>
  <si>
    <t>128A</t>
  </si>
  <si>
    <t>HEIDI</t>
  </si>
  <si>
    <t>007-22C106075</t>
  </si>
  <si>
    <t>103A</t>
  </si>
  <si>
    <t xml:space="preserve">TOTAL VS </t>
  </si>
  <si>
    <t>136A</t>
  </si>
  <si>
    <t>V.S</t>
  </si>
  <si>
    <t>172A</t>
  </si>
  <si>
    <t>ALEJANDRA</t>
  </si>
  <si>
    <t>147A</t>
  </si>
  <si>
    <t>143A</t>
  </si>
  <si>
    <t>123A</t>
  </si>
  <si>
    <t>122A</t>
  </si>
  <si>
    <t>120A</t>
  </si>
  <si>
    <t>167A</t>
  </si>
  <si>
    <t>152A</t>
  </si>
  <si>
    <t>139A</t>
  </si>
  <si>
    <t>117A</t>
  </si>
  <si>
    <t>119A</t>
  </si>
  <si>
    <t>115A</t>
  </si>
  <si>
    <t>164A</t>
  </si>
  <si>
    <t>DOMINGO</t>
  </si>
  <si>
    <t>138A</t>
  </si>
  <si>
    <t>130A</t>
  </si>
  <si>
    <t>112A</t>
  </si>
  <si>
    <t>111A</t>
  </si>
  <si>
    <t>126A</t>
  </si>
  <si>
    <t>NOE</t>
  </si>
  <si>
    <t>124A</t>
  </si>
  <si>
    <t>118A</t>
  </si>
  <si>
    <t>105A</t>
  </si>
  <si>
    <t>104A</t>
  </si>
  <si>
    <t>149A</t>
  </si>
  <si>
    <t>146A</t>
  </si>
  <si>
    <t>125A</t>
  </si>
  <si>
    <t>PROYECCION MINUTOS</t>
  </si>
  <si>
    <t>MINUTOS PRODUCIDOS</t>
  </si>
  <si>
    <t>EFIC%</t>
  </si>
  <si>
    <t xml:space="preserve">PIEZAS </t>
  </si>
  <si>
    <t>META 06:00</t>
  </si>
  <si>
    <t>META 05:00</t>
  </si>
  <si>
    <t>META 04:00</t>
  </si>
  <si>
    <t>META 03:00</t>
  </si>
  <si>
    <t>META 02:00</t>
  </si>
  <si>
    <t>META 01:00</t>
  </si>
  <si>
    <t>META 12:00</t>
  </si>
  <si>
    <t>META 11:00</t>
  </si>
  <si>
    <t>META 10:00</t>
  </si>
  <si>
    <t>META 9:00</t>
  </si>
  <si>
    <t>CUMPLIMIENTO</t>
  </si>
  <si>
    <t>%EFIC REAL</t>
  </si>
  <si>
    <t>MIN. PRODUCIDOS</t>
  </si>
  <si>
    <t>PIEZAS REALES</t>
  </si>
  <si>
    <t xml:space="preserve">SAM REAL </t>
  </si>
  <si>
    <t>FORMULA BASE PARA CALCULAR PIEZAS</t>
  </si>
  <si>
    <t>EFICIENCIA P07 PAGO</t>
  </si>
  <si>
    <t>efic real</t>
  </si>
  <si>
    <t>MIN. PRESENCIA NETOS</t>
  </si>
  <si>
    <t>MIN PRESENCIA</t>
  </si>
  <si>
    <t>MIN  X PRODUCIR</t>
  </si>
  <si>
    <t>PIEZAS META</t>
  </si>
  <si>
    <t xml:space="preserve">SAM </t>
  </si>
  <si>
    <t>SAM P07</t>
  </si>
  <si>
    <t>UTILITY</t>
  </si>
  <si>
    <t>CAPACITACION</t>
  </si>
  <si>
    <t xml:space="preserve">PXHRS </t>
  </si>
  <si>
    <t>OP PRESENCIA</t>
  </si>
  <si>
    <t>OP REAL</t>
  </si>
  <si>
    <t>ESTILO</t>
  </si>
  <si>
    <t>MODULO</t>
  </si>
  <si>
    <t xml:space="preserve">AREA     </t>
  </si>
  <si>
    <t>TEAM LEADER</t>
  </si>
  <si>
    <t>SOPORTE</t>
  </si>
  <si>
    <t>PIEZAS</t>
  </si>
  <si>
    <t>+</t>
  </si>
  <si>
    <t>-</t>
  </si>
  <si>
    <t>1er turno</t>
  </si>
  <si>
    <t>REAL</t>
  </si>
  <si>
    <t xml:space="preserve"> </t>
  </si>
  <si>
    <t>PROYECCIONES</t>
  </si>
  <si>
    <t>MIN SISTEMA 2.0 Y EMPAQUE</t>
  </si>
  <si>
    <t>155A</t>
  </si>
  <si>
    <t>135A</t>
  </si>
  <si>
    <t>109A</t>
  </si>
  <si>
    <t>114A</t>
  </si>
  <si>
    <t>070-23C113584</t>
  </si>
  <si>
    <t>M149010</t>
  </si>
  <si>
    <t>SFBHA</t>
  </si>
  <si>
    <t>070-23C113981</t>
  </si>
  <si>
    <t>M141055</t>
  </si>
  <si>
    <t>23C113980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</si>
</sst>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_-* #,##0.0_-;\-* #,##0.0_-;_-* &quot;-&quot;?_-;_-@_-"/>
    <numFmt numFmtId="167" formatCode="_-* #,##0_-;\-* #,##0_-;_-* &quot;-&quot;?_-;_-@_-"/>
    <numFmt numFmtId="168" formatCode="_-* #,##0.000_-;\-* #,##0.000_-;_-* &quot;-&quot;??_-;_-@_-"/>
    <numFmt numFmtId="169" formatCode="_-* #,##0.0000_-;\-* #,##0.0000_-;_-* &quot;-&quot;??_-;_-@_-"/>
    <numFmt numFmtId="170" formatCode="0.000"/>
    <numFmt numFmtId="171" formatCode="_-* #,##0.0_-;\-* #,##0.0_-;_-* &quot;-&quot;??_-;_-@_-"/>
    <numFmt numFmtId="172" formatCode="0.0%"/>
    <numFmt numFmtId="173" formatCode="0.0"/>
  </numFmts>
  <fonts count="7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 Narrow"/>
      <family val="2"/>
    </font>
    <font>
      <b/>
      <sz val="12"/>
      <color theme="0"/>
      <name val="Bahnschrift"/>
      <family val="2"/>
    </font>
    <font>
      <sz val="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sz val="14"/>
      <color theme="0"/>
      <name val="Arial Black"/>
      <family val="2"/>
    </font>
    <font>
      <sz val="12"/>
      <color theme="1"/>
      <name val="Calibri"/>
      <family val="2"/>
      <scheme val="minor"/>
    </font>
    <font>
      <sz val="9"/>
      <color theme="0"/>
      <name val="Niagara Engraved"/>
      <family val="5"/>
    </font>
    <font>
      <sz val="15"/>
      <color theme="0"/>
      <name val="Arial"/>
      <family val="2"/>
    </font>
    <font>
      <b/>
      <sz val="11"/>
      <color theme="0"/>
      <name val="Comic Sans MS"/>
      <family val="4"/>
    </font>
    <font>
      <sz val="12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3"/>
      <color rgb="FF000000"/>
      <name val="Arial Narrow"/>
      <family val="2"/>
    </font>
    <font>
      <b/>
      <sz val="14"/>
      <name val="Arial Black"/>
      <family val="2"/>
    </font>
    <font>
      <b/>
      <sz val="9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Arial"/>
      <family val="2"/>
    </font>
    <font>
      <b/>
      <sz val="13"/>
      <name val="Arial"/>
      <family val="2"/>
    </font>
    <font>
      <b/>
      <sz val="13"/>
      <name val="Arial Narrow"/>
      <family val="2"/>
    </font>
    <font>
      <b/>
      <sz val="14"/>
      <color theme="1"/>
      <name val="Arial Black"/>
      <family val="2"/>
    </font>
    <font>
      <b/>
      <sz val="12"/>
      <name val="Bahnschrift"/>
      <family val="2"/>
    </font>
    <font>
      <b/>
      <sz val="12"/>
      <color theme="1"/>
      <name val="Bahnschrift"/>
      <family val="2"/>
    </font>
    <font>
      <b/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Niagara Engraved"/>
      <family val="5"/>
    </font>
    <font>
      <sz val="15"/>
      <color theme="1"/>
      <name val="Arial"/>
      <family val="2"/>
    </font>
    <font>
      <b/>
      <sz val="11"/>
      <color theme="1"/>
      <name val="Comic Sans MS"/>
      <family val="4"/>
    </font>
    <font>
      <sz val="10"/>
      <color theme="1"/>
      <name val="Arial Narrow"/>
      <family val="2"/>
    </font>
    <font>
      <sz val="14"/>
      <color theme="1"/>
      <name val="Arial Black"/>
      <family val="2"/>
    </font>
    <font>
      <sz val="14"/>
      <name val="Arial Black"/>
      <family val="2"/>
    </font>
    <font>
      <sz val="10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/>
  </cellStyleXfs>
  <cellXfs count="400">
    <xf numFmtId="0" fontId="0" fillId="0" borderId="0" xfId="0"/>
    <xf numFmtId="0" fontId="6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/>
    </xf>
    <xf numFmtId="19" fontId="0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43" fontId="0" fillId="2" borderId="0" xfId="0" applyNumberFormat="1" applyFont="1" applyFill="1" applyBorder="1" applyAlignment="1">
      <alignment vertical="center"/>
    </xf>
    <xf numFmtId="43" fontId="5" fillId="2" borderId="0" xfId="0" applyNumberFormat="1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164" fontId="13" fillId="3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165" fontId="0" fillId="2" borderId="0" xfId="0" applyNumberFormat="1" applyFont="1" applyFill="1" applyBorder="1" applyAlignment="1">
      <alignment vertical="center"/>
    </xf>
    <xf numFmtId="165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vertical="center"/>
    </xf>
    <xf numFmtId="165" fontId="14" fillId="2" borderId="0" xfId="0" applyNumberFormat="1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6" fillId="2" borderId="0" xfId="0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43" fontId="9" fillId="2" borderId="0" xfId="0" applyNumberFormat="1" applyFont="1" applyFill="1" applyBorder="1" applyAlignment="1">
      <alignment horizontal="right" vertical="center"/>
    </xf>
    <xf numFmtId="43" fontId="16" fillId="2" borderId="0" xfId="0" applyNumberFormat="1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9" fontId="17" fillId="2" borderId="0" xfId="2" applyFont="1" applyFill="1" applyBorder="1" applyAlignment="1">
      <alignment horizontal="right" vertical="center"/>
    </xf>
    <xf numFmtId="165" fontId="17" fillId="2" borderId="0" xfId="1" applyNumberFormat="1" applyFont="1" applyFill="1" applyBorder="1" applyAlignment="1">
      <alignment horizontal="right" vertical="center"/>
    </xf>
    <xf numFmtId="165" fontId="18" fillId="2" borderId="0" xfId="1" applyNumberFormat="1" applyFont="1" applyFill="1" applyBorder="1" applyAlignment="1">
      <alignment horizontal="center" vertical="center"/>
    </xf>
    <xf numFmtId="43" fontId="19" fillId="2" borderId="0" xfId="0" applyNumberFormat="1" applyFont="1" applyFill="1" applyBorder="1" applyAlignment="1">
      <alignment horizontal="right"/>
    </xf>
    <xf numFmtId="0" fontId="19" fillId="2" borderId="0" xfId="0" applyFont="1" applyFill="1" applyBorder="1" applyAlignment="1">
      <alignment horizontal="right"/>
    </xf>
    <xf numFmtId="43" fontId="20" fillId="2" borderId="0" xfId="0" applyNumberFormat="1" applyFont="1" applyFill="1" applyBorder="1" applyAlignment="1">
      <alignment horizontal="right"/>
    </xf>
    <xf numFmtId="43" fontId="21" fillId="2" borderId="0" xfId="0" applyNumberFormat="1" applyFont="1" applyFill="1" applyBorder="1" applyAlignment="1">
      <alignment horizontal="right"/>
    </xf>
    <xf numFmtId="43" fontId="22" fillId="2" borderId="0" xfId="0" applyNumberFormat="1" applyFont="1" applyFill="1" applyBorder="1" applyAlignment="1">
      <alignment horizontal="right"/>
    </xf>
    <xf numFmtId="165" fontId="22" fillId="2" borderId="0" xfId="0" applyNumberFormat="1" applyFont="1" applyFill="1" applyBorder="1" applyAlignment="1">
      <alignment horizontal="right"/>
    </xf>
    <xf numFmtId="1" fontId="14" fillId="2" borderId="0" xfId="0" applyNumberFormat="1" applyFont="1" applyFill="1" applyBorder="1" applyAlignment="1">
      <alignment horizontal="center"/>
    </xf>
    <xf numFmtId="165" fontId="18" fillId="2" borderId="0" xfId="1" applyNumberFormat="1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center" vertical="center"/>
    </xf>
    <xf numFmtId="166" fontId="22" fillId="2" borderId="0" xfId="0" applyNumberFormat="1" applyFont="1" applyFill="1" applyBorder="1" applyAlignment="1">
      <alignment horizontal="right"/>
    </xf>
    <xf numFmtId="165" fontId="23" fillId="2" borderId="0" xfId="0" applyNumberFormat="1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left" vertical="center"/>
    </xf>
    <xf numFmtId="43" fontId="24" fillId="2" borderId="0" xfId="0" applyNumberFormat="1" applyFont="1" applyFill="1" applyBorder="1" applyAlignment="1">
      <alignment horizontal="right"/>
    </xf>
    <xf numFmtId="43" fontId="22" fillId="2" borderId="0" xfId="0" applyNumberFormat="1" applyFont="1" applyFill="1" applyBorder="1" applyAlignment="1">
      <alignment horizontal="right" vertical="center"/>
    </xf>
    <xf numFmtId="43" fontId="13" fillId="2" borderId="0" xfId="2" applyNumberFormat="1" applyFont="1" applyFill="1" applyBorder="1" applyAlignment="1">
      <alignment horizontal="center" vertical="center"/>
    </xf>
    <xf numFmtId="165" fontId="14" fillId="2" borderId="0" xfId="0" applyNumberFormat="1" applyFont="1" applyFill="1" applyBorder="1" applyAlignment="1">
      <alignment horizontal="center" vertical="center"/>
    </xf>
    <xf numFmtId="43" fontId="25" fillId="2" borderId="0" xfId="0" applyNumberFormat="1" applyFont="1" applyFill="1" applyBorder="1" applyAlignment="1">
      <alignment horizontal="right"/>
    </xf>
    <xf numFmtId="167" fontId="22" fillId="2" borderId="0" xfId="0" applyNumberFormat="1" applyFont="1" applyFill="1" applyBorder="1" applyAlignment="1">
      <alignment horizontal="right"/>
    </xf>
    <xf numFmtId="165" fontId="12" fillId="2" borderId="0" xfId="0" applyNumberFormat="1" applyFont="1" applyFill="1" applyBorder="1" applyAlignment="1">
      <alignment horizontal="right" vertical="center"/>
    </xf>
    <xf numFmtId="1" fontId="26" fillId="2" borderId="0" xfId="0" applyNumberFormat="1" applyFont="1" applyFill="1" applyBorder="1" applyAlignment="1">
      <alignment horizontal="center" vertical="center"/>
    </xf>
    <xf numFmtId="9" fontId="27" fillId="2" borderId="0" xfId="2" applyFont="1" applyFill="1" applyBorder="1" applyAlignment="1">
      <alignment horizontal="right" vertical="center"/>
    </xf>
    <xf numFmtId="165" fontId="27" fillId="2" borderId="0" xfId="1" applyNumberFormat="1" applyFont="1" applyFill="1" applyBorder="1" applyAlignment="1">
      <alignment horizontal="right" vertical="center"/>
    </xf>
    <xf numFmtId="43" fontId="24" fillId="3" borderId="0" xfId="0" applyNumberFormat="1" applyFont="1" applyFill="1" applyBorder="1" applyAlignment="1">
      <alignment horizontal="right"/>
    </xf>
    <xf numFmtId="43" fontId="22" fillId="3" borderId="0" xfId="0" applyNumberFormat="1" applyFont="1" applyFill="1" applyBorder="1" applyAlignment="1">
      <alignment horizontal="right"/>
    </xf>
    <xf numFmtId="166" fontId="22" fillId="3" borderId="0" xfId="0" applyNumberFormat="1" applyFont="1" applyFill="1" applyBorder="1" applyAlignment="1">
      <alignment horizontal="right"/>
    </xf>
    <xf numFmtId="43" fontId="12" fillId="3" borderId="0" xfId="0" applyNumberFormat="1" applyFont="1" applyFill="1" applyBorder="1" applyAlignment="1">
      <alignment horizontal="right" vertical="center"/>
    </xf>
    <xf numFmtId="1" fontId="26" fillId="3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/>
    </xf>
    <xf numFmtId="43" fontId="24" fillId="3" borderId="0" xfId="2" applyNumberFormat="1" applyFont="1" applyFill="1" applyBorder="1" applyAlignment="1">
      <alignment horizontal="right"/>
    </xf>
    <xf numFmtId="43" fontId="22" fillId="3" borderId="0" xfId="2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43" fontId="22" fillId="3" borderId="0" xfId="0" applyNumberFormat="1" applyFont="1" applyFill="1" applyBorder="1" applyAlignment="1">
      <alignment horizontal="right" vertical="center"/>
    </xf>
    <xf numFmtId="43" fontId="5" fillId="3" borderId="0" xfId="0" applyNumberFormat="1" applyFont="1" applyFill="1" applyBorder="1" applyAlignment="1">
      <alignment horizontal="left"/>
    </xf>
    <xf numFmtId="2" fontId="27" fillId="3" borderId="0" xfId="2" applyNumberFormat="1" applyFont="1" applyFill="1" applyBorder="1" applyAlignment="1">
      <alignment horizontal="right" vertical="center"/>
    </xf>
    <xf numFmtId="2" fontId="17" fillId="2" borderId="0" xfId="1" applyNumberFormat="1" applyFont="1" applyFill="1" applyBorder="1" applyAlignment="1">
      <alignment horizontal="right" vertical="center"/>
    </xf>
    <xf numFmtId="168" fontId="22" fillId="2" borderId="0" xfId="0" applyNumberFormat="1" applyFont="1" applyFill="1" applyBorder="1" applyAlignment="1">
      <alignment horizontal="right"/>
    </xf>
    <xf numFmtId="43" fontId="24" fillId="2" borderId="0" xfId="0" applyNumberFormat="1" applyFont="1" applyFill="1" applyBorder="1" applyAlignment="1">
      <alignment horizontal="left"/>
    </xf>
    <xf numFmtId="166" fontId="24" fillId="3" borderId="0" xfId="2" applyNumberFormat="1" applyFont="1" applyFill="1" applyBorder="1" applyAlignment="1">
      <alignment horizontal="right"/>
    </xf>
    <xf numFmtId="166" fontId="22" fillId="3" borderId="0" xfId="2" applyNumberFormat="1" applyFont="1" applyFill="1" applyBorder="1" applyAlignment="1">
      <alignment horizontal="right"/>
    </xf>
    <xf numFmtId="168" fontId="22" fillId="3" borderId="0" xfId="0" applyNumberFormat="1" applyFont="1" applyFill="1" applyBorder="1" applyAlignment="1">
      <alignment horizontal="center" vertical="center" wrapText="1"/>
    </xf>
    <xf numFmtId="0" fontId="28" fillId="3" borderId="0" xfId="0" applyFont="1" applyFill="1" applyBorder="1" applyAlignment="1">
      <alignment horizontal="left" vertical="center" wrapText="1"/>
    </xf>
    <xf numFmtId="0" fontId="28" fillId="3" borderId="0" xfId="0" applyFont="1" applyFill="1" applyBorder="1" applyAlignment="1">
      <alignment horizontal="center" vertical="center" wrapText="1"/>
    </xf>
    <xf numFmtId="1" fontId="17" fillId="2" borderId="0" xfId="1" applyNumberFormat="1" applyFont="1" applyFill="1" applyBorder="1" applyAlignment="1">
      <alignment horizontal="right" vertical="center"/>
    </xf>
    <xf numFmtId="166" fontId="22" fillId="2" borderId="0" xfId="2" applyNumberFormat="1" applyFont="1" applyFill="1" applyBorder="1" applyAlignment="1">
      <alignment horizontal="right"/>
    </xf>
    <xf numFmtId="166" fontId="24" fillId="2" borderId="0" xfId="2" applyNumberFormat="1" applyFont="1" applyFill="1" applyBorder="1" applyAlignment="1">
      <alignment horizontal="right"/>
    </xf>
    <xf numFmtId="168" fontId="22" fillId="3" borderId="0" xfId="0" applyNumberFormat="1" applyFont="1" applyFill="1" applyBorder="1" applyAlignment="1">
      <alignment horizontal="right"/>
    </xf>
    <xf numFmtId="43" fontId="29" fillId="3" borderId="0" xfId="0" applyNumberFormat="1" applyFont="1" applyFill="1" applyBorder="1" applyAlignment="1">
      <alignment horizontal="right" vertical="center"/>
    </xf>
    <xf numFmtId="9" fontId="30" fillId="3" borderId="0" xfId="2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2" fontId="27" fillId="3" borderId="0" xfId="2" applyNumberFormat="1" applyFont="1" applyFill="1" applyBorder="1" applyAlignment="1">
      <alignment horizontal="center" vertical="center"/>
    </xf>
    <xf numFmtId="1" fontId="17" fillId="2" borderId="0" xfId="1" applyNumberFormat="1" applyFont="1" applyFill="1" applyAlignment="1">
      <alignment horizontal="center" vertical="center"/>
    </xf>
    <xf numFmtId="164" fontId="17" fillId="2" borderId="0" xfId="1" applyNumberFormat="1" applyFont="1" applyFill="1" applyBorder="1" applyAlignment="1">
      <alignment horizontal="right" vertical="center"/>
    </xf>
    <xf numFmtId="165" fontId="17" fillId="2" borderId="0" xfId="1" applyNumberFormat="1" applyFont="1" applyFill="1" applyBorder="1" applyAlignment="1">
      <alignment horizontal="right"/>
    </xf>
    <xf numFmtId="0" fontId="16" fillId="2" borderId="0" xfId="0" applyFont="1" applyFill="1" applyBorder="1" applyAlignment="1">
      <alignment horizontal="center"/>
    </xf>
    <xf numFmtId="166" fontId="22" fillId="2" borderId="0" xfId="0" applyNumberFormat="1" applyFont="1" applyFill="1" applyBorder="1" applyAlignment="1">
      <alignment horizontal="left"/>
    </xf>
    <xf numFmtId="43" fontId="22" fillId="2" borderId="0" xfId="0" applyNumberFormat="1" applyFont="1" applyFill="1" applyBorder="1" applyAlignment="1">
      <alignment horizontal="left"/>
    </xf>
    <xf numFmtId="0" fontId="22" fillId="2" borderId="0" xfId="0" applyFont="1" applyFill="1" applyBorder="1" applyAlignment="1">
      <alignment horizontal="left"/>
    </xf>
    <xf numFmtId="0" fontId="23" fillId="2" borderId="0" xfId="0" applyFont="1" applyFill="1" applyBorder="1" applyAlignment="1">
      <alignment horizontal="left"/>
    </xf>
    <xf numFmtId="166" fontId="24" fillId="2" borderId="0" xfId="0" applyNumberFormat="1" applyFont="1" applyFill="1" applyBorder="1" applyAlignment="1">
      <alignment horizontal="left"/>
    </xf>
    <xf numFmtId="166" fontId="24" fillId="3" borderId="0" xfId="0" applyNumberFormat="1" applyFont="1" applyFill="1" applyBorder="1" applyAlignment="1">
      <alignment horizontal="left"/>
    </xf>
    <xf numFmtId="166" fontId="22" fillId="3" borderId="0" xfId="0" applyNumberFormat="1" applyFont="1" applyFill="1" applyBorder="1" applyAlignment="1">
      <alignment horizontal="left"/>
    </xf>
    <xf numFmtId="43" fontId="22" fillId="3" borderId="0" xfId="0" applyNumberFormat="1" applyFont="1" applyFill="1" applyBorder="1" applyAlignment="1">
      <alignment horizontal="left"/>
    </xf>
    <xf numFmtId="43" fontId="29" fillId="3" borderId="0" xfId="0" applyNumberFormat="1" applyFont="1" applyFill="1" applyBorder="1" applyAlignment="1">
      <alignment horizontal="left" vertical="center" wrapText="1"/>
    </xf>
    <xf numFmtId="43" fontId="28" fillId="3" borderId="0" xfId="0" applyNumberFormat="1" applyFont="1" applyFill="1" applyBorder="1" applyAlignment="1">
      <alignment horizontal="left" vertical="center" wrapText="1"/>
    </xf>
    <xf numFmtId="2" fontId="1" fillId="3" borderId="0" xfId="0" applyNumberFormat="1" applyFont="1" applyFill="1" applyBorder="1" applyAlignment="1">
      <alignment horizontal="center" vertical="center"/>
    </xf>
    <xf numFmtId="164" fontId="17" fillId="2" borderId="0" xfId="1" applyNumberFormat="1" applyFont="1" applyFill="1" applyAlignment="1">
      <alignment horizontal="right" vertical="center"/>
    </xf>
    <xf numFmtId="0" fontId="5" fillId="2" borderId="0" xfId="0" applyNumberFormat="1" applyFont="1" applyFill="1" applyBorder="1" applyAlignment="1">
      <alignment horizontal="center" vertical="center"/>
    </xf>
    <xf numFmtId="169" fontId="5" fillId="2" borderId="0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left"/>
    </xf>
    <xf numFmtId="0" fontId="7" fillId="2" borderId="0" xfId="0" applyNumberFormat="1" applyFont="1" applyFill="1" applyBorder="1" applyAlignment="1">
      <alignment horizontal="center" vertical="center"/>
    </xf>
    <xf numFmtId="43" fontId="7" fillId="3" borderId="0" xfId="0" applyNumberFormat="1" applyFont="1" applyFill="1" applyBorder="1" applyAlignment="1">
      <alignment vertical="center"/>
    </xf>
    <xf numFmtId="43" fontId="5" fillId="3" borderId="0" xfId="0" applyNumberFormat="1" applyFont="1" applyFill="1" applyBorder="1" applyAlignment="1">
      <alignment vertical="center"/>
    </xf>
    <xf numFmtId="169" fontId="5" fillId="3" borderId="0" xfId="0" applyNumberFormat="1" applyFont="1" applyFill="1" applyBorder="1" applyAlignment="1">
      <alignment vertical="center"/>
    </xf>
    <xf numFmtId="43" fontId="14" fillId="3" borderId="0" xfId="0" applyNumberFormat="1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43" fontId="5" fillId="3" borderId="0" xfId="0" applyNumberFormat="1" applyFont="1" applyFill="1" applyBorder="1" applyAlignment="1">
      <alignment horizontal="center"/>
    </xf>
    <xf numFmtId="43" fontId="5" fillId="3" borderId="0" xfId="0" applyNumberFormat="1" applyFont="1" applyFill="1" applyBorder="1" applyAlignment="1">
      <alignment horizontal="center" textRotation="255"/>
    </xf>
    <xf numFmtId="170" fontId="1" fillId="3" borderId="0" xfId="0" applyNumberFormat="1" applyFont="1" applyFill="1" applyBorder="1" applyAlignment="1">
      <alignment horizontal="center" vertical="center"/>
    </xf>
    <xf numFmtId="2" fontId="4" fillId="3" borderId="0" xfId="2" applyNumberFormat="1" applyFont="1" applyFill="1" applyBorder="1" applyAlignment="1"/>
    <xf numFmtId="165" fontId="17" fillId="2" borderId="0" xfId="1" applyNumberFormat="1" applyFont="1" applyFill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 vertical="center"/>
    </xf>
    <xf numFmtId="169" fontId="3" fillId="2" borderId="0" xfId="0" applyNumberFormat="1" applyFont="1" applyFill="1" applyBorder="1" applyAlignment="1">
      <alignment vertical="center"/>
    </xf>
    <xf numFmtId="165" fontId="8" fillId="2" borderId="0" xfId="0" applyNumberFormat="1" applyFont="1" applyFill="1" applyBorder="1" applyAlignment="1">
      <alignment horizontal="center" vertical="center" wrapText="1"/>
    </xf>
    <xf numFmtId="43" fontId="14" fillId="2" borderId="0" xfId="0" applyNumberFormat="1" applyFont="1" applyFill="1" applyBorder="1" applyAlignment="1">
      <alignment horizontal="center"/>
    </xf>
    <xf numFmtId="165" fontId="5" fillId="2" borderId="0" xfId="0" applyNumberFormat="1" applyFont="1" applyFill="1" applyBorder="1" applyAlignment="1">
      <alignment horizontal="center"/>
    </xf>
    <xf numFmtId="43" fontId="5" fillId="2" borderId="0" xfId="0" applyNumberFormat="1" applyFont="1" applyFill="1" applyBorder="1" applyAlignment="1">
      <alignment horizontal="center"/>
    </xf>
    <xf numFmtId="43" fontId="5" fillId="2" borderId="0" xfId="0" applyNumberFormat="1" applyFont="1" applyFill="1" applyBorder="1" applyAlignment="1">
      <alignment horizontal="center" textRotation="255"/>
    </xf>
    <xf numFmtId="43" fontId="5" fillId="2" borderId="0" xfId="0" applyNumberFormat="1" applyFont="1" applyFill="1" applyBorder="1" applyAlignment="1">
      <alignment horizontal="left"/>
    </xf>
    <xf numFmtId="16" fontId="4" fillId="4" borderId="0" xfId="0" applyNumberFormat="1" applyFont="1" applyFill="1" applyBorder="1" applyAlignment="1">
      <alignment horizontal="center"/>
    </xf>
    <xf numFmtId="165" fontId="31" fillId="2" borderId="0" xfId="1" applyNumberFormat="1" applyFont="1" applyFill="1" applyAlignment="1">
      <alignment horizontal="center" vertical="center"/>
    </xf>
    <xf numFmtId="0" fontId="32" fillId="2" borderId="0" xfId="0" applyFont="1" applyFill="1" applyBorder="1" applyAlignment="1">
      <alignment horizontal="center"/>
    </xf>
    <xf numFmtId="9" fontId="33" fillId="4" borderId="0" xfId="0" applyNumberFormat="1" applyFont="1" applyFill="1" applyBorder="1" applyAlignment="1">
      <alignment horizontal="center"/>
    </xf>
    <xf numFmtId="0" fontId="34" fillId="4" borderId="0" xfId="0" applyFont="1" applyFill="1" applyBorder="1" applyAlignment="1">
      <alignment horizontal="center"/>
    </xf>
    <xf numFmtId="0" fontId="35" fillId="2" borderId="0" xfId="0" applyFont="1" applyFill="1" applyBorder="1" applyAlignment="1">
      <alignment horizontal="center"/>
    </xf>
    <xf numFmtId="171" fontId="36" fillId="2" borderId="0" xfId="1" applyNumberFormat="1" applyFont="1" applyFill="1" applyBorder="1" applyAlignment="1">
      <alignment horizontal="center" vertical="center"/>
    </xf>
    <xf numFmtId="9" fontId="36" fillId="2" borderId="0" xfId="2" applyFont="1" applyFill="1" applyBorder="1" applyAlignment="1">
      <alignment horizontal="center" vertical="center"/>
    </xf>
    <xf numFmtId="165" fontId="36" fillId="2" borderId="0" xfId="1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wrapText="1"/>
    </xf>
    <xf numFmtId="10" fontId="10" fillId="2" borderId="0" xfId="2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vertical="center"/>
    </xf>
    <xf numFmtId="0" fontId="38" fillId="2" borderId="0" xfId="0" applyFont="1" applyFill="1" applyBorder="1" applyAlignment="1">
      <alignment horizontal="left"/>
    </xf>
    <xf numFmtId="165" fontId="0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5" fontId="7" fillId="2" borderId="0" xfId="0" applyNumberFormat="1" applyFont="1" applyFill="1" applyBorder="1" applyAlignment="1">
      <alignment horizontal="left"/>
    </xf>
    <xf numFmtId="1" fontId="11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textRotation="255"/>
    </xf>
    <xf numFmtId="0" fontId="7" fillId="2" borderId="0" xfId="0" applyFont="1" applyFill="1" applyBorder="1" applyAlignment="1">
      <alignment textRotation="255"/>
    </xf>
    <xf numFmtId="0" fontId="3" fillId="2" borderId="0" xfId="0" applyFont="1" applyFill="1" applyBorder="1" applyAlignment="1">
      <alignment textRotation="255"/>
    </xf>
    <xf numFmtId="171" fontId="36" fillId="2" borderId="2" xfId="1" applyNumberFormat="1" applyFont="1" applyFill="1" applyBorder="1" applyAlignment="1">
      <alignment horizontal="center" vertical="center"/>
    </xf>
    <xf numFmtId="9" fontId="36" fillId="2" borderId="2" xfId="2" applyFont="1" applyFill="1" applyBorder="1" applyAlignment="1">
      <alignment horizontal="center" vertical="center"/>
    </xf>
    <xf numFmtId="165" fontId="36" fillId="2" borderId="2" xfId="1" applyNumberFormat="1" applyFont="1" applyFill="1" applyBorder="1" applyAlignment="1">
      <alignment horizontal="center" vertical="center"/>
    </xf>
    <xf numFmtId="43" fontId="7" fillId="2" borderId="0" xfId="0" applyNumberFormat="1" applyFont="1" applyFill="1" applyBorder="1" applyAlignment="1">
      <alignment horizontal="center"/>
    </xf>
    <xf numFmtId="1" fontId="11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textRotation="255"/>
    </xf>
    <xf numFmtId="0" fontId="7" fillId="2" borderId="3" xfId="0" applyFont="1" applyFill="1" applyBorder="1" applyAlignment="1">
      <alignment textRotation="255"/>
    </xf>
    <xf numFmtId="0" fontId="3" fillId="2" borderId="3" xfId="0" applyFont="1" applyFill="1" applyBorder="1" applyAlignment="1">
      <alignment textRotation="255"/>
    </xf>
    <xf numFmtId="0" fontId="39" fillId="2" borderId="0" xfId="0" applyFont="1" applyFill="1" applyBorder="1" applyAlignment="1">
      <alignment horizontal="center"/>
    </xf>
    <xf numFmtId="165" fontId="40" fillId="5" borderId="2" xfId="1" applyNumberFormat="1" applyFont="1" applyFill="1" applyBorder="1" applyAlignment="1">
      <alignment horizontal="center" vertical="center"/>
    </xf>
    <xf numFmtId="9" fontId="40" fillId="5" borderId="2" xfId="2" applyFont="1" applyFill="1" applyBorder="1" applyAlignment="1">
      <alignment horizontal="center" vertical="center"/>
    </xf>
    <xf numFmtId="43" fontId="40" fillId="5" borderId="2" xfId="1" applyNumberFormat="1" applyFont="1" applyFill="1" applyBorder="1" applyAlignment="1">
      <alignment horizontal="center" vertical="center"/>
    </xf>
    <xf numFmtId="172" fontId="40" fillId="5" borderId="4" xfId="2" applyNumberFormat="1" applyFont="1" applyFill="1" applyBorder="1" applyAlignment="1">
      <alignment horizontal="center" vertical="center"/>
    </xf>
    <xf numFmtId="9" fontId="40" fillId="6" borderId="5" xfId="2" applyNumberFormat="1" applyFont="1" applyFill="1" applyBorder="1" applyAlignment="1">
      <alignment horizontal="center" vertical="center"/>
    </xf>
    <xf numFmtId="1" fontId="40" fillId="5" borderId="6" xfId="0" applyNumberFormat="1" applyFont="1" applyFill="1" applyBorder="1" applyAlignment="1">
      <alignment horizontal="center" vertical="center"/>
    </xf>
    <xf numFmtId="165" fontId="40" fillId="5" borderId="0" xfId="0" applyNumberFormat="1" applyFont="1" applyFill="1" applyBorder="1" applyAlignment="1">
      <alignment horizontal="center" vertical="center" wrapText="1"/>
    </xf>
    <xf numFmtId="0" fontId="40" fillId="5" borderId="0" xfId="0" applyFont="1" applyFill="1" applyBorder="1" applyAlignment="1">
      <alignment horizontal="left"/>
    </xf>
    <xf numFmtId="9" fontId="40" fillId="5" borderId="0" xfId="2" applyNumberFormat="1" applyFont="1" applyFill="1" applyBorder="1" applyAlignment="1">
      <alignment horizontal="center" vertical="center"/>
    </xf>
    <xf numFmtId="9" fontId="40" fillId="5" borderId="7" xfId="2" applyNumberFormat="1" applyFont="1" applyFill="1" applyBorder="1" applyAlignment="1">
      <alignment horizontal="center" vertical="center"/>
    </xf>
    <xf numFmtId="165" fontId="40" fillId="5" borderId="7" xfId="1" applyNumberFormat="1" applyFont="1" applyFill="1" applyBorder="1" applyAlignment="1">
      <alignment horizontal="center" vertical="center"/>
    </xf>
    <xf numFmtId="0" fontId="40" fillId="5" borderId="2" xfId="0" applyFont="1" applyFill="1" applyBorder="1" applyAlignment="1">
      <alignment horizontal="center"/>
    </xf>
    <xf numFmtId="0" fontId="40" fillId="5" borderId="2" xfId="0" applyFont="1" applyFill="1" applyBorder="1" applyAlignment="1">
      <alignment horizontal="center" vertical="center"/>
    </xf>
    <xf numFmtId="0" fontId="40" fillId="5" borderId="2" xfId="0" applyFont="1" applyFill="1" applyBorder="1" applyAlignment="1">
      <alignment vertical="center" wrapText="1"/>
    </xf>
    <xf numFmtId="0" fontId="41" fillId="5" borderId="2" xfId="0" applyFont="1" applyFill="1" applyBorder="1" applyAlignment="1">
      <alignment vertical="center" wrapText="1"/>
    </xf>
    <xf numFmtId="0" fontId="40" fillId="5" borderId="2" xfId="0" applyFont="1" applyFill="1" applyBorder="1" applyAlignment="1">
      <alignment textRotation="255"/>
    </xf>
    <xf numFmtId="0" fontId="6" fillId="2" borderId="0" xfId="0" applyFont="1" applyFill="1" applyBorder="1" applyAlignment="1">
      <alignment horizontal="center" vertical="center" wrapText="1"/>
    </xf>
    <xf numFmtId="165" fontId="6" fillId="7" borderId="2" xfId="1" applyNumberFormat="1" applyFont="1" applyFill="1" applyBorder="1" applyAlignment="1">
      <alignment horizontal="center"/>
    </xf>
    <xf numFmtId="9" fontId="6" fillId="7" borderId="2" xfId="2" applyFont="1" applyFill="1" applyBorder="1" applyAlignment="1">
      <alignment horizontal="center"/>
    </xf>
    <xf numFmtId="0" fontId="6" fillId="7" borderId="2" xfId="1" applyNumberFormat="1" applyFont="1" applyFill="1" applyBorder="1" applyAlignment="1">
      <alignment horizontal="center"/>
    </xf>
    <xf numFmtId="165" fontId="0" fillId="8" borderId="2" xfId="1" applyNumberFormat="1" applyFont="1" applyFill="1" applyBorder="1" applyAlignment="1">
      <alignment horizontal="center" vertical="center"/>
    </xf>
    <xf numFmtId="9" fontId="1" fillId="2" borderId="1" xfId="2" applyNumberFormat="1" applyFont="1" applyFill="1" applyBorder="1" applyAlignment="1">
      <alignment horizontal="center" vertical="center"/>
    </xf>
    <xf numFmtId="172" fontId="0" fillId="4" borderId="2" xfId="2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165" fontId="4" fillId="2" borderId="2" xfId="1" applyNumberFormat="1" applyFont="1" applyFill="1" applyBorder="1" applyAlignment="1">
      <alignment vertical="center"/>
    </xf>
    <xf numFmtId="170" fontId="4" fillId="2" borderId="8" xfId="0" applyNumberFormat="1" applyFont="1" applyFill="1" applyBorder="1" applyAlignment="1">
      <alignment horizontal="center" vertical="center"/>
    </xf>
    <xf numFmtId="165" fontId="6" fillId="2" borderId="0" xfId="0" applyNumberFormat="1" applyFont="1" applyFill="1" applyBorder="1" applyAlignment="1">
      <alignment horizontal="center" vertical="center" wrapText="1"/>
    </xf>
    <xf numFmtId="173" fontId="0" fillId="2" borderId="0" xfId="0" applyNumberFormat="1" applyFill="1" applyAlignment="1">
      <alignment horizontal="left"/>
    </xf>
    <xf numFmtId="9" fontId="1" fillId="2" borderId="0" xfId="2" applyNumberFormat="1" applyFont="1" applyFill="1" applyBorder="1" applyAlignment="1">
      <alignment horizontal="center" vertical="center"/>
    </xf>
    <xf numFmtId="9" fontId="1" fillId="2" borderId="2" xfId="2" applyNumberFormat="1" applyFont="1" applyFill="1" applyBorder="1" applyAlignment="1">
      <alignment horizontal="center" vertical="center"/>
    </xf>
    <xf numFmtId="170" fontId="4" fillId="2" borderId="2" xfId="0" applyNumberFormat="1" applyFont="1" applyFill="1" applyBorder="1" applyAlignment="1">
      <alignment horizontal="center" vertical="center"/>
    </xf>
    <xf numFmtId="170" fontId="4" fillId="2" borderId="1" xfId="0" applyNumberFormat="1" applyFont="1" applyFill="1" applyBorder="1" applyAlignment="1">
      <alignment horizontal="center" vertical="center"/>
    </xf>
    <xf numFmtId="165" fontId="27" fillId="9" borderId="2" xfId="1" applyNumberFormat="1" applyFont="1" applyFill="1" applyBorder="1" applyAlignment="1">
      <alignment horizontal="center"/>
    </xf>
    <xf numFmtId="1" fontId="42" fillId="0" borderId="7" xfId="0" applyNumberFormat="1" applyFont="1" applyFill="1" applyBorder="1" applyAlignment="1">
      <alignment horizontal="center"/>
    </xf>
    <xf numFmtId="0" fontId="44" fillId="3" borderId="2" xfId="3" applyNumberFormat="1" applyFont="1" applyFill="1" applyBorder="1" applyAlignment="1">
      <alignment horizontal="center"/>
    </xf>
    <xf numFmtId="0" fontId="45" fillId="3" borderId="2" xfId="0" applyFont="1" applyFill="1" applyBorder="1" applyAlignment="1">
      <alignment horizontal="center"/>
    </xf>
    <xf numFmtId="0" fontId="45" fillId="3" borderId="2" xfId="0" applyFont="1" applyFill="1" applyBorder="1" applyAlignment="1">
      <alignment horizontal="left" vertical="center"/>
    </xf>
    <xf numFmtId="0" fontId="46" fillId="3" borderId="2" xfId="0" applyFont="1" applyFill="1" applyBorder="1" applyAlignment="1">
      <alignment horizontal="left" vertical="center"/>
    </xf>
    <xf numFmtId="0" fontId="47" fillId="3" borderId="2" xfId="0" applyFont="1" applyFill="1" applyBorder="1" applyAlignment="1">
      <alignment vertical="center"/>
    </xf>
    <xf numFmtId="0" fontId="6" fillId="7" borderId="2" xfId="0" applyFont="1" applyFill="1" applyBorder="1" applyAlignment="1">
      <alignment horizontal="center"/>
    </xf>
    <xf numFmtId="165" fontId="1" fillId="2" borderId="2" xfId="1" applyNumberFormat="1" applyFont="1" applyFill="1" applyBorder="1" applyAlignment="1">
      <alignment horizontal="center" vertical="center"/>
    </xf>
    <xf numFmtId="165" fontId="1" fillId="2" borderId="9" xfId="1" applyNumberFormat="1" applyFont="1" applyFill="1" applyBorder="1" applyAlignment="1">
      <alignment horizontal="center" vertical="center"/>
    </xf>
    <xf numFmtId="9" fontId="1" fillId="4" borderId="2" xfId="2" applyNumberFormat="1" applyFont="1" applyFill="1" applyBorder="1" applyAlignment="1">
      <alignment horizontal="center" vertical="center"/>
    </xf>
    <xf numFmtId="173" fontId="48" fillId="2" borderId="0" xfId="0" applyNumberFormat="1" applyFont="1" applyFill="1" applyBorder="1" applyAlignment="1">
      <alignment horizontal="left" vertical="top" shrinkToFit="1"/>
    </xf>
    <xf numFmtId="172" fontId="0" fillId="10" borderId="2" xfId="2" applyNumberFormat="1" applyFont="1" applyFill="1" applyBorder="1" applyAlignment="1">
      <alignment horizontal="center" vertical="center"/>
    </xf>
    <xf numFmtId="169" fontId="36" fillId="2" borderId="2" xfId="1" applyNumberFormat="1" applyFont="1" applyFill="1" applyBorder="1" applyAlignment="1">
      <alignment horizontal="center" vertical="center"/>
    </xf>
    <xf numFmtId="165" fontId="4" fillId="10" borderId="2" xfId="1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165" fontId="27" fillId="9" borderId="2" xfId="1" applyNumberFormat="1" applyFont="1" applyFill="1" applyBorder="1" applyAlignment="1">
      <alignment horizontal="center" vertical="center" wrapText="1"/>
    </xf>
    <xf numFmtId="165" fontId="6" fillId="7" borderId="2" xfId="1" applyNumberFormat="1" applyFont="1" applyFill="1" applyBorder="1" applyAlignment="1">
      <alignment horizontal="center" vertical="center" wrapText="1"/>
    </xf>
    <xf numFmtId="9" fontId="6" fillId="7" borderId="2" xfId="2" applyFont="1" applyFill="1" applyBorder="1" applyAlignment="1">
      <alignment horizontal="center" vertical="center" wrapText="1"/>
    </xf>
    <xf numFmtId="165" fontId="0" fillId="8" borderId="9" xfId="1" applyNumberFormat="1" applyFont="1" applyFill="1" applyBorder="1" applyAlignment="1">
      <alignment horizontal="center" vertical="center"/>
    </xf>
    <xf numFmtId="172" fontId="0" fillId="8" borderId="1" xfId="2" applyNumberFormat="1" applyFont="1" applyFill="1" applyBorder="1" applyAlignment="1">
      <alignment horizontal="center" vertical="center"/>
    </xf>
    <xf numFmtId="165" fontId="36" fillId="4" borderId="2" xfId="1" applyNumberFormat="1" applyFont="1" applyFill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165" fontId="37" fillId="2" borderId="0" xfId="0" applyNumberFormat="1" applyFont="1" applyFill="1" applyBorder="1" applyAlignment="1">
      <alignment horizontal="center" vertical="center" wrapText="1"/>
    </xf>
    <xf numFmtId="173" fontId="48" fillId="11" borderId="0" xfId="0" applyNumberFormat="1" applyFont="1" applyFill="1" applyBorder="1" applyAlignment="1">
      <alignment horizontal="left" vertical="top" shrinkToFit="1"/>
    </xf>
    <xf numFmtId="1" fontId="4" fillId="10" borderId="0" xfId="2" applyNumberFormat="1" applyFont="1" applyFill="1" applyBorder="1" applyAlignment="1">
      <alignment horizontal="left" vertical="center"/>
    </xf>
    <xf numFmtId="165" fontId="4" fillId="12" borderId="2" xfId="1" applyNumberFormat="1" applyFont="1" applyFill="1" applyBorder="1" applyAlignment="1">
      <alignment vertical="center"/>
    </xf>
    <xf numFmtId="165" fontId="49" fillId="13" borderId="2" xfId="1" applyNumberFormat="1" applyFont="1" applyFill="1" applyBorder="1" applyAlignment="1">
      <alignment vertical="center"/>
    </xf>
    <xf numFmtId="165" fontId="4" fillId="13" borderId="2" xfId="1" applyNumberFormat="1" applyFont="1" applyFill="1" applyBorder="1" applyAlignment="1">
      <alignment vertical="center"/>
    </xf>
    <xf numFmtId="0" fontId="45" fillId="0" borderId="2" xfId="0" applyFont="1" applyFill="1" applyBorder="1" applyAlignment="1">
      <alignment horizontal="center"/>
    </xf>
    <xf numFmtId="0" fontId="50" fillId="3" borderId="2" xfId="0" applyFont="1" applyFill="1" applyBorder="1" applyAlignment="1">
      <alignment horizontal="left" vertical="center"/>
    </xf>
    <xf numFmtId="0" fontId="51" fillId="2" borderId="0" xfId="0" applyFont="1" applyFill="1" applyBorder="1" applyAlignment="1">
      <alignment horizontal="center" vertical="center" wrapText="1"/>
    </xf>
    <xf numFmtId="1" fontId="52" fillId="14" borderId="7" xfId="0" applyNumberFormat="1" applyFont="1" applyFill="1" applyBorder="1" applyAlignment="1">
      <alignment horizontal="center"/>
    </xf>
    <xf numFmtId="9" fontId="52" fillId="14" borderId="2" xfId="2" applyFont="1" applyFill="1" applyBorder="1" applyAlignment="1">
      <alignment horizontal="center" vertical="center" wrapText="1"/>
    </xf>
    <xf numFmtId="172" fontId="40" fillId="14" borderId="1" xfId="2" applyNumberFormat="1" applyFont="1" applyFill="1" applyBorder="1" applyAlignment="1">
      <alignment horizontal="center" vertical="center"/>
    </xf>
    <xf numFmtId="172" fontId="52" fillId="14" borderId="2" xfId="2" applyNumberFormat="1" applyFont="1" applyFill="1" applyBorder="1" applyAlignment="1">
      <alignment horizontal="center" vertical="center"/>
    </xf>
    <xf numFmtId="164" fontId="52" fillId="14" borderId="8" xfId="0" applyNumberFormat="1" applyFont="1" applyFill="1" applyBorder="1" applyAlignment="1">
      <alignment horizontal="center" vertical="center"/>
    </xf>
    <xf numFmtId="165" fontId="37" fillId="14" borderId="0" xfId="0" applyNumberFormat="1" applyFont="1" applyFill="1" applyBorder="1" applyAlignment="1">
      <alignment horizontal="center" vertical="center" wrapText="1"/>
    </xf>
    <xf numFmtId="173" fontId="48" fillId="14" borderId="0" xfId="0" applyNumberFormat="1" applyFont="1" applyFill="1" applyBorder="1" applyAlignment="1">
      <alignment horizontal="left" vertical="top" shrinkToFit="1"/>
    </xf>
    <xf numFmtId="172" fontId="52" fillId="14" borderId="0" xfId="2" applyNumberFormat="1" applyFont="1" applyFill="1" applyBorder="1" applyAlignment="1">
      <alignment horizontal="center" vertical="center"/>
    </xf>
    <xf numFmtId="164" fontId="52" fillId="14" borderId="1" xfId="0" applyNumberFormat="1" applyFont="1" applyFill="1" applyBorder="1" applyAlignment="1">
      <alignment horizontal="center" vertical="center"/>
    </xf>
    <xf numFmtId="0" fontId="52" fillId="14" borderId="2" xfId="3" applyFont="1" applyFill="1" applyBorder="1" applyAlignment="1">
      <alignment horizontal="center"/>
    </xf>
    <xf numFmtId="0" fontId="52" fillId="14" borderId="2" xfId="0" applyFont="1" applyFill="1" applyBorder="1" applyAlignment="1">
      <alignment horizontal="center"/>
    </xf>
    <xf numFmtId="0" fontId="53" fillId="14" borderId="2" xfId="0" applyFont="1" applyFill="1" applyBorder="1" applyAlignment="1">
      <alignment horizontal="left" vertical="center"/>
    </xf>
    <xf numFmtId="0" fontId="53" fillId="14" borderId="2" xfId="0" applyFont="1" applyFill="1" applyBorder="1" applyAlignment="1">
      <alignment vertical="center"/>
    </xf>
    <xf numFmtId="1" fontId="6" fillId="7" borderId="2" xfId="0" applyNumberFormat="1" applyFont="1" applyFill="1" applyBorder="1" applyAlignment="1">
      <alignment horizontal="center" vertical="center" wrapText="1"/>
    </xf>
    <xf numFmtId="173" fontId="54" fillId="13" borderId="0" xfId="0" applyNumberFormat="1" applyFont="1" applyFill="1" applyBorder="1" applyAlignment="1">
      <alignment horizontal="left" vertical="top" shrinkToFit="1"/>
    </xf>
    <xf numFmtId="165" fontId="55" fillId="13" borderId="2" xfId="1" applyNumberFormat="1" applyFont="1" applyFill="1" applyBorder="1" applyAlignment="1">
      <alignment vertical="center"/>
    </xf>
    <xf numFmtId="0" fontId="42" fillId="9" borderId="2" xfId="0" applyFont="1" applyFill="1" applyBorder="1" applyAlignment="1">
      <alignment horizontal="center" vertical="center" wrapText="1"/>
    </xf>
    <xf numFmtId="165" fontId="42" fillId="9" borderId="2" xfId="1" applyNumberFormat="1" applyFont="1" applyFill="1" applyBorder="1" applyAlignment="1">
      <alignment horizontal="center" vertical="center" wrapText="1"/>
    </xf>
    <xf numFmtId="0" fontId="45" fillId="2" borderId="2" xfId="0" applyFont="1" applyFill="1" applyBorder="1" applyAlignment="1">
      <alignment horizontal="center"/>
    </xf>
    <xf numFmtId="173" fontId="48" fillId="4" borderId="0" xfId="0" applyNumberFormat="1" applyFont="1" applyFill="1" applyBorder="1" applyAlignment="1">
      <alignment horizontal="left" vertical="top" shrinkToFit="1"/>
    </xf>
    <xf numFmtId="164" fontId="56" fillId="3" borderId="0" xfId="0" applyNumberFormat="1" applyFont="1" applyFill="1" applyBorder="1" applyAlignment="1">
      <alignment horizontal="center" vertical="center"/>
    </xf>
    <xf numFmtId="1" fontId="44" fillId="3" borderId="2" xfId="3" applyNumberFormat="1" applyFont="1" applyFill="1" applyBorder="1" applyAlignment="1">
      <alignment horizontal="center"/>
    </xf>
    <xf numFmtId="173" fontId="48" fillId="13" borderId="0" xfId="0" applyNumberFormat="1" applyFont="1" applyFill="1" applyBorder="1" applyAlignment="1">
      <alignment horizontal="left" vertical="top" shrinkToFit="1"/>
    </xf>
    <xf numFmtId="0" fontId="44" fillId="2" borderId="2" xfId="3" applyFont="1" applyFill="1" applyBorder="1" applyAlignment="1">
      <alignment horizontal="center"/>
    </xf>
    <xf numFmtId="165" fontId="36" fillId="4" borderId="7" xfId="1" applyNumberFormat="1" applyFont="1" applyFill="1" applyBorder="1" applyAlignment="1">
      <alignment horizontal="center" vertical="center"/>
    </xf>
    <xf numFmtId="165" fontId="36" fillId="2" borderId="7" xfId="1" applyNumberFormat="1" applyFont="1" applyFill="1" applyBorder="1" applyAlignment="1">
      <alignment horizontal="center" vertical="center"/>
    </xf>
    <xf numFmtId="165" fontId="49" fillId="13" borderId="7" xfId="1" applyNumberFormat="1" applyFont="1" applyFill="1" applyBorder="1" applyAlignment="1">
      <alignment vertical="center"/>
    </xf>
    <xf numFmtId="165" fontId="4" fillId="13" borderId="7" xfId="1" applyNumberFormat="1" applyFont="1" applyFill="1" applyBorder="1" applyAlignment="1">
      <alignment vertical="center"/>
    </xf>
    <xf numFmtId="0" fontId="42" fillId="9" borderId="7" xfId="0" applyFont="1" applyFill="1" applyBorder="1" applyAlignment="1">
      <alignment horizontal="center" vertical="center" wrapText="1"/>
    </xf>
    <xf numFmtId="173" fontId="42" fillId="0" borderId="7" xfId="0" applyNumberFormat="1" applyFont="1" applyFill="1" applyBorder="1" applyAlignment="1">
      <alignment horizontal="center"/>
    </xf>
    <xf numFmtId="1" fontId="43" fillId="2" borderId="2" xfId="3" applyNumberFormat="1" applyFont="1" applyFill="1" applyBorder="1" applyAlignment="1">
      <alignment horizontal="center"/>
    </xf>
    <xf numFmtId="0" fontId="44" fillId="0" borderId="2" xfId="3" applyFont="1" applyFill="1" applyBorder="1" applyAlignment="1">
      <alignment horizontal="center"/>
    </xf>
    <xf numFmtId="1" fontId="44" fillId="2" borderId="2" xfId="3" applyNumberFormat="1" applyFont="1" applyFill="1" applyBorder="1" applyAlignment="1">
      <alignment horizontal="center"/>
    </xf>
    <xf numFmtId="172" fontId="40" fillId="8" borderId="1" xfId="2" applyNumberFormat="1" applyFont="1" applyFill="1" applyBorder="1" applyAlignment="1">
      <alignment horizontal="center" vertical="center"/>
    </xf>
    <xf numFmtId="165" fontId="55" fillId="13" borderId="7" xfId="1" applyNumberFormat="1" applyFont="1" applyFill="1" applyBorder="1" applyAlignment="1">
      <alignment vertical="center"/>
    </xf>
    <xf numFmtId="164" fontId="57" fillId="3" borderId="1" xfId="0" applyNumberFormat="1" applyFont="1" applyFill="1" applyBorder="1" applyAlignment="1">
      <alignment horizontal="center" vertical="center"/>
    </xf>
    <xf numFmtId="0" fontId="51" fillId="14" borderId="0" xfId="0" applyFont="1" applyFill="1" applyBorder="1" applyAlignment="1">
      <alignment horizontal="center" vertical="center" wrapText="1"/>
    </xf>
    <xf numFmtId="172" fontId="52" fillId="14" borderId="1" xfId="2" applyNumberFormat="1" applyFont="1" applyFill="1" applyBorder="1" applyAlignment="1">
      <alignment horizontal="center" vertical="center"/>
    </xf>
    <xf numFmtId="165" fontId="4" fillId="12" borderId="7" xfId="1" applyNumberFormat="1" applyFont="1" applyFill="1" applyBorder="1" applyAlignment="1">
      <alignment vertical="center"/>
    </xf>
    <xf numFmtId="0" fontId="46" fillId="5" borderId="10" xfId="0" applyFont="1" applyFill="1" applyBorder="1" applyAlignment="1">
      <alignment vertical="center" wrapText="1"/>
    </xf>
    <xf numFmtId="165" fontId="46" fillId="5" borderId="10" xfId="1" applyNumberFormat="1" applyFont="1" applyFill="1" applyBorder="1" applyAlignment="1">
      <alignment vertical="center" wrapText="1"/>
    </xf>
    <xf numFmtId="165" fontId="11" fillId="5" borderId="10" xfId="1" applyNumberFormat="1" applyFont="1" applyFill="1" applyBorder="1" applyAlignment="1">
      <alignment vertical="center" wrapText="1"/>
    </xf>
    <xf numFmtId="0" fontId="11" fillId="5" borderId="10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center" wrapText="1"/>
    </xf>
    <xf numFmtId="0" fontId="11" fillId="5" borderId="12" xfId="0" applyFont="1" applyFill="1" applyBorder="1" applyAlignment="1">
      <alignment vertical="center" wrapText="1"/>
    </xf>
    <xf numFmtId="0" fontId="11" fillId="4" borderId="13" xfId="0" applyFont="1" applyFill="1" applyBorder="1" applyAlignment="1">
      <alignment vertical="center" wrapText="1"/>
    </xf>
    <xf numFmtId="0" fontId="11" fillId="12" borderId="13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vertical="center" wrapText="1"/>
    </xf>
    <xf numFmtId="0" fontId="23" fillId="5" borderId="0" xfId="0" applyFont="1" applyFill="1" applyBorder="1" applyAlignment="1">
      <alignment horizontal="center" vertical="center" wrapText="1"/>
    </xf>
    <xf numFmtId="0" fontId="58" fillId="5" borderId="0" xfId="0" applyFont="1" applyFill="1" applyBorder="1" applyAlignment="1">
      <alignment horizontal="left" vertical="top" wrapText="1"/>
    </xf>
    <xf numFmtId="0" fontId="11" fillId="5" borderId="0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59" fillId="5" borderId="2" xfId="0" applyFont="1" applyFill="1" applyBorder="1" applyAlignment="1">
      <alignment vertical="center" wrapText="1"/>
    </xf>
    <xf numFmtId="0" fontId="50" fillId="5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11" fillId="5" borderId="2" xfId="0" applyFont="1" applyFill="1" applyBorder="1" applyAlignment="1">
      <alignment vertical="top" wrapText="1"/>
    </xf>
    <xf numFmtId="0" fontId="46" fillId="5" borderId="2" xfId="0" applyFont="1" applyFill="1" applyBorder="1" applyAlignment="1">
      <alignment vertical="top" wrapText="1"/>
    </xf>
    <xf numFmtId="0" fontId="33" fillId="2" borderId="0" xfId="0" applyFont="1" applyFill="1" applyBorder="1" applyAlignment="1">
      <alignment horizontal="center" vertical="center"/>
    </xf>
    <xf numFmtId="0" fontId="33" fillId="2" borderId="15" xfId="0" applyFont="1" applyFill="1" applyBorder="1" applyAlignment="1">
      <alignment vertical="center"/>
    </xf>
    <xf numFmtId="0" fontId="60" fillId="2" borderId="0" xfId="0" applyFont="1" applyFill="1" applyBorder="1" applyAlignment="1">
      <alignment horizontal="center" vertical="center"/>
    </xf>
    <xf numFmtId="0" fontId="60" fillId="2" borderId="15" xfId="0" applyFont="1" applyFill="1" applyBorder="1" applyAlignment="1">
      <alignment vertical="center"/>
    </xf>
    <xf numFmtId="16" fontId="4" fillId="4" borderId="0" xfId="0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left" vertical="center"/>
    </xf>
    <xf numFmtId="16" fontId="4" fillId="15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61" fillId="15" borderId="0" xfId="0" applyFont="1" applyFill="1" applyBorder="1" applyAlignment="1">
      <alignment horizontal="center" vertical="center"/>
    </xf>
    <xf numFmtId="0" fontId="11" fillId="15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59" fillId="2" borderId="0" xfId="0" applyFont="1" applyFill="1" applyBorder="1" applyAlignment="1">
      <alignment vertical="center"/>
    </xf>
    <xf numFmtId="0" fontId="33" fillId="6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vertical="center"/>
    </xf>
    <xf numFmtId="0" fontId="47" fillId="2" borderId="0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/>
    </xf>
    <xf numFmtId="0" fontId="62" fillId="2" borderId="0" xfId="0" applyFont="1" applyFill="1" applyBorder="1" applyAlignment="1">
      <alignment horizontal="center" vertical="center"/>
    </xf>
    <xf numFmtId="0" fontId="62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vertical="center"/>
    </xf>
    <xf numFmtId="0" fontId="64" fillId="16" borderId="0" xfId="0" applyFont="1" applyFill="1" applyBorder="1" applyAlignment="1">
      <alignment horizontal="center" vertical="center"/>
    </xf>
    <xf numFmtId="0" fontId="58" fillId="16" borderId="0" xfId="0" applyFont="1" applyFill="1" applyBorder="1" applyAlignment="1">
      <alignment horizontal="center" vertical="center"/>
    </xf>
    <xf numFmtId="0" fontId="64" fillId="16" borderId="0" xfId="0" applyFont="1" applyFill="1" applyBorder="1" applyAlignment="1">
      <alignment horizontal="right"/>
    </xf>
    <xf numFmtId="0" fontId="65" fillId="14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horizontal="right" vertical="center"/>
    </xf>
    <xf numFmtId="0" fontId="68" fillId="2" borderId="15" xfId="0" applyFont="1" applyFill="1" applyBorder="1" applyAlignment="1">
      <alignment vertical="center"/>
    </xf>
    <xf numFmtId="1" fontId="6" fillId="7" borderId="2" xfId="1" applyNumberFormat="1" applyFont="1" applyFill="1" applyBorder="1" applyAlignment="1">
      <alignment horizontal="center"/>
    </xf>
    <xf numFmtId="0" fontId="43" fillId="0" borderId="2" xfId="3" applyFont="1" applyFill="1" applyBorder="1" applyAlignment="1">
      <alignment horizontal="center"/>
    </xf>
    <xf numFmtId="0" fontId="43" fillId="2" borderId="2" xfId="3" applyFont="1" applyFill="1" applyBorder="1" applyAlignment="1">
      <alignment horizontal="center"/>
    </xf>
    <xf numFmtId="0" fontId="53" fillId="14" borderId="2" xfId="3" applyFont="1" applyFill="1" applyBorder="1" applyAlignment="1">
      <alignment horizontal="center"/>
    </xf>
    <xf numFmtId="1" fontId="43" fillId="3" borderId="2" xfId="3" applyNumberFormat="1" applyFont="1" applyFill="1" applyBorder="1" applyAlignment="1">
      <alignment horizontal="center"/>
    </xf>
    <xf numFmtId="0" fontId="46" fillId="2" borderId="2" xfId="0" applyFont="1" applyFill="1" applyBorder="1" applyAlignment="1">
      <alignment horizontal="center"/>
    </xf>
    <xf numFmtId="0" fontId="62" fillId="14" borderId="0" xfId="0" applyFont="1" applyFill="1" applyBorder="1" applyAlignment="1">
      <alignment vertical="center"/>
    </xf>
    <xf numFmtId="0" fontId="60" fillId="6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" fontId="53" fillId="14" borderId="7" xfId="0" applyNumberFormat="1" applyFont="1" applyFill="1" applyBorder="1" applyAlignment="1">
      <alignment horizontal="center"/>
    </xf>
    <xf numFmtId="165" fontId="11" fillId="10" borderId="2" xfId="1" applyNumberFormat="1" applyFont="1" applyFill="1" applyBorder="1" applyAlignment="1">
      <alignment vertical="center"/>
    </xf>
    <xf numFmtId="165" fontId="11" fillId="2" borderId="2" xfId="1" applyNumberFormat="1" applyFont="1" applyFill="1" applyBorder="1" applyAlignment="1">
      <alignment vertical="center"/>
    </xf>
    <xf numFmtId="43" fontId="41" fillId="5" borderId="2" xfId="1" applyNumberFormat="1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vertical="center"/>
    </xf>
    <xf numFmtId="169" fontId="7" fillId="2" borderId="0" xfId="0" applyNumberFormat="1" applyFont="1" applyFill="1" applyBorder="1" applyAlignment="1">
      <alignment vertical="center"/>
    </xf>
    <xf numFmtId="43" fontId="0" fillId="3" borderId="0" xfId="0" applyNumberFormat="1" applyFont="1" applyFill="1" applyBorder="1" applyAlignment="1">
      <alignment horizontal="left"/>
    </xf>
    <xf numFmtId="43" fontId="0" fillId="3" borderId="0" xfId="0" applyNumberFormat="1" applyFont="1" applyFill="1" applyBorder="1" applyAlignment="1">
      <alignment horizontal="center" textRotation="255"/>
    </xf>
    <xf numFmtId="43" fontId="0" fillId="3" borderId="0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43" fontId="69" fillId="3" borderId="0" xfId="0" applyNumberFormat="1" applyFont="1" applyFill="1" applyBorder="1" applyAlignment="1">
      <alignment horizontal="center"/>
    </xf>
    <xf numFmtId="169" fontId="0" fillId="3" borderId="0" xfId="0" applyNumberFormat="1" applyFont="1" applyFill="1" applyBorder="1" applyAlignment="1">
      <alignment vertical="center"/>
    </xf>
    <xf numFmtId="169" fontId="7" fillId="3" borderId="0" xfId="0" applyNumberFormat="1" applyFont="1" applyFill="1" applyBorder="1" applyAlignment="1">
      <alignment vertical="center"/>
    </xf>
    <xf numFmtId="43" fontId="0" fillId="3" borderId="0" xfId="0" applyNumberFormat="1" applyFont="1" applyFill="1" applyBorder="1" applyAlignment="1">
      <alignment vertical="center"/>
    </xf>
    <xf numFmtId="0" fontId="70" fillId="3" borderId="0" xfId="0" applyFont="1" applyFill="1" applyBorder="1" applyAlignment="1">
      <alignment horizontal="center" vertical="center" wrapText="1"/>
    </xf>
    <xf numFmtId="43" fontId="70" fillId="3" borderId="0" xfId="0" applyNumberFormat="1" applyFont="1" applyFill="1" applyBorder="1" applyAlignment="1">
      <alignment horizontal="left" vertical="center" wrapText="1"/>
    </xf>
    <xf numFmtId="43" fontId="25" fillId="3" borderId="0" xfId="0" applyNumberFormat="1" applyFont="1" applyFill="1" applyBorder="1" applyAlignment="1">
      <alignment horizontal="left"/>
    </xf>
    <xf numFmtId="43" fontId="71" fillId="3" borderId="0" xfId="0" applyNumberFormat="1" applyFont="1" applyFill="1" applyBorder="1" applyAlignment="1">
      <alignment horizontal="left" vertical="center" wrapText="1"/>
    </xf>
    <xf numFmtId="43" fontId="24" fillId="3" borderId="0" xfId="0" applyNumberFormat="1" applyFont="1" applyFill="1" applyBorder="1" applyAlignment="1">
      <alignment horizontal="left"/>
    </xf>
    <xf numFmtId="166" fontId="25" fillId="3" borderId="0" xfId="0" applyNumberFormat="1" applyFont="1" applyFill="1" applyBorder="1" applyAlignment="1">
      <alignment horizontal="left"/>
    </xf>
    <xf numFmtId="0" fontId="72" fillId="3" borderId="0" xfId="0" applyFont="1" applyFill="1" applyBorder="1" applyAlignment="1">
      <alignment horizontal="center" vertical="center"/>
    </xf>
    <xf numFmtId="0" fontId="73" fillId="3" borderId="0" xfId="0" applyFont="1" applyFill="1" applyBorder="1" applyAlignment="1">
      <alignment horizontal="center" vertical="center"/>
    </xf>
    <xf numFmtId="9" fontId="72" fillId="3" borderId="0" xfId="2" applyFont="1" applyFill="1" applyBorder="1" applyAlignment="1">
      <alignment horizontal="center" vertical="center"/>
    </xf>
    <xf numFmtId="43" fontId="73" fillId="3" borderId="0" xfId="0" applyNumberFormat="1" applyFont="1" applyFill="1" applyBorder="1" applyAlignment="1">
      <alignment horizontal="right" vertical="center"/>
    </xf>
    <xf numFmtId="168" fontId="25" fillId="3" borderId="0" xfId="0" applyNumberFormat="1" applyFont="1" applyFill="1" applyBorder="1" applyAlignment="1">
      <alignment horizontal="right"/>
    </xf>
    <xf numFmtId="43" fontId="71" fillId="3" borderId="0" xfId="0" applyNumberFormat="1" applyFont="1" applyFill="1" applyBorder="1" applyAlignment="1">
      <alignment horizontal="right" vertical="center"/>
    </xf>
    <xf numFmtId="168" fontId="24" fillId="3" borderId="0" xfId="0" applyNumberFormat="1" applyFont="1" applyFill="1" applyBorder="1" applyAlignment="1">
      <alignment horizontal="right"/>
    </xf>
    <xf numFmtId="166" fontId="25" fillId="3" borderId="0" xfId="2" applyNumberFormat="1" applyFont="1" applyFill="1" applyBorder="1" applyAlignment="1">
      <alignment horizontal="right"/>
    </xf>
    <xf numFmtId="0" fontId="70" fillId="3" borderId="0" xfId="0" applyFont="1" applyFill="1" applyBorder="1" applyAlignment="1">
      <alignment horizontal="left" vertical="center" wrapText="1"/>
    </xf>
    <xf numFmtId="168" fontId="24" fillId="3" borderId="0" xfId="0" applyNumberFormat="1" applyFont="1" applyFill="1" applyBorder="1" applyAlignment="1">
      <alignment horizontal="center" vertical="center" wrapText="1"/>
    </xf>
    <xf numFmtId="168" fontId="25" fillId="3" borderId="0" xfId="0" applyNumberFormat="1" applyFont="1" applyFill="1" applyBorder="1" applyAlignment="1">
      <alignment horizontal="center" vertical="center" wrapText="1"/>
    </xf>
    <xf numFmtId="1" fontId="74" fillId="3" borderId="0" xfId="0" applyNumberFormat="1" applyFont="1" applyFill="1" applyBorder="1" applyAlignment="1">
      <alignment horizontal="center" vertical="center"/>
    </xf>
    <xf numFmtId="164" fontId="57" fillId="3" borderId="0" xfId="0" applyNumberFormat="1" applyFont="1" applyFill="1" applyBorder="1" applyAlignment="1">
      <alignment horizontal="center" vertical="center"/>
    </xf>
    <xf numFmtId="1" fontId="75" fillId="3" borderId="0" xfId="0" applyNumberFormat="1" applyFont="1" applyFill="1" applyBorder="1" applyAlignment="1">
      <alignment horizontal="center" vertical="center"/>
    </xf>
    <xf numFmtId="43" fontId="25" fillId="3" borderId="0" xfId="2" applyNumberFormat="1" applyFont="1" applyFill="1" applyBorder="1" applyAlignment="1">
      <alignment horizontal="right"/>
    </xf>
    <xf numFmtId="43" fontId="25" fillId="3" borderId="0" xfId="0" applyNumberFormat="1" applyFont="1" applyFill="1" applyBorder="1" applyAlignment="1">
      <alignment horizontal="right" vertical="center"/>
    </xf>
    <xf numFmtId="0" fontId="36" fillId="3" borderId="0" xfId="0" applyFont="1" applyFill="1" applyBorder="1" applyAlignment="1">
      <alignment horizontal="center"/>
    </xf>
    <xf numFmtId="166" fontId="25" fillId="3" borderId="0" xfId="0" applyNumberFormat="1" applyFont="1" applyFill="1" applyBorder="1" applyAlignment="1">
      <alignment horizontal="right"/>
    </xf>
    <xf numFmtId="166" fontId="24" fillId="3" borderId="0" xfId="0" applyNumberFormat="1" applyFont="1" applyFill="1" applyBorder="1" applyAlignment="1">
      <alignment horizontal="right"/>
    </xf>
    <xf numFmtId="43" fontId="25" fillId="3" borderId="0" xfId="0" applyNumberFormat="1" applyFont="1" applyFill="1" applyBorder="1" applyAlignment="1">
      <alignment horizontal="right"/>
    </xf>
    <xf numFmtId="167" fontId="24" fillId="2" borderId="0" xfId="0" applyNumberFormat="1" applyFont="1" applyFill="1" applyBorder="1" applyAlignment="1">
      <alignment horizontal="right"/>
    </xf>
    <xf numFmtId="166" fontId="24" fillId="2" borderId="0" xfId="0" applyNumberFormat="1" applyFont="1" applyFill="1" applyBorder="1" applyAlignment="1">
      <alignment horizontal="right"/>
    </xf>
    <xf numFmtId="0" fontId="23" fillId="2" borderId="0" xfId="0" applyFont="1" applyFill="1" applyBorder="1" applyAlignment="1">
      <alignment horizontal="right" vertical="center"/>
    </xf>
    <xf numFmtId="165" fontId="23" fillId="2" borderId="0" xfId="0" applyNumberFormat="1" applyFont="1" applyFill="1" applyBorder="1" applyAlignment="1">
      <alignment vertical="center"/>
    </xf>
    <xf numFmtId="43" fontId="7" fillId="2" borderId="0" xfId="0" applyNumberFormat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76" fillId="2" borderId="2" xfId="3" applyNumberFormat="1" applyFont="1" applyFill="1" applyBorder="1" applyAlignment="1">
      <alignment horizontal="center"/>
    </xf>
    <xf numFmtId="170" fontId="5" fillId="3" borderId="0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17" fillId="3" borderId="0" xfId="2" applyNumberFormat="1" applyFont="1" applyFill="1" applyBorder="1" applyAlignment="1">
      <alignment horizontal="right" vertical="center"/>
    </xf>
    <xf numFmtId="43" fontId="1" fillId="3" borderId="0" xfId="0" applyNumberFormat="1" applyFont="1" applyFill="1" applyBorder="1" applyAlignment="1">
      <alignment vertical="center"/>
    </xf>
    <xf numFmtId="0" fontId="59" fillId="3" borderId="2" xfId="0" applyFont="1" applyFill="1" applyBorder="1" applyAlignment="1">
      <alignment horizontal="left" vertical="center"/>
    </xf>
    <xf numFmtId="0" fontId="42" fillId="2" borderId="0" xfId="0" applyFont="1" applyFill="1" applyBorder="1" applyAlignment="1">
      <alignment horizontal="center" vertical="center"/>
    </xf>
    <xf numFmtId="0" fontId="4" fillId="15" borderId="0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vertical="top" wrapText="1"/>
    </xf>
    <xf numFmtId="0" fontId="4" fillId="5" borderId="2" xfId="0" applyFont="1" applyFill="1" applyBorder="1" applyAlignment="1">
      <alignment vertical="top" wrapText="1"/>
    </xf>
    <xf numFmtId="0" fontId="42" fillId="3" borderId="2" xfId="0" applyFont="1" applyFill="1" applyBorder="1" applyAlignment="1">
      <alignment vertical="center"/>
    </xf>
    <xf numFmtId="0" fontId="52" fillId="14" borderId="2" xfId="0" applyFont="1" applyFill="1" applyBorder="1" applyAlignment="1">
      <alignment vertical="center"/>
    </xf>
    <xf numFmtId="0" fontId="52" fillId="14" borderId="2" xfId="0" applyFont="1" applyFill="1" applyBorder="1" applyAlignment="1">
      <alignment horizontal="left" vertical="center"/>
    </xf>
    <xf numFmtId="165" fontId="41" fillId="5" borderId="2" xfId="1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center" vertical="center"/>
    </xf>
    <xf numFmtId="165" fontId="27" fillId="2" borderId="0" xfId="1" applyNumberFormat="1" applyFont="1" applyFill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70" fontId="0" fillId="3" borderId="0" xfId="0" applyNumberFormat="1" applyFont="1" applyFill="1" applyBorder="1" applyAlignment="1">
      <alignment horizontal="center" vertical="center"/>
    </xf>
    <xf numFmtId="165" fontId="27" fillId="2" borderId="0" xfId="1" applyNumberFormat="1" applyFont="1" applyFill="1" applyBorder="1" applyAlignment="1">
      <alignment horizontal="right"/>
    </xf>
    <xf numFmtId="164" fontId="27" fillId="2" borderId="0" xfId="1" applyNumberFormat="1" applyFont="1" applyFill="1" applyAlignment="1">
      <alignment horizontal="right" vertical="center"/>
    </xf>
    <xf numFmtId="1" fontId="27" fillId="2" borderId="0" xfId="1" applyNumberFormat="1" applyFont="1" applyFill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164" fontId="27" fillId="2" borderId="0" xfId="1" applyNumberFormat="1" applyFont="1" applyFill="1" applyBorder="1" applyAlignment="1">
      <alignment horizontal="right" vertical="center"/>
    </xf>
    <xf numFmtId="1" fontId="27" fillId="2" borderId="0" xfId="1" applyNumberFormat="1" applyFont="1" applyFill="1" applyBorder="1" applyAlignment="1">
      <alignment horizontal="right" vertical="center"/>
    </xf>
    <xf numFmtId="2" fontId="27" fillId="2" borderId="0" xfId="1" applyNumberFormat="1" applyFont="1" applyFill="1" applyBorder="1" applyAlignment="1">
      <alignment horizontal="right" vertical="center"/>
    </xf>
    <xf numFmtId="165" fontId="27" fillId="2" borderId="0" xfId="1" applyNumberFormat="1" applyFont="1" applyFill="1" applyBorder="1" applyAlignment="1">
      <alignment horizontal="center" vertical="center"/>
    </xf>
    <xf numFmtId="20" fontId="33" fillId="2" borderId="15" xfId="0" applyNumberFormat="1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 vertical="center"/>
    </xf>
    <xf numFmtId="20" fontId="60" fillId="2" borderId="15" xfId="0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2" xfId="3"/>
    <cellStyle name="Porcentaje" xfId="2" builtinId="5"/>
  </cellStyles>
  <dxfs count="58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0000"/>
      </font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7"/>
  <sheetViews>
    <sheetView zoomScale="80" zoomScaleNormal="80" zoomScalePageLayoutView="68" workbookViewId="0">
      <pane xSplit="26" ySplit="4" topLeftCell="AP5" activePane="bottomRight" state="frozen"/>
      <selection pane="topRight" activeCell="AA1" sqref="AA1"/>
      <selection pane="bottomLeft" activeCell="A5" sqref="A5"/>
      <selection pane="bottomRight" activeCell="L45" sqref="L45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6" bestFit="1" customWidth="1"/>
    <col min="3" max="3" width="6.140625" style="2" customWidth="1"/>
    <col min="4" max="4" width="8.7109375" style="2" customWidth="1"/>
    <col min="5" max="5" width="13.5703125" style="5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5.140625" style="2" hidden="1" customWidth="1"/>
    <col min="12" max="12" width="12.7109375" style="3" customWidth="1"/>
    <col min="13" max="13" width="11.7109375" style="2" hidden="1" customWidth="1"/>
    <col min="14" max="14" width="16.140625" style="3" customWidth="1"/>
    <col min="15" max="15" width="12.5703125" style="3" hidden="1" customWidth="1"/>
    <col min="16" max="16" width="15.85546875" style="3" hidden="1" customWidth="1"/>
    <col min="17" max="17" width="19.28515625" style="3" hidden="1" customWidth="1"/>
    <col min="18" max="18" width="10.5703125" style="2" customWidth="1"/>
    <col min="19" max="19" width="6.7109375" style="2" hidden="1" customWidth="1"/>
    <col min="20" max="20" width="6.85546875" style="4" hidden="1" customWidth="1"/>
    <col min="21" max="21" width="12.4257812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3.7109375" style="1" customWidth="1"/>
    <col min="28" max="28" width="12.42578125" style="1" customWidth="1"/>
    <col min="29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39" width="11.28515625" style="1" customWidth="1"/>
    <col min="40" max="40" width="12.140625" style="1" customWidth="1"/>
    <col min="41" max="41" width="12" style="1" customWidth="1"/>
    <col min="42" max="42" width="14.5703125" style="1" customWidth="1"/>
    <col min="43" max="43" width="12.7109375" style="1" customWidth="1"/>
    <col min="44" max="44" width="11.28515625" style="1" customWidth="1"/>
    <col min="45" max="45" width="12" style="1" customWidth="1"/>
    <col min="46" max="46" width="15" style="1" customWidth="1"/>
    <col min="47" max="47" width="11.28515625" style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1.28515625" style="1" hidden="1" customWidth="1"/>
    <col min="53" max="53" width="12.140625" style="1" hidden="1" customWidth="1"/>
    <col min="54" max="55" width="11.28515625" style="1" hidden="1" customWidth="1"/>
    <col min="56" max="56" width="12.85546875" style="1" hidden="1" customWidth="1"/>
    <col min="57" max="57" width="11.28515625" style="1" hidden="1" customWidth="1"/>
    <col min="58" max="58" width="12.140625" style="1" hidden="1" customWidth="1"/>
    <col min="59" max="59" width="11.28515625" style="1" hidden="1" customWidth="1"/>
    <col min="60" max="60" width="13" style="1" hidden="1" customWidth="1"/>
    <col min="61" max="61" width="13.140625" style="1" hidden="1" customWidth="1"/>
    <col min="62" max="62" width="11.28515625" style="1" hidden="1" customWidth="1"/>
    <col min="63" max="63" width="12.140625" style="1" hidden="1" customWidth="1"/>
    <col min="64" max="65" width="11.28515625" style="1" hidden="1" customWidth="1"/>
    <col min="66" max="66" width="15" style="1" hidden="1" customWidth="1"/>
    <col min="67" max="67" width="14.42578125" style="1" hidden="1" customWidth="1"/>
    <col min="68" max="68" width="12.140625" style="1" hidden="1" customWidth="1"/>
    <col min="69" max="69" width="13.5703125" style="1" hidden="1" customWidth="1"/>
    <col min="70" max="71" width="15" style="1" hidden="1" customWidth="1"/>
    <col min="72" max="72" width="15.140625" style="1" hidden="1" customWidth="1"/>
    <col min="73" max="74" width="13.5703125" style="1" hidden="1" customWidth="1"/>
    <col min="75" max="75" width="15" style="1" hidden="1" customWidth="1"/>
    <col min="76" max="76" width="12" style="1" hidden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04"/>
      <c r="C1" s="304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12"/>
      <c r="O1" s="311">
        <f>360*0.98</f>
        <v>352.8</v>
      </c>
      <c r="P1" s="311"/>
      <c r="Q1" s="311"/>
      <c r="R1" s="310">
        <f>O1</f>
        <v>352.8</v>
      </c>
      <c r="S1" s="309">
        <f>O1</f>
        <v>352.8</v>
      </c>
      <c r="V1" s="308"/>
      <c r="W1" s="307"/>
      <c r="X1" s="15"/>
      <c r="Y1" s="306"/>
    </row>
    <row r="2" spans="1:76" ht="18.75" customHeight="1" x14ac:dyDescent="0.35">
      <c r="A2" s="305"/>
      <c r="B2" s="304"/>
      <c r="C2" s="304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03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299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297" t="s">
        <v>137</v>
      </c>
      <c r="P3" s="297"/>
      <c r="Q3" s="297"/>
      <c r="R3" s="296">
        <v>45198</v>
      </c>
      <c r="S3" s="296"/>
      <c r="T3" s="295"/>
      <c r="V3" s="294"/>
      <c r="W3" s="293"/>
      <c r="X3" s="292"/>
      <c r="Y3" s="291">
        <f>R3</f>
        <v>45198</v>
      </c>
      <c r="Z3" s="287">
        <v>6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314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286" t="s">
        <v>136</v>
      </c>
      <c r="B4" s="285" t="s">
        <v>135</v>
      </c>
      <c r="C4" s="285" t="s">
        <v>134</v>
      </c>
      <c r="D4" s="284" t="s">
        <v>133</v>
      </c>
      <c r="E4" s="284" t="s">
        <v>132</v>
      </c>
      <c r="F4" s="273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>
        <v>6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203" t="s">
        <v>20</v>
      </c>
      <c r="B5" s="227" t="s">
        <v>72</v>
      </c>
      <c r="C5" s="202" t="s">
        <v>70</v>
      </c>
      <c r="D5" s="247" t="s">
        <v>98</v>
      </c>
      <c r="E5" s="260">
        <v>11173458</v>
      </c>
      <c r="F5" s="198">
        <v>4</v>
      </c>
      <c r="G5" s="258">
        <v>4</v>
      </c>
      <c r="H5" s="246"/>
      <c r="I5" s="246"/>
      <c r="J5" s="245"/>
      <c r="K5" s="212">
        <v>0.39900000000000002</v>
      </c>
      <c r="L5" s="225"/>
      <c r="M5" s="212">
        <f t="shared" ref="M5:M33" si="0">K5</f>
        <v>0.39900000000000002</v>
      </c>
      <c r="N5" s="244">
        <v>3537</v>
      </c>
      <c r="O5" s="157">
        <f t="shared" ref="O5:O33" si="1">(N5*M5)</f>
        <v>1411.2630000000001</v>
      </c>
      <c r="P5" s="157">
        <f t="shared" ref="P5:P33" si="2">G5*$R$1</f>
        <v>1411.2</v>
      </c>
      <c r="Q5" s="157">
        <f t="shared" ref="Q5:Q33" si="3">(P5-((H5+I5)))+(J5)</f>
        <v>1411.2</v>
      </c>
      <c r="R5" s="209">
        <f t="shared" ref="R5:R51" si="4">O5/Q5</f>
        <v>1.000044642857143</v>
      </c>
      <c r="S5" s="222">
        <f t="shared" ref="S5:S33" si="5">R5*100</f>
        <v>100.00446428571431</v>
      </c>
      <c r="T5" s="243">
        <v>100</v>
      </c>
      <c r="U5" s="220">
        <f t="shared" ref="U5:U26" si="6">((((G5*$S$1))*T5)/K5)/100</f>
        <v>3536.8421052631579</v>
      </c>
      <c r="V5" s="219">
        <f t="shared" ref="V5:V33" si="7">M5</f>
        <v>0.39900000000000002</v>
      </c>
      <c r="W5" s="223"/>
      <c r="X5" s="218">
        <f t="shared" ref="X5:X33" si="8">W5*V5</f>
        <v>0</v>
      </c>
      <c r="Y5" s="187">
        <f t="shared" ref="Y5:Y50" si="9">X5/Q5</f>
        <v>0</v>
      </c>
      <c r="Z5" s="217">
        <f t="shared" ref="Z5:Z49" si="10">W5/N5</f>
        <v>0</v>
      </c>
      <c r="AA5" s="185">
        <f t="shared" ref="AA5:AA33" si="11">($N5/$Z$3)*AE$3</f>
        <v>589.5</v>
      </c>
      <c r="AB5" s="214">
        <v>180</v>
      </c>
      <c r="AC5" s="215">
        <f t="shared" ref="AC5:AC50" si="12">AE5/$Q5</f>
        <v>0.30535714285714288</v>
      </c>
      <c r="AD5" s="214">
        <f t="shared" ref="AD5:AD33" si="13">AB5*$M5</f>
        <v>71.820000000000007</v>
      </c>
      <c r="AE5" s="214">
        <f t="shared" ref="AE5:AE33" si="14">(AD5/AE$3)*$Z$3</f>
        <v>430.92000000000007</v>
      </c>
      <c r="AF5" s="216">
        <f t="shared" ref="AF5:AF33" si="15">($N5/$Z$3)*AJ$3</f>
        <v>1179</v>
      </c>
      <c r="AG5" s="214">
        <v>600</v>
      </c>
      <c r="AH5" s="215">
        <f t="shared" ref="AH5:AH50" si="16">AJ5/$Q5</f>
        <v>0.5089285714285714</v>
      </c>
      <c r="AI5" s="214">
        <f t="shared" ref="AI5:AI33" si="17">AG5*$M5</f>
        <v>239.4</v>
      </c>
      <c r="AJ5" s="214">
        <f t="shared" ref="AJ5:AJ33" si="18">(AI5/AJ$3)*$Z$3</f>
        <v>718.2</v>
      </c>
      <c r="AK5" s="185">
        <f t="shared" ref="AK5:AK33" si="19">($N5/$Z$3)*AO$3</f>
        <v>1768.5</v>
      </c>
      <c r="AL5" s="214">
        <v>900</v>
      </c>
      <c r="AM5" s="215">
        <f t="shared" ref="AM5:AM50" si="20">AO5/$Q5</f>
        <v>0.5089285714285714</v>
      </c>
      <c r="AN5" s="214">
        <f t="shared" ref="AN5:AN33" si="21">AL5*$M5</f>
        <v>359.1</v>
      </c>
      <c r="AO5" s="214">
        <f t="shared" ref="AO5:AO33" si="22">(AN5/AO$3)*$Z$3</f>
        <v>718.2</v>
      </c>
      <c r="AP5" s="185">
        <f t="shared" ref="AP5:AP33" si="23">($N5/$Z$3)*AT$3</f>
        <v>2358</v>
      </c>
      <c r="AQ5" s="214">
        <v>1320</v>
      </c>
      <c r="AR5" s="215">
        <f t="shared" ref="AR5:AR50" si="24">AT5/$Q5</f>
        <v>0.55982142857142858</v>
      </c>
      <c r="AS5" s="214">
        <f t="shared" ref="AS5:AS33" si="25">AQ5*$M5</f>
        <v>526.68000000000006</v>
      </c>
      <c r="AT5" s="214">
        <f t="shared" ref="AT5:AT33" si="26">(AS5/AT$3)*$Z$3</f>
        <v>790.0200000000001</v>
      </c>
      <c r="AU5" s="185">
        <f t="shared" ref="AU5:AU33" si="27">($N5/$Z$3)*AY$3</f>
        <v>2652.75</v>
      </c>
      <c r="AV5" s="214">
        <v>1800</v>
      </c>
      <c r="AW5" s="215">
        <f t="shared" ref="AW5:AW50" si="28">AY5/$Q5</f>
        <v>0.6785714285714286</v>
      </c>
      <c r="AX5" s="214">
        <f t="shared" ref="AX5:AX33" si="29">AV5*$M5</f>
        <v>718.2</v>
      </c>
      <c r="AY5" s="214">
        <f t="shared" ref="AY5:AY33" si="30">(AX5/AY$3)*$Z$3</f>
        <v>957.60000000000014</v>
      </c>
      <c r="AZ5" s="185">
        <f t="shared" ref="AZ5:AZ33" si="31">($N5/$Z$3)*BD$3</f>
        <v>3242.25</v>
      </c>
      <c r="BA5" s="214"/>
      <c r="BB5" s="215">
        <f t="shared" ref="BB5:BB50" si="32">BD5/$Q5</f>
        <v>0</v>
      </c>
      <c r="BC5" s="214">
        <f t="shared" ref="BC5:BC33" si="33">BA5*$M5</f>
        <v>0</v>
      </c>
      <c r="BD5" s="214">
        <f t="shared" ref="BD5:BD33" si="34">(BC5/BD$3)*$Z$3</f>
        <v>0</v>
      </c>
      <c r="BE5" s="185">
        <f t="shared" ref="BE5:BE33" si="35">($N5/$Z$3)*BI$3</f>
        <v>3831.75</v>
      </c>
      <c r="BF5" s="214"/>
      <c r="BG5" s="215">
        <f t="shared" ref="BG5:BG50" si="36">BI5/$Q5</f>
        <v>0</v>
      </c>
      <c r="BH5" s="214">
        <f t="shared" ref="BH5:BH33" si="37">BF5*$M5</f>
        <v>0</v>
      </c>
      <c r="BI5" s="214">
        <f t="shared" ref="BI5:BI33" si="38">(BH5/BI$3)*$Z$3</f>
        <v>0</v>
      </c>
      <c r="BJ5" s="185">
        <f t="shared" ref="BJ5:BJ33" si="39">($N5/$Z$3)*BN$3</f>
        <v>4421.25</v>
      </c>
      <c r="BK5" s="214"/>
      <c r="BL5" s="215">
        <f t="shared" ref="BL5:BL50" si="40">BN5/$Q5</f>
        <v>0</v>
      </c>
      <c r="BM5" s="214">
        <f t="shared" ref="BM5:BM33" si="41">BK5*$M5</f>
        <v>0</v>
      </c>
      <c r="BN5" s="214">
        <f t="shared" ref="BN5:BN33" si="42">(BM5/BN$3)*$Z$3</f>
        <v>0</v>
      </c>
      <c r="BO5" s="185">
        <f t="shared" ref="BO5:BO33" si="43">($N5/$Z$3)*BS$3</f>
        <v>5010.75</v>
      </c>
      <c r="BP5" s="214"/>
      <c r="BQ5" s="215">
        <f t="shared" ref="BQ5:BQ50" si="44">BS5/$Q5</f>
        <v>0</v>
      </c>
      <c r="BR5" s="214">
        <f t="shared" ref="BR5:BR33" si="45">BP5*$M5</f>
        <v>0</v>
      </c>
      <c r="BS5" s="214">
        <f t="shared" ref="BS5:BS33" si="46">(BR5/BS$3)*$Z$3</f>
        <v>0</v>
      </c>
      <c r="BT5" s="185">
        <f t="shared" ref="BT5:BT33" si="47">($N5/$Z$3)*BX$3</f>
        <v>5600.25</v>
      </c>
      <c r="BU5" s="214"/>
      <c r="BV5" s="215">
        <f t="shared" ref="BV5:BV50" si="48">BX5/$Q5</f>
        <v>0</v>
      </c>
      <c r="BW5" s="242">
        <f t="shared" ref="BW5:BW33" si="49">BU5*$M5</f>
        <v>0</v>
      </c>
      <c r="BX5" s="242">
        <f t="shared" ref="BX5:BX33" si="50">(BW5/BX$3)*$Z$3</f>
        <v>0</v>
      </c>
    </row>
    <row r="6" spans="1:76" s="181" customFormat="1" ht="22.5" customHeight="1" x14ac:dyDescent="0.2">
      <c r="A6" s="203" t="s">
        <v>20</v>
      </c>
      <c r="B6" s="227" t="s">
        <v>51</v>
      </c>
      <c r="C6" s="202" t="s">
        <v>70</v>
      </c>
      <c r="D6" s="247" t="s">
        <v>97</v>
      </c>
      <c r="E6" s="260">
        <v>11214897</v>
      </c>
      <c r="F6" s="198">
        <v>7</v>
      </c>
      <c r="G6" s="258">
        <v>7</v>
      </c>
      <c r="H6" s="246"/>
      <c r="I6" s="245"/>
      <c r="J6" s="245"/>
      <c r="K6" s="212">
        <v>2.6002000000000001</v>
      </c>
      <c r="L6" s="225">
        <v>452</v>
      </c>
      <c r="M6" s="212">
        <f t="shared" si="0"/>
        <v>2.6002000000000001</v>
      </c>
      <c r="N6" s="244">
        <v>455</v>
      </c>
      <c r="O6" s="157">
        <f t="shared" si="1"/>
        <v>1183.0910000000001</v>
      </c>
      <c r="P6" s="157">
        <f t="shared" si="2"/>
        <v>2469.6</v>
      </c>
      <c r="Q6" s="157">
        <f t="shared" si="3"/>
        <v>2469.6</v>
      </c>
      <c r="R6" s="209">
        <f t="shared" si="4"/>
        <v>0.47906179138322003</v>
      </c>
      <c r="S6" s="222">
        <f t="shared" si="5"/>
        <v>47.906179138322003</v>
      </c>
      <c r="T6" s="243">
        <v>47.9</v>
      </c>
      <c r="U6" s="220">
        <f t="shared" si="6"/>
        <v>454.94131220675331</v>
      </c>
      <c r="V6" s="219">
        <f t="shared" si="7"/>
        <v>2.6002000000000001</v>
      </c>
      <c r="W6" s="223"/>
      <c r="X6" s="218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75.833333333333329</v>
      </c>
      <c r="AB6" s="214">
        <v>30</v>
      </c>
      <c r="AC6" s="215">
        <f t="shared" si="12"/>
        <v>0.18951895043731778</v>
      </c>
      <c r="AD6" s="214">
        <f t="shared" si="13"/>
        <v>78.006</v>
      </c>
      <c r="AE6" s="214">
        <f t="shared" si="14"/>
        <v>468.036</v>
      </c>
      <c r="AF6" s="216">
        <f t="shared" si="15"/>
        <v>151.66666666666666</v>
      </c>
      <c r="AG6" s="214">
        <v>140</v>
      </c>
      <c r="AH6" s="215">
        <f t="shared" si="16"/>
        <v>0.44221088435374156</v>
      </c>
      <c r="AI6" s="214">
        <f t="shared" si="17"/>
        <v>364.02800000000002</v>
      </c>
      <c r="AJ6" s="214">
        <f t="shared" si="18"/>
        <v>1092.0840000000001</v>
      </c>
      <c r="AK6" s="185">
        <f t="shared" si="19"/>
        <v>227.5</v>
      </c>
      <c r="AL6" s="214">
        <v>200</v>
      </c>
      <c r="AM6" s="215">
        <f t="shared" si="20"/>
        <v>0.42115322319403953</v>
      </c>
      <c r="AN6" s="214">
        <f t="shared" si="21"/>
        <v>520.04</v>
      </c>
      <c r="AO6" s="214">
        <f t="shared" si="22"/>
        <v>1040.08</v>
      </c>
      <c r="AP6" s="185">
        <f t="shared" si="23"/>
        <v>303.33333333333331</v>
      </c>
      <c r="AQ6" s="214">
        <v>270</v>
      </c>
      <c r="AR6" s="215">
        <f t="shared" si="24"/>
        <v>0.42641763848396497</v>
      </c>
      <c r="AS6" s="214">
        <f t="shared" si="25"/>
        <v>702.05399999999997</v>
      </c>
      <c r="AT6" s="214">
        <f t="shared" si="26"/>
        <v>1053.0809999999999</v>
      </c>
      <c r="AU6" s="185">
        <f t="shared" si="27"/>
        <v>341.25</v>
      </c>
      <c r="AV6" s="214">
        <v>300</v>
      </c>
      <c r="AW6" s="215">
        <f t="shared" si="28"/>
        <v>0.42115322319403958</v>
      </c>
      <c r="AX6" s="214">
        <f t="shared" si="29"/>
        <v>780.06000000000006</v>
      </c>
      <c r="AY6" s="214">
        <f t="shared" si="30"/>
        <v>1040.0800000000002</v>
      </c>
      <c r="AZ6" s="185">
        <f t="shared" si="31"/>
        <v>417.08333333333331</v>
      </c>
      <c r="BA6" s="214"/>
      <c r="BB6" s="215">
        <f t="shared" si="32"/>
        <v>0</v>
      </c>
      <c r="BC6" s="214">
        <f t="shared" si="33"/>
        <v>0</v>
      </c>
      <c r="BD6" s="214">
        <f t="shared" si="34"/>
        <v>0</v>
      </c>
      <c r="BE6" s="185">
        <f t="shared" si="35"/>
        <v>492.91666666666663</v>
      </c>
      <c r="BF6" s="214"/>
      <c r="BG6" s="215">
        <f t="shared" si="36"/>
        <v>0</v>
      </c>
      <c r="BH6" s="214">
        <f t="shared" si="37"/>
        <v>0</v>
      </c>
      <c r="BI6" s="214">
        <f t="shared" si="38"/>
        <v>0</v>
      </c>
      <c r="BJ6" s="185">
        <f t="shared" si="39"/>
        <v>568.75</v>
      </c>
      <c r="BK6" s="214"/>
      <c r="BL6" s="215">
        <f t="shared" si="40"/>
        <v>0</v>
      </c>
      <c r="BM6" s="214">
        <f t="shared" si="41"/>
        <v>0</v>
      </c>
      <c r="BN6" s="214">
        <f t="shared" si="42"/>
        <v>0</v>
      </c>
      <c r="BO6" s="185">
        <f t="shared" si="43"/>
        <v>644.58333333333326</v>
      </c>
      <c r="BP6" s="214"/>
      <c r="BQ6" s="215">
        <f t="shared" si="44"/>
        <v>0</v>
      </c>
      <c r="BR6" s="214">
        <f t="shared" si="45"/>
        <v>0</v>
      </c>
      <c r="BS6" s="214">
        <f t="shared" si="46"/>
        <v>0</v>
      </c>
      <c r="BT6" s="185">
        <f t="shared" si="47"/>
        <v>720.41666666666663</v>
      </c>
      <c r="BU6" s="214"/>
      <c r="BV6" s="215">
        <f t="shared" si="48"/>
        <v>0</v>
      </c>
      <c r="BW6" s="242">
        <f t="shared" si="49"/>
        <v>0</v>
      </c>
      <c r="BX6" s="242">
        <f t="shared" si="50"/>
        <v>0</v>
      </c>
    </row>
    <row r="7" spans="1:76" s="181" customFormat="1" ht="23.25" customHeight="1" x14ac:dyDescent="0.2">
      <c r="A7" s="203" t="s">
        <v>20</v>
      </c>
      <c r="B7" s="227" t="s">
        <v>51</v>
      </c>
      <c r="C7" s="202" t="s">
        <v>70</v>
      </c>
      <c r="D7" s="247" t="s">
        <v>96</v>
      </c>
      <c r="E7" s="260">
        <v>11214897</v>
      </c>
      <c r="F7" s="198">
        <v>7</v>
      </c>
      <c r="G7" s="258">
        <v>7</v>
      </c>
      <c r="H7" s="246"/>
      <c r="I7" s="245"/>
      <c r="J7" s="245"/>
      <c r="K7" s="212">
        <v>2.6002000000000001</v>
      </c>
      <c r="L7" s="225">
        <v>494</v>
      </c>
      <c r="M7" s="212">
        <f t="shared" si="0"/>
        <v>2.6002000000000001</v>
      </c>
      <c r="N7" s="244">
        <v>499</v>
      </c>
      <c r="O7" s="157">
        <f t="shared" si="1"/>
        <v>1297.4998000000001</v>
      </c>
      <c r="P7" s="157">
        <f t="shared" si="2"/>
        <v>2469.6</v>
      </c>
      <c r="Q7" s="157">
        <f t="shared" si="3"/>
        <v>2469.6</v>
      </c>
      <c r="R7" s="209">
        <f t="shared" si="4"/>
        <v>0.52538864593456436</v>
      </c>
      <c r="S7" s="222">
        <f t="shared" si="5"/>
        <v>52.538864593456438</v>
      </c>
      <c r="T7" s="243">
        <v>52.5</v>
      </c>
      <c r="U7" s="220">
        <f t="shared" si="6"/>
        <v>498.63087454811171</v>
      </c>
      <c r="V7" s="219">
        <f t="shared" si="7"/>
        <v>2.6002000000000001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83.166666666666671</v>
      </c>
      <c r="AB7" s="214">
        <v>30</v>
      </c>
      <c r="AC7" s="215">
        <f t="shared" si="12"/>
        <v>0.18951895043731778</v>
      </c>
      <c r="AD7" s="214">
        <f t="shared" si="13"/>
        <v>78.006</v>
      </c>
      <c r="AE7" s="214">
        <f t="shared" si="14"/>
        <v>468.036</v>
      </c>
      <c r="AF7" s="216">
        <f t="shared" si="15"/>
        <v>166.33333333333334</v>
      </c>
      <c r="AG7" s="214">
        <v>180</v>
      </c>
      <c r="AH7" s="215">
        <f t="shared" si="16"/>
        <v>0.56855685131195333</v>
      </c>
      <c r="AI7" s="214">
        <f t="shared" si="17"/>
        <v>468.036</v>
      </c>
      <c r="AJ7" s="214">
        <f t="shared" si="18"/>
        <v>1404.1079999999999</v>
      </c>
      <c r="AK7" s="185">
        <f t="shared" si="19"/>
        <v>249.5</v>
      </c>
      <c r="AL7" s="214">
        <v>220</v>
      </c>
      <c r="AM7" s="215">
        <f t="shared" si="20"/>
        <v>0.46326854551344349</v>
      </c>
      <c r="AN7" s="214">
        <f t="shared" si="21"/>
        <v>572.04399999999998</v>
      </c>
      <c r="AO7" s="214">
        <f t="shared" si="22"/>
        <v>1144.088</v>
      </c>
      <c r="AP7" s="185">
        <f t="shared" si="23"/>
        <v>332.66666666666669</v>
      </c>
      <c r="AQ7" s="214">
        <v>300</v>
      </c>
      <c r="AR7" s="215">
        <f t="shared" si="24"/>
        <v>0.47379737609329453</v>
      </c>
      <c r="AS7" s="214">
        <f t="shared" si="25"/>
        <v>780.06000000000006</v>
      </c>
      <c r="AT7" s="214">
        <f t="shared" si="26"/>
        <v>1170.0900000000001</v>
      </c>
      <c r="AU7" s="185">
        <f t="shared" si="27"/>
        <v>374.25</v>
      </c>
      <c r="AV7" s="214">
        <v>330</v>
      </c>
      <c r="AW7" s="215">
        <f t="shared" si="28"/>
        <v>0.46326854551344349</v>
      </c>
      <c r="AX7" s="214">
        <f t="shared" si="29"/>
        <v>858.06600000000003</v>
      </c>
      <c r="AY7" s="214">
        <f t="shared" si="30"/>
        <v>1144.088</v>
      </c>
      <c r="AZ7" s="185">
        <f t="shared" si="31"/>
        <v>457.41666666666669</v>
      </c>
      <c r="BA7" s="214"/>
      <c r="BB7" s="215">
        <f t="shared" si="32"/>
        <v>0</v>
      </c>
      <c r="BC7" s="214">
        <f t="shared" si="33"/>
        <v>0</v>
      </c>
      <c r="BD7" s="214">
        <f t="shared" si="34"/>
        <v>0</v>
      </c>
      <c r="BE7" s="185">
        <f t="shared" si="35"/>
        <v>540.58333333333337</v>
      </c>
      <c r="BF7" s="214"/>
      <c r="BG7" s="215">
        <f t="shared" si="36"/>
        <v>0</v>
      </c>
      <c r="BH7" s="214">
        <f t="shared" si="37"/>
        <v>0</v>
      </c>
      <c r="BI7" s="214">
        <f t="shared" si="38"/>
        <v>0</v>
      </c>
      <c r="BJ7" s="185">
        <f t="shared" si="39"/>
        <v>623.75</v>
      </c>
      <c r="BK7" s="214"/>
      <c r="BL7" s="215">
        <f t="shared" si="40"/>
        <v>0</v>
      </c>
      <c r="BM7" s="214">
        <f t="shared" si="41"/>
        <v>0</v>
      </c>
      <c r="BN7" s="214">
        <f t="shared" si="42"/>
        <v>0</v>
      </c>
      <c r="BO7" s="185">
        <f t="shared" si="43"/>
        <v>706.91666666666674</v>
      </c>
      <c r="BP7" s="214"/>
      <c r="BQ7" s="215">
        <f t="shared" si="44"/>
        <v>0</v>
      </c>
      <c r="BR7" s="214">
        <f t="shared" si="45"/>
        <v>0</v>
      </c>
      <c r="BS7" s="214">
        <f t="shared" si="46"/>
        <v>0</v>
      </c>
      <c r="BT7" s="185">
        <f t="shared" si="47"/>
        <v>790.08333333333337</v>
      </c>
      <c r="BU7" s="214"/>
      <c r="BV7" s="215">
        <f t="shared" si="48"/>
        <v>0</v>
      </c>
      <c r="BW7" s="242">
        <f t="shared" si="49"/>
        <v>0</v>
      </c>
      <c r="BX7" s="242">
        <f t="shared" si="50"/>
        <v>0</v>
      </c>
    </row>
    <row r="8" spans="1:76" s="265" customFormat="1" x14ac:dyDescent="0.2">
      <c r="A8" s="203" t="s">
        <v>20</v>
      </c>
      <c r="B8" s="227" t="s">
        <v>91</v>
      </c>
      <c r="C8" s="202" t="s">
        <v>70</v>
      </c>
      <c r="D8" s="247" t="s">
        <v>95</v>
      </c>
      <c r="E8" s="260">
        <v>11229158</v>
      </c>
      <c r="F8" s="198">
        <v>7</v>
      </c>
      <c r="G8" s="258">
        <v>7</v>
      </c>
      <c r="H8" s="246"/>
      <c r="I8" s="246"/>
      <c r="J8" s="245"/>
      <c r="K8" s="212">
        <v>4.2229999999999999</v>
      </c>
      <c r="L8" s="256">
        <v>548</v>
      </c>
      <c r="M8" s="212">
        <f t="shared" si="0"/>
        <v>4.2229999999999999</v>
      </c>
      <c r="N8" s="263">
        <v>547</v>
      </c>
      <c r="O8" s="254">
        <f t="shared" si="1"/>
        <v>2309.9809999999998</v>
      </c>
      <c r="P8" s="254">
        <f t="shared" si="2"/>
        <v>2469.6</v>
      </c>
      <c r="Q8" s="254">
        <f t="shared" si="3"/>
        <v>2469.6</v>
      </c>
      <c r="R8" s="209">
        <f t="shared" si="4"/>
        <v>0.93536645610625202</v>
      </c>
      <c r="S8" s="222">
        <f t="shared" si="5"/>
        <v>93.5366456106252</v>
      </c>
      <c r="T8" s="243">
        <v>93.6</v>
      </c>
      <c r="U8" s="220">
        <f t="shared" si="6"/>
        <v>547.3704949088326</v>
      </c>
      <c r="V8" s="219">
        <f t="shared" si="7"/>
        <v>4.2229999999999999</v>
      </c>
      <c r="W8" s="267"/>
      <c r="X8" s="253">
        <f t="shared" si="8"/>
        <v>0</v>
      </c>
      <c r="Y8" s="187">
        <f t="shared" si="9"/>
        <v>0</v>
      </c>
      <c r="Z8" s="217">
        <f t="shared" si="10"/>
        <v>0</v>
      </c>
      <c r="AA8" s="185">
        <f t="shared" si="11"/>
        <v>91.166666666666671</v>
      </c>
      <c r="AB8" s="214">
        <v>60</v>
      </c>
      <c r="AC8" s="215">
        <f t="shared" si="12"/>
        <v>0.615597667638484</v>
      </c>
      <c r="AD8" s="214">
        <f t="shared" si="13"/>
        <v>253.38</v>
      </c>
      <c r="AE8" s="214">
        <f t="shared" si="14"/>
        <v>1520.28</v>
      </c>
      <c r="AF8" s="216">
        <f t="shared" si="15"/>
        <v>182.33333333333334</v>
      </c>
      <c r="AG8" s="214">
        <v>140</v>
      </c>
      <c r="AH8" s="215">
        <f t="shared" si="16"/>
        <v>0.71819727891156471</v>
      </c>
      <c r="AI8" s="214">
        <f t="shared" si="17"/>
        <v>591.22</v>
      </c>
      <c r="AJ8" s="214">
        <f t="shared" si="18"/>
        <v>1773.66</v>
      </c>
      <c r="AK8" s="185">
        <f t="shared" si="19"/>
        <v>273.5</v>
      </c>
      <c r="AL8" s="214">
        <v>210</v>
      </c>
      <c r="AM8" s="215">
        <f t="shared" si="20"/>
        <v>0.7181972789115646</v>
      </c>
      <c r="AN8" s="214">
        <f t="shared" si="21"/>
        <v>886.82999999999993</v>
      </c>
      <c r="AO8" s="214">
        <f t="shared" si="22"/>
        <v>1773.6599999999999</v>
      </c>
      <c r="AP8" s="185">
        <f t="shared" si="23"/>
        <v>364.66666666666669</v>
      </c>
      <c r="AQ8" s="214">
        <v>300</v>
      </c>
      <c r="AR8" s="215">
        <f t="shared" si="24"/>
        <v>0.76949708454810495</v>
      </c>
      <c r="AS8" s="214">
        <f t="shared" si="25"/>
        <v>1266.8999999999999</v>
      </c>
      <c r="AT8" s="214">
        <f t="shared" si="26"/>
        <v>1900.35</v>
      </c>
      <c r="AU8" s="185">
        <f t="shared" si="27"/>
        <v>410.25</v>
      </c>
      <c r="AV8" s="214">
        <v>390</v>
      </c>
      <c r="AW8" s="215">
        <f t="shared" si="28"/>
        <v>0.88919663103336577</v>
      </c>
      <c r="AX8" s="214">
        <f t="shared" si="29"/>
        <v>1646.97</v>
      </c>
      <c r="AY8" s="214">
        <f t="shared" si="30"/>
        <v>2195.96</v>
      </c>
      <c r="AZ8" s="185">
        <f t="shared" si="31"/>
        <v>501.41666666666669</v>
      </c>
      <c r="BA8" s="214"/>
      <c r="BB8" s="215">
        <f t="shared" si="32"/>
        <v>0</v>
      </c>
      <c r="BC8" s="214">
        <f t="shared" si="33"/>
        <v>0</v>
      </c>
      <c r="BD8" s="214">
        <f t="shared" si="34"/>
        <v>0</v>
      </c>
      <c r="BE8" s="185">
        <f t="shared" si="35"/>
        <v>592.58333333333337</v>
      </c>
      <c r="BF8" s="214"/>
      <c r="BG8" s="215">
        <f t="shared" si="36"/>
        <v>0</v>
      </c>
      <c r="BH8" s="214">
        <f t="shared" si="37"/>
        <v>0</v>
      </c>
      <c r="BI8" s="214">
        <f t="shared" si="38"/>
        <v>0</v>
      </c>
      <c r="BJ8" s="185">
        <f t="shared" si="39"/>
        <v>683.75</v>
      </c>
      <c r="BK8" s="214"/>
      <c r="BL8" s="215">
        <f t="shared" si="40"/>
        <v>0</v>
      </c>
      <c r="BM8" s="214">
        <f t="shared" si="41"/>
        <v>0</v>
      </c>
      <c r="BN8" s="214">
        <f t="shared" si="42"/>
        <v>0</v>
      </c>
      <c r="BO8" s="185">
        <f t="shared" si="43"/>
        <v>774.91666666666674</v>
      </c>
      <c r="BP8" s="214"/>
      <c r="BQ8" s="215">
        <f t="shared" si="44"/>
        <v>0</v>
      </c>
      <c r="BR8" s="214">
        <f t="shared" si="45"/>
        <v>0</v>
      </c>
      <c r="BS8" s="214">
        <f t="shared" si="46"/>
        <v>0</v>
      </c>
      <c r="BT8" s="185">
        <f t="shared" si="47"/>
        <v>866.08333333333337</v>
      </c>
      <c r="BU8" s="214"/>
      <c r="BV8" s="215">
        <f t="shared" si="48"/>
        <v>0</v>
      </c>
      <c r="BW8" s="242">
        <f t="shared" si="49"/>
        <v>0</v>
      </c>
      <c r="BX8" s="242">
        <f t="shared" si="50"/>
        <v>0</v>
      </c>
    </row>
    <row r="9" spans="1:76" s="181" customFormat="1" ht="23.25" customHeight="1" x14ac:dyDescent="0.2">
      <c r="A9" s="203" t="s">
        <v>20</v>
      </c>
      <c r="B9" s="227" t="s">
        <v>91</v>
      </c>
      <c r="C9" s="202" t="s">
        <v>70</v>
      </c>
      <c r="D9" s="247" t="s">
        <v>94</v>
      </c>
      <c r="E9" s="260">
        <v>11229158</v>
      </c>
      <c r="F9" s="198">
        <v>7</v>
      </c>
      <c r="G9" s="258">
        <v>7</v>
      </c>
      <c r="H9" s="246"/>
      <c r="I9" s="246"/>
      <c r="J9" s="245"/>
      <c r="K9" s="212">
        <v>4.2229999999999999</v>
      </c>
      <c r="L9" s="225">
        <v>549</v>
      </c>
      <c r="M9" s="212">
        <f t="shared" si="0"/>
        <v>4.2229999999999999</v>
      </c>
      <c r="N9" s="244">
        <v>549</v>
      </c>
      <c r="O9" s="157">
        <f t="shared" si="1"/>
        <v>2318.4270000000001</v>
      </c>
      <c r="P9" s="157">
        <f t="shared" si="2"/>
        <v>2469.6</v>
      </c>
      <c r="Q9" s="157">
        <f t="shared" si="3"/>
        <v>2469.6</v>
      </c>
      <c r="R9" s="209">
        <f t="shared" si="4"/>
        <v>0.93878644314868809</v>
      </c>
      <c r="S9" s="222">
        <f t="shared" si="5"/>
        <v>93.878644314868808</v>
      </c>
      <c r="T9" s="243">
        <v>93.9</v>
      </c>
      <c r="U9" s="220">
        <f t="shared" si="6"/>
        <v>549.12488752071988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91.5</v>
      </c>
      <c r="AB9" s="214">
        <v>60</v>
      </c>
      <c r="AC9" s="215">
        <f t="shared" si="12"/>
        <v>0.615597667638484</v>
      </c>
      <c r="AD9" s="214">
        <f t="shared" si="13"/>
        <v>253.38</v>
      </c>
      <c r="AE9" s="214">
        <f t="shared" si="14"/>
        <v>1520.28</v>
      </c>
      <c r="AF9" s="216">
        <f t="shared" si="15"/>
        <v>183</v>
      </c>
      <c r="AG9" s="214">
        <v>140</v>
      </c>
      <c r="AH9" s="215">
        <f t="shared" si="16"/>
        <v>0.71819727891156471</v>
      </c>
      <c r="AI9" s="214">
        <f t="shared" si="17"/>
        <v>591.22</v>
      </c>
      <c r="AJ9" s="214">
        <f t="shared" si="18"/>
        <v>1773.66</v>
      </c>
      <c r="AK9" s="185">
        <f t="shared" si="19"/>
        <v>274.5</v>
      </c>
      <c r="AL9" s="214">
        <v>210</v>
      </c>
      <c r="AM9" s="215">
        <f t="shared" si="20"/>
        <v>0.7181972789115646</v>
      </c>
      <c r="AN9" s="214">
        <f t="shared" si="21"/>
        <v>886.82999999999993</v>
      </c>
      <c r="AO9" s="214">
        <f t="shared" si="22"/>
        <v>1773.6599999999999</v>
      </c>
      <c r="AP9" s="185">
        <f t="shared" si="23"/>
        <v>366</v>
      </c>
      <c r="AQ9" s="214">
        <v>300</v>
      </c>
      <c r="AR9" s="215">
        <f t="shared" si="24"/>
        <v>0.76949708454810495</v>
      </c>
      <c r="AS9" s="214">
        <f t="shared" si="25"/>
        <v>1266.8999999999999</v>
      </c>
      <c r="AT9" s="214">
        <f t="shared" si="26"/>
        <v>1900.35</v>
      </c>
      <c r="AU9" s="185">
        <f t="shared" si="27"/>
        <v>411.75</v>
      </c>
      <c r="AV9" s="214">
        <v>390</v>
      </c>
      <c r="AW9" s="215">
        <f t="shared" si="28"/>
        <v>0.88919663103336577</v>
      </c>
      <c r="AX9" s="214">
        <f t="shared" si="29"/>
        <v>1646.97</v>
      </c>
      <c r="AY9" s="214">
        <f t="shared" si="30"/>
        <v>2195.96</v>
      </c>
      <c r="AZ9" s="185">
        <f t="shared" si="31"/>
        <v>503.25</v>
      </c>
      <c r="BA9" s="214"/>
      <c r="BB9" s="215">
        <f t="shared" si="32"/>
        <v>0</v>
      </c>
      <c r="BC9" s="214">
        <f t="shared" si="33"/>
        <v>0</v>
      </c>
      <c r="BD9" s="214">
        <f t="shared" si="34"/>
        <v>0</v>
      </c>
      <c r="BE9" s="185">
        <f t="shared" si="35"/>
        <v>594.75</v>
      </c>
      <c r="BF9" s="214"/>
      <c r="BG9" s="215">
        <f t="shared" si="36"/>
        <v>0</v>
      </c>
      <c r="BH9" s="214">
        <f t="shared" si="37"/>
        <v>0</v>
      </c>
      <c r="BI9" s="214">
        <f t="shared" si="38"/>
        <v>0</v>
      </c>
      <c r="BJ9" s="185">
        <f t="shared" si="39"/>
        <v>686.25</v>
      </c>
      <c r="BK9" s="214"/>
      <c r="BL9" s="215">
        <f t="shared" si="40"/>
        <v>0</v>
      </c>
      <c r="BM9" s="214">
        <f t="shared" si="41"/>
        <v>0</v>
      </c>
      <c r="BN9" s="214">
        <f t="shared" si="42"/>
        <v>0</v>
      </c>
      <c r="BO9" s="185">
        <f t="shared" si="43"/>
        <v>777.75</v>
      </c>
      <c r="BP9" s="214"/>
      <c r="BQ9" s="215">
        <f t="shared" si="44"/>
        <v>0</v>
      </c>
      <c r="BR9" s="214">
        <f t="shared" si="45"/>
        <v>0</v>
      </c>
      <c r="BS9" s="214">
        <f t="shared" si="46"/>
        <v>0</v>
      </c>
      <c r="BT9" s="185">
        <f t="shared" si="47"/>
        <v>869.25</v>
      </c>
      <c r="BU9" s="214"/>
      <c r="BV9" s="215">
        <f t="shared" si="48"/>
        <v>0</v>
      </c>
      <c r="BW9" s="242">
        <f t="shared" si="49"/>
        <v>0</v>
      </c>
      <c r="BX9" s="242">
        <f t="shared" si="50"/>
        <v>0</v>
      </c>
    </row>
    <row r="10" spans="1:76" s="181" customFormat="1" ht="23.25" customHeight="1" x14ac:dyDescent="0.2">
      <c r="A10" s="203" t="s">
        <v>20</v>
      </c>
      <c r="B10" s="227" t="s">
        <v>91</v>
      </c>
      <c r="C10" s="202" t="s">
        <v>70</v>
      </c>
      <c r="D10" s="247" t="s">
        <v>93</v>
      </c>
      <c r="E10" s="252">
        <v>11229158</v>
      </c>
      <c r="F10" s="198">
        <v>7</v>
      </c>
      <c r="G10" s="198">
        <v>7</v>
      </c>
      <c r="H10" s="246"/>
      <c r="I10" s="246">
        <v>360</v>
      </c>
      <c r="J10" s="245">
        <v>360</v>
      </c>
      <c r="K10" s="212">
        <v>4.2229999999999999</v>
      </c>
      <c r="L10" s="225">
        <v>418</v>
      </c>
      <c r="M10" s="212">
        <f t="shared" si="0"/>
        <v>4.2229999999999999</v>
      </c>
      <c r="N10" s="244">
        <v>418</v>
      </c>
      <c r="O10" s="157">
        <f t="shared" si="1"/>
        <v>1765.2139999999999</v>
      </c>
      <c r="P10" s="157">
        <f t="shared" si="2"/>
        <v>2469.6</v>
      </c>
      <c r="Q10" s="157">
        <f t="shared" si="3"/>
        <v>2469.6</v>
      </c>
      <c r="R10" s="209">
        <f t="shared" si="4"/>
        <v>0.71477729186912864</v>
      </c>
      <c r="S10" s="222">
        <f t="shared" si="5"/>
        <v>71.477729186912867</v>
      </c>
      <c r="T10" s="243">
        <v>71.400000000000006</v>
      </c>
      <c r="U10" s="220">
        <f t="shared" si="6"/>
        <v>417.54544162917358</v>
      </c>
      <c r="V10" s="219">
        <f t="shared" si="7"/>
        <v>4.2229999999999999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69.666666666666671</v>
      </c>
      <c r="AB10" s="214">
        <v>60</v>
      </c>
      <c r="AC10" s="215">
        <f t="shared" si="12"/>
        <v>0.615597667638484</v>
      </c>
      <c r="AD10" s="214">
        <f t="shared" si="13"/>
        <v>253.38</v>
      </c>
      <c r="AE10" s="214">
        <f t="shared" si="14"/>
        <v>1520.28</v>
      </c>
      <c r="AF10" s="216">
        <f t="shared" si="15"/>
        <v>139.33333333333334</v>
      </c>
      <c r="AG10" s="214">
        <v>120</v>
      </c>
      <c r="AH10" s="215">
        <f t="shared" si="16"/>
        <v>0.615597667638484</v>
      </c>
      <c r="AI10" s="214">
        <f t="shared" si="17"/>
        <v>506.76</v>
      </c>
      <c r="AJ10" s="214">
        <f t="shared" si="18"/>
        <v>1520.28</v>
      </c>
      <c r="AK10" s="185">
        <f t="shared" si="19"/>
        <v>209</v>
      </c>
      <c r="AL10" s="214">
        <v>180</v>
      </c>
      <c r="AM10" s="215">
        <f t="shared" si="20"/>
        <v>0.615597667638484</v>
      </c>
      <c r="AN10" s="214">
        <f t="shared" si="21"/>
        <v>760.14</v>
      </c>
      <c r="AO10" s="214">
        <f t="shared" si="22"/>
        <v>1520.28</v>
      </c>
      <c r="AP10" s="185">
        <f t="shared" si="23"/>
        <v>278.66666666666669</v>
      </c>
      <c r="AQ10" s="214">
        <v>240</v>
      </c>
      <c r="AR10" s="215">
        <f t="shared" si="24"/>
        <v>0.615597667638484</v>
      </c>
      <c r="AS10" s="214">
        <f t="shared" si="25"/>
        <v>1013.52</v>
      </c>
      <c r="AT10" s="214">
        <f t="shared" si="26"/>
        <v>1520.28</v>
      </c>
      <c r="AU10" s="185">
        <f t="shared" si="27"/>
        <v>313.5</v>
      </c>
      <c r="AV10" s="214">
        <v>300</v>
      </c>
      <c r="AW10" s="215">
        <f t="shared" si="28"/>
        <v>0.68399740848720436</v>
      </c>
      <c r="AX10" s="214">
        <f t="shared" si="29"/>
        <v>1266.8999999999999</v>
      </c>
      <c r="AY10" s="214">
        <f t="shared" si="30"/>
        <v>1689.1999999999998</v>
      </c>
      <c r="AZ10" s="185">
        <f t="shared" si="31"/>
        <v>383.16666666666669</v>
      </c>
      <c r="BA10" s="214"/>
      <c r="BB10" s="215">
        <f t="shared" si="32"/>
        <v>0</v>
      </c>
      <c r="BC10" s="214">
        <f t="shared" si="33"/>
        <v>0</v>
      </c>
      <c r="BD10" s="214">
        <f t="shared" si="34"/>
        <v>0</v>
      </c>
      <c r="BE10" s="185">
        <f t="shared" si="35"/>
        <v>452.83333333333337</v>
      </c>
      <c r="BF10" s="214"/>
      <c r="BG10" s="215">
        <f t="shared" si="36"/>
        <v>0</v>
      </c>
      <c r="BH10" s="214">
        <f t="shared" si="37"/>
        <v>0</v>
      </c>
      <c r="BI10" s="214">
        <f t="shared" si="38"/>
        <v>0</v>
      </c>
      <c r="BJ10" s="185">
        <f t="shared" si="39"/>
        <v>522.5</v>
      </c>
      <c r="BK10" s="214"/>
      <c r="BL10" s="215">
        <f t="shared" si="40"/>
        <v>0</v>
      </c>
      <c r="BM10" s="214">
        <f t="shared" si="41"/>
        <v>0</v>
      </c>
      <c r="BN10" s="214">
        <f t="shared" si="42"/>
        <v>0</v>
      </c>
      <c r="BO10" s="185">
        <f t="shared" si="43"/>
        <v>592.16666666666674</v>
      </c>
      <c r="BP10" s="214"/>
      <c r="BQ10" s="215">
        <f t="shared" si="44"/>
        <v>0</v>
      </c>
      <c r="BR10" s="214">
        <f t="shared" si="45"/>
        <v>0</v>
      </c>
      <c r="BS10" s="214">
        <f t="shared" si="46"/>
        <v>0</v>
      </c>
      <c r="BT10" s="185">
        <f t="shared" si="47"/>
        <v>661.83333333333337</v>
      </c>
      <c r="BU10" s="214"/>
      <c r="BV10" s="215">
        <f t="shared" si="48"/>
        <v>0</v>
      </c>
      <c r="BW10" s="242">
        <f t="shared" si="49"/>
        <v>0</v>
      </c>
      <c r="BX10" s="242">
        <f t="shared" si="50"/>
        <v>0</v>
      </c>
    </row>
    <row r="11" spans="1:76" s="181" customFormat="1" ht="23.25" customHeight="1" x14ac:dyDescent="0.2">
      <c r="A11" s="203" t="s">
        <v>20</v>
      </c>
      <c r="B11" s="227" t="s">
        <v>91</v>
      </c>
      <c r="C11" s="202" t="s">
        <v>70</v>
      </c>
      <c r="D11" s="226" t="s">
        <v>92</v>
      </c>
      <c r="E11" s="252">
        <v>11229158</v>
      </c>
      <c r="F11" s="198">
        <v>7</v>
      </c>
      <c r="G11" s="258">
        <v>7</v>
      </c>
      <c r="H11" s="246"/>
      <c r="I11" s="245"/>
      <c r="J11" s="245"/>
      <c r="K11" s="212">
        <v>4.2229999999999999</v>
      </c>
      <c r="L11" s="225">
        <v>526</v>
      </c>
      <c r="M11" s="212">
        <f t="shared" si="0"/>
        <v>4.2229999999999999</v>
      </c>
      <c r="N11" s="244">
        <v>526</v>
      </c>
      <c r="O11" s="157">
        <f t="shared" si="1"/>
        <v>2221.2979999999998</v>
      </c>
      <c r="P11" s="157">
        <f t="shared" si="2"/>
        <v>2469.6</v>
      </c>
      <c r="Q11" s="157">
        <f t="shared" si="3"/>
        <v>2469.6</v>
      </c>
      <c r="R11" s="209">
        <f t="shared" si="4"/>
        <v>0.89945659216067375</v>
      </c>
      <c r="S11" s="222">
        <f t="shared" si="5"/>
        <v>89.945659216067369</v>
      </c>
      <c r="T11" s="243">
        <v>90</v>
      </c>
      <c r="U11" s="220">
        <f t="shared" si="6"/>
        <v>526.3177835661852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87.666666666666671</v>
      </c>
      <c r="AB11" s="214">
        <v>60</v>
      </c>
      <c r="AC11" s="215">
        <f t="shared" si="12"/>
        <v>0.615597667638484</v>
      </c>
      <c r="AD11" s="214">
        <f t="shared" si="13"/>
        <v>253.38</v>
      </c>
      <c r="AE11" s="214">
        <f t="shared" si="14"/>
        <v>1520.28</v>
      </c>
      <c r="AF11" s="216">
        <f t="shared" si="15"/>
        <v>175.33333333333334</v>
      </c>
      <c r="AG11" s="214">
        <v>140</v>
      </c>
      <c r="AH11" s="215">
        <f t="shared" si="16"/>
        <v>0.71819727891156471</v>
      </c>
      <c r="AI11" s="214">
        <f t="shared" si="17"/>
        <v>591.22</v>
      </c>
      <c r="AJ11" s="214">
        <f t="shared" si="18"/>
        <v>1773.66</v>
      </c>
      <c r="AK11" s="185">
        <f t="shared" si="19"/>
        <v>263</v>
      </c>
      <c r="AL11" s="214">
        <v>210</v>
      </c>
      <c r="AM11" s="215">
        <f t="shared" si="20"/>
        <v>0.7181972789115646</v>
      </c>
      <c r="AN11" s="214">
        <f t="shared" si="21"/>
        <v>886.82999999999993</v>
      </c>
      <c r="AO11" s="214">
        <f t="shared" si="22"/>
        <v>1773.6599999999999</v>
      </c>
      <c r="AP11" s="185">
        <f t="shared" si="23"/>
        <v>350.66666666666669</v>
      </c>
      <c r="AQ11" s="214">
        <v>300</v>
      </c>
      <c r="AR11" s="215">
        <f t="shared" si="24"/>
        <v>0.76949708454810495</v>
      </c>
      <c r="AS11" s="214">
        <f t="shared" si="25"/>
        <v>1266.8999999999999</v>
      </c>
      <c r="AT11" s="214">
        <f t="shared" si="26"/>
        <v>1900.35</v>
      </c>
      <c r="AU11" s="185">
        <f t="shared" si="27"/>
        <v>394.5</v>
      </c>
      <c r="AV11" s="214">
        <v>390</v>
      </c>
      <c r="AW11" s="215">
        <f t="shared" si="28"/>
        <v>0.88919663103336577</v>
      </c>
      <c r="AX11" s="214">
        <f t="shared" si="29"/>
        <v>1646.97</v>
      </c>
      <c r="AY11" s="214">
        <f t="shared" si="30"/>
        <v>2195.96</v>
      </c>
      <c r="AZ11" s="185">
        <f t="shared" si="31"/>
        <v>482.16666666666669</v>
      </c>
      <c r="BA11" s="214"/>
      <c r="BB11" s="215">
        <f t="shared" si="32"/>
        <v>0</v>
      </c>
      <c r="BC11" s="214">
        <f t="shared" si="33"/>
        <v>0</v>
      </c>
      <c r="BD11" s="214">
        <f t="shared" si="34"/>
        <v>0</v>
      </c>
      <c r="BE11" s="185">
        <f t="shared" si="35"/>
        <v>569.83333333333337</v>
      </c>
      <c r="BF11" s="214"/>
      <c r="BG11" s="215">
        <f t="shared" si="36"/>
        <v>0</v>
      </c>
      <c r="BH11" s="214">
        <f t="shared" si="37"/>
        <v>0</v>
      </c>
      <c r="BI11" s="214">
        <f t="shared" si="38"/>
        <v>0</v>
      </c>
      <c r="BJ11" s="185">
        <f t="shared" si="39"/>
        <v>657.5</v>
      </c>
      <c r="BK11" s="214"/>
      <c r="BL11" s="215">
        <f t="shared" si="40"/>
        <v>0</v>
      </c>
      <c r="BM11" s="214">
        <f t="shared" si="41"/>
        <v>0</v>
      </c>
      <c r="BN11" s="214">
        <f t="shared" si="42"/>
        <v>0</v>
      </c>
      <c r="BO11" s="185">
        <f t="shared" si="43"/>
        <v>745.16666666666674</v>
      </c>
      <c r="BP11" s="214"/>
      <c r="BQ11" s="215">
        <f t="shared" si="44"/>
        <v>0</v>
      </c>
      <c r="BR11" s="214">
        <f t="shared" si="45"/>
        <v>0</v>
      </c>
      <c r="BS11" s="214">
        <f t="shared" si="46"/>
        <v>0</v>
      </c>
      <c r="BT11" s="185">
        <f t="shared" si="47"/>
        <v>832.83333333333337</v>
      </c>
      <c r="BU11" s="214"/>
      <c r="BV11" s="215">
        <f t="shared" si="48"/>
        <v>0</v>
      </c>
      <c r="BW11" s="242">
        <f t="shared" si="49"/>
        <v>0</v>
      </c>
      <c r="BX11" s="242">
        <f t="shared" si="50"/>
        <v>0</v>
      </c>
    </row>
    <row r="12" spans="1:76" s="181" customFormat="1" ht="23.25" customHeight="1" x14ac:dyDescent="0.2">
      <c r="A12" s="203" t="s">
        <v>20</v>
      </c>
      <c r="B12" s="227" t="s">
        <v>91</v>
      </c>
      <c r="C12" s="202" t="s">
        <v>70</v>
      </c>
      <c r="D12" s="247" t="s">
        <v>90</v>
      </c>
      <c r="E12" s="261">
        <v>11229158</v>
      </c>
      <c r="F12" s="198">
        <v>7</v>
      </c>
      <c r="G12" s="198">
        <v>7</v>
      </c>
      <c r="H12" s="245"/>
      <c r="I12" s="245"/>
      <c r="J12" s="245"/>
      <c r="K12" s="212">
        <v>4.2229999999999999</v>
      </c>
      <c r="L12" s="225">
        <v>406</v>
      </c>
      <c r="M12" s="212">
        <f t="shared" si="0"/>
        <v>4.2229999999999999</v>
      </c>
      <c r="N12" s="224">
        <v>406</v>
      </c>
      <c r="O12" s="157">
        <f t="shared" si="1"/>
        <v>1714.538</v>
      </c>
      <c r="P12" s="157">
        <f t="shared" si="2"/>
        <v>2469.6</v>
      </c>
      <c r="Q12" s="157">
        <f t="shared" si="3"/>
        <v>2469.6</v>
      </c>
      <c r="R12" s="209">
        <f t="shared" si="4"/>
        <v>0.69425736961451245</v>
      </c>
      <c r="S12" s="222">
        <f t="shared" si="5"/>
        <v>69.42573696145125</v>
      </c>
      <c r="T12" s="251">
        <v>69.400000000000006</v>
      </c>
      <c r="U12" s="220">
        <f t="shared" si="6"/>
        <v>405.8494908832584</v>
      </c>
      <c r="V12" s="219">
        <f t="shared" si="7"/>
        <v>4.2229999999999999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67.666666666666671</v>
      </c>
      <c r="AB12" s="214">
        <v>60</v>
      </c>
      <c r="AC12" s="215">
        <f t="shared" si="12"/>
        <v>0.615597667638484</v>
      </c>
      <c r="AD12" s="214">
        <f t="shared" si="13"/>
        <v>253.38</v>
      </c>
      <c r="AE12" s="214">
        <f t="shared" si="14"/>
        <v>1520.28</v>
      </c>
      <c r="AF12" s="216">
        <f t="shared" si="15"/>
        <v>135.33333333333334</v>
      </c>
      <c r="AG12" s="214">
        <v>120</v>
      </c>
      <c r="AH12" s="215">
        <f t="shared" si="16"/>
        <v>0.615597667638484</v>
      </c>
      <c r="AI12" s="214">
        <f t="shared" si="17"/>
        <v>506.76</v>
      </c>
      <c r="AJ12" s="214">
        <f t="shared" si="18"/>
        <v>1520.28</v>
      </c>
      <c r="AK12" s="185">
        <f t="shared" si="19"/>
        <v>203</v>
      </c>
      <c r="AL12" s="214">
        <v>180</v>
      </c>
      <c r="AM12" s="215">
        <f t="shared" si="20"/>
        <v>0.615597667638484</v>
      </c>
      <c r="AN12" s="214">
        <f t="shared" si="21"/>
        <v>760.14</v>
      </c>
      <c r="AO12" s="214">
        <f t="shared" si="22"/>
        <v>1520.28</v>
      </c>
      <c r="AP12" s="185">
        <f t="shared" si="23"/>
        <v>270.66666666666669</v>
      </c>
      <c r="AQ12" s="214">
        <v>240</v>
      </c>
      <c r="AR12" s="215">
        <f t="shared" si="24"/>
        <v>0.615597667638484</v>
      </c>
      <c r="AS12" s="214">
        <f t="shared" si="25"/>
        <v>1013.52</v>
      </c>
      <c r="AT12" s="214">
        <f t="shared" si="26"/>
        <v>1520.28</v>
      </c>
      <c r="AU12" s="185">
        <f t="shared" si="27"/>
        <v>304.5</v>
      </c>
      <c r="AV12" s="214">
        <v>300</v>
      </c>
      <c r="AW12" s="215">
        <f t="shared" si="28"/>
        <v>0.68399740848720436</v>
      </c>
      <c r="AX12" s="214">
        <f t="shared" si="29"/>
        <v>1266.8999999999999</v>
      </c>
      <c r="AY12" s="214">
        <f t="shared" si="30"/>
        <v>1689.1999999999998</v>
      </c>
      <c r="AZ12" s="185">
        <f t="shared" si="31"/>
        <v>372.16666666666669</v>
      </c>
      <c r="BA12" s="214"/>
      <c r="BB12" s="215">
        <f t="shared" si="32"/>
        <v>0</v>
      </c>
      <c r="BC12" s="214">
        <f t="shared" si="33"/>
        <v>0</v>
      </c>
      <c r="BD12" s="214">
        <f t="shared" si="34"/>
        <v>0</v>
      </c>
      <c r="BE12" s="185">
        <f t="shared" si="35"/>
        <v>439.83333333333337</v>
      </c>
      <c r="BF12" s="214"/>
      <c r="BG12" s="215">
        <f t="shared" si="36"/>
        <v>0</v>
      </c>
      <c r="BH12" s="214">
        <f t="shared" si="37"/>
        <v>0</v>
      </c>
      <c r="BI12" s="214">
        <f t="shared" si="38"/>
        <v>0</v>
      </c>
      <c r="BJ12" s="185">
        <f t="shared" si="39"/>
        <v>507.50000000000006</v>
      </c>
      <c r="BK12" s="214"/>
      <c r="BL12" s="215">
        <f t="shared" si="40"/>
        <v>0</v>
      </c>
      <c r="BM12" s="214">
        <f t="shared" si="41"/>
        <v>0</v>
      </c>
      <c r="BN12" s="214">
        <f t="shared" si="42"/>
        <v>0</v>
      </c>
      <c r="BO12" s="185">
        <f t="shared" si="43"/>
        <v>575.16666666666674</v>
      </c>
      <c r="BP12" s="214"/>
      <c r="BQ12" s="215">
        <f t="shared" si="44"/>
        <v>0</v>
      </c>
      <c r="BR12" s="214">
        <f t="shared" si="45"/>
        <v>0</v>
      </c>
      <c r="BS12" s="214">
        <f t="shared" si="46"/>
        <v>0</v>
      </c>
      <c r="BT12" s="185">
        <f t="shared" si="47"/>
        <v>642.83333333333337</v>
      </c>
      <c r="BU12" s="214"/>
      <c r="BV12" s="215">
        <f t="shared" si="48"/>
        <v>0</v>
      </c>
      <c r="BW12" s="242">
        <f t="shared" si="49"/>
        <v>0</v>
      </c>
      <c r="BX12" s="242">
        <f t="shared" si="50"/>
        <v>0</v>
      </c>
    </row>
    <row r="13" spans="1:76" s="181" customFormat="1" ht="23.25" customHeight="1" x14ac:dyDescent="0.2">
      <c r="A13" s="203" t="s">
        <v>20</v>
      </c>
      <c r="B13" s="227" t="s">
        <v>85</v>
      </c>
      <c r="C13" s="202" t="s">
        <v>70</v>
      </c>
      <c r="D13" s="247" t="s">
        <v>89</v>
      </c>
      <c r="E13" s="252">
        <v>11202010</v>
      </c>
      <c r="F13" s="198">
        <v>7</v>
      </c>
      <c r="G13" s="258">
        <v>6</v>
      </c>
      <c r="H13" s="246"/>
      <c r="I13" s="246"/>
      <c r="J13" s="245">
        <v>360</v>
      </c>
      <c r="K13" s="212">
        <v>3.7138</v>
      </c>
      <c r="L13" s="225">
        <v>184</v>
      </c>
      <c r="M13" s="212">
        <f t="shared" si="0"/>
        <v>3.7138</v>
      </c>
      <c r="N13" s="244">
        <v>184</v>
      </c>
      <c r="O13" s="157">
        <f t="shared" si="1"/>
        <v>683.33920000000001</v>
      </c>
      <c r="P13" s="157">
        <f t="shared" si="2"/>
        <v>2116.8000000000002</v>
      </c>
      <c r="Q13" s="157">
        <f t="shared" si="3"/>
        <v>2476.8000000000002</v>
      </c>
      <c r="R13" s="209">
        <f t="shared" si="4"/>
        <v>0.2758959948320413</v>
      </c>
      <c r="S13" s="222">
        <f t="shared" si="5"/>
        <v>27.589599483204129</v>
      </c>
      <c r="T13" s="243">
        <v>27.7</v>
      </c>
      <c r="U13" s="220">
        <f t="shared" si="6"/>
        <v>157.88507727933654</v>
      </c>
      <c r="V13" s="219">
        <f t="shared" si="7"/>
        <v>3.7138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30.666666666666668</v>
      </c>
      <c r="AB13" s="214">
        <v>0</v>
      </c>
      <c r="AC13" s="215">
        <f t="shared" si="12"/>
        <v>0</v>
      </c>
      <c r="AD13" s="214">
        <f t="shared" si="13"/>
        <v>0</v>
      </c>
      <c r="AE13" s="214">
        <f t="shared" si="14"/>
        <v>0</v>
      </c>
      <c r="AF13" s="216">
        <f t="shared" si="15"/>
        <v>61.333333333333336</v>
      </c>
      <c r="AG13" s="214">
        <v>20</v>
      </c>
      <c r="AH13" s="215">
        <f t="shared" si="16"/>
        <v>8.9966085271317817E-2</v>
      </c>
      <c r="AI13" s="214">
        <f t="shared" si="17"/>
        <v>74.275999999999996</v>
      </c>
      <c r="AJ13" s="214">
        <f t="shared" si="18"/>
        <v>222.82799999999997</v>
      </c>
      <c r="AK13" s="185">
        <f t="shared" si="19"/>
        <v>92</v>
      </c>
      <c r="AL13" s="214">
        <v>40</v>
      </c>
      <c r="AM13" s="215">
        <f t="shared" si="20"/>
        <v>0.11995478036175709</v>
      </c>
      <c r="AN13" s="214">
        <f t="shared" si="21"/>
        <v>148.55199999999999</v>
      </c>
      <c r="AO13" s="214">
        <f t="shared" si="22"/>
        <v>297.10399999999998</v>
      </c>
      <c r="AP13" s="185">
        <f t="shared" si="23"/>
        <v>122.66666666666667</v>
      </c>
      <c r="AQ13" s="214">
        <v>60</v>
      </c>
      <c r="AR13" s="215">
        <f t="shared" si="24"/>
        <v>0.13494912790697675</v>
      </c>
      <c r="AS13" s="214">
        <f t="shared" si="25"/>
        <v>222.828</v>
      </c>
      <c r="AT13" s="214">
        <f t="shared" si="26"/>
        <v>334.24200000000002</v>
      </c>
      <c r="AU13" s="185">
        <f t="shared" si="27"/>
        <v>138</v>
      </c>
      <c r="AV13" s="214">
        <v>80</v>
      </c>
      <c r="AW13" s="215">
        <f t="shared" si="28"/>
        <v>0.15993970714900943</v>
      </c>
      <c r="AX13" s="214">
        <f t="shared" si="29"/>
        <v>297.10399999999998</v>
      </c>
      <c r="AY13" s="214">
        <f t="shared" si="30"/>
        <v>396.13866666666661</v>
      </c>
      <c r="AZ13" s="185">
        <f t="shared" si="31"/>
        <v>168.66666666666669</v>
      </c>
      <c r="BA13" s="214"/>
      <c r="BB13" s="215">
        <f t="shared" si="32"/>
        <v>0</v>
      </c>
      <c r="BC13" s="214">
        <f t="shared" si="33"/>
        <v>0</v>
      </c>
      <c r="BD13" s="214">
        <f t="shared" si="34"/>
        <v>0</v>
      </c>
      <c r="BE13" s="185">
        <f t="shared" si="35"/>
        <v>199.33333333333334</v>
      </c>
      <c r="BF13" s="214"/>
      <c r="BG13" s="215">
        <f t="shared" si="36"/>
        <v>0</v>
      </c>
      <c r="BH13" s="214">
        <f t="shared" si="37"/>
        <v>0</v>
      </c>
      <c r="BI13" s="214">
        <f t="shared" si="38"/>
        <v>0</v>
      </c>
      <c r="BJ13" s="185">
        <f t="shared" si="39"/>
        <v>230</v>
      </c>
      <c r="BK13" s="214"/>
      <c r="BL13" s="215">
        <f t="shared" si="40"/>
        <v>0</v>
      </c>
      <c r="BM13" s="214">
        <f t="shared" si="41"/>
        <v>0</v>
      </c>
      <c r="BN13" s="214">
        <f t="shared" si="42"/>
        <v>0</v>
      </c>
      <c r="BO13" s="185">
        <f t="shared" si="43"/>
        <v>260.66666666666669</v>
      </c>
      <c r="BP13" s="214"/>
      <c r="BQ13" s="215">
        <f t="shared" si="44"/>
        <v>0</v>
      </c>
      <c r="BR13" s="214">
        <f t="shared" si="45"/>
        <v>0</v>
      </c>
      <c r="BS13" s="214">
        <f t="shared" si="46"/>
        <v>0</v>
      </c>
      <c r="BT13" s="185">
        <f t="shared" si="47"/>
        <v>291.33333333333337</v>
      </c>
      <c r="BU13" s="214"/>
      <c r="BV13" s="215">
        <f t="shared" si="48"/>
        <v>0</v>
      </c>
      <c r="BW13" s="242">
        <f t="shared" si="49"/>
        <v>0</v>
      </c>
      <c r="BX13" s="242">
        <f t="shared" si="50"/>
        <v>0</v>
      </c>
    </row>
    <row r="14" spans="1:76" s="181" customFormat="1" ht="23.25" customHeight="1" x14ac:dyDescent="0.2">
      <c r="A14" s="203" t="s">
        <v>20</v>
      </c>
      <c r="B14" s="227" t="s">
        <v>85</v>
      </c>
      <c r="C14" s="202" t="s">
        <v>70</v>
      </c>
      <c r="D14" s="247" t="s">
        <v>88</v>
      </c>
      <c r="E14" s="252">
        <v>11202010</v>
      </c>
      <c r="F14" s="198">
        <v>7</v>
      </c>
      <c r="G14" s="258">
        <v>4.5</v>
      </c>
      <c r="H14" s="246"/>
      <c r="I14" s="246"/>
      <c r="J14" s="245">
        <f>360+360</f>
        <v>720</v>
      </c>
      <c r="K14" s="212">
        <v>3.7138</v>
      </c>
      <c r="L14" s="225">
        <v>565</v>
      </c>
      <c r="M14" s="212">
        <f t="shared" si="0"/>
        <v>3.7138</v>
      </c>
      <c r="N14" s="244">
        <v>525</v>
      </c>
      <c r="O14" s="157">
        <f t="shared" si="1"/>
        <v>1949.7449999999999</v>
      </c>
      <c r="P14" s="157">
        <f t="shared" si="2"/>
        <v>1587.6000000000001</v>
      </c>
      <c r="Q14" s="157">
        <f t="shared" si="3"/>
        <v>2307.6000000000004</v>
      </c>
      <c r="R14" s="209">
        <f t="shared" si="4"/>
        <v>0.84492329693187707</v>
      </c>
      <c r="S14" s="222">
        <f t="shared" si="5"/>
        <v>84.492329693187713</v>
      </c>
      <c r="T14" s="243">
        <v>85</v>
      </c>
      <c r="U14" s="220">
        <f t="shared" si="6"/>
        <v>363.36367063385211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87.5</v>
      </c>
      <c r="AB14" s="214">
        <v>60</v>
      </c>
      <c r="AC14" s="215">
        <f t="shared" si="12"/>
        <v>0.57937597503900151</v>
      </c>
      <c r="AD14" s="214">
        <f t="shared" si="13"/>
        <v>222.828</v>
      </c>
      <c r="AE14" s="214">
        <f t="shared" si="14"/>
        <v>1336.9680000000001</v>
      </c>
      <c r="AF14" s="216">
        <f t="shared" si="15"/>
        <v>175</v>
      </c>
      <c r="AG14" s="214">
        <v>160</v>
      </c>
      <c r="AH14" s="215">
        <f t="shared" si="16"/>
        <v>0.7725013000520019</v>
      </c>
      <c r="AI14" s="214">
        <f t="shared" si="17"/>
        <v>594.20799999999997</v>
      </c>
      <c r="AJ14" s="214">
        <f t="shared" si="18"/>
        <v>1782.6239999999998</v>
      </c>
      <c r="AK14" s="185">
        <f t="shared" si="19"/>
        <v>262.5</v>
      </c>
      <c r="AL14" s="214">
        <v>210</v>
      </c>
      <c r="AM14" s="215">
        <f t="shared" si="20"/>
        <v>0.67593863754550176</v>
      </c>
      <c r="AN14" s="214">
        <f t="shared" si="21"/>
        <v>779.89800000000002</v>
      </c>
      <c r="AO14" s="214">
        <f t="shared" si="22"/>
        <v>1559.796</v>
      </c>
      <c r="AP14" s="185">
        <f t="shared" si="23"/>
        <v>350</v>
      </c>
      <c r="AQ14" s="214">
        <v>300</v>
      </c>
      <c r="AR14" s="215">
        <f t="shared" si="24"/>
        <v>0.72421996879875183</v>
      </c>
      <c r="AS14" s="214">
        <f t="shared" si="25"/>
        <v>1114.1400000000001</v>
      </c>
      <c r="AT14" s="214">
        <f t="shared" si="26"/>
        <v>1671.21</v>
      </c>
      <c r="AU14" s="185">
        <f t="shared" si="27"/>
        <v>393.75</v>
      </c>
      <c r="AV14" s="214">
        <v>360</v>
      </c>
      <c r="AW14" s="215">
        <f t="shared" si="28"/>
        <v>0.77250130005200202</v>
      </c>
      <c r="AX14" s="214">
        <f t="shared" si="29"/>
        <v>1336.9680000000001</v>
      </c>
      <c r="AY14" s="214">
        <f t="shared" si="30"/>
        <v>1782.6240000000003</v>
      </c>
      <c r="AZ14" s="185">
        <f t="shared" si="31"/>
        <v>481.25</v>
      </c>
      <c r="BA14" s="214"/>
      <c r="BB14" s="215">
        <f t="shared" si="32"/>
        <v>0</v>
      </c>
      <c r="BC14" s="214">
        <f t="shared" si="33"/>
        <v>0</v>
      </c>
      <c r="BD14" s="214">
        <f t="shared" si="34"/>
        <v>0</v>
      </c>
      <c r="BE14" s="185">
        <f t="shared" si="35"/>
        <v>568.75</v>
      </c>
      <c r="BF14" s="214"/>
      <c r="BG14" s="215">
        <f t="shared" si="36"/>
        <v>0</v>
      </c>
      <c r="BH14" s="214">
        <f t="shared" si="37"/>
        <v>0</v>
      </c>
      <c r="BI14" s="214">
        <f t="shared" si="38"/>
        <v>0</v>
      </c>
      <c r="BJ14" s="185">
        <f t="shared" si="39"/>
        <v>656.25</v>
      </c>
      <c r="BK14" s="214"/>
      <c r="BL14" s="215">
        <f t="shared" si="40"/>
        <v>0</v>
      </c>
      <c r="BM14" s="214">
        <f t="shared" si="41"/>
        <v>0</v>
      </c>
      <c r="BN14" s="214">
        <f t="shared" si="42"/>
        <v>0</v>
      </c>
      <c r="BO14" s="185">
        <f t="shared" si="43"/>
        <v>743.75</v>
      </c>
      <c r="BP14" s="214"/>
      <c r="BQ14" s="215">
        <f t="shared" si="44"/>
        <v>0</v>
      </c>
      <c r="BR14" s="214">
        <f t="shared" si="45"/>
        <v>0</v>
      </c>
      <c r="BS14" s="214">
        <f t="shared" si="46"/>
        <v>0</v>
      </c>
      <c r="BT14" s="185">
        <f t="shared" si="47"/>
        <v>831.25</v>
      </c>
      <c r="BU14" s="214"/>
      <c r="BV14" s="215">
        <f t="shared" si="48"/>
        <v>0</v>
      </c>
      <c r="BW14" s="242">
        <f t="shared" si="49"/>
        <v>0</v>
      </c>
      <c r="BX14" s="242">
        <f t="shared" si="50"/>
        <v>0</v>
      </c>
    </row>
    <row r="15" spans="1:76" s="181" customFormat="1" ht="23.25" customHeight="1" x14ac:dyDescent="0.2">
      <c r="A15" s="203" t="s">
        <v>20</v>
      </c>
      <c r="B15" s="227" t="s">
        <v>85</v>
      </c>
      <c r="C15" s="202" t="s">
        <v>70</v>
      </c>
      <c r="D15" s="247" t="s">
        <v>87</v>
      </c>
      <c r="E15" s="260">
        <v>11214898</v>
      </c>
      <c r="F15" s="198">
        <v>7</v>
      </c>
      <c r="G15" s="258">
        <v>7</v>
      </c>
      <c r="H15" s="246"/>
      <c r="I15" s="245"/>
      <c r="J15" s="245"/>
      <c r="K15" s="212">
        <v>2.5171089413392789</v>
      </c>
      <c r="L15" s="225">
        <v>797</v>
      </c>
      <c r="M15" s="212">
        <f t="shared" si="0"/>
        <v>2.5171089413392789</v>
      </c>
      <c r="N15" s="244">
        <v>785</v>
      </c>
      <c r="O15" s="157">
        <f t="shared" si="1"/>
        <v>1975.9305189513339</v>
      </c>
      <c r="P15" s="157">
        <f t="shared" si="2"/>
        <v>2469.6</v>
      </c>
      <c r="Q15" s="157">
        <f t="shared" si="3"/>
        <v>2469.6</v>
      </c>
      <c r="R15" s="209">
        <f t="shared" si="4"/>
        <v>0.80010144110436265</v>
      </c>
      <c r="S15" s="222">
        <f t="shared" si="5"/>
        <v>80.010144110436272</v>
      </c>
      <c r="T15" s="243">
        <v>80</v>
      </c>
      <c r="U15" s="220">
        <f t="shared" si="6"/>
        <v>784.90047353643718</v>
      </c>
      <c r="V15" s="219">
        <f t="shared" si="7"/>
        <v>2.5171089413392789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130.83333333333334</v>
      </c>
      <c r="AB15" s="214">
        <v>60</v>
      </c>
      <c r="AC15" s="215">
        <f t="shared" si="12"/>
        <v>0.36692550165295607</v>
      </c>
      <c r="AD15" s="214">
        <f t="shared" si="13"/>
        <v>151.02653648035673</v>
      </c>
      <c r="AE15" s="214">
        <f t="shared" si="14"/>
        <v>906.15921888214029</v>
      </c>
      <c r="AF15" s="216">
        <f t="shared" si="15"/>
        <v>261.66666666666669</v>
      </c>
      <c r="AG15" s="214">
        <v>300</v>
      </c>
      <c r="AH15" s="215">
        <f t="shared" si="16"/>
        <v>0.91731375413239025</v>
      </c>
      <c r="AI15" s="214">
        <f t="shared" si="17"/>
        <v>755.13268240178365</v>
      </c>
      <c r="AJ15" s="214">
        <f t="shared" si="18"/>
        <v>2265.3980472053508</v>
      </c>
      <c r="AK15" s="185">
        <f t="shared" si="19"/>
        <v>392.5</v>
      </c>
      <c r="AL15" s="214">
        <v>390</v>
      </c>
      <c r="AM15" s="215">
        <f t="shared" si="20"/>
        <v>0.79500525358140484</v>
      </c>
      <c r="AN15" s="214">
        <f t="shared" si="21"/>
        <v>981.67248712231878</v>
      </c>
      <c r="AO15" s="214">
        <f t="shared" si="22"/>
        <v>1963.3449742446373</v>
      </c>
      <c r="AP15" s="185">
        <f t="shared" si="23"/>
        <v>523.33333333333337</v>
      </c>
      <c r="AQ15" s="214">
        <v>546</v>
      </c>
      <c r="AR15" s="215">
        <f t="shared" si="24"/>
        <v>0.83475551626047528</v>
      </c>
      <c r="AS15" s="214">
        <f t="shared" si="25"/>
        <v>1374.3414819712464</v>
      </c>
      <c r="AT15" s="214">
        <f t="shared" si="26"/>
        <v>2061.5122229568697</v>
      </c>
      <c r="AU15" s="185">
        <f t="shared" si="27"/>
        <v>588.75</v>
      </c>
      <c r="AV15" s="214">
        <v>606</v>
      </c>
      <c r="AW15" s="215">
        <f t="shared" si="28"/>
        <v>0.82354390370996811</v>
      </c>
      <c r="AX15" s="214">
        <f t="shared" si="29"/>
        <v>1525.3680184516029</v>
      </c>
      <c r="AY15" s="214">
        <f t="shared" si="30"/>
        <v>2033.8240246021371</v>
      </c>
      <c r="AZ15" s="185">
        <f t="shared" si="31"/>
        <v>719.58333333333337</v>
      </c>
      <c r="BA15" s="214"/>
      <c r="BB15" s="215">
        <f t="shared" si="32"/>
        <v>0</v>
      </c>
      <c r="BC15" s="214">
        <f t="shared" si="33"/>
        <v>0</v>
      </c>
      <c r="BD15" s="214">
        <f t="shared" si="34"/>
        <v>0</v>
      </c>
      <c r="BE15" s="185">
        <f t="shared" si="35"/>
        <v>850.41666666666674</v>
      </c>
      <c r="BF15" s="214"/>
      <c r="BG15" s="215">
        <f t="shared" si="36"/>
        <v>0</v>
      </c>
      <c r="BH15" s="214">
        <f t="shared" si="37"/>
        <v>0</v>
      </c>
      <c r="BI15" s="214">
        <f t="shared" si="38"/>
        <v>0</v>
      </c>
      <c r="BJ15" s="185">
        <f t="shared" si="39"/>
        <v>981.25000000000011</v>
      </c>
      <c r="BK15" s="214"/>
      <c r="BL15" s="215">
        <f t="shared" si="40"/>
        <v>0</v>
      </c>
      <c r="BM15" s="214">
        <f t="shared" si="41"/>
        <v>0</v>
      </c>
      <c r="BN15" s="214">
        <f t="shared" si="42"/>
        <v>0</v>
      </c>
      <c r="BO15" s="185">
        <f t="shared" si="43"/>
        <v>1112.0833333333335</v>
      </c>
      <c r="BP15" s="214"/>
      <c r="BQ15" s="215">
        <f t="shared" si="44"/>
        <v>0</v>
      </c>
      <c r="BR15" s="214">
        <f t="shared" si="45"/>
        <v>0</v>
      </c>
      <c r="BS15" s="214">
        <f t="shared" si="46"/>
        <v>0</v>
      </c>
      <c r="BT15" s="185">
        <f t="shared" si="47"/>
        <v>1242.9166666666667</v>
      </c>
      <c r="BU15" s="214"/>
      <c r="BV15" s="215">
        <f t="shared" si="48"/>
        <v>0</v>
      </c>
      <c r="BW15" s="242">
        <f t="shared" si="49"/>
        <v>0</v>
      </c>
      <c r="BX15" s="242">
        <f t="shared" si="50"/>
        <v>0</v>
      </c>
    </row>
    <row r="16" spans="1:76" s="181" customFormat="1" ht="23.25" customHeight="1" x14ac:dyDescent="0.2">
      <c r="A16" s="203" t="s">
        <v>20</v>
      </c>
      <c r="B16" s="227" t="s">
        <v>85</v>
      </c>
      <c r="C16" s="202" t="s">
        <v>70</v>
      </c>
      <c r="D16" s="247" t="s">
        <v>86</v>
      </c>
      <c r="E16" s="260">
        <v>11202010</v>
      </c>
      <c r="F16" s="198">
        <v>7</v>
      </c>
      <c r="G16" s="258">
        <v>7</v>
      </c>
      <c r="H16" s="246"/>
      <c r="I16" s="246"/>
      <c r="J16" s="245"/>
      <c r="K16" s="212">
        <v>3.7138</v>
      </c>
      <c r="L16" s="225">
        <v>363</v>
      </c>
      <c r="M16" s="212">
        <f t="shared" si="0"/>
        <v>3.7138</v>
      </c>
      <c r="N16" s="244">
        <v>363</v>
      </c>
      <c r="O16" s="157">
        <f t="shared" si="1"/>
        <v>1348.1094000000001</v>
      </c>
      <c r="P16" s="157">
        <f t="shared" si="2"/>
        <v>2469.6</v>
      </c>
      <c r="Q16" s="157">
        <f t="shared" si="3"/>
        <v>2469.6</v>
      </c>
      <c r="R16" s="209">
        <f t="shared" si="4"/>
        <v>0.54588168124392622</v>
      </c>
      <c r="S16" s="222">
        <f t="shared" si="5"/>
        <v>54.588168124392624</v>
      </c>
      <c r="T16" s="243">
        <v>54.6</v>
      </c>
      <c r="U16" s="220">
        <f t="shared" si="6"/>
        <v>363.07867951962953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60.5</v>
      </c>
      <c r="AB16" s="214">
        <v>60</v>
      </c>
      <c r="AC16" s="215">
        <f t="shared" si="12"/>
        <v>0.54137026239067065</v>
      </c>
      <c r="AD16" s="214">
        <f t="shared" si="13"/>
        <v>222.828</v>
      </c>
      <c r="AE16" s="214">
        <f t="shared" si="14"/>
        <v>1336.9680000000001</v>
      </c>
      <c r="AF16" s="216">
        <f t="shared" si="15"/>
        <v>121</v>
      </c>
      <c r="AG16" s="214">
        <v>120</v>
      </c>
      <c r="AH16" s="215">
        <f t="shared" si="16"/>
        <v>0.54137026239067065</v>
      </c>
      <c r="AI16" s="214">
        <f t="shared" si="17"/>
        <v>445.65600000000001</v>
      </c>
      <c r="AJ16" s="214">
        <f t="shared" si="18"/>
        <v>1336.9680000000001</v>
      </c>
      <c r="AK16" s="185">
        <f t="shared" si="19"/>
        <v>181.5</v>
      </c>
      <c r="AL16" s="214">
        <v>180</v>
      </c>
      <c r="AM16" s="215">
        <f t="shared" si="20"/>
        <v>0.54137026239067065</v>
      </c>
      <c r="AN16" s="214">
        <f t="shared" si="21"/>
        <v>668.48400000000004</v>
      </c>
      <c r="AO16" s="214">
        <f t="shared" si="22"/>
        <v>1336.9680000000001</v>
      </c>
      <c r="AP16" s="185">
        <f t="shared" si="23"/>
        <v>242</v>
      </c>
      <c r="AQ16" s="214">
        <v>240</v>
      </c>
      <c r="AR16" s="215">
        <f t="shared" si="24"/>
        <v>0.54137026239067065</v>
      </c>
      <c r="AS16" s="214">
        <f t="shared" si="25"/>
        <v>891.31200000000001</v>
      </c>
      <c r="AT16" s="214">
        <f t="shared" si="26"/>
        <v>1336.9680000000001</v>
      </c>
      <c r="AU16" s="185">
        <f t="shared" si="27"/>
        <v>272.25</v>
      </c>
      <c r="AV16" s="214">
        <v>300</v>
      </c>
      <c r="AW16" s="215">
        <f t="shared" si="28"/>
        <v>0.60152251376741184</v>
      </c>
      <c r="AX16" s="214">
        <f t="shared" si="29"/>
        <v>1114.1400000000001</v>
      </c>
      <c r="AY16" s="214">
        <f t="shared" si="30"/>
        <v>1485.5200000000002</v>
      </c>
      <c r="AZ16" s="185">
        <f t="shared" si="31"/>
        <v>332.75</v>
      </c>
      <c r="BA16" s="214"/>
      <c r="BB16" s="215">
        <f t="shared" si="32"/>
        <v>0</v>
      </c>
      <c r="BC16" s="214">
        <f t="shared" si="33"/>
        <v>0</v>
      </c>
      <c r="BD16" s="214">
        <f t="shared" si="34"/>
        <v>0</v>
      </c>
      <c r="BE16" s="185">
        <f t="shared" si="35"/>
        <v>393.25</v>
      </c>
      <c r="BF16" s="214"/>
      <c r="BG16" s="215">
        <f t="shared" si="36"/>
        <v>0</v>
      </c>
      <c r="BH16" s="214">
        <f t="shared" si="37"/>
        <v>0</v>
      </c>
      <c r="BI16" s="214">
        <f t="shared" si="38"/>
        <v>0</v>
      </c>
      <c r="BJ16" s="185">
        <f t="shared" si="39"/>
        <v>453.75</v>
      </c>
      <c r="BK16" s="214"/>
      <c r="BL16" s="215">
        <f t="shared" si="40"/>
        <v>0</v>
      </c>
      <c r="BM16" s="214">
        <f t="shared" si="41"/>
        <v>0</v>
      </c>
      <c r="BN16" s="214">
        <f t="shared" si="42"/>
        <v>0</v>
      </c>
      <c r="BO16" s="185">
        <f t="shared" si="43"/>
        <v>514.25</v>
      </c>
      <c r="BP16" s="214"/>
      <c r="BQ16" s="215">
        <f t="shared" si="44"/>
        <v>0</v>
      </c>
      <c r="BR16" s="214">
        <f t="shared" si="45"/>
        <v>0</v>
      </c>
      <c r="BS16" s="214">
        <f t="shared" si="46"/>
        <v>0</v>
      </c>
      <c r="BT16" s="185">
        <f t="shared" si="47"/>
        <v>574.75</v>
      </c>
      <c r="BU16" s="214"/>
      <c r="BV16" s="215">
        <f t="shared" si="48"/>
        <v>0</v>
      </c>
      <c r="BW16" s="242">
        <f t="shared" si="49"/>
        <v>0</v>
      </c>
      <c r="BX16" s="242">
        <f t="shared" si="50"/>
        <v>0</v>
      </c>
    </row>
    <row r="17" spans="1:76" s="181" customFormat="1" ht="23.25" customHeight="1" x14ac:dyDescent="0.2">
      <c r="A17" s="203" t="s">
        <v>20</v>
      </c>
      <c r="B17" s="227" t="s">
        <v>85</v>
      </c>
      <c r="C17" s="202" t="s">
        <v>70</v>
      </c>
      <c r="D17" s="247" t="s">
        <v>84</v>
      </c>
      <c r="E17" s="260">
        <v>11202010</v>
      </c>
      <c r="F17" s="198">
        <v>7</v>
      </c>
      <c r="G17" s="258">
        <v>7</v>
      </c>
      <c r="H17" s="246"/>
      <c r="I17" s="246"/>
      <c r="J17" s="245"/>
      <c r="K17" s="212">
        <v>3.7138</v>
      </c>
      <c r="L17" s="225">
        <v>632</v>
      </c>
      <c r="M17" s="212">
        <f t="shared" si="0"/>
        <v>3.7138</v>
      </c>
      <c r="N17" s="244">
        <v>632</v>
      </c>
      <c r="O17" s="157">
        <f t="shared" si="1"/>
        <v>2347.1215999999999</v>
      </c>
      <c r="P17" s="157">
        <f t="shared" si="2"/>
        <v>2469.6</v>
      </c>
      <c r="Q17" s="157">
        <f t="shared" si="3"/>
        <v>2469.6</v>
      </c>
      <c r="R17" s="209">
        <f t="shared" si="4"/>
        <v>0.9504055717525105</v>
      </c>
      <c r="S17" s="222">
        <f t="shared" si="5"/>
        <v>95.040557175251053</v>
      </c>
      <c r="T17" s="243">
        <v>95</v>
      </c>
      <c r="U17" s="220">
        <f t="shared" si="6"/>
        <v>631.73030319349459</v>
      </c>
      <c r="V17" s="219">
        <f t="shared" si="7"/>
        <v>3.7138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105.33333333333333</v>
      </c>
      <c r="AB17" s="214">
        <v>60</v>
      </c>
      <c r="AC17" s="215">
        <f t="shared" si="12"/>
        <v>0.54137026239067065</v>
      </c>
      <c r="AD17" s="214">
        <f t="shared" si="13"/>
        <v>222.828</v>
      </c>
      <c r="AE17" s="214">
        <f t="shared" si="14"/>
        <v>1336.9680000000001</v>
      </c>
      <c r="AF17" s="216">
        <f t="shared" si="15"/>
        <v>210.66666666666666</v>
      </c>
      <c r="AG17" s="214">
        <v>210</v>
      </c>
      <c r="AH17" s="215">
        <f t="shared" si="16"/>
        <v>0.94739795918367353</v>
      </c>
      <c r="AI17" s="214">
        <f t="shared" si="17"/>
        <v>779.89800000000002</v>
      </c>
      <c r="AJ17" s="214">
        <f t="shared" si="18"/>
        <v>2339.694</v>
      </c>
      <c r="AK17" s="185">
        <f t="shared" si="19"/>
        <v>316</v>
      </c>
      <c r="AL17" s="214">
        <v>270</v>
      </c>
      <c r="AM17" s="215">
        <f t="shared" si="20"/>
        <v>0.81205539358600598</v>
      </c>
      <c r="AN17" s="214">
        <f t="shared" si="21"/>
        <v>1002.726</v>
      </c>
      <c r="AO17" s="214">
        <f t="shared" si="22"/>
        <v>2005.4520000000002</v>
      </c>
      <c r="AP17" s="185">
        <f t="shared" si="23"/>
        <v>421.33333333333331</v>
      </c>
      <c r="AQ17" s="214">
        <v>390</v>
      </c>
      <c r="AR17" s="215">
        <f t="shared" si="24"/>
        <v>0.87972667638483981</v>
      </c>
      <c r="AS17" s="214">
        <f t="shared" si="25"/>
        <v>1448.3820000000001</v>
      </c>
      <c r="AT17" s="214">
        <f t="shared" si="26"/>
        <v>2172.5730000000003</v>
      </c>
      <c r="AU17" s="185">
        <f t="shared" si="27"/>
        <v>474</v>
      </c>
      <c r="AV17" s="214">
        <v>450</v>
      </c>
      <c r="AW17" s="215">
        <f t="shared" si="28"/>
        <v>0.90228377065111753</v>
      </c>
      <c r="AX17" s="214">
        <f t="shared" si="29"/>
        <v>1671.21</v>
      </c>
      <c r="AY17" s="214">
        <f t="shared" si="30"/>
        <v>2228.2799999999997</v>
      </c>
      <c r="AZ17" s="185">
        <f t="shared" si="31"/>
        <v>579.33333333333326</v>
      </c>
      <c r="BA17" s="214"/>
      <c r="BB17" s="215">
        <f t="shared" si="32"/>
        <v>0</v>
      </c>
      <c r="BC17" s="214">
        <f t="shared" si="33"/>
        <v>0</v>
      </c>
      <c r="BD17" s="214">
        <f t="shared" si="34"/>
        <v>0</v>
      </c>
      <c r="BE17" s="185">
        <f t="shared" si="35"/>
        <v>684.66666666666663</v>
      </c>
      <c r="BF17" s="214"/>
      <c r="BG17" s="215">
        <f t="shared" si="36"/>
        <v>0</v>
      </c>
      <c r="BH17" s="214">
        <f t="shared" si="37"/>
        <v>0</v>
      </c>
      <c r="BI17" s="214">
        <f t="shared" si="38"/>
        <v>0</v>
      </c>
      <c r="BJ17" s="185">
        <f t="shared" si="39"/>
        <v>790</v>
      </c>
      <c r="BK17" s="214"/>
      <c r="BL17" s="215">
        <f t="shared" si="40"/>
        <v>0</v>
      </c>
      <c r="BM17" s="214">
        <f t="shared" si="41"/>
        <v>0</v>
      </c>
      <c r="BN17" s="214">
        <f t="shared" si="42"/>
        <v>0</v>
      </c>
      <c r="BO17" s="185">
        <f t="shared" si="43"/>
        <v>895.33333333333326</v>
      </c>
      <c r="BP17" s="214"/>
      <c r="BQ17" s="215">
        <f t="shared" si="44"/>
        <v>0</v>
      </c>
      <c r="BR17" s="214">
        <f t="shared" si="45"/>
        <v>0</v>
      </c>
      <c r="BS17" s="214">
        <f t="shared" si="46"/>
        <v>0</v>
      </c>
      <c r="BT17" s="185">
        <f t="shared" si="47"/>
        <v>1000.6666666666666</v>
      </c>
      <c r="BU17" s="214"/>
      <c r="BV17" s="215">
        <f t="shared" si="48"/>
        <v>0</v>
      </c>
      <c r="BW17" s="242">
        <f t="shared" si="49"/>
        <v>0</v>
      </c>
      <c r="BX17" s="242">
        <f t="shared" si="50"/>
        <v>0</v>
      </c>
    </row>
    <row r="18" spans="1:76" s="181" customFormat="1" ht="23.25" customHeight="1" x14ac:dyDescent="0.2">
      <c r="A18" s="203" t="s">
        <v>20</v>
      </c>
      <c r="B18" s="227" t="s">
        <v>48</v>
      </c>
      <c r="C18" s="202" t="s">
        <v>70</v>
      </c>
      <c r="D18" s="247" t="s">
        <v>47</v>
      </c>
      <c r="E18" s="260">
        <v>11229158</v>
      </c>
      <c r="F18" s="198">
        <v>7</v>
      </c>
      <c r="G18" s="258">
        <v>7</v>
      </c>
      <c r="H18" s="246"/>
      <c r="I18" s="246"/>
      <c r="J18" s="245"/>
      <c r="K18" s="212">
        <v>4.2229999999999999</v>
      </c>
      <c r="L18" s="225">
        <v>266</v>
      </c>
      <c r="M18" s="212">
        <f t="shared" si="0"/>
        <v>4.2229999999999999</v>
      </c>
      <c r="N18" s="244">
        <v>255</v>
      </c>
      <c r="O18" s="157">
        <f t="shared" si="1"/>
        <v>1076.865</v>
      </c>
      <c r="P18" s="157">
        <f t="shared" si="2"/>
        <v>2469.6</v>
      </c>
      <c r="Q18" s="157">
        <f t="shared" si="3"/>
        <v>2469.6</v>
      </c>
      <c r="R18" s="209">
        <f t="shared" si="4"/>
        <v>0.43604834791059283</v>
      </c>
      <c r="S18" s="222">
        <f t="shared" si="5"/>
        <v>43.604834791059282</v>
      </c>
      <c r="T18" s="243">
        <v>43.6</v>
      </c>
      <c r="U18" s="220">
        <f t="shared" si="6"/>
        <v>254.97172626095195</v>
      </c>
      <c r="V18" s="219">
        <f t="shared" si="7"/>
        <v>4.2229999999999999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42.5</v>
      </c>
      <c r="AB18" s="214">
        <v>20</v>
      </c>
      <c r="AC18" s="215">
        <f t="shared" si="12"/>
        <v>0.20519922254616133</v>
      </c>
      <c r="AD18" s="214">
        <f t="shared" si="13"/>
        <v>84.46</v>
      </c>
      <c r="AE18" s="214">
        <f t="shared" si="14"/>
        <v>506.76</v>
      </c>
      <c r="AF18" s="216">
        <f t="shared" si="15"/>
        <v>85</v>
      </c>
      <c r="AG18" s="214">
        <v>60</v>
      </c>
      <c r="AH18" s="215">
        <f t="shared" si="16"/>
        <v>0.307798833819242</v>
      </c>
      <c r="AI18" s="214">
        <f t="shared" si="17"/>
        <v>253.38</v>
      </c>
      <c r="AJ18" s="214">
        <f t="shared" si="18"/>
        <v>760.14</v>
      </c>
      <c r="AK18" s="185">
        <f t="shared" si="19"/>
        <v>127.5</v>
      </c>
      <c r="AL18" s="214">
        <v>90</v>
      </c>
      <c r="AM18" s="215">
        <f t="shared" si="20"/>
        <v>0.307798833819242</v>
      </c>
      <c r="AN18" s="214">
        <f t="shared" si="21"/>
        <v>380.07</v>
      </c>
      <c r="AO18" s="214">
        <f t="shared" si="22"/>
        <v>760.14</v>
      </c>
      <c r="AP18" s="185">
        <f t="shared" si="23"/>
        <v>170</v>
      </c>
      <c r="AQ18" s="214">
        <v>120</v>
      </c>
      <c r="AR18" s="215">
        <f t="shared" si="24"/>
        <v>0.307798833819242</v>
      </c>
      <c r="AS18" s="214">
        <f t="shared" si="25"/>
        <v>506.76</v>
      </c>
      <c r="AT18" s="214">
        <f t="shared" si="26"/>
        <v>760.14</v>
      </c>
      <c r="AU18" s="185">
        <f t="shared" si="27"/>
        <v>191.25</v>
      </c>
      <c r="AV18" s="214">
        <v>149</v>
      </c>
      <c r="AW18" s="215">
        <f t="shared" si="28"/>
        <v>0.33971871288197819</v>
      </c>
      <c r="AX18" s="214">
        <f t="shared" si="29"/>
        <v>629.22699999999998</v>
      </c>
      <c r="AY18" s="214">
        <f t="shared" si="30"/>
        <v>838.96933333333334</v>
      </c>
      <c r="AZ18" s="185">
        <f t="shared" si="31"/>
        <v>233.75</v>
      </c>
      <c r="BA18" s="214"/>
      <c r="BB18" s="215">
        <f t="shared" si="32"/>
        <v>0</v>
      </c>
      <c r="BC18" s="214">
        <f t="shared" si="33"/>
        <v>0</v>
      </c>
      <c r="BD18" s="214">
        <f t="shared" si="34"/>
        <v>0</v>
      </c>
      <c r="BE18" s="185">
        <f t="shared" si="35"/>
        <v>276.25</v>
      </c>
      <c r="BF18" s="214"/>
      <c r="BG18" s="215">
        <f t="shared" si="36"/>
        <v>0</v>
      </c>
      <c r="BH18" s="214">
        <f t="shared" si="37"/>
        <v>0</v>
      </c>
      <c r="BI18" s="214">
        <f t="shared" si="38"/>
        <v>0</v>
      </c>
      <c r="BJ18" s="185">
        <f t="shared" si="39"/>
        <v>318.75</v>
      </c>
      <c r="BK18" s="214"/>
      <c r="BL18" s="215">
        <f t="shared" si="40"/>
        <v>0</v>
      </c>
      <c r="BM18" s="214">
        <f t="shared" si="41"/>
        <v>0</v>
      </c>
      <c r="BN18" s="214">
        <f t="shared" si="42"/>
        <v>0</v>
      </c>
      <c r="BO18" s="185">
        <f t="shared" si="43"/>
        <v>361.25</v>
      </c>
      <c r="BP18" s="214"/>
      <c r="BQ18" s="215">
        <f t="shared" si="44"/>
        <v>0</v>
      </c>
      <c r="BR18" s="214">
        <f t="shared" si="45"/>
        <v>0</v>
      </c>
      <c r="BS18" s="214">
        <f t="shared" si="46"/>
        <v>0</v>
      </c>
      <c r="BT18" s="185">
        <f t="shared" si="47"/>
        <v>403.75</v>
      </c>
      <c r="BU18" s="214"/>
      <c r="BV18" s="215">
        <f t="shared" si="48"/>
        <v>0</v>
      </c>
      <c r="BW18" s="242">
        <f t="shared" si="49"/>
        <v>0</v>
      </c>
      <c r="BX18" s="242">
        <f t="shared" si="50"/>
        <v>0</v>
      </c>
    </row>
    <row r="19" spans="1:76" s="181" customFormat="1" ht="23.25" customHeight="1" x14ac:dyDescent="0.2">
      <c r="A19" s="203" t="s">
        <v>20</v>
      </c>
      <c r="B19" s="227" t="s">
        <v>48</v>
      </c>
      <c r="C19" s="202" t="s">
        <v>70</v>
      </c>
      <c r="D19" s="247" t="s">
        <v>146</v>
      </c>
      <c r="E19" s="260">
        <v>11173458</v>
      </c>
      <c r="F19" s="198">
        <v>7</v>
      </c>
      <c r="G19" s="258">
        <v>7</v>
      </c>
      <c r="H19" s="246"/>
      <c r="I19" s="245">
        <v>180</v>
      </c>
      <c r="J19" s="245">
        <v>180</v>
      </c>
      <c r="K19" s="212">
        <v>3.7639999999999998</v>
      </c>
      <c r="L19" s="225">
        <v>286</v>
      </c>
      <c r="M19" s="212">
        <f t="shared" si="0"/>
        <v>3.7639999999999998</v>
      </c>
      <c r="N19" s="244">
        <v>276</v>
      </c>
      <c r="O19" s="157">
        <f t="shared" si="1"/>
        <v>1038.864</v>
      </c>
      <c r="P19" s="157">
        <f t="shared" si="2"/>
        <v>2469.6</v>
      </c>
      <c r="Q19" s="157">
        <f t="shared" si="3"/>
        <v>2469.6</v>
      </c>
      <c r="R19" s="209">
        <f t="shared" si="4"/>
        <v>0.42066083576287661</v>
      </c>
      <c r="S19" s="222">
        <f t="shared" si="5"/>
        <v>42.06608357628766</v>
      </c>
      <c r="T19" s="243">
        <v>42</v>
      </c>
      <c r="U19" s="220">
        <f t="shared" si="6"/>
        <v>275.56641870350688</v>
      </c>
      <c r="V19" s="219">
        <f t="shared" si="7"/>
        <v>3.7639999999999998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46</v>
      </c>
      <c r="AB19" s="214">
        <v>0</v>
      </c>
      <c r="AC19" s="215">
        <f t="shared" si="12"/>
        <v>0</v>
      </c>
      <c r="AD19" s="214">
        <f t="shared" si="13"/>
        <v>0</v>
      </c>
      <c r="AE19" s="214">
        <f t="shared" si="14"/>
        <v>0</v>
      </c>
      <c r="AF19" s="216">
        <f t="shared" si="15"/>
        <v>92</v>
      </c>
      <c r="AG19" s="214">
        <v>10</v>
      </c>
      <c r="AH19" s="215">
        <f t="shared" si="16"/>
        <v>4.5724003887269195E-2</v>
      </c>
      <c r="AI19" s="214">
        <f t="shared" si="17"/>
        <v>37.64</v>
      </c>
      <c r="AJ19" s="214">
        <f t="shared" si="18"/>
        <v>112.92</v>
      </c>
      <c r="AK19" s="185">
        <f t="shared" si="19"/>
        <v>138</v>
      </c>
      <c r="AL19" s="214">
        <v>20</v>
      </c>
      <c r="AM19" s="215">
        <f t="shared" si="20"/>
        <v>6.0965338516358929E-2</v>
      </c>
      <c r="AN19" s="214">
        <f t="shared" si="21"/>
        <v>75.28</v>
      </c>
      <c r="AO19" s="214">
        <f t="shared" si="22"/>
        <v>150.56</v>
      </c>
      <c r="AP19" s="185">
        <f t="shared" si="23"/>
        <v>184</v>
      </c>
      <c r="AQ19" s="214">
        <v>40</v>
      </c>
      <c r="AR19" s="215">
        <f t="shared" si="24"/>
        <v>9.144800777453839E-2</v>
      </c>
      <c r="AS19" s="214">
        <f t="shared" si="25"/>
        <v>150.56</v>
      </c>
      <c r="AT19" s="214">
        <f t="shared" si="26"/>
        <v>225.84</v>
      </c>
      <c r="AU19" s="185">
        <f t="shared" si="27"/>
        <v>207</v>
      </c>
      <c r="AV19" s="214">
        <v>60</v>
      </c>
      <c r="AW19" s="215">
        <f t="shared" si="28"/>
        <v>0.12193067703271783</v>
      </c>
      <c r="AX19" s="214">
        <f t="shared" si="29"/>
        <v>225.83999999999997</v>
      </c>
      <c r="AY19" s="214">
        <f t="shared" si="30"/>
        <v>301.11999999999995</v>
      </c>
      <c r="AZ19" s="185">
        <f t="shared" si="31"/>
        <v>253</v>
      </c>
      <c r="BA19" s="214"/>
      <c r="BB19" s="215">
        <f t="shared" si="32"/>
        <v>0</v>
      </c>
      <c r="BC19" s="214">
        <f t="shared" si="33"/>
        <v>0</v>
      </c>
      <c r="BD19" s="214">
        <f t="shared" si="34"/>
        <v>0</v>
      </c>
      <c r="BE19" s="185">
        <f t="shared" si="35"/>
        <v>299</v>
      </c>
      <c r="BF19" s="214"/>
      <c r="BG19" s="215">
        <f t="shared" si="36"/>
        <v>0</v>
      </c>
      <c r="BH19" s="214">
        <f t="shared" si="37"/>
        <v>0</v>
      </c>
      <c r="BI19" s="214">
        <f t="shared" si="38"/>
        <v>0</v>
      </c>
      <c r="BJ19" s="185">
        <f t="shared" si="39"/>
        <v>345</v>
      </c>
      <c r="BK19" s="214"/>
      <c r="BL19" s="215">
        <f t="shared" si="40"/>
        <v>0</v>
      </c>
      <c r="BM19" s="214">
        <f t="shared" si="41"/>
        <v>0</v>
      </c>
      <c r="BN19" s="214">
        <f t="shared" si="42"/>
        <v>0</v>
      </c>
      <c r="BO19" s="185">
        <f t="shared" si="43"/>
        <v>391</v>
      </c>
      <c r="BP19" s="214"/>
      <c r="BQ19" s="215">
        <f t="shared" si="44"/>
        <v>0</v>
      </c>
      <c r="BR19" s="214">
        <f t="shared" si="45"/>
        <v>0</v>
      </c>
      <c r="BS19" s="214">
        <f t="shared" si="46"/>
        <v>0</v>
      </c>
      <c r="BT19" s="185">
        <f t="shared" si="47"/>
        <v>437</v>
      </c>
      <c r="BU19" s="214"/>
      <c r="BV19" s="215">
        <f t="shared" si="48"/>
        <v>0</v>
      </c>
      <c r="BW19" s="242">
        <f t="shared" si="49"/>
        <v>0</v>
      </c>
      <c r="BX19" s="242">
        <f t="shared" si="50"/>
        <v>0</v>
      </c>
    </row>
    <row r="20" spans="1:76" s="181" customFormat="1" ht="23.25" customHeight="1" x14ac:dyDescent="0.2">
      <c r="A20" s="203" t="s">
        <v>20</v>
      </c>
      <c r="B20" s="227" t="s">
        <v>48</v>
      </c>
      <c r="C20" s="202" t="s">
        <v>70</v>
      </c>
      <c r="D20" s="247" t="s">
        <v>145</v>
      </c>
      <c r="E20" s="260">
        <v>11173458</v>
      </c>
      <c r="F20" s="198">
        <v>7</v>
      </c>
      <c r="G20" s="258">
        <v>7</v>
      </c>
      <c r="H20" s="246"/>
      <c r="I20" s="245">
        <v>180</v>
      </c>
      <c r="J20" s="245">
        <v>180</v>
      </c>
      <c r="K20" s="212">
        <v>3.7639999999999998</v>
      </c>
      <c r="L20" s="225">
        <v>286</v>
      </c>
      <c r="M20" s="212">
        <f t="shared" si="0"/>
        <v>3.7639999999999998</v>
      </c>
      <c r="N20" s="244">
        <v>276</v>
      </c>
      <c r="O20" s="157">
        <f t="shared" si="1"/>
        <v>1038.864</v>
      </c>
      <c r="P20" s="157">
        <f t="shared" si="2"/>
        <v>2469.6</v>
      </c>
      <c r="Q20" s="157">
        <f t="shared" si="3"/>
        <v>2469.6</v>
      </c>
      <c r="R20" s="209">
        <f t="shared" si="4"/>
        <v>0.42066083576287661</v>
      </c>
      <c r="S20" s="222">
        <f t="shared" si="5"/>
        <v>42.06608357628766</v>
      </c>
      <c r="T20" s="243">
        <v>42</v>
      </c>
      <c r="U20" s="220">
        <f t="shared" si="6"/>
        <v>275.56641870350688</v>
      </c>
      <c r="V20" s="219">
        <f t="shared" si="7"/>
        <v>3.7639999999999998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46</v>
      </c>
      <c r="AB20" s="214">
        <v>20</v>
      </c>
      <c r="AC20" s="215">
        <f t="shared" si="12"/>
        <v>0.18289601554907678</v>
      </c>
      <c r="AD20" s="214">
        <f t="shared" si="13"/>
        <v>75.28</v>
      </c>
      <c r="AE20" s="214">
        <f t="shared" si="14"/>
        <v>451.68</v>
      </c>
      <c r="AF20" s="216">
        <f t="shared" si="15"/>
        <v>92</v>
      </c>
      <c r="AG20" s="214">
        <v>40</v>
      </c>
      <c r="AH20" s="215">
        <f t="shared" si="16"/>
        <v>0.18289601554907678</v>
      </c>
      <c r="AI20" s="214">
        <f t="shared" si="17"/>
        <v>150.56</v>
      </c>
      <c r="AJ20" s="214">
        <f t="shared" si="18"/>
        <v>451.68</v>
      </c>
      <c r="AK20" s="185">
        <f t="shared" si="19"/>
        <v>138</v>
      </c>
      <c r="AL20" s="214">
        <v>80</v>
      </c>
      <c r="AM20" s="215">
        <f t="shared" si="20"/>
        <v>0.24386135406543571</v>
      </c>
      <c r="AN20" s="214">
        <f t="shared" si="21"/>
        <v>301.12</v>
      </c>
      <c r="AO20" s="214">
        <f t="shared" si="22"/>
        <v>602.24</v>
      </c>
      <c r="AP20" s="185">
        <f t="shared" si="23"/>
        <v>184</v>
      </c>
      <c r="AQ20" s="214">
        <v>100</v>
      </c>
      <c r="AR20" s="215">
        <f t="shared" si="24"/>
        <v>0.22862001943634594</v>
      </c>
      <c r="AS20" s="214">
        <f t="shared" si="25"/>
        <v>376.4</v>
      </c>
      <c r="AT20" s="214">
        <f t="shared" si="26"/>
        <v>564.59999999999991</v>
      </c>
      <c r="AU20" s="185">
        <f t="shared" si="27"/>
        <v>207</v>
      </c>
      <c r="AV20" s="214">
        <v>120</v>
      </c>
      <c r="AW20" s="215">
        <f t="shared" si="28"/>
        <v>0.24386135406543566</v>
      </c>
      <c r="AX20" s="214">
        <f t="shared" si="29"/>
        <v>451.67999999999995</v>
      </c>
      <c r="AY20" s="214">
        <f t="shared" si="30"/>
        <v>602.2399999999999</v>
      </c>
      <c r="AZ20" s="185">
        <f t="shared" si="31"/>
        <v>253</v>
      </c>
      <c r="BA20" s="214"/>
      <c r="BB20" s="215">
        <f t="shared" si="32"/>
        <v>0</v>
      </c>
      <c r="BC20" s="214">
        <f t="shared" si="33"/>
        <v>0</v>
      </c>
      <c r="BD20" s="214">
        <f t="shared" si="34"/>
        <v>0</v>
      </c>
      <c r="BE20" s="185">
        <f t="shared" si="35"/>
        <v>299</v>
      </c>
      <c r="BF20" s="214"/>
      <c r="BG20" s="215">
        <f t="shared" si="36"/>
        <v>0</v>
      </c>
      <c r="BH20" s="214">
        <f t="shared" si="37"/>
        <v>0</v>
      </c>
      <c r="BI20" s="214">
        <f t="shared" si="38"/>
        <v>0</v>
      </c>
      <c r="BJ20" s="185">
        <f t="shared" si="39"/>
        <v>345</v>
      </c>
      <c r="BK20" s="214"/>
      <c r="BL20" s="215">
        <f t="shared" si="40"/>
        <v>0</v>
      </c>
      <c r="BM20" s="214">
        <f t="shared" si="41"/>
        <v>0</v>
      </c>
      <c r="BN20" s="214">
        <f t="shared" si="42"/>
        <v>0</v>
      </c>
      <c r="BO20" s="185">
        <f t="shared" si="43"/>
        <v>391</v>
      </c>
      <c r="BP20" s="214"/>
      <c r="BQ20" s="215">
        <f t="shared" si="44"/>
        <v>0</v>
      </c>
      <c r="BR20" s="214">
        <f t="shared" si="45"/>
        <v>0</v>
      </c>
      <c r="BS20" s="214">
        <f t="shared" si="46"/>
        <v>0</v>
      </c>
      <c r="BT20" s="185">
        <f t="shared" si="47"/>
        <v>437</v>
      </c>
      <c r="BU20" s="214"/>
      <c r="BV20" s="215">
        <f t="shared" si="48"/>
        <v>0</v>
      </c>
      <c r="BW20" s="242">
        <f t="shared" si="49"/>
        <v>0</v>
      </c>
      <c r="BX20" s="242">
        <f t="shared" si="50"/>
        <v>0</v>
      </c>
    </row>
    <row r="21" spans="1:76" s="181" customFormat="1" ht="23.25" customHeight="1" x14ac:dyDescent="0.2">
      <c r="A21" s="203" t="s">
        <v>20</v>
      </c>
      <c r="B21" s="227" t="s">
        <v>56</v>
      </c>
      <c r="C21" s="202" t="s">
        <v>70</v>
      </c>
      <c r="D21" s="247" t="s">
        <v>83</v>
      </c>
      <c r="E21" s="252">
        <v>11219207</v>
      </c>
      <c r="F21" s="198">
        <v>7</v>
      </c>
      <c r="G21" s="258">
        <v>6.5</v>
      </c>
      <c r="H21" s="246"/>
      <c r="I21" s="245"/>
      <c r="J21" s="245">
        <v>360</v>
      </c>
      <c r="K21" s="212">
        <v>2.6353</v>
      </c>
      <c r="L21" s="225">
        <v>827</v>
      </c>
      <c r="M21" s="212">
        <f t="shared" si="0"/>
        <v>2.6353</v>
      </c>
      <c r="N21" s="244">
        <v>954</v>
      </c>
      <c r="O21" s="157">
        <f t="shared" si="1"/>
        <v>2514.0762</v>
      </c>
      <c r="P21" s="157">
        <f t="shared" si="2"/>
        <v>2293.2000000000003</v>
      </c>
      <c r="Q21" s="157">
        <f t="shared" si="3"/>
        <v>2653.2000000000003</v>
      </c>
      <c r="R21" s="209">
        <f t="shared" si="4"/>
        <v>0.94756377204884656</v>
      </c>
      <c r="S21" s="222">
        <f t="shared" si="5"/>
        <v>94.756377204884657</v>
      </c>
      <c r="T21" s="243">
        <v>95</v>
      </c>
      <c r="U21" s="220">
        <f t="shared" si="6"/>
        <v>826.67627974044706</v>
      </c>
      <c r="V21" s="219">
        <f t="shared" si="7"/>
        <v>2.6353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159</v>
      </c>
      <c r="AB21" s="214">
        <v>120</v>
      </c>
      <c r="AC21" s="215">
        <f t="shared" si="12"/>
        <v>0.7151424694708276</v>
      </c>
      <c r="AD21" s="214">
        <f t="shared" si="13"/>
        <v>316.23599999999999</v>
      </c>
      <c r="AE21" s="214">
        <f t="shared" si="14"/>
        <v>1897.4159999999999</v>
      </c>
      <c r="AF21" s="216">
        <f t="shared" si="15"/>
        <v>318</v>
      </c>
      <c r="AG21" s="214">
        <v>240</v>
      </c>
      <c r="AH21" s="215">
        <f t="shared" si="16"/>
        <v>0.7151424694708276</v>
      </c>
      <c r="AI21" s="214">
        <f t="shared" si="17"/>
        <v>632.47199999999998</v>
      </c>
      <c r="AJ21" s="214">
        <f t="shared" si="18"/>
        <v>1897.4159999999999</v>
      </c>
      <c r="AK21" s="185">
        <f t="shared" si="19"/>
        <v>477</v>
      </c>
      <c r="AL21" s="214">
        <v>360</v>
      </c>
      <c r="AM21" s="215">
        <f t="shared" si="20"/>
        <v>0.7151424694708276</v>
      </c>
      <c r="AN21" s="214">
        <f t="shared" si="21"/>
        <v>948.70799999999997</v>
      </c>
      <c r="AO21" s="214">
        <f t="shared" si="22"/>
        <v>1897.4159999999999</v>
      </c>
      <c r="AP21" s="185">
        <f t="shared" si="23"/>
        <v>636</v>
      </c>
      <c r="AQ21" s="214">
        <v>480</v>
      </c>
      <c r="AR21" s="215">
        <f t="shared" si="24"/>
        <v>0.7151424694708276</v>
      </c>
      <c r="AS21" s="214">
        <f t="shared" si="25"/>
        <v>1264.944</v>
      </c>
      <c r="AT21" s="214">
        <f t="shared" si="26"/>
        <v>1897.4159999999999</v>
      </c>
      <c r="AU21" s="185">
        <f t="shared" si="27"/>
        <v>715.5</v>
      </c>
      <c r="AV21" s="214">
        <v>540</v>
      </c>
      <c r="AW21" s="215">
        <f t="shared" si="28"/>
        <v>0.7151424694708276</v>
      </c>
      <c r="AX21" s="214">
        <f t="shared" si="29"/>
        <v>1423.0619999999999</v>
      </c>
      <c r="AY21" s="214">
        <f t="shared" si="30"/>
        <v>1897.4159999999999</v>
      </c>
      <c r="AZ21" s="185">
        <f t="shared" si="31"/>
        <v>874.5</v>
      </c>
      <c r="BA21" s="214"/>
      <c r="BB21" s="215">
        <f t="shared" si="32"/>
        <v>0</v>
      </c>
      <c r="BC21" s="214">
        <f t="shared" si="33"/>
        <v>0</v>
      </c>
      <c r="BD21" s="214">
        <f t="shared" si="34"/>
        <v>0</v>
      </c>
      <c r="BE21" s="185">
        <f t="shared" si="35"/>
        <v>1033.5</v>
      </c>
      <c r="BF21" s="214"/>
      <c r="BG21" s="215">
        <f t="shared" si="36"/>
        <v>0</v>
      </c>
      <c r="BH21" s="214">
        <f t="shared" si="37"/>
        <v>0</v>
      </c>
      <c r="BI21" s="214">
        <f t="shared" si="38"/>
        <v>0</v>
      </c>
      <c r="BJ21" s="185">
        <f t="shared" si="39"/>
        <v>1192.5</v>
      </c>
      <c r="BK21" s="214"/>
      <c r="BL21" s="215">
        <f t="shared" si="40"/>
        <v>0</v>
      </c>
      <c r="BM21" s="214">
        <f t="shared" si="41"/>
        <v>0</v>
      </c>
      <c r="BN21" s="214">
        <f t="shared" si="42"/>
        <v>0</v>
      </c>
      <c r="BO21" s="185">
        <f t="shared" si="43"/>
        <v>1351.5</v>
      </c>
      <c r="BP21" s="214"/>
      <c r="BQ21" s="215">
        <f t="shared" si="44"/>
        <v>0</v>
      </c>
      <c r="BR21" s="214">
        <f t="shared" si="45"/>
        <v>0</v>
      </c>
      <c r="BS21" s="214">
        <f t="shared" si="46"/>
        <v>0</v>
      </c>
      <c r="BT21" s="185">
        <f t="shared" si="47"/>
        <v>1510.5</v>
      </c>
      <c r="BU21" s="214"/>
      <c r="BV21" s="215">
        <f t="shared" si="48"/>
        <v>0</v>
      </c>
      <c r="BW21" s="242">
        <f t="shared" si="49"/>
        <v>0</v>
      </c>
      <c r="BX21" s="242">
        <f t="shared" si="50"/>
        <v>0</v>
      </c>
    </row>
    <row r="22" spans="1:76" s="181" customFormat="1" ht="23.25" customHeight="1" x14ac:dyDescent="0.2">
      <c r="A22" s="203" t="s">
        <v>20</v>
      </c>
      <c r="B22" s="227" t="s">
        <v>56</v>
      </c>
      <c r="C22" s="202" t="s">
        <v>70</v>
      </c>
      <c r="D22" s="247" t="s">
        <v>82</v>
      </c>
      <c r="E22" s="252">
        <v>11219207</v>
      </c>
      <c r="F22" s="198">
        <v>7</v>
      </c>
      <c r="G22" s="258">
        <v>7</v>
      </c>
      <c r="H22" s="246"/>
      <c r="I22" s="245"/>
      <c r="J22" s="245"/>
      <c r="K22" s="212">
        <v>2.6353</v>
      </c>
      <c r="L22" s="225">
        <v>844</v>
      </c>
      <c r="M22" s="212">
        <f t="shared" si="0"/>
        <v>2.6353</v>
      </c>
      <c r="N22" s="244">
        <v>843</v>
      </c>
      <c r="O22" s="157">
        <f t="shared" si="1"/>
        <v>2221.5578999999998</v>
      </c>
      <c r="P22" s="157">
        <f t="shared" si="2"/>
        <v>2469.6</v>
      </c>
      <c r="Q22" s="157">
        <f t="shared" si="3"/>
        <v>2469.6</v>
      </c>
      <c r="R22" s="209">
        <f t="shared" si="4"/>
        <v>0.89956183187560734</v>
      </c>
      <c r="S22" s="222">
        <f t="shared" si="5"/>
        <v>89.95618318756074</v>
      </c>
      <c r="T22" s="243">
        <v>90</v>
      </c>
      <c r="U22" s="220">
        <f t="shared" si="6"/>
        <v>843.41061738701478</v>
      </c>
      <c r="V22" s="219">
        <f t="shared" si="7"/>
        <v>2.6353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140.5</v>
      </c>
      <c r="AB22" s="214">
        <v>120</v>
      </c>
      <c r="AC22" s="215">
        <f t="shared" si="12"/>
        <v>0.76830903790087468</v>
      </c>
      <c r="AD22" s="214">
        <f t="shared" si="13"/>
        <v>316.23599999999999</v>
      </c>
      <c r="AE22" s="214">
        <f t="shared" si="14"/>
        <v>1897.4159999999999</v>
      </c>
      <c r="AF22" s="216">
        <f t="shared" si="15"/>
        <v>281</v>
      </c>
      <c r="AG22" s="214">
        <v>160</v>
      </c>
      <c r="AH22" s="215">
        <f t="shared" si="16"/>
        <v>0.51220602526724979</v>
      </c>
      <c r="AI22" s="214">
        <f t="shared" si="17"/>
        <v>421.64800000000002</v>
      </c>
      <c r="AJ22" s="214">
        <f t="shared" si="18"/>
        <v>1264.944</v>
      </c>
      <c r="AK22" s="185">
        <f t="shared" si="19"/>
        <v>421.5</v>
      </c>
      <c r="AL22" s="214">
        <v>300</v>
      </c>
      <c r="AM22" s="215">
        <f t="shared" si="20"/>
        <v>0.64025753158406229</v>
      </c>
      <c r="AN22" s="214">
        <f t="shared" si="21"/>
        <v>790.59</v>
      </c>
      <c r="AO22" s="214">
        <f t="shared" si="22"/>
        <v>1581.1800000000003</v>
      </c>
      <c r="AP22" s="185">
        <f t="shared" si="23"/>
        <v>562</v>
      </c>
      <c r="AQ22" s="214">
        <v>458</v>
      </c>
      <c r="AR22" s="215">
        <f t="shared" si="24"/>
        <v>0.73309487366375126</v>
      </c>
      <c r="AS22" s="214">
        <f t="shared" si="25"/>
        <v>1206.9674</v>
      </c>
      <c r="AT22" s="214">
        <f t="shared" si="26"/>
        <v>1810.4511</v>
      </c>
      <c r="AU22" s="185">
        <f t="shared" si="27"/>
        <v>632.25</v>
      </c>
      <c r="AV22" s="214">
        <v>608</v>
      </c>
      <c r="AW22" s="215">
        <f t="shared" si="28"/>
        <v>0.86505906489579976</v>
      </c>
      <c r="AX22" s="214">
        <f t="shared" si="29"/>
        <v>1602.2624000000001</v>
      </c>
      <c r="AY22" s="214">
        <f t="shared" si="30"/>
        <v>2136.3498666666669</v>
      </c>
      <c r="AZ22" s="185">
        <f t="shared" si="31"/>
        <v>772.75</v>
      </c>
      <c r="BA22" s="214"/>
      <c r="BB22" s="215">
        <f t="shared" si="32"/>
        <v>0</v>
      </c>
      <c r="BC22" s="214">
        <f t="shared" si="33"/>
        <v>0</v>
      </c>
      <c r="BD22" s="214">
        <f t="shared" si="34"/>
        <v>0</v>
      </c>
      <c r="BE22" s="185">
        <f t="shared" si="35"/>
        <v>913.25</v>
      </c>
      <c r="BF22" s="214"/>
      <c r="BG22" s="215">
        <f t="shared" si="36"/>
        <v>0</v>
      </c>
      <c r="BH22" s="214">
        <f t="shared" si="37"/>
        <v>0</v>
      </c>
      <c r="BI22" s="214">
        <f t="shared" si="38"/>
        <v>0</v>
      </c>
      <c r="BJ22" s="185">
        <f t="shared" si="39"/>
        <v>1053.75</v>
      </c>
      <c r="BK22" s="214"/>
      <c r="BL22" s="215">
        <f t="shared" si="40"/>
        <v>0</v>
      </c>
      <c r="BM22" s="214">
        <f t="shared" si="41"/>
        <v>0</v>
      </c>
      <c r="BN22" s="214">
        <f t="shared" si="42"/>
        <v>0</v>
      </c>
      <c r="BO22" s="185">
        <f t="shared" si="43"/>
        <v>1194.25</v>
      </c>
      <c r="BP22" s="214"/>
      <c r="BQ22" s="215">
        <f t="shared" si="44"/>
        <v>0</v>
      </c>
      <c r="BR22" s="214">
        <f t="shared" si="45"/>
        <v>0</v>
      </c>
      <c r="BS22" s="214">
        <f t="shared" si="46"/>
        <v>0</v>
      </c>
      <c r="BT22" s="185">
        <f t="shared" si="47"/>
        <v>1334.75</v>
      </c>
      <c r="BU22" s="214"/>
      <c r="BV22" s="215">
        <f t="shared" si="48"/>
        <v>0</v>
      </c>
      <c r="BW22" s="242">
        <f t="shared" si="49"/>
        <v>0</v>
      </c>
      <c r="BX22" s="242">
        <f t="shared" si="50"/>
        <v>0</v>
      </c>
    </row>
    <row r="23" spans="1:76" s="181" customFormat="1" ht="23.25" customHeight="1" x14ac:dyDescent="0.2">
      <c r="A23" s="203" t="s">
        <v>20</v>
      </c>
      <c r="B23" s="227" t="s">
        <v>65</v>
      </c>
      <c r="C23" s="202" t="s">
        <v>70</v>
      </c>
      <c r="D23" s="247" t="s">
        <v>81</v>
      </c>
      <c r="E23" s="261">
        <v>11229151</v>
      </c>
      <c r="F23" s="198">
        <v>6</v>
      </c>
      <c r="G23" s="258">
        <v>6</v>
      </c>
      <c r="H23" s="245"/>
      <c r="I23" s="245"/>
      <c r="J23" s="245">
        <v>360</v>
      </c>
      <c r="K23" s="212">
        <v>5.2660999999999998</v>
      </c>
      <c r="L23" s="225">
        <v>326</v>
      </c>
      <c r="M23" s="212">
        <f t="shared" si="0"/>
        <v>5.2660999999999998</v>
      </c>
      <c r="N23" s="224">
        <v>328</v>
      </c>
      <c r="O23" s="157">
        <f t="shared" si="1"/>
        <v>1727.2808</v>
      </c>
      <c r="P23" s="157">
        <f t="shared" si="2"/>
        <v>2116.8000000000002</v>
      </c>
      <c r="Q23" s="157">
        <f t="shared" si="3"/>
        <v>2476.8000000000002</v>
      </c>
      <c r="R23" s="209">
        <f t="shared" si="4"/>
        <v>0.69738404392764852</v>
      </c>
      <c r="S23" s="222">
        <f t="shared" si="5"/>
        <v>69.738404392764849</v>
      </c>
      <c r="T23" s="251">
        <v>70</v>
      </c>
      <c r="U23" s="220">
        <f t="shared" si="6"/>
        <v>281.3771101954008</v>
      </c>
      <c r="V23" s="219">
        <f t="shared" si="7"/>
        <v>5.2660999999999998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54.666666666666664</v>
      </c>
      <c r="AB23" s="214">
        <v>35</v>
      </c>
      <c r="AC23" s="215">
        <f t="shared" si="12"/>
        <v>0.44649588178294575</v>
      </c>
      <c r="AD23" s="214">
        <f t="shared" si="13"/>
        <v>184.3135</v>
      </c>
      <c r="AE23" s="214">
        <f t="shared" si="14"/>
        <v>1105.8810000000001</v>
      </c>
      <c r="AF23" s="216">
        <f t="shared" si="15"/>
        <v>109.33333333333333</v>
      </c>
      <c r="AG23" s="214">
        <v>70</v>
      </c>
      <c r="AH23" s="215">
        <f t="shared" si="16"/>
        <v>0.44649588178294575</v>
      </c>
      <c r="AI23" s="214">
        <f t="shared" si="17"/>
        <v>368.62700000000001</v>
      </c>
      <c r="AJ23" s="214">
        <f t="shared" si="18"/>
        <v>1105.8810000000001</v>
      </c>
      <c r="AK23" s="185">
        <f t="shared" si="19"/>
        <v>164</v>
      </c>
      <c r="AL23" s="214">
        <v>120</v>
      </c>
      <c r="AM23" s="215">
        <f t="shared" si="20"/>
        <v>0.51028100775193797</v>
      </c>
      <c r="AN23" s="214">
        <f t="shared" si="21"/>
        <v>631.93200000000002</v>
      </c>
      <c r="AO23" s="214">
        <f t="shared" si="22"/>
        <v>1263.864</v>
      </c>
      <c r="AP23" s="185">
        <f t="shared" si="23"/>
        <v>218.66666666666666</v>
      </c>
      <c r="AQ23" s="214">
        <v>180</v>
      </c>
      <c r="AR23" s="215">
        <f t="shared" si="24"/>
        <v>0.57406613372093007</v>
      </c>
      <c r="AS23" s="214">
        <f t="shared" si="25"/>
        <v>947.89799999999991</v>
      </c>
      <c r="AT23" s="214">
        <f t="shared" si="26"/>
        <v>1421.8469999999998</v>
      </c>
      <c r="AU23" s="185">
        <f t="shared" si="27"/>
        <v>246</v>
      </c>
      <c r="AV23" s="214">
        <v>240</v>
      </c>
      <c r="AW23" s="215">
        <f t="shared" si="28"/>
        <v>0.68037467700258392</v>
      </c>
      <c r="AX23" s="214">
        <f t="shared" si="29"/>
        <v>1263.864</v>
      </c>
      <c r="AY23" s="214">
        <f t="shared" si="30"/>
        <v>1685.152</v>
      </c>
      <c r="AZ23" s="185">
        <f t="shared" si="31"/>
        <v>300.66666666666663</v>
      </c>
      <c r="BA23" s="214"/>
      <c r="BB23" s="215">
        <f t="shared" si="32"/>
        <v>0</v>
      </c>
      <c r="BC23" s="214">
        <f t="shared" si="33"/>
        <v>0</v>
      </c>
      <c r="BD23" s="214">
        <f t="shared" si="34"/>
        <v>0</v>
      </c>
      <c r="BE23" s="185">
        <f t="shared" si="35"/>
        <v>355.33333333333331</v>
      </c>
      <c r="BF23" s="214"/>
      <c r="BG23" s="215">
        <f t="shared" si="36"/>
        <v>0</v>
      </c>
      <c r="BH23" s="214">
        <f t="shared" si="37"/>
        <v>0</v>
      </c>
      <c r="BI23" s="214">
        <f t="shared" si="38"/>
        <v>0</v>
      </c>
      <c r="BJ23" s="185">
        <f t="shared" si="39"/>
        <v>410</v>
      </c>
      <c r="BK23" s="214"/>
      <c r="BL23" s="215">
        <f t="shared" si="40"/>
        <v>0</v>
      </c>
      <c r="BM23" s="214">
        <f t="shared" si="41"/>
        <v>0</v>
      </c>
      <c r="BN23" s="214">
        <f t="shared" si="42"/>
        <v>0</v>
      </c>
      <c r="BO23" s="185">
        <f t="shared" si="43"/>
        <v>464.66666666666663</v>
      </c>
      <c r="BP23" s="214"/>
      <c r="BQ23" s="215">
        <f t="shared" si="44"/>
        <v>0</v>
      </c>
      <c r="BR23" s="214">
        <f t="shared" si="45"/>
        <v>0</v>
      </c>
      <c r="BS23" s="214">
        <f t="shared" si="46"/>
        <v>0</v>
      </c>
      <c r="BT23" s="185">
        <f t="shared" si="47"/>
        <v>519.33333333333326</v>
      </c>
      <c r="BU23" s="214"/>
      <c r="BV23" s="215">
        <f t="shared" si="48"/>
        <v>0</v>
      </c>
      <c r="BW23" s="242">
        <f t="shared" si="49"/>
        <v>0</v>
      </c>
      <c r="BX23" s="242">
        <f t="shared" si="50"/>
        <v>0</v>
      </c>
    </row>
    <row r="24" spans="1:76" s="181" customFormat="1" ht="23.25" customHeight="1" x14ac:dyDescent="0.2">
      <c r="A24" s="203" t="s">
        <v>20</v>
      </c>
      <c r="B24" s="227" t="s">
        <v>65</v>
      </c>
      <c r="C24" s="202" t="s">
        <v>70</v>
      </c>
      <c r="D24" s="247" t="s">
        <v>80</v>
      </c>
      <c r="E24" s="261">
        <v>11229151</v>
      </c>
      <c r="F24" s="198">
        <v>7</v>
      </c>
      <c r="G24" s="258">
        <v>5</v>
      </c>
      <c r="H24" s="245"/>
      <c r="I24" s="245"/>
      <c r="J24" s="245">
        <f>360+360</f>
        <v>720</v>
      </c>
      <c r="K24" s="212">
        <v>5.2992999999999997</v>
      </c>
      <c r="L24" s="225">
        <v>361</v>
      </c>
      <c r="M24" s="212">
        <f t="shared" si="0"/>
        <v>5.2992999999999997</v>
      </c>
      <c r="N24" s="244">
        <v>361</v>
      </c>
      <c r="O24" s="157">
        <f t="shared" si="1"/>
        <v>1913.0473</v>
      </c>
      <c r="P24" s="157">
        <f t="shared" si="2"/>
        <v>1764</v>
      </c>
      <c r="Q24" s="157">
        <f t="shared" si="3"/>
        <v>2484</v>
      </c>
      <c r="R24" s="209">
        <f t="shared" si="4"/>
        <v>0.77014786634460541</v>
      </c>
      <c r="S24" s="222">
        <f t="shared" si="5"/>
        <v>77.014786634460535</v>
      </c>
      <c r="T24" s="248">
        <v>77.400000000000006</v>
      </c>
      <c r="U24" s="220">
        <f t="shared" si="6"/>
        <v>257.64459456909407</v>
      </c>
      <c r="V24" s="219">
        <f t="shared" si="7"/>
        <v>5.2992999999999997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60.166666666666664</v>
      </c>
      <c r="AB24" s="214">
        <v>27</v>
      </c>
      <c r="AC24" s="215">
        <f t="shared" si="12"/>
        <v>0.34560652173913042</v>
      </c>
      <c r="AD24" s="214">
        <f t="shared" si="13"/>
        <v>143.08109999999999</v>
      </c>
      <c r="AE24" s="214">
        <f t="shared" si="14"/>
        <v>858.48659999999995</v>
      </c>
      <c r="AF24" s="216">
        <f t="shared" si="15"/>
        <v>120.33333333333333</v>
      </c>
      <c r="AG24" s="214">
        <v>47</v>
      </c>
      <c r="AH24" s="215">
        <f t="shared" si="16"/>
        <v>0.30080567632850241</v>
      </c>
      <c r="AI24" s="214">
        <f t="shared" si="17"/>
        <v>249.06709999999998</v>
      </c>
      <c r="AJ24" s="214">
        <f t="shared" si="18"/>
        <v>747.20129999999995</v>
      </c>
      <c r="AK24" s="185">
        <f t="shared" si="19"/>
        <v>180.5</v>
      </c>
      <c r="AL24" s="214">
        <v>87</v>
      </c>
      <c r="AM24" s="215">
        <f t="shared" si="20"/>
        <v>0.37120700483091784</v>
      </c>
      <c r="AN24" s="214">
        <f t="shared" si="21"/>
        <v>461.03909999999996</v>
      </c>
      <c r="AO24" s="214">
        <f t="shared" si="22"/>
        <v>922.07819999999992</v>
      </c>
      <c r="AP24" s="185">
        <f t="shared" si="23"/>
        <v>240.66666666666666</v>
      </c>
      <c r="AQ24" s="214">
        <v>147</v>
      </c>
      <c r="AR24" s="215">
        <f t="shared" si="24"/>
        <v>0.47040887681159416</v>
      </c>
      <c r="AS24" s="214">
        <f t="shared" si="25"/>
        <v>778.99709999999993</v>
      </c>
      <c r="AT24" s="214">
        <f t="shared" si="26"/>
        <v>1168.4956499999998</v>
      </c>
      <c r="AU24" s="185">
        <f t="shared" si="27"/>
        <v>270.75</v>
      </c>
      <c r="AV24" s="214">
        <v>187</v>
      </c>
      <c r="AW24" s="215">
        <f t="shared" si="28"/>
        <v>0.53192114868491669</v>
      </c>
      <c r="AX24" s="214">
        <f t="shared" si="29"/>
        <v>990.96909999999991</v>
      </c>
      <c r="AY24" s="214">
        <f t="shared" si="30"/>
        <v>1321.2921333333331</v>
      </c>
      <c r="AZ24" s="185">
        <f t="shared" si="31"/>
        <v>330.91666666666663</v>
      </c>
      <c r="BA24" s="214"/>
      <c r="BB24" s="215">
        <f t="shared" si="32"/>
        <v>0</v>
      </c>
      <c r="BC24" s="214">
        <f t="shared" si="33"/>
        <v>0</v>
      </c>
      <c r="BD24" s="214">
        <f t="shared" si="34"/>
        <v>0</v>
      </c>
      <c r="BE24" s="185">
        <f t="shared" si="35"/>
        <v>391.08333333333331</v>
      </c>
      <c r="BF24" s="214"/>
      <c r="BG24" s="215">
        <f t="shared" si="36"/>
        <v>0</v>
      </c>
      <c r="BH24" s="214">
        <f t="shared" si="37"/>
        <v>0</v>
      </c>
      <c r="BI24" s="214">
        <f t="shared" si="38"/>
        <v>0</v>
      </c>
      <c r="BJ24" s="185">
        <f t="shared" si="39"/>
        <v>451.25</v>
      </c>
      <c r="BK24" s="214"/>
      <c r="BL24" s="215">
        <f t="shared" si="40"/>
        <v>0</v>
      </c>
      <c r="BM24" s="214">
        <f t="shared" si="41"/>
        <v>0</v>
      </c>
      <c r="BN24" s="214">
        <f t="shared" si="42"/>
        <v>0</v>
      </c>
      <c r="BO24" s="185">
        <f t="shared" si="43"/>
        <v>511.41666666666663</v>
      </c>
      <c r="BP24" s="214"/>
      <c r="BQ24" s="215">
        <f t="shared" si="44"/>
        <v>0</v>
      </c>
      <c r="BR24" s="214">
        <f t="shared" si="45"/>
        <v>0</v>
      </c>
      <c r="BS24" s="214">
        <f t="shared" si="46"/>
        <v>0</v>
      </c>
      <c r="BT24" s="185">
        <f t="shared" si="47"/>
        <v>571.58333333333326</v>
      </c>
      <c r="BU24" s="214"/>
      <c r="BV24" s="215">
        <f t="shared" si="48"/>
        <v>0</v>
      </c>
      <c r="BW24" s="242">
        <f t="shared" si="49"/>
        <v>0</v>
      </c>
      <c r="BX24" s="242">
        <f t="shared" si="50"/>
        <v>0</v>
      </c>
    </row>
    <row r="25" spans="1:76" s="181" customFormat="1" ht="23.25" customHeight="1" x14ac:dyDescent="0.2">
      <c r="A25" s="203" t="s">
        <v>20</v>
      </c>
      <c r="B25" s="227" t="s">
        <v>65</v>
      </c>
      <c r="C25" s="202" t="s">
        <v>70</v>
      </c>
      <c r="D25" s="247" t="s">
        <v>79</v>
      </c>
      <c r="E25" s="261">
        <v>11229151</v>
      </c>
      <c r="F25" s="198">
        <v>6</v>
      </c>
      <c r="G25" s="258">
        <v>6</v>
      </c>
      <c r="H25" s="246"/>
      <c r="I25" s="245"/>
      <c r="J25" s="245">
        <v>360</v>
      </c>
      <c r="K25" s="212">
        <v>5.2992999999999997</v>
      </c>
      <c r="L25" s="225">
        <v>395</v>
      </c>
      <c r="M25" s="212">
        <f t="shared" si="0"/>
        <v>5.2992999999999997</v>
      </c>
      <c r="N25" s="244">
        <v>395</v>
      </c>
      <c r="O25" s="157">
        <f t="shared" si="1"/>
        <v>2093.2235000000001</v>
      </c>
      <c r="P25" s="157">
        <f t="shared" si="2"/>
        <v>2116.8000000000002</v>
      </c>
      <c r="Q25" s="157">
        <f t="shared" si="3"/>
        <v>2476.8000000000002</v>
      </c>
      <c r="R25" s="209">
        <f t="shared" si="4"/>
        <v>0.84513222706718338</v>
      </c>
      <c r="S25" s="222">
        <f t="shared" si="5"/>
        <v>84.513222706718338</v>
      </c>
      <c r="T25" s="243">
        <v>84.7</v>
      </c>
      <c r="U25" s="220">
        <f t="shared" si="6"/>
        <v>338.3332893023607</v>
      </c>
      <c r="V25" s="219">
        <f t="shared" si="7"/>
        <v>5.2992999999999997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65.833333333333329</v>
      </c>
      <c r="AB25" s="214">
        <v>40</v>
      </c>
      <c r="AC25" s="215">
        <f t="shared" si="12"/>
        <v>0.51349806201550374</v>
      </c>
      <c r="AD25" s="214">
        <f t="shared" si="13"/>
        <v>211.97199999999998</v>
      </c>
      <c r="AE25" s="214">
        <f t="shared" si="14"/>
        <v>1271.8319999999999</v>
      </c>
      <c r="AF25" s="216">
        <f t="shared" si="15"/>
        <v>131.66666666666666</v>
      </c>
      <c r="AG25" s="214">
        <v>90</v>
      </c>
      <c r="AH25" s="215">
        <f t="shared" si="16"/>
        <v>0.57768531976744175</v>
      </c>
      <c r="AI25" s="214">
        <f t="shared" si="17"/>
        <v>476.93699999999995</v>
      </c>
      <c r="AJ25" s="214">
        <f t="shared" si="18"/>
        <v>1430.8109999999999</v>
      </c>
      <c r="AK25" s="185">
        <f t="shared" si="19"/>
        <v>197.5</v>
      </c>
      <c r="AL25" s="214">
        <v>180</v>
      </c>
      <c r="AM25" s="215">
        <f t="shared" si="20"/>
        <v>0.77024709302325567</v>
      </c>
      <c r="AN25" s="214">
        <f t="shared" si="21"/>
        <v>953.87399999999991</v>
      </c>
      <c r="AO25" s="214">
        <f t="shared" si="22"/>
        <v>1907.7479999999998</v>
      </c>
      <c r="AP25" s="185">
        <f t="shared" si="23"/>
        <v>263.33333333333331</v>
      </c>
      <c r="AQ25" s="214">
        <v>270</v>
      </c>
      <c r="AR25" s="215">
        <f t="shared" si="24"/>
        <v>0.86652797965116268</v>
      </c>
      <c r="AS25" s="214">
        <f t="shared" si="25"/>
        <v>1430.8109999999999</v>
      </c>
      <c r="AT25" s="214">
        <f t="shared" si="26"/>
        <v>2146.2165</v>
      </c>
      <c r="AU25" s="185">
        <f t="shared" si="27"/>
        <v>296.25</v>
      </c>
      <c r="AV25" s="214">
        <v>320</v>
      </c>
      <c r="AW25" s="215">
        <f t="shared" si="28"/>
        <v>0.91288544358311785</v>
      </c>
      <c r="AX25" s="214">
        <f t="shared" si="29"/>
        <v>1695.7759999999998</v>
      </c>
      <c r="AY25" s="214">
        <f t="shared" si="30"/>
        <v>2261.0346666666665</v>
      </c>
      <c r="AZ25" s="185">
        <f t="shared" si="31"/>
        <v>362.08333333333331</v>
      </c>
      <c r="BA25" s="214"/>
      <c r="BB25" s="215">
        <f t="shared" si="32"/>
        <v>0</v>
      </c>
      <c r="BC25" s="214">
        <f t="shared" si="33"/>
        <v>0</v>
      </c>
      <c r="BD25" s="214">
        <f t="shared" si="34"/>
        <v>0</v>
      </c>
      <c r="BE25" s="185">
        <f t="shared" si="35"/>
        <v>427.91666666666663</v>
      </c>
      <c r="BF25" s="214"/>
      <c r="BG25" s="215">
        <f t="shared" si="36"/>
        <v>0</v>
      </c>
      <c r="BH25" s="214">
        <f t="shared" si="37"/>
        <v>0</v>
      </c>
      <c r="BI25" s="214">
        <f t="shared" si="38"/>
        <v>0</v>
      </c>
      <c r="BJ25" s="185">
        <f t="shared" si="39"/>
        <v>493.74999999999994</v>
      </c>
      <c r="BK25" s="214"/>
      <c r="BL25" s="215">
        <f t="shared" si="40"/>
        <v>0</v>
      </c>
      <c r="BM25" s="214">
        <f t="shared" si="41"/>
        <v>0</v>
      </c>
      <c r="BN25" s="214">
        <f t="shared" si="42"/>
        <v>0</v>
      </c>
      <c r="BO25" s="185">
        <f t="shared" si="43"/>
        <v>559.58333333333326</v>
      </c>
      <c r="BP25" s="214"/>
      <c r="BQ25" s="215">
        <f t="shared" si="44"/>
        <v>0</v>
      </c>
      <c r="BR25" s="214">
        <f t="shared" si="45"/>
        <v>0</v>
      </c>
      <c r="BS25" s="214">
        <f t="shared" si="46"/>
        <v>0</v>
      </c>
      <c r="BT25" s="185">
        <f t="shared" si="47"/>
        <v>625.41666666666663</v>
      </c>
      <c r="BU25" s="214"/>
      <c r="BV25" s="215">
        <f t="shared" si="48"/>
        <v>0</v>
      </c>
      <c r="BW25" s="242">
        <f t="shared" si="49"/>
        <v>0</v>
      </c>
      <c r="BX25" s="242">
        <f t="shared" si="50"/>
        <v>0</v>
      </c>
    </row>
    <row r="26" spans="1:76" s="181" customFormat="1" ht="23.25" customHeight="1" x14ac:dyDescent="0.2">
      <c r="A26" s="203" t="s">
        <v>20</v>
      </c>
      <c r="B26" s="227" t="s">
        <v>65</v>
      </c>
      <c r="C26" s="202" t="s">
        <v>70</v>
      </c>
      <c r="D26" s="247" t="s">
        <v>78</v>
      </c>
      <c r="E26" s="261">
        <v>11229151</v>
      </c>
      <c r="F26" s="198">
        <v>6</v>
      </c>
      <c r="G26" s="258">
        <v>6</v>
      </c>
      <c r="H26" s="245"/>
      <c r="I26" s="246"/>
      <c r="J26" s="245">
        <v>360</v>
      </c>
      <c r="K26" s="212">
        <v>5.2992999999999997</v>
      </c>
      <c r="L26" s="225">
        <v>392</v>
      </c>
      <c r="M26" s="212">
        <f t="shared" si="0"/>
        <v>5.2992999999999997</v>
      </c>
      <c r="N26" s="244">
        <v>392</v>
      </c>
      <c r="O26" s="157">
        <f t="shared" si="1"/>
        <v>2077.3255999999997</v>
      </c>
      <c r="P26" s="157">
        <f t="shared" si="2"/>
        <v>2116.8000000000002</v>
      </c>
      <c r="Q26" s="157">
        <f t="shared" si="3"/>
        <v>2476.8000000000002</v>
      </c>
      <c r="R26" s="209">
        <f t="shared" si="4"/>
        <v>0.83871350129198952</v>
      </c>
      <c r="S26" s="222">
        <f t="shared" si="5"/>
        <v>83.871350129198959</v>
      </c>
      <c r="T26" s="251">
        <v>84.1</v>
      </c>
      <c r="U26" s="220">
        <f t="shared" si="6"/>
        <v>335.93659539939239</v>
      </c>
      <c r="V26" s="219">
        <f t="shared" si="7"/>
        <v>5.2992999999999997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65.333333333333329</v>
      </c>
      <c r="AB26" s="214">
        <v>25</v>
      </c>
      <c r="AC26" s="215">
        <f t="shared" si="12"/>
        <v>0.32093628875968988</v>
      </c>
      <c r="AD26" s="214">
        <f t="shared" si="13"/>
        <v>132.48249999999999</v>
      </c>
      <c r="AE26" s="214">
        <f t="shared" si="14"/>
        <v>794.89499999999998</v>
      </c>
      <c r="AF26" s="216">
        <f t="shared" si="15"/>
        <v>130.66666666666666</v>
      </c>
      <c r="AG26" s="214">
        <v>60</v>
      </c>
      <c r="AH26" s="215">
        <f t="shared" si="16"/>
        <v>0.38512354651162783</v>
      </c>
      <c r="AI26" s="214">
        <f t="shared" si="17"/>
        <v>317.95799999999997</v>
      </c>
      <c r="AJ26" s="214">
        <f t="shared" si="18"/>
        <v>953.87399999999991</v>
      </c>
      <c r="AK26" s="185">
        <f t="shared" si="19"/>
        <v>196</v>
      </c>
      <c r="AL26" s="214">
        <v>122</v>
      </c>
      <c r="AM26" s="215">
        <f t="shared" si="20"/>
        <v>0.52205636304909553</v>
      </c>
      <c r="AN26" s="214">
        <f t="shared" si="21"/>
        <v>646.51459999999997</v>
      </c>
      <c r="AO26" s="214">
        <f t="shared" si="22"/>
        <v>1293.0291999999999</v>
      </c>
      <c r="AP26" s="185">
        <f t="shared" si="23"/>
        <v>261.33333333333331</v>
      </c>
      <c r="AQ26" s="214">
        <v>180</v>
      </c>
      <c r="AR26" s="215">
        <f t="shared" si="24"/>
        <v>0.57768531976744175</v>
      </c>
      <c r="AS26" s="214">
        <f t="shared" si="25"/>
        <v>953.87399999999991</v>
      </c>
      <c r="AT26" s="214">
        <f t="shared" si="26"/>
        <v>1430.8109999999999</v>
      </c>
      <c r="AU26" s="185">
        <f t="shared" si="27"/>
        <v>294</v>
      </c>
      <c r="AV26" s="214">
        <v>240</v>
      </c>
      <c r="AW26" s="215">
        <f t="shared" si="28"/>
        <v>0.68466408268733836</v>
      </c>
      <c r="AX26" s="214">
        <f t="shared" si="29"/>
        <v>1271.8319999999999</v>
      </c>
      <c r="AY26" s="214">
        <f t="shared" si="30"/>
        <v>1695.7759999999998</v>
      </c>
      <c r="AZ26" s="185">
        <f t="shared" si="31"/>
        <v>359.33333333333331</v>
      </c>
      <c r="BA26" s="214"/>
      <c r="BB26" s="215">
        <f t="shared" si="32"/>
        <v>0</v>
      </c>
      <c r="BC26" s="214">
        <f t="shared" si="33"/>
        <v>0</v>
      </c>
      <c r="BD26" s="214">
        <f t="shared" si="34"/>
        <v>0</v>
      </c>
      <c r="BE26" s="185">
        <f t="shared" si="35"/>
        <v>424.66666666666663</v>
      </c>
      <c r="BF26" s="214"/>
      <c r="BG26" s="215">
        <f t="shared" si="36"/>
        <v>0</v>
      </c>
      <c r="BH26" s="214">
        <f t="shared" si="37"/>
        <v>0</v>
      </c>
      <c r="BI26" s="214">
        <f t="shared" si="38"/>
        <v>0</v>
      </c>
      <c r="BJ26" s="185">
        <f t="shared" si="39"/>
        <v>489.99999999999994</v>
      </c>
      <c r="BK26" s="214"/>
      <c r="BL26" s="215">
        <f t="shared" si="40"/>
        <v>0</v>
      </c>
      <c r="BM26" s="214">
        <f t="shared" si="41"/>
        <v>0</v>
      </c>
      <c r="BN26" s="214">
        <f t="shared" si="42"/>
        <v>0</v>
      </c>
      <c r="BO26" s="185">
        <f t="shared" si="43"/>
        <v>555.33333333333326</v>
      </c>
      <c r="BP26" s="214"/>
      <c r="BQ26" s="215">
        <f t="shared" si="44"/>
        <v>0</v>
      </c>
      <c r="BR26" s="214">
        <f t="shared" si="45"/>
        <v>0</v>
      </c>
      <c r="BS26" s="214">
        <f t="shared" si="46"/>
        <v>0</v>
      </c>
      <c r="BT26" s="185">
        <f t="shared" si="47"/>
        <v>620.66666666666663</v>
      </c>
      <c r="BU26" s="214"/>
      <c r="BV26" s="215">
        <f t="shared" si="48"/>
        <v>0</v>
      </c>
      <c r="BW26" s="242">
        <f t="shared" si="49"/>
        <v>0</v>
      </c>
      <c r="BX26" s="242">
        <f t="shared" si="50"/>
        <v>0</v>
      </c>
    </row>
    <row r="27" spans="1:76" s="181" customFormat="1" ht="23.25" customHeight="1" x14ac:dyDescent="0.2">
      <c r="A27" s="203" t="s">
        <v>20</v>
      </c>
      <c r="B27" s="227" t="s">
        <v>72</v>
      </c>
      <c r="C27" s="202" t="s">
        <v>70</v>
      </c>
      <c r="D27" s="247" t="s">
        <v>77</v>
      </c>
      <c r="E27" s="261">
        <v>11173458</v>
      </c>
      <c r="F27" s="198">
        <v>7</v>
      </c>
      <c r="G27" s="258">
        <v>6.5</v>
      </c>
      <c r="H27" s="245">
        <v>90</v>
      </c>
      <c r="I27" s="245"/>
      <c r="J27" s="245"/>
      <c r="K27" s="212">
        <v>3.7639999999999998</v>
      </c>
      <c r="L27" s="225">
        <v>465</v>
      </c>
      <c r="M27" s="212">
        <f t="shared" si="0"/>
        <v>3.7639999999999998</v>
      </c>
      <c r="N27" s="224">
        <v>415</v>
      </c>
      <c r="O27" s="157">
        <f t="shared" si="1"/>
        <v>1562.06</v>
      </c>
      <c r="P27" s="157">
        <f t="shared" si="2"/>
        <v>2293.2000000000003</v>
      </c>
      <c r="Q27" s="157">
        <f t="shared" si="3"/>
        <v>2203.2000000000003</v>
      </c>
      <c r="R27" s="209">
        <f t="shared" si="4"/>
        <v>0.70899600580973121</v>
      </c>
      <c r="S27" s="222">
        <f t="shared" si="5"/>
        <v>70.899600580973114</v>
      </c>
      <c r="T27" s="251">
        <v>70.900000000000006</v>
      </c>
      <c r="U27" s="220">
        <f>((((G27*$S$1)-90)*T27)/K27)/100</f>
        <v>415.00233793836355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69.166666666666671</v>
      </c>
      <c r="AB27" s="214">
        <v>30</v>
      </c>
      <c r="AC27" s="215">
        <f t="shared" si="12"/>
        <v>0.30751633986928101</v>
      </c>
      <c r="AD27" s="214">
        <f t="shared" si="13"/>
        <v>112.91999999999999</v>
      </c>
      <c r="AE27" s="214">
        <f t="shared" si="14"/>
        <v>677.52</v>
      </c>
      <c r="AF27" s="216">
        <f t="shared" si="15"/>
        <v>138.33333333333334</v>
      </c>
      <c r="AG27" s="214">
        <v>120</v>
      </c>
      <c r="AH27" s="215">
        <f t="shared" si="16"/>
        <v>0.61503267973856202</v>
      </c>
      <c r="AI27" s="214">
        <f t="shared" si="17"/>
        <v>451.67999999999995</v>
      </c>
      <c r="AJ27" s="214">
        <f t="shared" si="18"/>
        <v>1355.04</v>
      </c>
      <c r="AK27" s="185">
        <f t="shared" si="19"/>
        <v>207.5</v>
      </c>
      <c r="AL27" s="214">
        <v>180</v>
      </c>
      <c r="AM27" s="215">
        <f t="shared" si="20"/>
        <v>0.61503267973856202</v>
      </c>
      <c r="AN27" s="214">
        <f t="shared" si="21"/>
        <v>677.52</v>
      </c>
      <c r="AO27" s="214">
        <f t="shared" si="22"/>
        <v>1355.04</v>
      </c>
      <c r="AP27" s="185">
        <f t="shared" si="23"/>
        <v>276.66666666666669</v>
      </c>
      <c r="AQ27" s="214">
        <v>240</v>
      </c>
      <c r="AR27" s="215">
        <f t="shared" si="24"/>
        <v>0.61503267973856202</v>
      </c>
      <c r="AS27" s="214">
        <f t="shared" si="25"/>
        <v>903.3599999999999</v>
      </c>
      <c r="AT27" s="214">
        <f t="shared" si="26"/>
        <v>1355.04</v>
      </c>
      <c r="AU27" s="185">
        <f t="shared" si="27"/>
        <v>311.25</v>
      </c>
      <c r="AV27" s="214">
        <v>350</v>
      </c>
      <c r="AW27" s="215">
        <f t="shared" si="28"/>
        <v>0.79726458484628404</v>
      </c>
      <c r="AX27" s="214">
        <f t="shared" si="29"/>
        <v>1317.3999999999999</v>
      </c>
      <c r="AY27" s="214">
        <f t="shared" si="30"/>
        <v>1756.5333333333333</v>
      </c>
      <c r="AZ27" s="185">
        <f t="shared" si="31"/>
        <v>380.41666666666669</v>
      </c>
      <c r="BA27" s="214"/>
      <c r="BB27" s="215">
        <f t="shared" si="32"/>
        <v>0</v>
      </c>
      <c r="BC27" s="214">
        <f t="shared" si="33"/>
        <v>0</v>
      </c>
      <c r="BD27" s="214">
        <f t="shared" si="34"/>
        <v>0</v>
      </c>
      <c r="BE27" s="185">
        <f t="shared" si="35"/>
        <v>449.58333333333337</v>
      </c>
      <c r="BF27" s="214"/>
      <c r="BG27" s="215">
        <f t="shared" si="36"/>
        <v>0</v>
      </c>
      <c r="BH27" s="214">
        <f t="shared" si="37"/>
        <v>0</v>
      </c>
      <c r="BI27" s="214">
        <f t="shared" si="38"/>
        <v>0</v>
      </c>
      <c r="BJ27" s="185">
        <f t="shared" si="39"/>
        <v>518.75</v>
      </c>
      <c r="BK27" s="214"/>
      <c r="BL27" s="215">
        <f t="shared" si="40"/>
        <v>0</v>
      </c>
      <c r="BM27" s="214">
        <f t="shared" si="41"/>
        <v>0</v>
      </c>
      <c r="BN27" s="214">
        <f t="shared" si="42"/>
        <v>0</v>
      </c>
      <c r="BO27" s="185">
        <f t="shared" si="43"/>
        <v>587.91666666666674</v>
      </c>
      <c r="BP27" s="214"/>
      <c r="BQ27" s="215">
        <f t="shared" si="44"/>
        <v>0</v>
      </c>
      <c r="BR27" s="214">
        <f t="shared" si="45"/>
        <v>0</v>
      </c>
      <c r="BS27" s="214">
        <f t="shared" si="46"/>
        <v>0</v>
      </c>
      <c r="BT27" s="185">
        <f t="shared" si="47"/>
        <v>657.08333333333337</v>
      </c>
      <c r="BU27" s="214"/>
      <c r="BV27" s="215">
        <f t="shared" si="48"/>
        <v>0</v>
      </c>
      <c r="BW27" s="242">
        <f t="shared" si="49"/>
        <v>0</v>
      </c>
      <c r="BX27" s="242">
        <f t="shared" si="50"/>
        <v>0</v>
      </c>
    </row>
    <row r="28" spans="1:76" s="181" customFormat="1" ht="23.25" customHeight="1" x14ac:dyDescent="0.2">
      <c r="A28" s="203" t="s">
        <v>20</v>
      </c>
      <c r="B28" s="227" t="s">
        <v>72</v>
      </c>
      <c r="C28" s="202" t="s">
        <v>70</v>
      </c>
      <c r="D28" s="247" t="s">
        <v>76</v>
      </c>
      <c r="E28" s="252">
        <v>11173458</v>
      </c>
      <c r="F28" s="198">
        <v>7</v>
      </c>
      <c r="G28" s="258">
        <v>7</v>
      </c>
      <c r="H28" s="246"/>
      <c r="I28" s="245"/>
      <c r="J28" s="245"/>
      <c r="K28" s="212">
        <v>3.7639999999999998</v>
      </c>
      <c r="L28" s="225">
        <v>296</v>
      </c>
      <c r="M28" s="212">
        <f t="shared" si="0"/>
        <v>3.7639999999999998</v>
      </c>
      <c r="N28" s="244">
        <v>296</v>
      </c>
      <c r="O28" s="157">
        <f t="shared" si="1"/>
        <v>1114.144</v>
      </c>
      <c r="P28" s="157">
        <f t="shared" si="2"/>
        <v>2469.6</v>
      </c>
      <c r="Q28" s="157">
        <f t="shared" si="3"/>
        <v>2469.6</v>
      </c>
      <c r="R28" s="209">
        <f t="shared" si="4"/>
        <v>0.45114350502105605</v>
      </c>
      <c r="S28" s="222">
        <f t="shared" si="5"/>
        <v>45.114350502105601</v>
      </c>
      <c r="T28" s="243">
        <v>45.1</v>
      </c>
      <c r="U28" s="220">
        <f t="shared" ref="U28:U33" si="51">((((G28*$S$1))*T28)/K28)/100</f>
        <v>295.90584484590863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49.333333333333336</v>
      </c>
      <c r="AB28" s="214">
        <v>60</v>
      </c>
      <c r="AC28" s="215">
        <f t="shared" si="12"/>
        <v>0.54868804664723037</v>
      </c>
      <c r="AD28" s="214">
        <f t="shared" si="13"/>
        <v>225.83999999999997</v>
      </c>
      <c r="AE28" s="214">
        <f t="shared" si="14"/>
        <v>1355.04</v>
      </c>
      <c r="AF28" s="216">
        <f t="shared" si="15"/>
        <v>98.666666666666671</v>
      </c>
      <c r="AG28" s="214">
        <v>100</v>
      </c>
      <c r="AH28" s="215">
        <f t="shared" si="16"/>
        <v>0.45724003887269188</v>
      </c>
      <c r="AI28" s="214">
        <f t="shared" si="17"/>
        <v>376.4</v>
      </c>
      <c r="AJ28" s="214">
        <f t="shared" si="18"/>
        <v>1129.1999999999998</v>
      </c>
      <c r="AK28" s="185">
        <f t="shared" si="19"/>
        <v>148</v>
      </c>
      <c r="AL28" s="214">
        <v>150</v>
      </c>
      <c r="AM28" s="215">
        <f t="shared" si="20"/>
        <v>0.45724003887269199</v>
      </c>
      <c r="AN28" s="214">
        <f t="shared" si="21"/>
        <v>564.6</v>
      </c>
      <c r="AO28" s="214">
        <f t="shared" si="22"/>
        <v>1129.2</v>
      </c>
      <c r="AP28" s="185">
        <f t="shared" si="23"/>
        <v>197.33333333333334</v>
      </c>
      <c r="AQ28" s="214">
        <v>200</v>
      </c>
      <c r="AR28" s="215">
        <f t="shared" si="24"/>
        <v>0.45724003887269188</v>
      </c>
      <c r="AS28" s="214">
        <f t="shared" si="25"/>
        <v>752.8</v>
      </c>
      <c r="AT28" s="214">
        <f t="shared" si="26"/>
        <v>1129.1999999999998</v>
      </c>
      <c r="AU28" s="185">
        <f t="shared" si="27"/>
        <v>222</v>
      </c>
      <c r="AV28" s="214">
        <v>250</v>
      </c>
      <c r="AW28" s="215">
        <f t="shared" si="28"/>
        <v>0.50804448763632437</v>
      </c>
      <c r="AX28" s="214">
        <f t="shared" si="29"/>
        <v>941</v>
      </c>
      <c r="AY28" s="214">
        <f t="shared" si="30"/>
        <v>1254.6666666666667</v>
      </c>
      <c r="AZ28" s="185">
        <f t="shared" si="31"/>
        <v>271.33333333333337</v>
      </c>
      <c r="BA28" s="214"/>
      <c r="BB28" s="215">
        <f t="shared" si="32"/>
        <v>0</v>
      </c>
      <c r="BC28" s="214">
        <f t="shared" si="33"/>
        <v>0</v>
      </c>
      <c r="BD28" s="214">
        <f t="shared" si="34"/>
        <v>0</v>
      </c>
      <c r="BE28" s="185">
        <f t="shared" si="35"/>
        <v>320.66666666666669</v>
      </c>
      <c r="BF28" s="214"/>
      <c r="BG28" s="215">
        <f t="shared" si="36"/>
        <v>0</v>
      </c>
      <c r="BH28" s="214">
        <f t="shared" si="37"/>
        <v>0</v>
      </c>
      <c r="BI28" s="214">
        <f t="shared" si="38"/>
        <v>0</v>
      </c>
      <c r="BJ28" s="185">
        <f t="shared" si="39"/>
        <v>370</v>
      </c>
      <c r="BK28" s="214"/>
      <c r="BL28" s="215">
        <f t="shared" si="40"/>
        <v>0</v>
      </c>
      <c r="BM28" s="214">
        <f t="shared" si="41"/>
        <v>0</v>
      </c>
      <c r="BN28" s="214">
        <f t="shared" si="42"/>
        <v>0</v>
      </c>
      <c r="BO28" s="185">
        <f t="shared" si="43"/>
        <v>419.33333333333337</v>
      </c>
      <c r="BP28" s="214"/>
      <c r="BQ28" s="215">
        <f t="shared" si="44"/>
        <v>0</v>
      </c>
      <c r="BR28" s="214">
        <f t="shared" si="45"/>
        <v>0</v>
      </c>
      <c r="BS28" s="214">
        <f t="shared" si="46"/>
        <v>0</v>
      </c>
      <c r="BT28" s="185">
        <f t="shared" si="47"/>
        <v>468.66666666666669</v>
      </c>
      <c r="BU28" s="214"/>
      <c r="BV28" s="215">
        <f t="shared" si="48"/>
        <v>0</v>
      </c>
      <c r="BW28" s="242">
        <f t="shared" si="49"/>
        <v>0</v>
      </c>
      <c r="BX28" s="242">
        <f t="shared" si="50"/>
        <v>0</v>
      </c>
    </row>
    <row r="29" spans="1:76" s="181" customFormat="1" ht="22.5" customHeight="1" x14ac:dyDescent="0.2">
      <c r="A29" s="203" t="s">
        <v>20</v>
      </c>
      <c r="B29" s="227" t="s">
        <v>72</v>
      </c>
      <c r="C29" s="202" t="s">
        <v>70</v>
      </c>
      <c r="D29" s="247" t="s">
        <v>75</v>
      </c>
      <c r="E29" s="252">
        <v>11173458</v>
      </c>
      <c r="F29" s="198">
        <v>6</v>
      </c>
      <c r="G29" s="258">
        <v>6.5</v>
      </c>
      <c r="H29" s="246"/>
      <c r="I29" s="245"/>
      <c r="J29" s="245"/>
      <c r="K29" s="212">
        <v>3.7639999999999998</v>
      </c>
      <c r="L29" s="225">
        <v>425</v>
      </c>
      <c r="M29" s="212">
        <f t="shared" si="0"/>
        <v>3.7639999999999998</v>
      </c>
      <c r="N29" s="244">
        <v>425</v>
      </c>
      <c r="O29" s="157">
        <f t="shared" si="1"/>
        <v>1599.6999999999998</v>
      </c>
      <c r="P29" s="157">
        <f t="shared" si="2"/>
        <v>2293.2000000000003</v>
      </c>
      <c r="Q29" s="157">
        <f t="shared" si="3"/>
        <v>2293.2000000000003</v>
      </c>
      <c r="R29" s="209">
        <f t="shared" si="4"/>
        <v>0.69758416186987604</v>
      </c>
      <c r="S29" s="222">
        <f t="shared" si="5"/>
        <v>69.758416186987603</v>
      </c>
      <c r="T29" s="243">
        <v>69.7</v>
      </c>
      <c r="U29" s="220">
        <f t="shared" si="51"/>
        <v>424.6441020191287</v>
      </c>
      <c r="V29" s="219">
        <f t="shared" si="7"/>
        <v>3.7639999999999998</v>
      </c>
      <c r="W29" s="223"/>
      <c r="X29" s="218">
        <f t="shared" si="8"/>
        <v>0</v>
      </c>
      <c r="Y29" s="187">
        <f t="shared" si="9"/>
        <v>0</v>
      </c>
      <c r="Z29" s="217">
        <f t="shared" si="10"/>
        <v>0</v>
      </c>
      <c r="AA29" s="185">
        <f t="shared" si="11"/>
        <v>70.833333333333329</v>
      </c>
      <c r="AB29" s="214">
        <v>60</v>
      </c>
      <c r="AC29" s="215">
        <f t="shared" si="12"/>
        <v>0.590894819466248</v>
      </c>
      <c r="AD29" s="214">
        <f t="shared" si="13"/>
        <v>225.83999999999997</v>
      </c>
      <c r="AE29" s="214">
        <f t="shared" si="14"/>
        <v>1355.04</v>
      </c>
      <c r="AF29" s="216">
        <f t="shared" si="15"/>
        <v>141.66666666666666</v>
      </c>
      <c r="AG29" s="214">
        <v>110</v>
      </c>
      <c r="AH29" s="215">
        <f t="shared" si="16"/>
        <v>0.5416535845107272</v>
      </c>
      <c r="AI29" s="214">
        <f t="shared" si="17"/>
        <v>414.03999999999996</v>
      </c>
      <c r="AJ29" s="214">
        <f t="shared" si="18"/>
        <v>1242.1199999999999</v>
      </c>
      <c r="AK29" s="185">
        <f t="shared" si="19"/>
        <v>212.5</v>
      </c>
      <c r="AL29" s="214">
        <v>155</v>
      </c>
      <c r="AM29" s="215">
        <f t="shared" si="20"/>
        <v>0.50882609454038019</v>
      </c>
      <c r="AN29" s="214">
        <f t="shared" si="21"/>
        <v>583.41999999999996</v>
      </c>
      <c r="AO29" s="214">
        <f t="shared" si="22"/>
        <v>1166.8399999999999</v>
      </c>
      <c r="AP29" s="185">
        <f t="shared" si="23"/>
        <v>283.33333333333331</v>
      </c>
      <c r="AQ29" s="214">
        <v>215</v>
      </c>
      <c r="AR29" s="215">
        <f t="shared" si="24"/>
        <v>0.52934327577184703</v>
      </c>
      <c r="AS29" s="214">
        <f t="shared" si="25"/>
        <v>809.26</v>
      </c>
      <c r="AT29" s="214">
        <f t="shared" si="26"/>
        <v>1213.8899999999999</v>
      </c>
      <c r="AU29" s="185">
        <f t="shared" si="27"/>
        <v>318.75</v>
      </c>
      <c r="AV29" s="214">
        <v>275</v>
      </c>
      <c r="AW29" s="215">
        <f t="shared" si="28"/>
        <v>0.60183731612303026</v>
      </c>
      <c r="AX29" s="214">
        <f t="shared" si="29"/>
        <v>1035.0999999999999</v>
      </c>
      <c r="AY29" s="214">
        <f t="shared" si="30"/>
        <v>1380.1333333333332</v>
      </c>
      <c r="AZ29" s="185">
        <f t="shared" si="31"/>
        <v>389.58333333333331</v>
      </c>
      <c r="BA29" s="214"/>
      <c r="BB29" s="215">
        <f t="shared" si="32"/>
        <v>0</v>
      </c>
      <c r="BC29" s="214">
        <f t="shared" si="33"/>
        <v>0</v>
      </c>
      <c r="BD29" s="214">
        <f t="shared" si="34"/>
        <v>0</v>
      </c>
      <c r="BE29" s="185">
        <f t="shared" si="35"/>
        <v>460.41666666666663</v>
      </c>
      <c r="BF29" s="214"/>
      <c r="BG29" s="215">
        <f t="shared" si="36"/>
        <v>0</v>
      </c>
      <c r="BH29" s="214">
        <f t="shared" si="37"/>
        <v>0</v>
      </c>
      <c r="BI29" s="214">
        <f t="shared" si="38"/>
        <v>0</v>
      </c>
      <c r="BJ29" s="185">
        <f t="shared" si="39"/>
        <v>531.25</v>
      </c>
      <c r="BK29" s="214"/>
      <c r="BL29" s="215">
        <f t="shared" si="40"/>
        <v>0</v>
      </c>
      <c r="BM29" s="214">
        <f t="shared" si="41"/>
        <v>0</v>
      </c>
      <c r="BN29" s="214">
        <f t="shared" si="42"/>
        <v>0</v>
      </c>
      <c r="BO29" s="185">
        <f t="shared" si="43"/>
        <v>602.08333333333326</v>
      </c>
      <c r="BP29" s="214"/>
      <c r="BQ29" s="215">
        <f t="shared" si="44"/>
        <v>0</v>
      </c>
      <c r="BR29" s="214">
        <f t="shared" si="45"/>
        <v>0</v>
      </c>
      <c r="BS29" s="214">
        <f t="shared" si="46"/>
        <v>0</v>
      </c>
      <c r="BT29" s="185">
        <f t="shared" si="47"/>
        <v>672.91666666666663</v>
      </c>
      <c r="BU29" s="214"/>
      <c r="BV29" s="215">
        <f t="shared" si="48"/>
        <v>0</v>
      </c>
      <c r="BW29" s="242">
        <f t="shared" si="49"/>
        <v>0</v>
      </c>
      <c r="BX29" s="242">
        <f t="shared" si="50"/>
        <v>0</v>
      </c>
    </row>
    <row r="30" spans="1:76" s="181" customFormat="1" ht="23.25" customHeight="1" x14ac:dyDescent="0.2">
      <c r="A30" s="203" t="s">
        <v>20</v>
      </c>
      <c r="B30" s="227" t="s">
        <v>72</v>
      </c>
      <c r="C30" s="202" t="s">
        <v>70</v>
      </c>
      <c r="D30" s="247" t="s">
        <v>74</v>
      </c>
      <c r="E30" s="252">
        <v>11173458</v>
      </c>
      <c r="F30" s="198">
        <v>7</v>
      </c>
      <c r="G30" s="258">
        <v>7</v>
      </c>
      <c r="H30" s="246"/>
      <c r="I30" s="246"/>
      <c r="J30" s="245"/>
      <c r="K30" s="212">
        <v>3.7639999999999998</v>
      </c>
      <c r="L30" s="225">
        <v>92</v>
      </c>
      <c r="M30" s="212">
        <f t="shared" si="0"/>
        <v>3.7639999999999998</v>
      </c>
      <c r="N30" s="244">
        <v>92</v>
      </c>
      <c r="O30" s="157">
        <f t="shared" si="1"/>
        <v>346.28799999999995</v>
      </c>
      <c r="P30" s="157">
        <f t="shared" si="2"/>
        <v>2469.6</v>
      </c>
      <c r="Q30" s="157">
        <f t="shared" si="3"/>
        <v>2469.6</v>
      </c>
      <c r="R30" s="209">
        <f t="shared" si="4"/>
        <v>0.14022027858762551</v>
      </c>
      <c r="S30" s="222">
        <f t="shared" si="5"/>
        <v>14.02202785876255</v>
      </c>
      <c r="T30" s="243">
        <v>14</v>
      </c>
      <c r="U30" s="220">
        <f t="shared" si="51"/>
        <v>91.85547290116898</v>
      </c>
      <c r="V30" s="219">
        <f t="shared" si="7"/>
        <v>3.7639999999999998</v>
      </c>
      <c r="W30" s="223"/>
      <c r="X30" s="218">
        <f t="shared" si="8"/>
        <v>0</v>
      </c>
      <c r="Y30" s="187">
        <f t="shared" si="9"/>
        <v>0</v>
      </c>
      <c r="Z30" s="217">
        <f t="shared" si="10"/>
        <v>0</v>
      </c>
      <c r="AA30" s="185">
        <f t="shared" si="11"/>
        <v>15.333333333333334</v>
      </c>
      <c r="AB30" s="214">
        <v>15</v>
      </c>
      <c r="AC30" s="215">
        <f t="shared" si="12"/>
        <v>0.13717201166180759</v>
      </c>
      <c r="AD30" s="214">
        <f t="shared" si="13"/>
        <v>56.459999999999994</v>
      </c>
      <c r="AE30" s="214">
        <f t="shared" si="14"/>
        <v>338.76</v>
      </c>
      <c r="AF30" s="216">
        <f t="shared" si="15"/>
        <v>30.666666666666668</v>
      </c>
      <c r="AG30" s="214">
        <v>30</v>
      </c>
      <c r="AH30" s="215">
        <f t="shared" si="16"/>
        <v>0.13717201166180759</v>
      </c>
      <c r="AI30" s="214">
        <f t="shared" si="17"/>
        <v>112.91999999999999</v>
      </c>
      <c r="AJ30" s="214">
        <f t="shared" si="18"/>
        <v>338.76</v>
      </c>
      <c r="AK30" s="185">
        <f t="shared" si="19"/>
        <v>46</v>
      </c>
      <c r="AL30" s="214">
        <v>46</v>
      </c>
      <c r="AM30" s="215">
        <f t="shared" si="20"/>
        <v>0.14022027858762551</v>
      </c>
      <c r="AN30" s="214">
        <f t="shared" si="21"/>
        <v>173.14399999999998</v>
      </c>
      <c r="AO30" s="214">
        <f t="shared" si="22"/>
        <v>346.28799999999995</v>
      </c>
      <c r="AP30" s="185">
        <f t="shared" si="23"/>
        <v>61.333333333333336</v>
      </c>
      <c r="AQ30" s="214">
        <v>61</v>
      </c>
      <c r="AR30" s="215">
        <f t="shared" si="24"/>
        <v>0.13945821185617102</v>
      </c>
      <c r="AS30" s="214">
        <f t="shared" si="25"/>
        <v>229.60399999999998</v>
      </c>
      <c r="AT30" s="214">
        <f t="shared" si="26"/>
        <v>344.40599999999995</v>
      </c>
      <c r="AU30" s="185">
        <f t="shared" si="27"/>
        <v>69</v>
      </c>
      <c r="AV30" s="214">
        <v>77</v>
      </c>
      <c r="AW30" s="215">
        <f t="shared" si="28"/>
        <v>0.15647770219198789</v>
      </c>
      <c r="AX30" s="214">
        <f t="shared" si="29"/>
        <v>289.82799999999997</v>
      </c>
      <c r="AY30" s="214">
        <f t="shared" si="30"/>
        <v>386.4373333333333</v>
      </c>
      <c r="AZ30" s="185">
        <f t="shared" si="31"/>
        <v>84.333333333333343</v>
      </c>
      <c r="BA30" s="214"/>
      <c r="BB30" s="215">
        <f t="shared" si="32"/>
        <v>0</v>
      </c>
      <c r="BC30" s="214">
        <f t="shared" si="33"/>
        <v>0</v>
      </c>
      <c r="BD30" s="214">
        <f t="shared" si="34"/>
        <v>0</v>
      </c>
      <c r="BE30" s="185">
        <f t="shared" si="35"/>
        <v>99.666666666666671</v>
      </c>
      <c r="BF30" s="214"/>
      <c r="BG30" s="215">
        <f t="shared" si="36"/>
        <v>0</v>
      </c>
      <c r="BH30" s="214">
        <f t="shared" si="37"/>
        <v>0</v>
      </c>
      <c r="BI30" s="214">
        <f t="shared" si="38"/>
        <v>0</v>
      </c>
      <c r="BJ30" s="185">
        <f t="shared" si="39"/>
        <v>115</v>
      </c>
      <c r="BK30" s="214"/>
      <c r="BL30" s="215">
        <f t="shared" si="40"/>
        <v>0</v>
      </c>
      <c r="BM30" s="214">
        <f t="shared" si="41"/>
        <v>0</v>
      </c>
      <c r="BN30" s="214">
        <f t="shared" si="42"/>
        <v>0</v>
      </c>
      <c r="BO30" s="185">
        <f t="shared" si="43"/>
        <v>130.33333333333334</v>
      </c>
      <c r="BP30" s="214"/>
      <c r="BQ30" s="215">
        <f t="shared" si="44"/>
        <v>0</v>
      </c>
      <c r="BR30" s="214">
        <f t="shared" si="45"/>
        <v>0</v>
      </c>
      <c r="BS30" s="214">
        <f t="shared" si="46"/>
        <v>0</v>
      </c>
      <c r="BT30" s="185">
        <f t="shared" si="47"/>
        <v>145.66666666666669</v>
      </c>
      <c r="BU30" s="214"/>
      <c r="BV30" s="215">
        <f t="shared" si="48"/>
        <v>0</v>
      </c>
      <c r="BW30" s="242">
        <f t="shared" si="49"/>
        <v>0</v>
      </c>
      <c r="BX30" s="242">
        <f t="shared" si="50"/>
        <v>0</v>
      </c>
    </row>
    <row r="31" spans="1:76" s="181" customFormat="1" ht="23.25" customHeight="1" x14ac:dyDescent="0.2">
      <c r="A31" s="203" t="s">
        <v>20</v>
      </c>
      <c r="B31" s="227" t="s">
        <v>72</v>
      </c>
      <c r="C31" s="202" t="s">
        <v>70</v>
      </c>
      <c r="D31" s="247" t="s">
        <v>73</v>
      </c>
      <c r="E31" s="252">
        <v>11173458</v>
      </c>
      <c r="F31" s="198">
        <v>7</v>
      </c>
      <c r="G31" s="258">
        <v>7</v>
      </c>
      <c r="H31" s="245"/>
      <c r="I31" s="246"/>
      <c r="J31" s="245"/>
      <c r="K31" s="212">
        <v>3.7639999999999998</v>
      </c>
      <c r="L31" s="225">
        <v>512</v>
      </c>
      <c r="M31" s="212">
        <f t="shared" si="0"/>
        <v>3.7639999999999998</v>
      </c>
      <c r="N31" s="244">
        <v>512</v>
      </c>
      <c r="O31" s="157">
        <f t="shared" si="1"/>
        <v>1927.1679999999999</v>
      </c>
      <c r="P31" s="157">
        <f t="shared" si="2"/>
        <v>2469.6</v>
      </c>
      <c r="Q31" s="157">
        <f t="shared" si="3"/>
        <v>2469.6</v>
      </c>
      <c r="R31" s="209">
        <f t="shared" si="4"/>
        <v>0.78035633300939422</v>
      </c>
      <c r="S31" s="222">
        <f t="shared" si="5"/>
        <v>78.035633300939423</v>
      </c>
      <c r="T31" s="251">
        <v>78.099999999999994</v>
      </c>
      <c r="U31" s="220">
        <f t="shared" si="51"/>
        <v>512.4223166843783</v>
      </c>
      <c r="V31" s="219">
        <f t="shared" si="7"/>
        <v>3.7639999999999998</v>
      </c>
      <c r="W31" s="223"/>
      <c r="X31" s="218">
        <f t="shared" si="8"/>
        <v>0</v>
      </c>
      <c r="Y31" s="187">
        <f t="shared" si="9"/>
        <v>0</v>
      </c>
      <c r="Z31" s="217">
        <f t="shared" si="10"/>
        <v>0</v>
      </c>
      <c r="AA31" s="185">
        <f t="shared" si="11"/>
        <v>85.333333333333329</v>
      </c>
      <c r="AB31" s="214">
        <v>60</v>
      </c>
      <c r="AC31" s="215">
        <f t="shared" si="12"/>
        <v>0.54868804664723037</v>
      </c>
      <c r="AD31" s="214">
        <f t="shared" si="13"/>
        <v>225.83999999999997</v>
      </c>
      <c r="AE31" s="214">
        <f t="shared" si="14"/>
        <v>1355.04</v>
      </c>
      <c r="AF31" s="216">
        <f t="shared" si="15"/>
        <v>170.66666666666666</v>
      </c>
      <c r="AG31" s="214">
        <v>120</v>
      </c>
      <c r="AH31" s="215">
        <f t="shared" si="16"/>
        <v>0.54868804664723037</v>
      </c>
      <c r="AI31" s="214">
        <f t="shared" si="17"/>
        <v>451.67999999999995</v>
      </c>
      <c r="AJ31" s="214">
        <f t="shared" si="18"/>
        <v>1355.04</v>
      </c>
      <c r="AK31" s="185">
        <f t="shared" si="19"/>
        <v>256</v>
      </c>
      <c r="AL31" s="214">
        <v>198</v>
      </c>
      <c r="AM31" s="215">
        <f t="shared" si="20"/>
        <v>0.60355685131195336</v>
      </c>
      <c r="AN31" s="214">
        <f t="shared" si="21"/>
        <v>745.27199999999993</v>
      </c>
      <c r="AO31" s="214">
        <f t="shared" si="22"/>
        <v>1490.5439999999999</v>
      </c>
      <c r="AP31" s="185">
        <f t="shared" si="23"/>
        <v>341.33333333333331</v>
      </c>
      <c r="AQ31" s="214">
        <v>288</v>
      </c>
      <c r="AR31" s="215">
        <f t="shared" si="24"/>
        <v>0.65842565597667635</v>
      </c>
      <c r="AS31" s="214">
        <f t="shared" si="25"/>
        <v>1084.0319999999999</v>
      </c>
      <c r="AT31" s="214">
        <f t="shared" si="26"/>
        <v>1626.0479999999998</v>
      </c>
      <c r="AU31" s="185">
        <f t="shared" si="27"/>
        <v>384</v>
      </c>
      <c r="AV31" s="214">
        <v>433</v>
      </c>
      <c r="AW31" s="215">
        <f t="shared" si="28"/>
        <v>0.87993305258611387</v>
      </c>
      <c r="AX31" s="214">
        <f t="shared" si="29"/>
        <v>1629.8119999999999</v>
      </c>
      <c r="AY31" s="214">
        <f t="shared" si="30"/>
        <v>2173.0826666666667</v>
      </c>
      <c r="AZ31" s="185">
        <f t="shared" si="31"/>
        <v>469.33333333333331</v>
      </c>
      <c r="BA31" s="214"/>
      <c r="BB31" s="215">
        <f t="shared" si="32"/>
        <v>0</v>
      </c>
      <c r="BC31" s="214">
        <f t="shared" si="33"/>
        <v>0</v>
      </c>
      <c r="BD31" s="214">
        <f t="shared" si="34"/>
        <v>0</v>
      </c>
      <c r="BE31" s="185">
        <f t="shared" si="35"/>
        <v>554.66666666666663</v>
      </c>
      <c r="BF31" s="214"/>
      <c r="BG31" s="215">
        <f t="shared" si="36"/>
        <v>0</v>
      </c>
      <c r="BH31" s="214">
        <f t="shared" si="37"/>
        <v>0</v>
      </c>
      <c r="BI31" s="214">
        <f t="shared" si="38"/>
        <v>0</v>
      </c>
      <c r="BJ31" s="185">
        <f t="shared" si="39"/>
        <v>640</v>
      </c>
      <c r="BK31" s="214"/>
      <c r="BL31" s="215">
        <f t="shared" si="40"/>
        <v>0</v>
      </c>
      <c r="BM31" s="214">
        <f t="shared" si="41"/>
        <v>0</v>
      </c>
      <c r="BN31" s="214">
        <f t="shared" si="42"/>
        <v>0</v>
      </c>
      <c r="BO31" s="185">
        <f t="shared" si="43"/>
        <v>725.33333333333326</v>
      </c>
      <c r="BP31" s="214"/>
      <c r="BQ31" s="215">
        <f t="shared" si="44"/>
        <v>0</v>
      </c>
      <c r="BR31" s="214">
        <f t="shared" si="45"/>
        <v>0</v>
      </c>
      <c r="BS31" s="214">
        <f t="shared" si="46"/>
        <v>0</v>
      </c>
      <c r="BT31" s="185">
        <f t="shared" si="47"/>
        <v>810.66666666666663</v>
      </c>
      <c r="BU31" s="214"/>
      <c r="BV31" s="215">
        <f t="shared" si="48"/>
        <v>0</v>
      </c>
      <c r="BW31" s="242">
        <f t="shared" si="49"/>
        <v>0</v>
      </c>
      <c r="BX31" s="242">
        <f t="shared" si="50"/>
        <v>0</v>
      </c>
    </row>
    <row r="32" spans="1:76" s="181" customFormat="1" ht="23.25" customHeight="1" x14ac:dyDescent="0.2">
      <c r="A32" s="203" t="s">
        <v>20</v>
      </c>
      <c r="B32" s="227" t="s">
        <v>72</v>
      </c>
      <c r="C32" s="202" t="s">
        <v>70</v>
      </c>
      <c r="D32" s="247" t="s">
        <v>71</v>
      </c>
      <c r="E32" s="252">
        <v>11173458</v>
      </c>
      <c r="F32" s="198">
        <v>7</v>
      </c>
      <c r="G32" s="198">
        <v>7</v>
      </c>
      <c r="H32" s="246"/>
      <c r="I32" s="246"/>
      <c r="J32" s="245"/>
      <c r="K32" s="212">
        <v>3.7639999999999998</v>
      </c>
      <c r="L32" s="225">
        <v>623</v>
      </c>
      <c r="M32" s="212">
        <f t="shared" si="0"/>
        <v>3.7639999999999998</v>
      </c>
      <c r="N32" s="244">
        <v>623</v>
      </c>
      <c r="O32" s="157">
        <f t="shared" si="1"/>
        <v>2344.9719999999998</v>
      </c>
      <c r="P32" s="157">
        <f t="shared" si="2"/>
        <v>2469.6</v>
      </c>
      <c r="Q32" s="157">
        <f t="shared" si="3"/>
        <v>2469.6</v>
      </c>
      <c r="R32" s="209">
        <f t="shared" si="4"/>
        <v>0.94953514739229017</v>
      </c>
      <c r="S32" s="222">
        <f t="shared" si="5"/>
        <v>94.953514739229021</v>
      </c>
      <c r="T32" s="243">
        <v>95</v>
      </c>
      <c r="U32" s="220">
        <f t="shared" si="51"/>
        <v>623.30499468650373</v>
      </c>
      <c r="V32" s="219">
        <f t="shared" si="7"/>
        <v>3.7639999999999998</v>
      </c>
      <c r="W32" s="223"/>
      <c r="X32" s="218">
        <f t="shared" si="8"/>
        <v>0</v>
      </c>
      <c r="Y32" s="187">
        <f t="shared" si="9"/>
        <v>0</v>
      </c>
      <c r="Z32" s="217">
        <f t="shared" si="10"/>
        <v>0</v>
      </c>
      <c r="AA32" s="185">
        <f t="shared" si="11"/>
        <v>103.83333333333333</v>
      </c>
      <c r="AB32" s="214">
        <v>110</v>
      </c>
      <c r="AC32" s="215">
        <f t="shared" si="12"/>
        <v>1.0059280855199222</v>
      </c>
      <c r="AD32" s="214">
        <f t="shared" si="13"/>
        <v>414.03999999999996</v>
      </c>
      <c r="AE32" s="214">
        <f t="shared" si="14"/>
        <v>2484.2399999999998</v>
      </c>
      <c r="AF32" s="216">
        <f t="shared" si="15"/>
        <v>207.66666666666666</v>
      </c>
      <c r="AG32" s="214">
        <v>220</v>
      </c>
      <c r="AH32" s="215">
        <f t="shared" si="16"/>
        <v>1.0059280855199222</v>
      </c>
      <c r="AI32" s="214">
        <f t="shared" si="17"/>
        <v>828.07999999999993</v>
      </c>
      <c r="AJ32" s="214">
        <f t="shared" si="18"/>
        <v>2484.2399999999998</v>
      </c>
      <c r="AK32" s="185">
        <f t="shared" si="19"/>
        <v>311.5</v>
      </c>
      <c r="AL32" s="214">
        <v>330</v>
      </c>
      <c r="AM32" s="215">
        <f t="shared" si="20"/>
        <v>1.0059280855199222</v>
      </c>
      <c r="AN32" s="214">
        <f t="shared" si="21"/>
        <v>1242.1199999999999</v>
      </c>
      <c r="AO32" s="214">
        <f t="shared" si="22"/>
        <v>2484.2399999999998</v>
      </c>
      <c r="AP32" s="185">
        <f t="shared" si="23"/>
        <v>415.33333333333331</v>
      </c>
      <c r="AQ32" s="214">
        <v>440</v>
      </c>
      <c r="AR32" s="215">
        <f t="shared" si="24"/>
        <v>1.0059280855199222</v>
      </c>
      <c r="AS32" s="214">
        <f t="shared" si="25"/>
        <v>1656.1599999999999</v>
      </c>
      <c r="AT32" s="214">
        <f t="shared" si="26"/>
        <v>2484.2399999999998</v>
      </c>
      <c r="AU32" s="185">
        <f t="shared" si="27"/>
        <v>467.25</v>
      </c>
      <c r="AV32" s="214">
        <v>550</v>
      </c>
      <c r="AW32" s="215">
        <f t="shared" si="28"/>
        <v>1.1176978727999136</v>
      </c>
      <c r="AX32" s="214">
        <f t="shared" si="29"/>
        <v>2070.1999999999998</v>
      </c>
      <c r="AY32" s="214">
        <f t="shared" si="30"/>
        <v>2760.2666666666664</v>
      </c>
      <c r="AZ32" s="185">
        <f t="shared" si="31"/>
        <v>571.08333333333326</v>
      </c>
      <c r="BA32" s="214"/>
      <c r="BB32" s="215">
        <f t="shared" si="32"/>
        <v>0</v>
      </c>
      <c r="BC32" s="214">
        <f t="shared" si="33"/>
        <v>0</v>
      </c>
      <c r="BD32" s="214">
        <f t="shared" si="34"/>
        <v>0</v>
      </c>
      <c r="BE32" s="185">
        <f t="shared" si="35"/>
        <v>674.91666666666663</v>
      </c>
      <c r="BF32" s="214"/>
      <c r="BG32" s="215">
        <f t="shared" si="36"/>
        <v>0</v>
      </c>
      <c r="BH32" s="214">
        <f t="shared" si="37"/>
        <v>0</v>
      </c>
      <c r="BI32" s="214">
        <f t="shared" si="38"/>
        <v>0</v>
      </c>
      <c r="BJ32" s="185">
        <f t="shared" si="39"/>
        <v>778.75</v>
      </c>
      <c r="BK32" s="214"/>
      <c r="BL32" s="215">
        <f t="shared" si="40"/>
        <v>0</v>
      </c>
      <c r="BM32" s="214">
        <f t="shared" si="41"/>
        <v>0</v>
      </c>
      <c r="BN32" s="214">
        <f t="shared" si="42"/>
        <v>0</v>
      </c>
      <c r="BO32" s="185">
        <f t="shared" si="43"/>
        <v>882.58333333333326</v>
      </c>
      <c r="BP32" s="214"/>
      <c r="BQ32" s="215">
        <f t="shared" si="44"/>
        <v>0</v>
      </c>
      <c r="BR32" s="214">
        <f t="shared" si="45"/>
        <v>0</v>
      </c>
      <c r="BS32" s="214">
        <f t="shared" si="46"/>
        <v>0</v>
      </c>
      <c r="BT32" s="185">
        <f t="shared" si="47"/>
        <v>986.41666666666663</v>
      </c>
      <c r="BU32" s="214"/>
      <c r="BV32" s="215">
        <f t="shared" si="48"/>
        <v>0</v>
      </c>
      <c r="BW32" s="242">
        <f t="shared" si="49"/>
        <v>0</v>
      </c>
      <c r="BX32" s="242">
        <f t="shared" si="50"/>
        <v>0</v>
      </c>
    </row>
    <row r="33" spans="1:78" s="181" customFormat="1" ht="23.25" customHeight="1" x14ac:dyDescent="0.2">
      <c r="A33" s="203" t="s">
        <v>20</v>
      </c>
      <c r="B33" s="227" t="s">
        <v>43</v>
      </c>
      <c r="C33" s="202" t="s">
        <v>70</v>
      </c>
      <c r="D33" s="247" t="s">
        <v>69</v>
      </c>
      <c r="E33" s="261">
        <v>11214897</v>
      </c>
      <c r="F33" s="198">
        <v>7</v>
      </c>
      <c r="G33" s="198">
        <v>6</v>
      </c>
      <c r="H33" s="245"/>
      <c r="I33" s="245"/>
      <c r="J33" s="245">
        <v>360</v>
      </c>
      <c r="K33" s="212">
        <v>2.6002000000000001</v>
      </c>
      <c r="L33" s="225">
        <v>719</v>
      </c>
      <c r="M33" s="212">
        <f t="shared" si="0"/>
        <v>2.6002000000000001</v>
      </c>
      <c r="N33" s="244">
        <v>725</v>
      </c>
      <c r="O33" s="157">
        <f t="shared" si="1"/>
        <v>1885.145</v>
      </c>
      <c r="P33" s="157">
        <f t="shared" si="2"/>
        <v>2116.8000000000002</v>
      </c>
      <c r="Q33" s="157">
        <f t="shared" si="3"/>
        <v>2476.8000000000002</v>
      </c>
      <c r="R33" s="209">
        <f t="shared" si="4"/>
        <v>0.76112120478036172</v>
      </c>
      <c r="S33" s="222">
        <f t="shared" si="5"/>
        <v>76.112120478036175</v>
      </c>
      <c r="T33" s="251">
        <v>76.3</v>
      </c>
      <c r="U33" s="220">
        <f t="shared" si="51"/>
        <v>621.15160372279058</v>
      </c>
      <c r="V33" s="219">
        <f t="shared" si="7"/>
        <v>2.6002000000000001</v>
      </c>
      <c r="W33" s="223"/>
      <c r="X33" s="218">
        <f t="shared" si="8"/>
        <v>0</v>
      </c>
      <c r="Y33" s="187">
        <f t="shared" si="9"/>
        <v>0</v>
      </c>
      <c r="Z33" s="217">
        <f t="shared" si="10"/>
        <v>0</v>
      </c>
      <c r="AA33" s="185">
        <f t="shared" si="11"/>
        <v>120.83333333333333</v>
      </c>
      <c r="AB33" s="214">
        <v>60</v>
      </c>
      <c r="AC33" s="215">
        <f t="shared" si="12"/>
        <v>0.37793604651162788</v>
      </c>
      <c r="AD33" s="214">
        <f t="shared" si="13"/>
        <v>156.012</v>
      </c>
      <c r="AE33" s="214">
        <f t="shared" si="14"/>
        <v>936.072</v>
      </c>
      <c r="AF33" s="216">
        <f t="shared" si="15"/>
        <v>241.66666666666666</v>
      </c>
      <c r="AG33" s="214">
        <v>120</v>
      </c>
      <c r="AH33" s="215">
        <f t="shared" si="16"/>
        <v>0.37793604651162788</v>
      </c>
      <c r="AI33" s="214">
        <f t="shared" si="17"/>
        <v>312.024</v>
      </c>
      <c r="AJ33" s="214">
        <f t="shared" si="18"/>
        <v>936.072</v>
      </c>
      <c r="AK33" s="185">
        <f t="shared" si="19"/>
        <v>362.5</v>
      </c>
      <c r="AL33" s="214">
        <v>220</v>
      </c>
      <c r="AM33" s="215">
        <f t="shared" si="20"/>
        <v>0.46192183462532294</v>
      </c>
      <c r="AN33" s="214">
        <f t="shared" si="21"/>
        <v>572.04399999999998</v>
      </c>
      <c r="AO33" s="214">
        <f t="shared" si="22"/>
        <v>1144.088</v>
      </c>
      <c r="AP33" s="185">
        <f t="shared" si="23"/>
        <v>483.33333333333331</v>
      </c>
      <c r="AQ33" s="214">
        <v>300</v>
      </c>
      <c r="AR33" s="215">
        <f t="shared" si="24"/>
        <v>0.47242005813953492</v>
      </c>
      <c r="AS33" s="214">
        <f t="shared" si="25"/>
        <v>780.06000000000006</v>
      </c>
      <c r="AT33" s="214">
        <f t="shared" si="26"/>
        <v>1170.0900000000001</v>
      </c>
      <c r="AU33" s="185">
        <f t="shared" si="27"/>
        <v>543.75</v>
      </c>
      <c r="AV33" s="214">
        <v>460</v>
      </c>
      <c r="AW33" s="215">
        <f t="shared" si="28"/>
        <v>0.64389104220499571</v>
      </c>
      <c r="AX33" s="214">
        <f t="shared" si="29"/>
        <v>1196.0920000000001</v>
      </c>
      <c r="AY33" s="214">
        <f t="shared" si="30"/>
        <v>1594.7893333333336</v>
      </c>
      <c r="AZ33" s="185">
        <f t="shared" si="31"/>
        <v>664.58333333333326</v>
      </c>
      <c r="BA33" s="214"/>
      <c r="BB33" s="215">
        <f t="shared" si="32"/>
        <v>0</v>
      </c>
      <c r="BC33" s="214">
        <f t="shared" si="33"/>
        <v>0</v>
      </c>
      <c r="BD33" s="214">
        <f t="shared" si="34"/>
        <v>0</v>
      </c>
      <c r="BE33" s="185">
        <f t="shared" si="35"/>
        <v>785.41666666666663</v>
      </c>
      <c r="BF33" s="214"/>
      <c r="BG33" s="215">
        <f t="shared" si="36"/>
        <v>0</v>
      </c>
      <c r="BH33" s="214">
        <f t="shared" si="37"/>
        <v>0</v>
      </c>
      <c r="BI33" s="214">
        <f t="shared" si="38"/>
        <v>0</v>
      </c>
      <c r="BJ33" s="185">
        <f t="shared" si="39"/>
        <v>906.25</v>
      </c>
      <c r="BK33" s="214"/>
      <c r="BL33" s="215">
        <f t="shared" si="40"/>
        <v>0</v>
      </c>
      <c r="BM33" s="214">
        <f t="shared" si="41"/>
        <v>0</v>
      </c>
      <c r="BN33" s="214">
        <f t="shared" si="42"/>
        <v>0</v>
      </c>
      <c r="BO33" s="185">
        <f t="shared" si="43"/>
        <v>1027.0833333333333</v>
      </c>
      <c r="BP33" s="214"/>
      <c r="BQ33" s="215">
        <f t="shared" si="44"/>
        <v>0</v>
      </c>
      <c r="BR33" s="214">
        <f t="shared" si="45"/>
        <v>0</v>
      </c>
      <c r="BS33" s="214">
        <f t="shared" si="46"/>
        <v>0</v>
      </c>
      <c r="BT33" s="185">
        <f t="shared" si="47"/>
        <v>1147.9166666666665</v>
      </c>
      <c r="BU33" s="214"/>
      <c r="BV33" s="215">
        <f t="shared" si="48"/>
        <v>0</v>
      </c>
      <c r="BW33" s="242">
        <f t="shared" si="49"/>
        <v>0</v>
      </c>
      <c r="BX33" s="242">
        <f t="shared" si="50"/>
        <v>0</v>
      </c>
    </row>
    <row r="34" spans="1:78" s="265" customFormat="1" ht="33" customHeight="1" x14ac:dyDescent="0.25">
      <c r="A34" s="241" t="s">
        <v>68</v>
      </c>
      <c r="B34" s="240"/>
      <c r="C34" s="240"/>
      <c r="D34" s="239"/>
      <c r="E34" s="238"/>
      <c r="F34" s="229">
        <f>SUM(F5:F33)</f>
        <v>196</v>
      </c>
      <c r="G34" s="229">
        <f>SUM(G5:G33)</f>
        <v>189</v>
      </c>
      <c r="H34" s="229">
        <f>SUM(H5:H33)</f>
        <v>90</v>
      </c>
      <c r="I34" s="229">
        <f>SUM(I5:I33)</f>
        <v>720</v>
      </c>
      <c r="J34" s="229">
        <f>SUM(J5:J33)</f>
        <v>4320</v>
      </c>
      <c r="K34" s="237"/>
      <c r="L34" s="229">
        <f>SUM(L6:L33)</f>
        <v>13049</v>
      </c>
      <c r="M34" s="237"/>
      <c r="N34" s="229">
        <f>SUM(N6:N33)</f>
        <v>13057</v>
      </c>
      <c r="O34" s="229">
        <f>SUM(O5:O33)</f>
        <v>49006.138818951324</v>
      </c>
      <c r="P34" s="229">
        <f>SUM(P5:P33)</f>
        <v>66679.199999999983</v>
      </c>
      <c r="Q34" s="229">
        <f>SUM(Q5:Q33)</f>
        <v>70189.2</v>
      </c>
      <c r="R34" s="232">
        <f t="shared" si="4"/>
        <v>0.69820056104003647</v>
      </c>
      <c r="S34" s="236"/>
      <c r="T34" s="235"/>
      <c r="U34" s="220"/>
      <c r="V34" s="229"/>
      <c r="W34" s="229">
        <f>SUM(W5:W33)</f>
        <v>0</v>
      </c>
      <c r="X34" s="229">
        <f>SUM(X5:X33)</f>
        <v>0</v>
      </c>
      <c r="Y34" s="232">
        <f t="shared" si="9"/>
        <v>0</v>
      </c>
      <c r="Z34" s="266">
        <f t="shared" si="10"/>
        <v>0</v>
      </c>
      <c r="AA34" s="229">
        <f>SUM(AA6:AA33)</f>
        <v>2176.1666666666665</v>
      </c>
      <c r="AB34" s="229">
        <f>SUM(AB6:AB33)</f>
        <v>1402</v>
      </c>
      <c r="AC34" s="230">
        <f t="shared" si="12"/>
        <v>0.44410726748391705</v>
      </c>
      <c r="AD34" s="229">
        <f>SUM(AD5:AD33)</f>
        <v>5195.2556364803568</v>
      </c>
      <c r="AE34" s="229">
        <f>SUM(AE5:AE33)</f>
        <v>31171.533818882148</v>
      </c>
      <c r="AF34" s="229">
        <f>SUM(AF6:AF33)</f>
        <v>4352.333333333333</v>
      </c>
      <c r="AG34" s="229">
        <f>SUM(AG6:AG33)</f>
        <v>3387</v>
      </c>
      <c r="AH34" s="230">
        <f t="shared" si="16"/>
        <v>0.528411541194448</v>
      </c>
      <c r="AI34" s="229">
        <f>SUM(AI5:AI33)</f>
        <v>12362.927782401783</v>
      </c>
      <c r="AJ34" s="229">
        <f>SUM(AJ5:AJ33)</f>
        <v>37088.783347205346</v>
      </c>
      <c r="AK34" s="229">
        <f>SUM(AK6:AK33)</f>
        <v>6528.5</v>
      </c>
      <c r="AL34" s="229">
        <f>SUM(AL6:AL33)</f>
        <v>5138</v>
      </c>
      <c r="AM34" s="230">
        <f t="shared" si="20"/>
        <v>0.54026927752766307</v>
      </c>
      <c r="AN34" s="229">
        <f>SUM(AN5:AN33)</f>
        <v>18960.534187122325</v>
      </c>
      <c r="AO34" s="229">
        <f>SUM(AO5:AO33)</f>
        <v>37921.068374244649</v>
      </c>
      <c r="AP34" s="229">
        <f>SUM(AP6:AP33)</f>
        <v>8704.6666666666661</v>
      </c>
      <c r="AQ34" s="229">
        <f>SUM(AQ6:AQ33)</f>
        <v>7205</v>
      </c>
      <c r="AR34" s="230">
        <f t="shared" si="24"/>
        <v>0.57102855528994312</v>
      </c>
      <c r="AS34" s="229">
        <f>SUM(AS5:AS33)</f>
        <v>26720.024981971248</v>
      </c>
      <c r="AT34" s="229">
        <f>SUM(AT5:AT33)</f>
        <v>40080.037472956872</v>
      </c>
      <c r="AU34" s="229">
        <f>SUM(AU6:AU33)</f>
        <v>9792.75</v>
      </c>
      <c r="AV34" s="229">
        <f>SUM(AV6:AV33)</f>
        <v>9055</v>
      </c>
      <c r="AW34" s="230">
        <f t="shared" si="28"/>
        <v>0.64225969272483718</v>
      </c>
      <c r="AX34" s="229">
        <f>SUM(AX5:AX33)</f>
        <v>33809.770518451609</v>
      </c>
      <c r="AY34" s="229">
        <f>SUM(AY5:AY33)</f>
        <v>45079.69402460214</v>
      </c>
      <c r="AZ34" s="229">
        <f>SUM(AZ6:AZ33)</f>
        <v>11968.91666666667</v>
      </c>
      <c r="BA34" s="229">
        <f>SUM(BA6:BA33)</f>
        <v>0</v>
      </c>
      <c r="BB34" s="230">
        <f t="shared" si="32"/>
        <v>0</v>
      </c>
      <c r="BC34" s="229">
        <f>SUM(BC5:BC33)</f>
        <v>0</v>
      </c>
      <c r="BD34" s="229">
        <f>SUM(BD5:BD33)</f>
        <v>0</v>
      </c>
      <c r="BE34" s="229">
        <f>SUM(BE6:BE33)</f>
        <v>14145.083333333332</v>
      </c>
      <c r="BF34" s="229">
        <f>SUM(BF6:BF33)</f>
        <v>0</v>
      </c>
      <c r="BG34" s="230">
        <f t="shared" si="36"/>
        <v>0</v>
      </c>
      <c r="BH34" s="229">
        <f>SUM(BH5:BH33)</f>
        <v>0</v>
      </c>
      <c r="BI34" s="229">
        <f>SUM(BI5:BI33)</f>
        <v>0</v>
      </c>
      <c r="BJ34" s="229">
        <f>SUM(BJ6:BJ33)</f>
        <v>16321.25</v>
      </c>
      <c r="BK34" s="229">
        <f>SUM(BK6:BK33)</f>
        <v>0</v>
      </c>
      <c r="BL34" s="230">
        <f t="shared" si="40"/>
        <v>0</v>
      </c>
      <c r="BM34" s="229">
        <f>SUM(BM5:BM33)</f>
        <v>0</v>
      </c>
      <c r="BN34" s="229">
        <f>SUM(BN5:BN33)</f>
        <v>0</v>
      </c>
      <c r="BO34" s="229">
        <f>SUM(BO6:BO33)</f>
        <v>18497.416666666668</v>
      </c>
      <c r="BP34" s="229">
        <f>SUM(BP6:BP33)</f>
        <v>0</v>
      </c>
      <c r="BQ34" s="230">
        <f t="shared" si="44"/>
        <v>0</v>
      </c>
      <c r="BR34" s="229">
        <f>SUM(BR5:BR33)</f>
        <v>0</v>
      </c>
      <c r="BS34" s="229">
        <f>SUM(BS5:BS33)</f>
        <v>0</v>
      </c>
      <c r="BT34" s="229">
        <f>SUM(BT6:BT33)</f>
        <v>20673.583333333339</v>
      </c>
      <c r="BU34" s="229">
        <f>SUM(BU6:BU33)</f>
        <v>0</v>
      </c>
      <c r="BV34" s="230">
        <f t="shared" si="48"/>
        <v>0</v>
      </c>
      <c r="BW34" s="229">
        <f>SUM(BW5:BW33)</f>
        <v>0</v>
      </c>
      <c r="BX34" s="229">
        <f>SUM(BX5:BX33)</f>
        <v>0</v>
      </c>
    </row>
    <row r="35" spans="1:78" s="181" customFormat="1" ht="23.25" customHeight="1" x14ac:dyDescent="0.2">
      <c r="A35" s="203" t="s">
        <v>20</v>
      </c>
      <c r="B35" s="227" t="s">
        <v>65</v>
      </c>
      <c r="C35" s="202" t="s">
        <v>60</v>
      </c>
      <c r="D35" s="247" t="s">
        <v>67</v>
      </c>
      <c r="E35" s="259" t="s">
        <v>66</v>
      </c>
      <c r="F35" s="198">
        <v>7</v>
      </c>
      <c r="G35" s="258">
        <v>7</v>
      </c>
      <c r="H35" s="245"/>
      <c r="I35" s="246"/>
      <c r="J35" s="245"/>
      <c r="K35" s="212">
        <v>4.2813999999999997</v>
      </c>
      <c r="L35" s="225">
        <v>548</v>
      </c>
      <c r="M35" s="212">
        <f>K35</f>
        <v>4.2813999999999997</v>
      </c>
      <c r="N35" s="244">
        <v>548</v>
      </c>
      <c r="O35" s="157">
        <f>(N35*M35)</f>
        <v>2346.2071999999998</v>
      </c>
      <c r="P35" s="157">
        <f>G35*$R$1</f>
        <v>2469.6</v>
      </c>
      <c r="Q35" s="157">
        <f>(P35-((H35+I35)))+(J35)</f>
        <v>2469.6</v>
      </c>
      <c r="R35" s="209">
        <f t="shared" si="4"/>
        <v>0.95003530936183989</v>
      </c>
      <c r="S35" s="222">
        <f>R35*100</f>
        <v>95.003530936183992</v>
      </c>
      <c r="T35" s="251">
        <v>95</v>
      </c>
      <c r="U35" s="220">
        <f>((((G35*$S$1))*T35)/K35)/100</f>
        <v>547.97963283038257</v>
      </c>
      <c r="V35" s="219">
        <f>M35</f>
        <v>4.2813999999999997</v>
      </c>
      <c r="W35" s="223"/>
      <c r="X35" s="218">
        <f>W35*V35</f>
        <v>0</v>
      </c>
      <c r="Y35" s="187">
        <f t="shared" si="9"/>
        <v>0</v>
      </c>
      <c r="Z35" s="217">
        <f t="shared" si="10"/>
        <v>0</v>
      </c>
      <c r="AA35" s="185">
        <f>($N35/$Z$3)*AE$3</f>
        <v>91.333333333333329</v>
      </c>
      <c r="AB35" s="214">
        <v>60</v>
      </c>
      <c r="AC35" s="215">
        <f t="shared" si="12"/>
        <v>0.62411078717201152</v>
      </c>
      <c r="AD35" s="214">
        <f>AB35*$M35</f>
        <v>256.88399999999996</v>
      </c>
      <c r="AE35" s="214">
        <f>(AD35/AE$3)*$Z$3</f>
        <v>1541.3039999999996</v>
      </c>
      <c r="AF35" s="216">
        <f>($N35/$Z$3)*AJ$3</f>
        <v>182.66666666666666</v>
      </c>
      <c r="AG35" s="214">
        <v>128</v>
      </c>
      <c r="AH35" s="215">
        <f t="shared" si="16"/>
        <v>0.66571817298347913</v>
      </c>
      <c r="AI35" s="214">
        <f>AG35*$M35</f>
        <v>548.01919999999996</v>
      </c>
      <c r="AJ35" s="214">
        <f>(AI35/AJ$3)*$Z$3</f>
        <v>1644.0575999999999</v>
      </c>
      <c r="AK35" s="185">
        <f>($N35/$Z$3)*AO$3</f>
        <v>274</v>
      </c>
      <c r="AL35" s="214">
        <v>217</v>
      </c>
      <c r="AM35" s="215">
        <f t="shared" si="20"/>
        <v>0.75240022675736962</v>
      </c>
      <c r="AN35" s="214">
        <f>AL35*$M35</f>
        <v>929.0637999999999</v>
      </c>
      <c r="AO35" s="214">
        <f>(AN35/AO$3)*$Z$3</f>
        <v>1858.1275999999998</v>
      </c>
      <c r="AP35" s="185">
        <f>($N35/$Z$3)*AT$3</f>
        <v>365.33333333333331</v>
      </c>
      <c r="AQ35" s="214">
        <v>307</v>
      </c>
      <c r="AR35" s="215">
        <f t="shared" si="24"/>
        <v>0.79834171525753161</v>
      </c>
      <c r="AS35" s="214">
        <f>AQ35*$M35</f>
        <v>1314.3897999999999</v>
      </c>
      <c r="AT35" s="214">
        <f>(AS35/AT$3)*$Z$3</f>
        <v>1971.5846999999999</v>
      </c>
      <c r="AU35" s="185">
        <f>($N35/$Z$3)*AY$3</f>
        <v>411</v>
      </c>
      <c r="AV35" s="214">
        <v>380</v>
      </c>
      <c r="AW35" s="215">
        <f t="shared" si="28"/>
        <v>0.8783781449087571</v>
      </c>
      <c r="AX35" s="214">
        <f>AV35*$M35</f>
        <v>1626.9319999999998</v>
      </c>
      <c r="AY35" s="214">
        <f>(AX35/AY$3)*$Z$3</f>
        <v>2169.2426666666665</v>
      </c>
      <c r="AZ35" s="185">
        <f>($N35/$Z$3)*BD$3</f>
        <v>502.33333333333331</v>
      </c>
      <c r="BA35" s="214"/>
      <c r="BB35" s="215">
        <f t="shared" si="32"/>
        <v>0</v>
      </c>
      <c r="BC35" s="214">
        <f>BA35*$M35</f>
        <v>0</v>
      </c>
      <c r="BD35" s="214">
        <f>(BC35/BD$3)*$Z$3</f>
        <v>0</v>
      </c>
      <c r="BE35" s="185">
        <f>($N35/$Z$3)*BI$3</f>
        <v>593.66666666666663</v>
      </c>
      <c r="BF35" s="214"/>
      <c r="BG35" s="215">
        <f t="shared" si="36"/>
        <v>0</v>
      </c>
      <c r="BH35" s="214">
        <f>BF35*$M35</f>
        <v>0</v>
      </c>
      <c r="BI35" s="214">
        <f>(BH35/BI$3)*$Z$3</f>
        <v>0</v>
      </c>
      <c r="BJ35" s="185">
        <f>($N35/$Z$3)*BN$3</f>
        <v>685</v>
      </c>
      <c r="BK35" s="214"/>
      <c r="BL35" s="215">
        <f t="shared" si="40"/>
        <v>0</v>
      </c>
      <c r="BM35" s="214">
        <f>BK35*$M35</f>
        <v>0</v>
      </c>
      <c r="BN35" s="214">
        <f>(BM35/BN$3)*$Z$3</f>
        <v>0</v>
      </c>
      <c r="BO35" s="185">
        <f>($N35/$Z$3)*BS$3</f>
        <v>776.33333333333326</v>
      </c>
      <c r="BP35" s="214"/>
      <c r="BQ35" s="215">
        <f t="shared" si="44"/>
        <v>0</v>
      </c>
      <c r="BR35" s="214">
        <f>BP35*$M35</f>
        <v>0</v>
      </c>
      <c r="BS35" s="214">
        <f>(BR35/BS$3)*$Z$3</f>
        <v>0</v>
      </c>
      <c r="BT35" s="185">
        <f>($N35/$Z$3)*BX$3</f>
        <v>867.66666666666663</v>
      </c>
      <c r="BU35" s="214"/>
      <c r="BV35" s="215">
        <f t="shared" si="48"/>
        <v>0</v>
      </c>
      <c r="BW35" s="214">
        <f>BU35*$M35</f>
        <v>0</v>
      </c>
      <c r="BX35" s="214">
        <f>(BW35/BX$3)*$Z$3</f>
        <v>0</v>
      </c>
    </row>
    <row r="36" spans="1:78" s="181" customFormat="1" ht="23.25" customHeight="1" x14ac:dyDescent="0.2">
      <c r="A36" s="203" t="s">
        <v>20</v>
      </c>
      <c r="B36" s="227" t="s">
        <v>65</v>
      </c>
      <c r="C36" s="202" t="s">
        <v>60</v>
      </c>
      <c r="D36" s="247" t="s">
        <v>64</v>
      </c>
      <c r="E36" s="259" t="s">
        <v>58</v>
      </c>
      <c r="F36" s="198">
        <v>7</v>
      </c>
      <c r="G36" s="258">
        <v>7</v>
      </c>
      <c r="H36" s="245"/>
      <c r="I36" s="246">
        <v>360</v>
      </c>
      <c r="J36" s="245">
        <v>360</v>
      </c>
      <c r="K36" s="212">
        <v>4.2813999999999997</v>
      </c>
      <c r="L36" s="225">
        <v>548</v>
      </c>
      <c r="M36" s="212">
        <f>K36</f>
        <v>4.2813999999999997</v>
      </c>
      <c r="N36" s="244">
        <v>578</v>
      </c>
      <c r="O36" s="157">
        <f>(N36*M36)</f>
        <v>2474.6491999999998</v>
      </c>
      <c r="P36" s="157">
        <f>G36*$R$1</f>
        <v>2469.6</v>
      </c>
      <c r="Q36" s="157">
        <f>(P36-((H36+I36)))+(J36)</f>
        <v>2469.6</v>
      </c>
      <c r="R36" s="209">
        <f t="shared" si="4"/>
        <v>1.0020445416261743</v>
      </c>
      <c r="S36" s="222">
        <f>R36*100</f>
        <v>100.20445416261742</v>
      </c>
      <c r="T36" s="251">
        <v>95</v>
      </c>
      <c r="U36" s="220">
        <f>((((G36*$S$1))*T36)/K36)/100</f>
        <v>547.97963283038257</v>
      </c>
      <c r="V36" s="219">
        <f>M36</f>
        <v>4.2813999999999997</v>
      </c>
      <c r="W36" s="223"/>
      <c r="X36" s="218">
        <f>W36*V36</f>
        <v>0</v>
      </c>
      <c r="Y36" s="187">
        <f t="shared" si="9"/>
        <v>0</v>
      </c>
      <c r="Z36" s="217">
        <f t="shared" si="10"/>
        <v>0</v>
      </c>
      <c r="AA36" s="185">
        <f>($N36/$Z$3)*AE$3</f>
        <v>96.333333333333329</v>
      </c>
      <c r="AB36" s="214">
        <v>60</v>
      </c>
      <c r="AC36" s="215">
        <f t="shared" si="12"/>
        <v>0.62411078717201152</v>
      </c>
      <c r="AD36" s="214">
        <f>AB36*$M36</f>
        <v>256.88399999999996</v>
      </c>
      <c r="AE36" s="214">
        <f>(AD36/AE$3)*$Z$3</f>
        <v>1541.3039999999996</v>
      </c>
      <c r="AF36" s="216">
        <f>($N36/$Z$3)*AJ$3</f>
        <v>192.66666666666666</v>
      </c>
      <c r="AG36" s="214">
        <v>120</v>
      </c>
      <c r="AH36" s="215">
        <f t="shared" si="16"/>
        <v>0.62411078717201152</v>
      </c>
      <c r="AI36" s="214">
        <f>AG36*$M36</f>
        <v>513.76799999999992</v>
      </c>
      <c r="AJ36" s="214">
        <f>(AI36/AJ$3)*$Z$3</f>
        <v>1541.3039999999996</v>
      </c>
      <c r="AK36" s="185">
        <f>($N36/$Z$3)*AO$3</f>
        <v>289</v>
      </c>
      <c r="AL36" s="214">
        <v>180</v>
      </c>
      <c r="AM36" s="215">
        <f t="shared" si="20"/>
        <v>0.62411078717201152</v>
      </c>
      <c r="AN36" s="214">
        <f>AL36*$M36</f>
        <v>770.65199999999993</v>
      </c>
      <c r="AO36" s="214">
        <f>(AN36/AO$3)*$Z$3</f>
        <v>1541.3039999999996</v>
      </c>
      <c r="AP36" s="185">
        <f>($N36/$Z$3)*AT$3</f>
        <v>385.33333333333331</v>
      </c>
      <c r="AQ36" s="214">
        <v>240</v>
      </c>
      <c r="AR36" s="215">
        <f t="shared" si="24"/>
        <v>0.62411078717201152</v>
      </c>
      <c r="AS36" s="214">
        <f>AQ36*$M36</f>
        <v>1027.5359999999998</v>
      </c>
      <c r="AT36" s="214">
        <f>(AS36/AT$3)*$Z$3</f>
        <v>1541.3039999999996</v>
      </c>
      <c r="AU36" s="185">
        <f>($N36/$Z$3)*AY$3</f>
        <v>433.5</v>
      </c>
      <c r="AV36" s="214">
        <v>300</v>
      </c>
      <c r="AW36" s="215">
        <f t="shared" si="28"/>
        <v>0.69345643019112402</v>
      </c>
      <c r="AX36" s="214">
        <f>AV36*$M36</f>
        <v>1284.4199999999998</v>
      </c>
      <c r="AY36" s="214">
        <f>(AX36/AY$3)*$Z$3</f>
        <v>1712.5599999999997</v>
      </c>
      <c r="AZ36" s="185">
        <f>($N36/$Z$3)*BD$3</f>
        <v>529.83333333333326</v>
      </c>
      <c r="BA36" s="214"/>
      <c r="BB36" s="215">
        <f t="shared" si="32"/>
        <v>0</v>
      </c>
      <c r="BC36" s="214">
        <f>BA36*$M36</f>
        <v>0</v>
      </c>
      <c r="BD36" s="214">
        <f>(BC36/BD$3)*$Z$3</f>
        <v>0</v>
      </c>
      <c r="BE36" s="185">
        <f>($N36/$Z$3)*BI$3</f>
        <v>626.16666666666663</v>
      </c>
      <c r="BF36" s="214"/>
      <c r="BG36" s="215">
        <f t="shared" si="36"/>
        <v>0</v>
      </c>
      <c r="BH36" s="214">
        <f>BF36*$M36</f>
        <v>0</v>
      </c>
      <c r="BI36" s="214">
        <f>(BH36/BI$3)*$Z$3</f>
        <v>0</v>
      </c>
      <c r="BJ36" s="185">
        <f>($N36/$Z$3)*BN$3</f>
        <v>722.5</v>
      </c>
      <c r="BK36" s="214"/>
      <c r="BL36" s="215">
        <f t="shared" si="40"/>
        <v>0</v>
      </c>
      <c r="BM36" s="214">
        <f>BK36*$M36</f>
        <v>0</v>
      </c>
      <c r="BN36" s="214">
        <f>(BM36/BN$3)*$Z$3</f>
        <v>0</v>
      </c>
      <c r="BO36" s="185">
        <f>($N36/$Z$3)*BS$3</f>
        <v>818.83333333333326</v>
      </c>
      <c r="BP36" s="214"/>
      <c r="BQ36" s="215">
        <f t="shared" si="44"/>
        <v>0</v>
      </c>
      <c r="BR36" s="214">
        <f>BP36*$M36</f>
        <v>0</v>
      </c>
      <c r="BS36" s="214">
        <f>(BR36/BS$3)*$Z$3</f>
        <v>0</v>
      </c>
      <c r="BT36" s="185">
        <f>($N36/$Z$3)*BX$3</f>
        <v>915.16666666666663</v>
      </c>
      <c r="BU36" s="214"/>
      <c r="BV36" s="215">
        <f t="shared" si="48"/>
        <v>0</v>
      </c>
      <c r="BW36" s="214">
        <f>BU36*$M36</f>
        <v>0</v>
      </c>
      <c r="BX36" s="214">
        <f>(BW36/BX$3)*$Z$3</f>
        <v>0</v>
      </c>
    </row>
    <row r="37" spans="1:78" s="228" customFormat="1" ht="23.25" customHeight="1" x14ac:dyDescent="0.2">
      <c r="A37" s="203" t="s">
        <v>20</v>
      </c>
      <c r="B37" s="227" t="s">
        <v>63</v>
      </c>
      <c r="C37" s="202" t="s">
        <v>60</v>
      </c>
      <c r="D37" s="247" t="s">
        <v>62</v>
      </c>
      <c r="E37" s="259" t="s">
        <v>61</v>
      </c>
      <c r="F37" s="198">
        <v>25</v>
      </c>
      <c r="G37" s="198">
        <v>25</v>
      </c>
      <c r="H37" s="245">
        <v>270</v>
      </c>
      <c r="I37" s="245">
        <f>630+630+630</f>
        <v>1890</v>
      </c>
      <c r="J37" s="245">
        <f>630+630+630</f>
        <v>1890</v>
      </c>
      <c r="K37" s="264">
        <v>17.223992023674093</v>
      </c>
      <c r="L37" s="256">
        <v>327</v>
      </c>
      <c r="M37" s="212">
        <f>K37</f>
        <v>17.223992023674093</v>
      </c>
      <c r="N37" s="263">
        <v>184</v>
      </c>
      <c r="O37" s="254">
        <f>(N37*M37)</f>
        <v>3169.214532356033</v>
      </c>
      <c r="P37" s="254">
        <f>G37*$R$1</f>
        <v>8820</v>
      </c>
      <c r="Q37" s="254">
        <f>(P37-((H37+I37)))+(J37)</f>
        <v>8550</v>
      </c>
      <c r="R37" s="209">
        <f t="shared" si="4"/>
        <v>0.37066836635743078</v>
      </c>
      <c r="S37" s="222">
        <f>R37*100</f>
        <v>37.06683663574308</v>
      </c>
      <c r="T37" s="251">
        <v>37</v>
      </c>
      <c r="U37" s="220">
        <f>((((G37*$S$1)-270)*T37)/K37)/100</f>
        <v>183.66822253817941</v>
      </c>
      <c r="V37" s="219">
        <f>M37</f>
        <v>17.223992023674093</v>
      </c>
      <c r="W37" s="223"/>
      <c r="X37" s="253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30.666666666666668</v>
      </c>
      <c r="AB37" s="214">
        <v>20</v>
      </c>
      <c r="AC37" s="215">
        <f t="shared" si="12"/>
        <v>0.2417402389287592</v>
      </c>
      <c r="AD37" s="214">
        <f>AB37*$M37</f>
        <v>344.47984047348189</v>
      </c>
      <c r="AE37" s="214">
        <f>(AD37/AE$3)*$Z$3</f>
        <v>2066.8790428408911</v>
      </c>
      <c r="AF37" s="216">
        <f>($N37/$Z$3)*AJ$3</f>
        <v>61.333333333333336</v>
      </c>
      <c r="AG37" s="214">
        <v>55</v>
      </c>
      <c r="AH37" s="215">
        <f t="shared" si="16"/>
        <v>0.33239282852704388</v>
      </c>
      <c r="AI37" s="214">
        <f>AG37*$M37</f>
        <v>947.31956130207516</v>
      </c>
      <c r="AJ37" s="214">
        <f>(AI37/AJ$3)*$Z$3</f>
        <v>2841.9586839062254</v>
      </c>
      <c r="AK37" s="185">
        <f>($N37/$Z$3)*AO$3</f>
        <v>92</v>
      </c>
      <c r="AL37" s="214">
        <v>75</v>
      </c>
      <c r="AM37" s="215">
        <f t="shared" si="20"/>
        <v>0.302175298660949</v>
      </c>
      <c r="AN37" s="214">
        <f>AL37*$M37</f>
        <v>1291.799401775557</v>
      </c>
      <c r="AO37" s="214">
        <f>(AN37/AO$3)*$Z$3</f>
        <v>2583.5988035511141</v>
      </c>
      <c r="AP37" s="185">
        <f>($N37/$Z$3)*AT$3</f>
        <v>122.66666666666667</v>
      </c>
      <c r="AQ37" s="214">
        <v>110</v>
      </c>
      <c r="AR37" s="215">
        <f t="shared" si="24"/>
        <v>0.33239282852704388</v>
      </c>
      <c r="AS37" s="214">
        <f>AQ37*$M37</f>
        <v>1894.6391226041503</v>
      </c>
      <c r="AT37" s="214">
        <f>(AS37/AT$3)*$Z$3</f>
        <v>2841.9586839062254</v>
      </c>
      <c r="AU37" s="185">
        <f>($N37/$Z$3)*AY$3</f>
        <v>138</v>
      </c>
      <c r="AV37" s="214">
        <v>140</v>
      </c>
      <c r="AW37" s="215">
        <f t="shared" si="28"/>
        <v>0.37604037166695875</v>
      </c>
      <c r="AX37" s="214">
        <f>AV37*$M37</f>
        <v>2411.3588833143731</v>
      </c>
      <c r="AY37" s="214">
        <f>(AX37/AY$3)*$Z$3</f>
        <v>3215.1451777524971</v>
      </c>
      <c r="AZ37" s="185">
        <f>($N37/$Z$3)*BD$3</f>
        <v>168.66666666666669</v>
      </c>
      <c r="BA37" s="214"/>
      <c r="BB37" s="215">
        <f t="shared" si="32"/>
        <v>0</v>
      </c>
      <c r="BC37" s="214">
        <f>BA37*$M37</f>
        <v>0</v>
      </c>
      <c r="BD37" s="214">
        <f>(BC37/BD$3)*$Z$3</f>
        <v>0</v>
      </c>
      <c r="BE37" s="185">
        <f>($N37/$Z$3)*BI$3</f>
        <v>199.33333333333334</v>
      </c>
      <c r="BF37" s="214"/>
      <c r="BG37" s="215">
        <f t="shared" si="36"/>
        <v>0</v>
      </c>
      <c r="BH37" s="214">
        <f>BF37*$M37</f>
        <v>0</v>
      </c>
      <c r="BI37" s="214">
        <f>(BH37/BI$3)*$Z$3</f>
        <v>0</v>
      </c>
      <c r="BJ37" s="185">
        <f>($N37/$Z$3)*BN$3</f>
        <v>230</v>
      </c>
      <c r="BK37" s="214"/>
      <c r="BL37" s="215">
        <f t="shared" si="40"/>
        <v>0</v>
      </c>
      <c r="BM37" s="214">
        <f>BK37*$M37</f>
        <v>0</v>
      </c>
      <c r="BN37" s="214">
        <f>(BM37/BN$3)*$Z$3</f>
        <v>0</v>
      </c>
      <c r="BO37" s="185">
        <f>($N37/$Z$3)*BS$3</f>
        <v>260.66666666666669</v>
      </c>
      <c r="BP37" s="214"/>
      <c r="BQ37" s="215">
        <f t="shared" si="44"/>
        <v>0</v>
      </c>
      <c r="BR37" s="214">
        <f>BP37*$M37</f>
        <v>0</v>
      </c>
      <c r="BS37" s="214">
        <f>(BR37/BS$3)*$Z$3</f>
        <v>0</v>
      </c>
      <c r="BT37" s="185">
        <f>($N37/$Z$3)*BX$3</f>
        <v>291.33333333333337</v>
      </c>
      <c r="BU37" s="214"/>
      <c r="BV37" s="215">
        <f t="shared" si="48"/>
        <v>0</v>
      </c>
      <c r="BW37" s="214">
        <f>BU37*$M37</f>
        <v>0</v>
      </c>
      <c r="BX37" s="214">
        <f>(BW37/BX$3)*$Z$3</f>
        <v>0</v>
      </c>
    </row>
    <row r="38" spans="1:78" s="181" customFormat="1" ht="23.25" customHeight="1" x14ac:dyDescent="0.2">
      <c r="A38" s="203" t="s">
        <v>20</v>
      </c>
      <c r="B38" s="227" t="s">
        <v>43</v>
      </c>
      <c r="C38" s="202" t="s">
        <v>60</v>
      </c>
      <c r="D38" s="247" t="s">
        <v>59</v>
      </c>
      <c r="E38" s="259" t="s">
        <v>58</v>
      </c>
      <c r="F38" s="198">
        <v>7</v>
      </c>
      <c r="G38" s="198">
        <v>7</v>
      </c>
      <c r="H38" s="245"/>
      <c r="I38" s="245">
        <v>360</v>
      </c>
      <c r="J38" s="245">
        <f>360+360</f>
        <v>720</v>
      </c>
      <c r="K38" s="212">
        <v>4.2813999999999997</v>
      </c>
      <c r="L38" s="225">
        <v>225</v>
      </c>
      <c r="M38" s="212">
        <f>K38</f>
        <v>4.2813999999999997</v>
      </c>
      <c r="N38" s="244">
        <v>257</v>
      </c>
      <c r="O38" s="157">
        <f>(N38*M38)</f>
        <v>1100.3198</v>
      </c>
      <c r="P38" s="157">
        <f>G38*$R$1</f>
        <v>2469.6</v>
      </c>
      <c r="Q38" s="157">
        <f>(P38-((H38+I38)))+(J38)</f>
        <v>2829.6</v>
      </c>
      <c r="R38" s="209">
        <f t="shared" si="4"/>
        <v>0.38886054566016398</v>
      </c>
      <c r="S38" s="222">
        <f>R38*100</f>
        <v>38.886054566016398</v>
      </c>
      <c r="T38" s="248">
        <v>39</v>
      </c>
      <c r="U38" s="220">
        <f>((((G38*$S$1))*T38)/K38)/100</f>
        <v>224.96005979352546</v>
      </c>
      <c r="V38" s="219">
        <f>M38</f>
        <v>4.2813999999999997</v>
      </c>
      <c r="W38" s="223"/>
      <c r="X38" s="218">
        <f>W38*V38</f>
        <v>0</v>
      </c>
      <c r="Y38" s="187">
        <f t="shared" si="9"/>
        <v>0</v>
      </c>
      <c r="Z38" s="217">
        <f t="shared" si="10"/>
        <v>0</v>
      </c>
      <c r="AA38" s="185">
        <f>($N38/$Z$3)*AE$3</f>
        <v>42.833333333333336</v>
      </c>
      <c r="AB38" s="214">
        <v>40</v>
      </c>
      <c r="AC38" s="215">
        <f t="shared" si="12"/>
        <v>0.3631382527565733</v>
      </c>
      <c r="AD38" s="214">
        <f>AB38*$M38</f>
        <v>171.25599999999997</v>
      </c>
      <c r="AE38" s="214">
        <f>(AD38/AE$3)*$Z$3</f>
        <v>1027.5359999999998</v>
      </c>
      <c r="AF38" s="216">
        <f>($N38/$Z$3)*AJ$3</f>
        <v>85.666666666666671</v>
      </c>
      <c r="AG38" s="214">
        <v>50</v>
      </c>
      <c r="AH38" s="215">
        <f t="shared" si="16"/>
        <v>0.22696140797285838</v>
      </c>
      <c r="AI38" s="214">
        <f>AG38*$M38</f>
        <v>214.07</v>
      </c>
      <c r="AJ38" s="214">
        <f>(AI38/AJ$3)*$Z$3</f>
        <v>642.21</v>
      </c>
      <c r="AK38" s="185">
        <f>($N38/$Z$3)*AO$3</f>
        <v>128.5</v>
      </c>
      <c r="AL38" s="214">
        <v>80</v>
      </c>
      <c r="AM38" s="215">
        <f t="shared" si="20"/>
        <v>0.2420921685043822</v>
      </c>
      <c r="AN38" s="214">
        <f>AL38*$M38</f>
        <v>342.51199999999994</v>
      </c>
      <c r="AO38" s="214">
        <f>(AN38/AO$3)*$Z$3</f>
        <v>685.02399999999989</v>
      </c>
      <c r="AP38" s="185">
        <f>($N38/$Z$3)*AT$3</f>
        <v>171.33333333333334</v>
      </c>
      <c r="AQ38" s="214">
        <v>140</v>
      </c>
      <c r="AR38" s="215">
        <f t="shared" si="24"/>
        <v>0.31774597116200171</v>
      </c>
      <c r="AS38" s="214">
        <f>AQ38*$M38</f>
        <v>599.39599999999996</v>
      </c>
      <c r="AT38" s="214">
        <f>(AS38/AT$3)*$Z$3</f>
        <v>899.09399999999994</v>
      </c>
      <c r="AU38" s="185">
        <f>($N38/$Z$3)*AY$3</f>
        <v>192.75</v>
      </c>
      <c r="AV38" s="214">
        <v>190</v>
      </c>
      <c r="AW38" s="215">
        <f t="shared" si="28"/>
        <v>0.38331260013193852</v>
      </c>
      <c r="AX38" s="214">
        <f>AV38*$M38</f>
        <v>813.46599999999989</v>
      </c>
      <c r="AY38" s="214">
        <f>(AX38/AY$3)*$Z$3</f>
        <v>1084.6213333333333</v>
      </c>
      <c r="AZ38" s="185">
        <f>($N38/$Z$3)*BD$3</f>
        <v>235.58333333333334</v>
      </c>
      <c r="BA38" s="214"/>
      <c r="BB38" s="215">
        <f t="shared" si="32"/>
        <v>0</v>
      </c>
      <c r="BC38" s="214">
        <f>BA38*$M38</f>
        <v>0</v>
      </c>
      <c r="BD38" s="214">
        <f>(BC38/BD$3)*$Z$3</f>
        <v>0</v>
      </c>
      <c r="BE38" s="185">
        <f>($N38/$Z$3)*BI$3</f>
        <v>278.41666666666669</v>
      </c>
      <c r="BF38" s="214"/>
      <c r="BG38" s="215">
        <f t="shared" si="36"/>
        <v>0</v>
      </c>
      <c r="BH38" s="214">
        <f>BF38*$M38</f>
        <v>0</v>
      </c>
      <c r="BI38" s="214">
        <f>(BH38/BI$3)*$Z$3</f>
        <v>0</v>
      </c>
      <c r="BJ38" s="185">
        <f>($N38/$Z$3)*BN$3</f>
        <v>321.25</v>
      </c>
      <c r="BK38" s="214"/>
      <c r="BL38" s="215">
        <f t="shared" si="40"/>
        <v>0</v>
      </c>
      <c r="BM38" s="214">
        <f>BK38*$M38</f>
        <v>0</v>
      </c>
      <c r="BN38" s="214">
        <f>(BM38/BN$3)*$Z$3</f>
        <v>0</v>
      </c>
      <c r="BO38" s="185">
        <f>($N38/$Z$3)*BS$3</f>
        <v>364.08333333333337</v>
      </c>
      <c r="BP38" s="214"/>
      <c r="BQ38" s="215">
        <f t="shared" si="44"/>
        <v>0</v>
      </c>
      <c r="BR38" s="214">
        <f>BP38*$M38</f>
        <v>0</v>
      </c>
      <c r="BS38" s="214">
        <f>(BR38/BS$3)*$Z$3</f>
        <v>0</v>
      </c>
      <c r="BT38" s="185">
        <f>($N38/$Z$3)*BX$3</f>
        <v>406.91666666666669</v>
      </c>
      <c r="BU38" s="214"/>
      <c r="BV38" s="215">
        <f t="shared" si="48"/>
        <v>0</v>
      </c>
      <c r="BW38" s="242">
        <f>BU38*$M38</f>
        <v>0</v>
      </c>
      <c r="BX38" s="242">
        <f>(BW38/BX$3)*$Z$3</f>
        <v>0</v>
      </c>
    </row>
    <row r="39" spans="1:78" s="228" customFormat="1" ht="23.25" customHeight="1" x14ac:dyDescent="0.25">
      <c r="A39" s="241" t="s">
        <v>57</v>
      </c>
      <c r="B39" s="240"/>
      <c r="C39" s="240"/>
      <c r="D39" s="239"/>
      <c r="E39" s="238"/>
      <c r="F39" s="229">
        <f>SUM(F35:F38)</f>
        <v>46</v>
      </c>
      <c r="G39" s="229">
        <f>SUM(G35:G38)</f>
        <v>46</v>
      </c>
      <c r="H39" s="229">
        <f>SUM(H35:H38)</f>
        <v>270</v>
      </c>
      <c r="I39" s="229">
        <f>SUM(I35:I38)</f>
        <v>2610</v>
      </c>
      <c r="J39" s="229">
        <f>SUM(J35:J38)</f>
        <v>2970</v>
      </c>
      <c r="K39" s="237"/>
      <c r="L39" s="229">
        <f>SUM(L35:L38)</f>
        <v>1648</v>
      </c>
      <c r="M39" s="237"/>
      <c r="N39" s="229">
        <f>SUM(N35:N38)</f>
        <v>1567</v>
      </c>
      <c r="O39" s="229">
        <f>SUM(O35:O38)</f>
        <v>9090.3907323560325</v>
      </c>
      <c r="P39" s="229">
        <f>SUM(P35:P38)</f>
        <v>16228.800000000001</v>
      </c>
      <c r="Q39" s="229">
        <f>SUM(Q35:Q38)</f>
        <v>16318.800000000001</v>
      </c>
      <c r="R39" s="232">
        <f t="shared" si="4"/>
        <v>0.55705019562443514</v>
      </c>
      <c r="S39" s="236"/>
      <c r="T39" s="235">
        <v>0</v>
      </c>
      <c r="U39" s="220"/>
      <c r="V39" s="233"/>
      <c r="W39" s="229">
        <f>SUM(W35:W38)</f>
        <v>0</v>
      </c>
      <c r="X39" s="229">
        <f>SUM(X35:X38)</f>
        <v>0</v>
      </c>
      <c r="Y39" s="232">
        <f t="shared" si="9"/>
        <v>0</v>
      </c>
      <c r="Z39" s="262">
        <f t="shared" si="10"/>
        <v>0</v>
      </c>
      <c r="AA39" s="229">
        <f>SUM(AA35:AA38)</f>
        <v>261.16666666666663</v>
      </c>
      <c r="AB39" s="229">
        <f>SUM(AB35:AB38)</f>
        <v>180</v>
      </c>
      <c r="AC39" s="230">
        <f t="shared" si="12"/>
        <v>0.37852189148962484</v>
      </c>
      <c r="AD39" s="229">
        <f>SUM(AD35:AD38)</f>
        <v>1029.5038404734819</v>
      </c>
      <c r="AE39" s="229">
        <f>SUM(AE35:AE38)</f>
        <v>6177.0230428408904</v>
      </c>
      <c r="AF39" s="229">
        <f>SUM(AF35:AF38)</f>
        <v>522.33333333333326</v>
      </c>
      <c r="AG39" s="229">
        <f>SUM(AG35:AG38)</f>
        <v>353</v>
      </c>
      <c r="AH39" s="230">
        <f t="shared" si="16"/>
        <v>0.40870225040482294</v>
      </c>
      <c r="AI39" s="229">
        <f>SUM(AI35:AI38)</f>
        <v>2223.1767613020752</v>
      </c>
      <c r="AJ39" s="229">
        <f>SUM(AJ35:AJ38)</f>
        <v>6669.5302839062251</v>
      </c>
      <c r="AK39" s="229">
        <f>SUM(AK35:AK38)</f>
        <v>783.5</v>
      </c>
      <c r="AL39" s="229">
        <f>SUM(AL35:AL38)</f>
        <v>552</v>
      </c>
      <c r="AM39" s="230">
        <f t="shared" si="20"/>
        <v>0.40861180990949786</v>
      </c>
      <c r="AN39" s="229">
        <f>SUM(AN35:AN38)</f>
        <v>3334.0272017755569</v>
      </c>
      <c r="AO39" s="229">
        <f>SUM(AO35:AO38)</f>
        <v>6668.0544035511139</v>
      </c>
      <c r="AP39" s="229">
        <f>SUM(AP35:AP38)</f>
        <v>1044.6666666666665</v>
      </c>
      <c r="AQ39" s="229">
        <f>SUM(AQ35:AQ38)</f>
        <v>797</v>
      </c>
      <c r="AR39" s="230">
        <f t="shared" si="24"/>
        <v>0.44451438732665538</v>
      </c>
      <c r="AS39" s="229">
        <f>SUM(AS35:AS38)</f>
        <v>4835.9609226041503</v>
      </c>
      <c r="AT39" s="229">
        <f>SUM(AT35:AT38)</f>
        <v>7253.9413839062245</v>
      </c>
      <c r="AU39" s="229">
        <f>SUM(AU35:AU38)</f>
        <v>1175.25</v>
      </c>
      <c r="AV39" s="229">
        <f>SUM(AV35:AV38)</f>
        <v>1010</v>
      </c>
      <c r="AW39" s="230">
        <f t="shared" si="28"/>
        <v>0.50135850538964244</v>
      </c>
      <c r="AX39" s="229">
        <f>SUM(AX35:AX38)</f>
        <v>6136.1768833143724</v>
      </c>
      <c r="AY39" s="229">
        <f>SUM(AY35:AY38)</f>
        <v>8181.5691777524971</v>
      </c>
      <c r="AZ39" s="229">
        <f>SUM(AZ35:AZ38)</f>
        <v>1436.4166666666665</v>
      </c>
      <c r="BA39" s="229">
        <f>SUM(BA35:BA38)</f>
        <v>0</v>
      </c>
      <c r="BB39" s="230">
        <f t="shared" si="32"/>
        <v>0</v>
      </c>
      <c r="BC39" s="229">
        <f>SUM(BC35:BC38)</f>
        <v>0</v>
      </c>
      <c r="BD39" s="229">
        <f>SUM(BD35:BD38)</f>
        <v>0</v>
      </c>
      <c r="BE39" s="229">
        <f>SUM(BE35:BE38)</f>
        <v>1697.5833333333333</v>
      </c>
      <c r="BF39" s="229">
        <f>SUM(BF35:BF38)</f>
        <v>0</v>
      </c>
      <c r="BG39" s="230">
        <f t="shared" si="36"/>
        <v>0</v>
      </c>
      <c r="BH39" s="229">
        <f>SUM(BH35:BH38)</f>
        <v>0</v>
      </c>
      <c r="BI39" s="229">
        <f>SUM(BI35:BI38)</f>
        <v>0</v>
      </c>
      <c r="BJ39" s="229">
        <f>SUM(BJ35:BJ38)</f>
        <v>1958.75</v>
      </c>
      <c r="BK39" s="229">
        <f>SUM(BK35:BK38)</f>
        <v>0</v>
      </c>
      <c r="BL39" s="230">
        <f t="shared" si="40"/>
        <v>0</v>
      </c>
      <c r="BM39" s="229">
        <f>SUM(BM35:BM38)</f>
        <v>0</v>
      </c>
      <c r="BN39" s="229">
        <f>SUM(BN35:BN38)</f>
        <v>0</v>
      </c>
      <c r="BO39" s="229">
        <f>SUM(BO35:BO38)</f>
        <v>2219.9166666666665</v>
      </c>
      <c r="BP39" s="229">
        <f>SUM(BP35:BP38)</f>
        <v>0</v>
      </c>
      <c r="BQ39" s="230">
        <f t="shared" si="44"/>
        <v>0</v>
      </c>
      <c r="BR39" s="229">
        <f>SUM(BR35:BR38)</f>
        <v>0</v>
      </c>
      <c r="BS39" s="229">
        <f>SUM(BS35:BS38)</f>
        <v>0</v>
      </c>
      <c r="BT39" s="229">
        <f>SUM(BT35:BT38)</f>
        <v>2481.083333333333</v>
      </c>
      <c r="BU39" s="229">
        <f>SUM(BU35:BU38)</f>
        <v>0</v>
      </c>
      <c r="BV39" s="230">
        <f t="shared" si="48"/>
        <v>0</v>
      </c>
      <c r="BW39" s="229">
        <f>SUM(BW35:BW38)</f>
        <v>0</v>
      </c>
      <c r="BX39" s="229">
        <f>SUM(BX35:BX38)</f>
        <v>0</v>
      </c>
    </row>
    <row r="40" spans="1:78" s="181" customFormat="1" ht="23.25" customHeight="1" x14ac:dyDescent="0.2">
      <c r="A40" s="203" t="s">
        <v>20</v>
      </c>
      <c r="B40" s="227" t="s">
        <v>56</v>
      </c>
      <c r="C40" s="202" t="s">
        <v>55</v>
      </c>
      <c r="D40" s="247" t="s">
        <v>54</v>
      </c>
      <c r="E40" s="261" t="s">
        <v>53</v>
      </c>
      <c r="F40" s="198">
        <v>18</v>
      </c>
      <c r="G40" s="258">
        <v>16</v>
      </c>
      <c r="H40" s="246"/>
      <c r="I40" s="245">
        <f>360+360</f>
        <v>720</v>
      </c>
      <c r="J40" s="245">
        <f>360+360</f>
        <v>720</v>
      </c>
      <c r="K40" s="212">
        <v>10.293699999999999</v>
      </c>
      <c r="L40" s="225">
        <v>439</v>
      </c>
      <c r="M40" s="212">
        <f>K40</f>
        <v>10.293699999999999</v>
      </c>
      <c r="N40" s="224">
        <v>384</v>
      </c>
      <c r="O40" s="157">
        <f>(N40*M40)</f>
        <v>3952.7807999999995</v>
      </c>
      <c r="P40" s="157">
        <f>G40*$R$1</f>
        <v>5644.8</v>
      </c>
      <c r="Q40" s="157">
        <f>(P40-((H40+I40)))+(J40)</f>
        <v>5644.8</v>
      </c>
      <c r="R40" s="209">
        <f t="shared" si="4"/>
        <v>0.70025170068027198</v>
      </c>
      <c r="S40" s="222">
        <f>R40*100</f>
        <v>70.025170068027194</v>
      </c>
      <c r="T40" s="251">
        <v>70</v>
      </c>
      <c r="U40" s="220">
        <f>((((G40*$S$1))*T40)/K40)/100</f>
        <v>383.86197382865248</v>
      </c>
      <c r="V40" s="219">
        <f>M40</f>
        <v>10.293699999999999</v>
      </c>
      <c r="W40" s="223"/>
      <c r="X40" s="218">
        <f>W40*V40</f>
        <v>0</v>
      </c>
      <c r="Y40" s="187">
        <f t="shared" si="9"/>
        <v>0</v>
      </c>
      <c r="Z40" s="217">
        <f t="shared" si="10"/>
        <v>0</v>
      </c>
      <c r="AA40" s="185">
        <f>($N40/$Z$3)*AE$3</f>
        <v>64</v>
      </c>
      <c r="AB40" s="214">
        <v>60</v>
      </c>
      <c r="AC40" s="215">
        <f t="shared" si="12"/>
        <v>0.65648596938775505</v>
      </c>
      <c r="AD40" s="214">
        <f>AB40*$M40</f>
        <v>617.62199999999996</v>
      </c>
      <c r="AE40" s="214">
        <f>(AD40/AE$3)*$Z$3</f>
        <v>3705.732</v>
      </c>
      <c r="AF40" s="216">
        <f>($N40/$Z$3)*AJ$3</f>
        <v>128</v>
      </c>
      <c r="AG40" s="214">
        <v>113</v>
      </c>
      <c r="AH40" s="215">
        <f t="shared" si="16"/>
        <v>0.61819095450680261</v>
      </c>
      <c r="AI40" s="214">
        <f>AG40*$M40</f>
        <v>1163.1880999999998</v>
      </c>
      <c r="AJ40" s="214">
        <f>(AI40/AJ$3)*$Z$3</f>
        <v>3489.5642999999995</v>
      </c>
      <c r="AK40" s="185">
        <f>($N40/$Z$3)*AO$3</f>
        <v>192</v>
      </c>
      <c r="AL40" s="214">
        <v>173</v>
      </c>
      <c r="AM40" s="215">
        <f t="shared" si="20"/>
        <v>0.63095595946712002</v>
      </c>
      <c r="AN40" s="214">
        <f>AL40*$M40</f>
        <v>1780.8100999999999</v>
      </c>
      <c r="AO40" s="214">
        <f>(AN40/AO$3)*$Z$3</f>
        <v>3561.6201999999994</v>
      </c>
      <c r="AP40" s="185">
        <f>($N40/$Z$3)*AT$3</f>
        <v>256</v>
      </c>
      <c r="AQ40" s="214">
        <v>180</v>
      </c>
      <c r="AR40" s="215">
        <f t="shared" si="24"/>
        <v>0.49236447704081632</v>
      </c>
      <c r="AS40" s="214">
        <f>AQ40*$M40</f>
        <v>1852.866</v>
      </c>
      <c r="AT40" s="214">
        <f>(AS40/AT$3)*$Z$3</f>
        <v>2779.299</v>
      </c>
      <c r="AU40" s="185">
        <f>($N40/$Z$3)*AY$3</f>
        <v>288</v>
      </c>
      <c r="AV40" s="214">
        <v>240</v>
      </c>
      <c r="AW40" s="215">
        <f t="shared" si="28"/>
        <v>0.58354308390022669</v>
      </c>
      <c r="AX40" s="214">
        <f>AV40*$M40</f>
        <v>2470.4879999999998</v>
      </c>
      <c r="AY40" s="214">
        <f>(AX40/AY$3)*$Z$3</f>
        <v>3293.9839999999995</v>
      </c>
      <c r="AZ40" s="185">
        <f>($N40/$Z$3)*BD$3</f>
        <v>352</v>
      </c>
      <c r="BA40" s="214"/>
      <c r="BB40" s="215">
        <f t="shared" si="32"/>
        <v>0</v>
      </c>
      <c r="BC40" s="214">
        <f>BA40*$M40</f>
        <v>0</v>
      </c>
      <c r="BD40" s="214">
        <f>(BC40/BD$3)*$Z$3</f>
        <v>0</v>
      </c>
      <c r="BE40" s="185">
        <f>($N40/$Z$3)*BI$3</f>
        <v>416</v>
      </c>
      <c r="BF40" s="214"/>
      <c r="BG40" s="215">
        <f t="shared" si="36"/>
        <v>0</v>
      </c>
      <c r="BH40" s="214">
        <f>BF40*$M40</f>
        <v>0</v>
      </c>
      <c r="BI40" s="214">
        <f>(BH40/BI$3)*$Z$3</f>
        <v>0</v>
      </c>
      <c r="BJ40" s="185">
        <f>($N40/$Z$3)*BN$3</f>
        <v>480</v>
      </c>
      <c r="BK40" s="214"/>
      <c r="BL40" s="215">
        <f t="shared" si="40"/>
        <v>0</v>
      </c>
      <c r="BM40" s="214">
        <f>BK40*$M40</f>
        <v>0</v>
      </c>
      <c r="BN40" s="214">
        <f>(BM40/BN$3)*$Z$3</f>
        <v>0</v>
      </c>
      <c r="BO40" s="185">
        <f>($N40/$Z$3)*BS$3</f>
        <v>544</v>
      </c>
      <c r="BP40" s="214"/>
      <c r="BQ40" s="215">
        <f t="shared" si="44"/>
        <v>0</v>
      </c>
      <c r="BR40" s="214">
        <f>BP40*$M40</f>
        <v>0</v>
      </c>
      <c r="BS40" s="214">
        <f>(BR40/BS$3)*$Z$3</f>
        <v>0</v>
      </c>
      <c r="BT40" s="185">
        <f>($N40/$Z$3)*BX$3</f>
        <v>608</v>
      </c>
      <c r="BU40" s="214"/>
      <c r="BV40" s="215">
        <f t="shared" si="48"/>
        <v>0</v>
      </c>
      <c r="BW40" s="242">
        <f>BU40*$M40</f>
        <v>0</v>
      </c>
      <c r="BX40" s="242">
        <f>(BW40/BX$3)*$Z$3</f>
        <v>0</v>
      </c>
    </row>
    <row r="41" spans="1:78" s="228" customFormat="1" ht="23.25" customHeight="1" x14ac:dyDescent="0.25">
      <c r="A41" s="241" t="s">
        <v>52</v>
      </c>
      <c r="B41" s="240"/>
      <c r="C41" s="240"/>
      <c r="D41" s="239"/>
      <c r="E41" s="238"/>
      <c r="F41" s="229">
        <f>SUM(F40)</f>
        <v>18</v>
      </c>
      <c r="G41" s="229">
        <f>SUM(G40)</f>
        <v>16</v>
      </c>
      <c r="H41" s="229">
        <f>SUM(H40)</f>
        <v>0</v>
      </c>
      <c r="I41" s="229">
        <f>SUM(I40)</f>
        <v>720</v>
      </c>
      <c r="J41" s="229">
        <f>SUM(J40)</f>
        <v>720</v>
      </c>
      <c r="K41" s="237"/>
      <c r="L41" s="229">
        <f>SUM(L40)</f>
        <v>439</v>
      </c>
      <c r="M41" s="237"/>
      <c r="N41" s="229">
        <f>SUM(N40)</f>
        <v>384</v>
      </c>
      <c r="O41" s="229">
        <f>SUM(O40)</f>
        <v>3952.7807999999995</v>
      </c>
      <c r="P41" s="229">
        <f>SUM(P40)</f>
        <v>5644.8</v>
      </c>
      <c r="Q41" s="229">
        <f>SUM(Q40)</f>
        <v>5644.8</v>
      </c>
      <c r="R41" s="232">
        <f t="shared" si="4"/>
        <v>0.70025170068027198</v>
      </c>
      <c r="S41" s="236"/>
      <c r="T41" s="235"/>
      <c r="U41" s="234"/>
      <c r="V41" s="233"/>
      <c r="W41" s="229">
        <f>SUM(W40)</f>
        <v>0</v>
      </c>
      <c r="X41" s="229">
        <f>SUM(X40)</f>
        <v>0</v>
      </c>
      <c r="Y41" s="232">
        <f t="shared" si="9"/>
        <v>0</v>
      </c>
      <c r="Z41" s="231">
        <f t="shared" si="10"/>
        <v>0</v>
      </c>
      <c r="AA41" s="229">
        <f>SUM(AA40)</f>
        <v>64</v>
      </c>
      <c r="AB41" s="229">
        <f>SUM(AB40)</f>
        <v>60</v>
      </c>
      <c r="AC41" s="230">
        <f t="shared" si="12"/>
        <v>0.65648596938775505</v>
      </c>
      <c r="AD41" s="229">
        <f>SUM(AD40)</f>
        <v>617.62199999999996</v>
      </c>
      <c r="AE41" s="229">
        <f>SUM(AE40)</f>
        <v>3705.732</v>
      </c>
      <c r="AF41" s="229">
        <f>SUM(AF40)</f>
        <v>128</v>
      </c>
      <c r="AG41" s="229">
        <f>SUM(AG40)</f>
        <v>113</v>
      </c>
      <c r="AH41" s="230">
        <f t="shared" si="16"/>
        <v>0.61819095450680261</v>
      </c>
      <c r="AI41" s="229">
        <f>SUM(AI40)</f>
        <v>1163.1880999999998</v>
      </c>
      <c r="AJ41" s="229">
        <f>SUM(AJ40)</f>
        <v>3489.5642999999995</v>
      </c>
      <c r="AK41" s="229">
        <f>SUM(AK40)</f>
        <v>192</v>
      </c>
      <c r="AL41" s="229">
        <f>SUM(AL40)</f>
        <v>173</v>
      </c>
      <c r="AM41" s="230">
        <f t="shared" si="20"/>
        <v>0.63095595946712002</v>
      </c>
      <c r="AN41" s="229">
        <f>SUM(AN40)</f>
        <v>1780.8100999999999</v>
      </c>
      <c r="AO41" s="229">
        <f>SUM(AO40)</f>
        <v>3561.6201999999994</v>
      </c>
      <c r="AP41" s="229">
        <f>SUM(AP40)</f>
        <v>256</v>
      </c>
      <c r="AQ41" s="229">
        <f>SUM(AQ40)</f>
        <v>180</v>
      </c>
      <c r="AR41" s="230">
        <f t="shared" si="24"/>
        <v>0.49236447704081632</v>
      </c>
      <c r="AS41" s="229">
        <f>SUM(AS40)</f>
        <v>1852.866</v>
      </c>
      <c r="AT41" s="229">
        <f>SUM(AT40)</f>
        <v>2779.299</v>
      </c>
      <c r="AU41" s="229">
        <f>SUM(AU40)</f>
        <v>288</v>
      </c>
      <c r="AV41" s="229">
        <f>SUM(AV40)</f>
        <v>240</v>
      </c>
      <c r="AW41" s="230">
        <f t="shared" si="28"/>
        <v>0.58354308390022669</v>
      </c>
      <c r="AX41" s="229">
        <f>SUM(AX40)</f>
        <v>2470.4879999999998</v>
      </c>
      <c r="AY41" s="229">
        <f>SUM(AY40)</f>
        <v>3293.9839999999995</v>
      </c>
      <c r="AZ41" s="229">
        <f>SUM(AZ40)</f>
        <v>352</v>
      </c>
      <c r="BA41" s="229">
        <f>SUM(BA40)</f>
        <v>0</v>
      </c>
      <c r="BB41" s="230">
        <f t="shared" si="32"/>
        <v>0</v>
      </c>
      <c r="BC41" s="229">
        <f>SUM(BC40)</f>
        <v>0</v>
      </c>
      <c r="BD41" s="229">
        <f>SUM(BD40)</f>
        <v>0</v>
      </c>
      <c r="BE41" s="229">
        <f>SUM(BE40)</f>
        <v>416</v>
      </c>
      <c r="BF41" s="229">
        <f>SUM(BF40)</f>
        <v>0</v>
      </c>
      <c r="BG41" s="230">
        <f t="shared" si="36"/>
        <v>0</v>
      </c>
      <c r="BH41" s="229">
        <f>SUM(BH40)</f>
        <v>0</v>
      </c>
      <c r="BI41" s="229">
        <f>SUM(BI40)</f>
        <v>0</v>
      </c>
      <c r="BJ41" s="229">
        <f>SUM(BJ40)</f>
        <v>480</v>
      </c>
      <c r="BK41" s="229">
        <f>SUM(BK40)</f>
        <v>0</v>
      </c>
      <c r="BL41" s="230">
        <f t="shared" si="40"/>
        <v>0</v>
      </c>
      <c r="BM41" s="229">
        <f>SUM(BM40)</f>
        <v>0</v>
      </c>
      <c r="BN41" s="229">
        <f>SUM(BN40)</f>
        <v>0</v>
      </c>
      <c r="BO41" s="229">
        <f>SUM(BO40)</f>
        <v>544</v>
      </c>
      <c r="BP41" s="229">
        <f>SUM(BP40)</f>
        <v>0</v>
      </c>
      <c r="BQ41" s="230">
        <f t="shared" si="44"/>
        <v>0</v>
      </c>
      <c r="BR41" s="229">
        <f>SUM(BR40)</f>
        <v>0</v>
      </c>
      <c r="BS41" s="229">
        <f>SUM(BS40)</f>
        <v>0</v>
      </c>
      <c r="BT41" s="229">
        <f>SUM(BT40)</f>
        <v>608</v>
      </c>
      <c r="BU41" s="229">
        <f>SUM(BU40)</f>
        <v>0</v>
      </c>
      <c r="BV41" s="230">
        <f t="shared" si="48"/>
        <v>0</v>
      </c>
      <c r="BW41" s="229">
        <f>SUM(BW40)</f>
        <v>0</v>
      </c>
      <c r="BX41" s="229">
        <f>SUM(BX40)</f>
        <v>0</v>
      </c>
    </row>
    <row r="42" spans="1:78" s="181" customFormat="1" ht="23.25" customHeight="1" x14ac:dyDescent="0.2">
      <c r="A42" s="203" t="s">
        <v>20</v>
      </c>
      <c r="B42" s="227" t="s">
        <v>51</v>
      </c>
      <c r="C42" s="202" t="s">
        <v>42</v>
      </c>
      <c r="D42" s="247" t="s">
        <v>50</v>
      </c>
      <c r="E42" s="252" t="s">
        <v>40</v>
      </c>
      <c r="F42" s="198">
        <v>16</v>
      </c>
      <c r="G42" s="258">
        <v>16</v>
      </c>
      <c r="H42" s="246"/>
      <c r="I42" s="245">
        <v>360</v>
      </c>
      <c r="J42" s="245">
        <v>360</v>
      </c>
      <c r="K42" s="212">
        <v>12.332599999999999</v>
      </c>
      <c r="L42" s="225">
        <v>166</v>
      </c>
      <c r="M42" s="212">
        <f>K42</f>
        <v>12.332599999999999</v>
      </c>
      <c r="N42" s="244">
        <v>192</v>
      </c>
      <c r="O42" s="157">
        <f>(N42*M42)</f>
        <v>2367.8591999999999</v>
      </c>
      <c r="P42" s="157">
        <f>G42*$R$1</f>
        <v>5644.8</v>
      </c>
      <c r="Q42" s="157">
        <f>(P42-((H42+I42)))+(J42)</f>
        <v>5644.8</v>
      </c>
      <c r="R42" s="209">
        <f t="shared" si="4"/>
        <v>0.41947619047619045</v>
      </c>
      <c r="S42" s="222">
        <f>R42*100</f>
        <v>41.947619047619042</v>
      </c>
      <c r="T42" s="243">
        <v>42</v>
      </c>
      <c r="U42" s="220">
        <f>((((G42*$S$1))*T42)/K42)/100</f>
        <v>192.23975479623113</v>
      </c>
      <c r="V42" s="219">
        <f>M42</f>
        <v>12.332599999999999</v>
      </c>
      <c r="W42" s="223"/>
      <c r="X42" s="218">
        <f>W42*V42</f>
        <v>0</v>
      </c>
      <c r="Y42" s="187">
        <f t="shared" si="9"/>
        <v>0</v>
      </c>
      <c r="Z42" s="217">
        <f t="shared" si="10"/>
        <v>0</v>
      </c>
      <c r="AA42" s="185">
        <f>($N42/$Z$3)*AE$3</f>
        <v>32</v>
      </c>
      <c r="AB42" s="214">
        <v>10</v>
      </c>
      <c r="AC42" s="215">
        <f t="shared" si="12"/>
        <v>0.13108630952380951</v>
      </c>
      <c r="AD42" s="214">
        <f>AB42*$M42</f>
        <v>123.32599999999999</v>
      </c>
      <c r="AE42" s="214">
        <f>(AD42/AE$3)*$Z$3</f>
        <v>739.9559999999999</v>
      </c>
      <c r="AF42" s="216">
        <f>($N42/$Z$3)*AJ$3</f>
        <v>64</v>
      </c>
      <c r="AG42" s="214">
        <v>40</v>
      </c>
      <c r="AH42" s="215">
        <f t="shared" si="16"/>
        <v>0.26217261904761902</v>
      </c>
      <c r="AI42" s="214">
        <f>AG42*$M42</f>
        <v>493.30399999999997</v>
      </c>
      <c r="AJ42" s="214">
        <f>(AI42/AJ$3)*$Z$3</f>
        <v>1479.9119999999998</v>
      </c>
      <c r="AK42" s="185">
        <f>($N42/$Z$3)*AO$3</f>
        <v>96</v>
      </c>
      <c r="AL42" s="214">
        <v>60</v>
      </c>
      <c r="AM42" s="215">
        <f t="shared" si="20"/>
        <v>0.26217261904761902</v>
      </c>
      <c r="AN42" s="214">
        <f>AL42*$M42</f>
        <v>739.9559999999999</v>
      </c>
      <c r="AO42" s="214">
        <f>(AN42/AO$3)*$Z$3</f>
        <v>1479.9119999999998</v>
      </c>
      <c r="AP42" s="185">
        <f>($N42/$Z$3)*AT$3</f>
        <v>128</v>
      </c>
      <c r="AQ42" s="214">
        <v>80</v>
      </c>
      <c r="AR42" s="215">
        <f t="shared" si="24"/>
        <v>0.26217261904761902</v>
      </c>
      <c r="AS42" s="214">
        <f>AQ42*$M42</f>
        <v>986.60799999999995</v>
      </c>
      <c r="AT42" s="214">
        <f>(AS42/AT$3)*$Z$3</f>
        <v>1479.9119999999998</v>
      </c>
      <c r="AU42" s="185">
        <f>($N42/$Z$3)*AY$3</f>
        <v>144</v>
      </c>
      <c r="AV42" s="214">
        <v>90</v>
      </c>
      <c r="AW42" s="215">
        <f t="shared" si="28"/>
        <v>0.26217261904761902</v>
      </c>
      <c r="AX42" s="214">
        <f>AV42*$M42</f>
        <v>1109.934</v>
      </c>
      <c r="AY42" s="214">
        <f>(AX42/AY$3)*$Z$3</f>
        <v>1479.9119999999998</v>
      </c>
      <c r="AZ42" s="185">
        <f>($N42/$Z$3)*BD$3</f>
        <v>176</v>
      </c>
      <c r="BA42" s="214"/>
      <c r="BB42" s="215">
        <f t="shared" si="32"/>
        <v>0</v>
      </c>
      <c r="BC42" s="214">
        <f>BA42*$M42</f>
        <v>0</v>
      </c>
      <c r="BD42" s="214">
        <f>(BC42/BD$3)*$Z$3</f>
        <v>0</v>
      </c>
      <c r="BE42" s="185">
        <f>($N42/$Z$3)*BI$3</f>
        <v>208</v>
      </c>
      <c r="BF42" s="214"/>
      <c r="BG42" s="215">
        <f t="shared" si="36"/>
        <v>0</v>
      </c>
      <c r="BH42" s="214">
        <f>BF42*$M42</f>
        <v>0</v>
      </c>
      <c r="BI42" s="214">
        <f>(BH42/BI$3)*$Z$3</f>
        <v>0</v>
      </c>
      <c r="BJ42" s="185">
        <f>($N42/$Z$3)*BN$3</f>
        <v>240</v>
      </c>
      <c r="BK42" s="214"/>
      <c r="BL42" s="215">
        <f t="shared" si="40"/>
        <v>0</v>
      </c>
      <c r="BM42" s="214">
        <f>BK42*$M42</f>
        <v>0</v>
      </c>
      <c r="BN42" s="214">
        <f>(BM42/BN$3)*$Z$3</f>
        <v>0</v>
      </c>
      <c r="BO42" s="185">
        <f>($N42/$Z$3)*BS$3</f>
        <v>272</v>
      </c>
      <c r="BP42" s="214"/>
      <c r="BQ42" s="215">
        <f t="shared" si="44"/>
        <v>0</v>
      </c>
      <c r="BR42" s="214">
        <f>BP42*$M42</f>
        <v>0</v>
      </c>
      <c r="BS42" s="214">
        <f>(BR42/BS$3)*$Z$3</f>
        <v>0</v>
      </c>
      <c r="BT42" s="185">
        <f>($N42/$Z$3)*BX$3</f>
        <v>304</v>
      </c>
      <c r="BU42" s="214"/>
      <c r="BV42" s="215">
        <f t="shared" si="48"/>
        <v>0</v>
      </c>
      <c r="BW42" s="242">
        <f>BU42*$M42</f>
        <v>0</v>
      </c>
      <c r="BX42" s="242">
        <f>(BW42/BX$3)*$Z$3</f>
        <v>0</v>
      </c>
    </row>
    <row r="43" spans="1:78" s="228" customFormat="1" ht="23.25" customHeight="1" x14ac:dyDescent="0.2">
      <c r="A43" s="203" t="s">
        <v>20</v>
      </c>
      <c r="B43" s="227" t="s">
        <v>46</v>
      </c>
      <c r="C43" s="202" t="s">
        <v>42</v>
      </c>
      <c r="D43" s="247" t="s">
        <v>45</v>
      </c>
      <c r="E43" s="259" t="s">
        <v>44</v>
      </c>
      <c r="F43" s="198">
        <v>19</v>
      </c>
      <c r="G43" s="258">
        <v>19</v>
      </c>
      <c r="H43" s="257"/>
      <c r="I43" s="245">
        <v>360</v>
      </c>
      <c r="J43" s="245">
        <v>360</v>
      </c>
      <c r="K43" s="212">
        <v>11.772500000000001</v>
      </c>
      <c r="L43" s="256">
        <v>229</v>
      </c>
      <c r="M43" s="212">
        <f>K43</f>
        <v>11.772500000000001</v>
      </c>
      <c r="N43" s="255">
        <v>229</v>
      </c>
      <c r="O43" s="254">
        <f>(N43*M43)</f>
        <v>2695.9025000000001</v>
      </c>
      <c r="P43" s="254">
        <f>G43*$R$1</f>
        <v>6703.2</v>
      </c>
      <c r="Q43" s="254">
        <f>(P43-((H43+I43)))+(J43)</f>
        <v>6703.2</v>
      </c>
      <c r="R43" s="209">
        <f t="shared" si="4"/>
        <v>0.40218142081393965</v>
      </c>
      <c r="S43" s="222">
        <f>R43*100</f>
        <v>40.218142081393964</v>
      </c>
      <c r="T43" s="251">
        <v>40.200000000000003</v>
      </c>
      <c r="U43" s="220">
        <f>((((G43*$S$1))*T43)/K43)/100</f>
        <v>228.89669993629221</v>
      </c>
      <c r="V43" s="219">
        <f>M43</f>
        <v>11.772500000000001</v>
      </c>
      <c r="W43" s="223"/>
      <c r="X43" s="253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38.166666666666664</v>
      </c>
      <c r="AB43" s="214">
        <v>20</v>
      </c>
      <c r="AC43" s="215">
        <f t="shared" si="12"/>
        <v>0.21075008950948801</v>
      </c>
      <c r="AD43" s="214">
        <f>AB43*$M43</f>
        <v>235.45000000000002</v>
      </c>
      <c r="AE43" s="214">
        <f>(AD43/AE$3)*$Z$3</f>
        <v>1412.7</v>
      </c>
      <c r="AF43" s="216">
        <f>($N43/$Z$3)*AJ$3</f>
        <v>76.333333333333329</v>
      </c>
      <c r="AG43" s="214">
        <v>40</v>
      </c>
      <c r="AH43" s="215">
        <f t="shared" si="16"/>
        <v>0.21075008950948801</v>
      </c>
      <c r="AI43" s="214">
        <f>AG43*$M43</f>
        <v>470.90000000000003</v>
      </c>
      <c r="AJ43" s="214">
        <f>(AI43/AJ$3)*$Z$3</f>
        <v>1412.7</v>
      </c>
      <c r="AK43" s="185">
        <f>($N43/$Z$3)*AO$3</f>
        <v>114.5</v>
      </c>
      <c r="AL43" s="214">
        <v>80</v>
      </c>
      <c r="AM43" s="215">
        <f t="shared" si="20"/>
        <v>0.28100011934598401</v>
      </c>
      <c r="AN43" s="214">
        <f>AL43*$M43</f>
        <v>941.80000000000007</v>
      </c>
      <c r="AO43" s="214">
        <f>(AN43/AO$3)*$Z$3</f>
        <v>1883.6</v>
      </c>
      <c r="AP43" s="185">
        <f>($N43/$Z$3)*AT$3</f>
        <v>152.66666666666666</v>
      </c>
      <c r="AQ43" s="214">
        <v>100</v>
      </c>
      <c r="AR43" s="215">
        <f t="shared" si="24"/>
        <v>0.26343761188685999</v>
      </c>
      <c r="AS43" s="214">
        <f>AQ43*$M43</f>
        <v>1177.25</v>
      </c>
      <c r="AT43" s="214">
        <f>(AS43/AT$3)*$Z$3</f>
        <v>1765.875</v>
      </c>
      <c r="AU43" s="185">
        <f>($N43/$Z$3)*AY$3</f>
        <v>171.75</v>
      </c>
      <c r="AV43" s="214">
        <v>120</v>
      </c>
      <c r="AW43" s="215">
        <f t="shared" si="28"/>
        <v>0.28100011934598401</v>
      </c>
      <c r="AX43" s="214">
        <f>AV43*$M43</f>
        <v>1412.7</v>
      </c>
      <c r="AY43" s="214">
        <f>(AX43/AY$3)*$Z$3</f>
        <v>1883.6</v>
      </c>
      <c r="AZ43" s="185">
        <f>($N43/$Z$3)*BD$3</f>
        <v>209.91666666666666</v>
      </c>
      <c r="BA43" s="214"/>
      <c r="BB43" s="215">
        <f t="shared" si="32"/>
        <v>0</v>
      </c>
      <c r="BC43" s="214">
        <f>BA43*$M43</f>
        <v>0</v>
      </c>
      <c r="BD43" s="214">
        <f>(BC43/BD$3)*$Z$3</f>
        <v>0</v>
      </c>
      <c r="BE43" s="185">
        <f>($N43/$Z$3)*BI$3</f>
        <v>248.08333333333331</v>
      </c>
      <c r="BF43" s="214"/>
      <c r="BG43" s="215">
        <f t="shared" si="36"/>
        <v>0</v>
      </c>
      <c r="BH43" s="214">
        <f>BF43*$M43</f>
        <v>0</v>
      </c>
      <c r="BI43" s="214">
        <f>(BH43/BI$3)*$Z$3</f>
        <v>0</v>
      </c>
      <c r="BJ43" s="185">
        <f>($N43/$Z$3)*BN$3</f>
        <v>286.25</v>
      </c>
      <c r="BK43" s="214"/>
      <c r="BL43" s="215">
        <f t="shared" si="40"/>
        <v>0</v>
      </c>
      <c r="BM43" s="214">
        <f>BK43*$M43</f>
        <v>0</v>
      </c>
      <c r="BN43" s="214">
        <f>(BM43/BN$3)*$Z$3</f>
        <v>0</v>
      </c>
      <c r="BO43" s="185">
        <f>($N43/$Z$3)*BS$3</f>
        <v>324.41666666666663</v>
      </c>
      <c r="BP43" s="214"/>
      <c r="BQ43" s="215">
        <f t="shared" si="44"/>
        <v>0</v>
      </c>
      <c r="BR43" s="214">
        <f>BP43*$M43</f>
        <v>0</v>
      </c>
      <c r="BS43" s="214">
        <f>(BR43/BS$3)*$Z$3</f>
        <v>0</v>
      </c>
      <c r="BT43" s="185">
        <f>($N43/$Z$3)*BX$3</f>
        <v>362.58333333333331</v>
      </c>
      <c r="BU43" s="214"/>
      <c r="BV43" s="215">
        <f t="shared" si="48"/>
        <v>0</v>
      </c>
      <c r="BW43" s="214">
        <f>BU43*$M43</f>
        <v>0</v>
      </c>
      <c r="BX43" s="214">
        <f>(BW43/BX$3)*$Z$3</f>
        <v>0</v>
      </c>
    </row>
    <row r="44" spans="1:78" s="181" customFormat="1" ht="23.25" customHeight="1" x14ac:dyDescent="0.2">
      <c r="A44" s="203" t="s">
        <v>20</v>
      </c>
      <c r="B44" s="227" t="s">
        <v>43</v>
      </c>
      <c r="C44" s="202" t="s">
        <v>42</v>
      </c>
      <c r="D44" s="247" t="s">
        <v>41</v>
      </c>
      <c r="E44" s="252" t="s">
        <v>40</v>
      </c>
      <c r="F44" s="198">
        <v>14</v>
      </c>
      <c r="G44" s="198">
        <v>14</v>
      </c>
      <c r="H44" s="245"/>
      <c r="I44" s="245">
        <v>360</v>
      </c>
      <c r="J44" s="245">
        <v>360</v>
      </c>
      <c r="K44" s="212">
        <v>12.5603</v>
      </c>
      <c r="L44" s="225">
        <v>159</v>
      </c>
      <c r="M44" s="212">
        <f>K44</f>
        <v>12.5603</v>
      </c>
      <c r="N44" s="244">
        <v>158</v>
      </c>
      <c r="O44" s="157">
        <f>(N44*M44)</f>
        <v>1984.5273999999999</v>
      </c>
      <c r="P44" s="157">
        <f>G44*$R$1</f>
        <v>4939.2</v>
      </c>
      <c r="Q44" s="157">
        <f>(P44-((H44+I44)))+(J44)</f>
        <v>4939.2</v>
      </c>
      <c r="R44" s="209">
        <f t="shared" si="4"/>
        <v>0.40179126174279234</v>
      </c>
      <c r="S44" s="222">
        <f>R44*100</f>
        <v>40.179126174279233</v>
      </c>
      <c r="T44" s="251">
        <v>40.200000000000003</v>
      </c>
      <c r="U44" s="220">
        <f>((((G44*$S$1))*T44)/K44)/100</f>
        <v>158.08208402665542</v>
      </c>
      <c r="V44" s="219">
        <f>M44</f>
        <v>12.5603</v>
      </c>
      <c r="W44" s="223"/>
      <c r="X44" s="218">
        <f>W44*V44</f>
        <v>0</v>
      </c>
      <c r="Y44" s="187">
        <f t="shared" si="9"/>
        <v>0</v>
      </c>
      <c r="Z44" s="217">
        <f t="shared" si="10"/>
        <v>0</v>
      </c>
      <c r="AA44" s="185">
        <f>($N44/$Z$3)*AE$3</f>
        <v>26.333333333333332</v>
      </c>
      <c r="AB44" s="214">
        <v>12</v>
      </c>
      <c r="AC44" s="215">
        <f t="shared" si="12"/>
        <v>0.18309475218658891</v>
      </c>
      <c r="AD44" s="214">
        <f>AB44*$M44</f>
        <v>150.7236</v>
      </c>
      <c r="AE44" s="214">
        <f>(AD44/AE$3)*$Z$3</f>
        <v>904.34159999999997</v>
      </c>
      <c r="AF44" s="216">
        <f>($N44/$Z$3)*AJ$3</f>
        <v>52.666666666666664</v>
      </c>
      <c r="AG44" s="214">
        <v>30</v>
      </c>
      <c r="AH44" s="215">
        <f t="shared" si="16"/>
        <v>0.22886844023323613</v>
      </c>
      <c r="AI44" s="214">
        <f>AG44*$M44</f>
        <v>376.80899999999997</v>
      </c>
      <c r="AJ44" s="214">
        <f>(AI44/AJ$3)*$Z$3</f>
        <v>1130.4269999999999</v>
      </c>
      <c r="AK44" s="185">
        <f>($N44/$Z$3)*AO$3</f>
        <v>79</v>
      </c>
      <c r="AL44" s="214">
        <v>40</v>
      </c>
      <c r="AM44" s="215">
        <f t="shared" si="20"/>
        <v>0.20343861354065434</v>
      </c>
      <c r="AN44" s="214">
        <f>AL44*$M44</f>
        <v>502.41199999999998</v>
      </c>
      <c r="AO44" s="214">
        <f>(AN44/AO$3)*$Z$3</f>
        <v>1004.824</v>
      </c>
      <c r="AP44" s="185">
        <f>($N44/$Z$3)*AT$3</f>
        <v>105.33333333333333</v>
      </c>
      <c r="AQ44" s="214">
        <v>60</v>
      </c>
      <c r="AR44" s="215">
        <f t="shared" si="24"/>
        <v>0.22886844023323613</v>
      </c>
      <c r="AS44" s="214">
        <f>AQ44*$M44</f>
        <v>753.61799999999994</v>
      </c>
      <c r="AT44" s="214">
        <f>(AS44/AT$3)*$Z$3</f>
        <v>1130.4269999999999</v>
      </c>
      <c r="AU44" s="185">
        <f>($N44/$Z$3)*AY$3</f>
        <v>118.5</v>
      </c>
      <c r="AV44" s="214">
        <v>80</v>
      </c>
      <c r="AW44" s="215">
        <f t="shared" si="28"/>
        <v>0.27125148472087246</v>
      </c>
      <c r="AX44" s="214">
        <f>AV44*$M44</f>
        <v>1004.824</v>
      </c>
      <c r="AY44" s="214">
        <f>(AX44/AY$3)*$Z$3</f>
        <v>1339.7653333333333</v>
      </c>
      <c r="AZ44" s="185">
        <f>($N44/$Z$3)*BD$3</f>
        <v>144.83333333333331</v>
      </c>
      <c r="BA44" s="214"/>
      <c r="BB44" s="215">
        <f t="shared" si="32"/>
        <v>0</v>
      </c>
      <c r="BC44" s="214">
        <f>BA44*$M44</f>
        <v>0</v>
      </c>
      <c r="BD44" s="214">
        <f>(BC44/BD$3)*$Z$3</f>
        <v>0</v>
      </c>
      <c r="BE44" s="185">
        <f>($N44/$Z$3)*BI$3</f>
        <v>171.16666666666666</v>
      </c>
      <c r="BF44" s="214"/>
      <c r="BG44" s="215">
        <f t="shared" si="36"/>
        <v>0</v>
      </c>
      <c r="BH44" s="214">
        <f>BF44*$M44</f>
        <v>0</v>
      </c>
      <c r="BI44" s="214">
        <f>(BH44/BI$3)*$Z$3</f>
        <v>0</v>
      </c>
      <c r="BJ44" s="185">
        <f>($N44/$Z$3)*BN$3</f>
        <v>197.5</v>
      </c>
      <c r="BK44" s="214"/>
      <c r="BL44" s="215">
        <f t="shared" si="40"/>
        <v>0</v>
      </c>
      <c r="BM44" s="214">
        <f>BK44*$M44</f>
        <v>0</v>
      </c>
      <c r="BN44" s="214">
        <f>(BM44/BN$3)*$Z$3</f>
        <v>0</v>
      </c>
      <c r="BO44" s="185">
        <f>($N44/$Z$3)*BS$3</f>
        <v>223.83333333333331</v>
      </c>
      <c r="BP44" s="214"/>
      <c r="BQ44" s="215">
        <f t="shared" si="44"/>
        <v>0</v>
      </c>
      <c r="BR44" s="214">
        <f>BP44*$M44</f>
        <v>0</v>
      </c>
      <c r="BS44" s="214">
        <f>(BR44/BS$3)*$Z$3</f>
        <v>0</v>
      </c>
      <c r="BT44" s="185">
        <f>($N44/$Z$3)*BX$3</f>
        <v>250.16666666666666</v>
      </c>
      <c r="BU44" s="214"/>
      <c r="BV44" s="215">
        <f t="shared" si="48"/>
        <v>0</v>
      </c>
      <c r="BW44" s="242">
        <f>BU44*$M44</f>
        <v>0</v>
      </c>
      <c r="BX44" s="242">
        <f>(BW44/BX$3)*$Z$3</f>
        <v>0</v>
      </c>
    </row>
    <row r="45" spans="1:78" s="228" customFormat="1" ht="23.25" customHeight="1" x14ac:dyDescent="0.25">
      <c r="A45" s="241" t="s">
        <v>39</v>
      </c>
      <c r="B45" s="240"/>
      <c r="C45" s="240"/>
      <c r="D45" s="239"/>
      <c r="E45" s="238"/>
      <c r="F45" s="229">
        <f>SUM(F42:F44)</f>
        <v>49</v>
      </c>
      <c r="G45" s="229">
        <f>SUM(G42:G44)</f>
        <v>49</v>
      </c>
      <c r="H45" s="229">
        <f>SUM(H42:H44)</f>
        <v>0</v>
      </c>
      <c r="I45" s="229">
        <f>SUM(I42:I44)</f>
        <v>1080</v>
      </c>
      <c r="J45" s="229">
        <f>SUM(J42:J44)</f>
        <v>1080</v>
      </c>
      <c r="K45" s="237"/>
      <c r="L45" s="229">
        <f>SUM(L42:L44)</f>
        <v>554</v>
      </c>
      <c r="M45" s="237"/>
      <c r="N45" s="229">
        <f>SUM(N42:N44)</f>
        <v>579</v>
      </c>
      <c r="O45" s="229">
        <f>SUM(O42:O44)</f>
        <v>7048.2891</v>
      </c>
      <c r="P45" s="229">
        <f>SUM(P42:P44)</f>
        <v>17287.2</v>
      </c>
      <c r="Q45" s="229">
        <f>SUM(Q42:Q44)</f>
        <v>17287.2</v>
      </c>
      <c r="R45" s="232">
        <f t="shared" si="4"/>
        <v>0.40771721852006104</v>
      </c>
      <c r="S45" s="236"/>
      <c r="T45" s="235"/>
      <c r="U45" s="234"/>
      <c r="V45" s="233"/>
      <c r="W45" s="229">
        <f>SUM(W42:W44)</f>
        <v>0</v>
      </c>
      <c r="X45" s="229">
        <f>SUM(X42:X44)</f>
        <v>0</v>
      </c>
      <c r="Y45" s="232">
        <f t="shared" si="9"/>
        <v>0</v>
      </c>
      <c r="Z45" s="231">
        <f t="shared" si="10"/>
        <v>0</v>
      </c>
      <c r="AA45" s="229">
        <f>SUM(AA42:AA44)</f>
        <v>96.499999999999986</v>
      </c>
      <c r="AB45" s="229">
        <f>SUM(AB42:AB44)</f>
        <v>42</v>
      </c>
      <c r="AC45" s="230">
        <f t="shared" si="12"/>
        <v>0.17683590170762181</v>
      </c>
      <c r="AD45" s="229">
        <f>SUM(AD42:AD44)</f>
        <v>509.49959999999999</v>
      </c>
      <c r="AE45" s="229">
        <f>SUM(AE42:AE44)</f>
        <v>3056.9975999999997</v>
      </c>
      <c r="AF45" s="229">
        <f>SUM(AF42:AF44)</f>
        <v>192.99999999999997</v>
      </c>
      <c r="AG45" s="229">
        <f>SUM(AG42:AG44)</f>
        <v>110</v>
      </c>
      <c r="AH45" s="230">
        <f t="shared" si="16"/>
        <v>0.23271779119811187</v>
      </c>
      <c r="AI45" s="229">
        <f>SUM(AI42:AI44)</f>
        <v>1341.0129999999999</v>
      </c>
      <c r="AJ45" s="229">
        <f>SUM(AJ42:AJ44)</f>
        <v>4023.0389999999998</v>
      </c>
      <c r="AK45" s="229">
        <f>SUM(AK42:AK44)</f>
        <v>289.5</v>
      </c>
      <c r="AL45" s="229">
        <f>SUM(AL42:AL44)</f>
        <v>180</v>
      </c>
      <c r="AM45" s="230">
        <f t="shared" si="20"/>
        <v>0.25269193391642364</v>
      </c>
      <c r="AN45" s="229">
        <f>SUM(AN42:AN44)</f>
        <v>2184.1679999999997</v>
      </c>
      <c r="AO45" s="229">
        <f>SUM(AO42:AO44)</f>
        <v>4368.3359999999993</v>
      </c>
      <c r="AP45" s="229">
        <f>SUM(AP42:AP44)</f>
        <v>385.99999999999994</v>
      </c>
      <c r="AQ45" s="229">
        <f>SUM(AQ42:AQ44)</f>
        <v>240</v>
      </c>
      <c r="AR45" s="230">
        <f t="shared" si="24"/>
        <v>0.25314764681382756</v>
      </c>
      <c r="AS45" s="229">
        <f>SUM(AS42:AS44)</f>
        <v>2917.4760000000001</v>
      </c>
      <c r="AT45" s="229">
        <f>SUM(AT42:AT44)</f>
        <v>4376.2139999999999</v>
      </c>
      <c r="AU45" s="229">
        <f>SUM(AU42:AU44)</f>
        <v>434.25</v>
      </c>
      <c r="AV45" s="229">
        <f>SUM(AV42:AV44)</f>
        <v>290</v>
      </c>
      <c r="AW45" s="230">
        <f t="shared" si="28"/>
        <v>0.27206703996791459</v>
      </c>
      <c r="AX45" s="229">
        <f>SUM(AX42:AX44)</f>
        <v>3527.4580000000001</v>
      </c>
      <c r="AY45" s="229">
        <f>SUM(AY42:AY44)</f>
        <v>4703.2773333333334</v>
      </c>
      <c r="AZ45" s="229">
        <f>SUM(AZ42:AZ44)</f>
        <v>530.75</v>
      </c>
      <c r="BA45" s="229">
        <f>SUM(BA42:BA44)</f>
        <v>0</v>
      </c>
      <c r="BB45" s="230">
        <f t="shared" si="32"/>
        <v>0</v>
      </c>
      <c r="BC45" s="229">
        <f>SUM(BC42:BC44)</f>
        <v>0</v>
      </c>
      <c r="BD45" s="229">
        <f>SUM(BD42:BD44)</f>
        <v>0</v>
      </c>
      <c r="BE45" s="229">
        <f>SUM(BE42:BE44)</f>
        <v>627.25</v>
      </c>
      <c r="BF45" s="229">
        <f>SUM(BF42:BF44)</f>
        <v>0</v>
      </c>
      <c r="BG45" s="230">
        <f t="shared" si="36"/>
        <v>0</v>
      </c>
      <c r="BH45" s="229">
        <f>SUM(BH42:BH44)</f>
        <v>0</v>
      </c>
      <c r="BI45" s="229">
        <f>SUM(BI42:BI44)</f>
        <v>0</v>
      </c>
      <c r="BJ45" s="229">
        <f>SUM(BJ42:BJ44)</f>
        <v>723.75</v>
      </c>
      <c r="BK45" s="229">
        <f>SUM(BK42:BK44)</f>
        <v>0</v>
      </c>
      <c r="BL45" s="230">
        <f t="shared" si="40"/>
        <v>0</v>
      </c>
      <c r="BM45" s="229">
        <f>SUM(BM42:BM44)</f>
        <v>0</v>
      </c>
      <c r="BN45" s="229">
        <f>SUM(BN42:BN44)</f>
        <v>0</v>
      </c>
      <c r="BO45" s="229">
        <f>SUM(BO42:BO44)</f>
        <v>820.25</v>
      </c>
      <c r="BP45" s="229">
        <f>SUM(BP42:BP44)</f>
        <v>0</v>
      </c>
      <c r="BQ45" s="230">
        <f t="shared" si="44"/>
        <v>0</v>
      </c>
      <c r="BR45" s="229">
        <f>SUM(BR42:BR44)</f>
        <v>0</v>
      </c>
      <c r="BS45" s="229">
        <f>SUM(BS42:BS44)</f>
        <v>0</v>
      </c>
      <c r="BT45" s="229">
        <f>SUM(BT42:BT44)</f>
        <v>916.74999999999989</v>
      </c>
      <c r="BU45" s="229">
        <f>SUM(BU42:BU44)</f>
        <v>0</v>
      </c>
      <c r="BV45" s="230">
        <f t="shared" si="48"/>
        <v>0</v>
      </c>
      <c r="BW45" s="229">
        <f>SUM(BW42:BW44)</f>
        <v>0</v>
      </c>
      <c r="BX45" s="229">
        <f>SUM(BX42:BX44)</f>
        <v>0</v>
      </c>
    </row>
    <row r="46" spans="1:78" s="181" customFormat="1" ht="23.25" customHeight="1" x14ac:dyDescent="0.2">
      <c r="A46" s="203" t="s">
        <v>20</v>
      </c>
      <c r="B46" s="227" t="s">
        <v>38</v>
      </c>
      <c r="C46" s="202" t="s">
        <v>34</v>
      </c>
      <c r="D46" s="247" t="s">
        <v>37</v>
      </c>
      <c r="E46" s="250" t="s">
        <v>36</v>
      </c>
      <c r="F46" s="198">
        <v>9</v>
      </c>
      <c r="G46" s="198">
        <v>9</v>
      </c>
      <c r="H46" s="245"/>
      <c r="I46" s="245"/>
      <c r="J46" s="245"/>
      <c r="K46" s="249">
        <v>10.172800000000001</v>
      </c>
      <c r="L46" s="225">
        <v>94</v>
      </c>
      <c r="M46" s="212">
        <f>K46</f>
        <v>10.172800000000001</v>
      </c>
      <c r="N46" s="244">
        <v>94</v>
      </c>
      <c r="O46" s="157">
        <f>(N46*M46)</f>
        <v>956.2432</v>
      </c>
      <c r="P46" s="157">
        <f>G46*$R$1</f>
        <v>3175.2000000000003</v>
      </c>
      <c r="Q46" s="157">
        <f>(P46-((H46+I46)))+(J46)</f>
        <v>3175.2000000000003</v>
      </c>
      <c r="R46" s="209">
        <f t="shared" si="4"/>
        <v>0.30115998992189463</v>
      </c>
      <c r="S46" s="222">
        <f>R46*100</f>
        <v>30.115998992189464</v>
      </c>
      <c r="T46" s="248">
        <v>30</v>
      </c>
      <c r="U46" s="220">
        <f>((((G46*$S$1))*T46)/K46)/100</f>
        <v>93.637936458005683</v>
      </c>
      <c r="V46" s="219">
        <f>M46</f>
        <v>10.172800000000001</v>
      </c>
      <c r="W46" s="223"/>
      <c r="X46" s="218">
        <f>W46*V46</f>
        <v>0</v>
      </c>
      <c r="Y46" s="187">
        <f t="shared" si="9"/>
        <v>0</v>
      </c>
      <c r="Z46" s="217">
        <f t="shared" si="10"/>
        <v>0</v>
      </c>
      <c r="AA46" s="185">
        <f>($N46/$Z$3)*AE$3</f>
        <v>15.666666666666666</v>
      </c>
      <c r="AB46" s="214">
        <v>10</v>
      </c>
      <c r="AC46" s="215">
        <f t="shared" si="12"/>
        <v>0.19222978080120937</v>
      </c>
      <c r="AD46" s="214">
        <f>AB46*$M46</f>
        <v>101.72800000000001</v>
      </c>
      <c r="AE46" s="214">
        <f>(AD46/AE$3)*$Z$3</f>
        <v>610.36800000000005</v>
      </c>
      <c r="AF46" s="216">
        <f>($N46/$Z$3)*AJ$3</f>
        <v>31.333333333333332</v>
      </c>
      <c r="AG46" s="214">
        <v>25</v>
      </c>
      <c r="AH46" s="215">
        <f t="shared" si="16"/>
        <v>0.2402872260015117</v>
      </c>
      <c r="AI46" s="214">
        <f>AG46*$M46</f>
        <v>254.32000000000002</v>
      </c>
      <c r="AJ46" s="214">
        <f>(AI46/AJ$3)*$Z$3</f>
        <v>762.96</v>
      </c>
      <c r="AK46" s="185">
        <f>($N46/$Z$3)*AO$3</f>
        <v>47</v>
      </c>
      <c r="AL46" s="214">
        <v>40</v>
      </c>
      <c r="AM46" s="215">
        <f t="shared" si="20"/>
        <v>0.25630637440161247</v>
      </c>
      <c r="AN46" s="214">
        <f>AL46*$M46</f>
        <v>406.91200000000003</v>
      </c>
      <c r="AO46" s="214">
        <f>(AN46/AO$3)*$Z$3</f>
        <v>813.82400000000007</v>
      </c>
      <c r="AP46" s="185">
        <f>($N46/$Z$3)*AT$3</f>
        <v>62.666666666666664</v>
      </c>
      <c r="AQ46" s="214">
        <v>50</v>
      </c>
      <c r="AR46" s="215">
        <f t="shared" si="24"/>
        <v>0.2402872260015117</v>
      </c>
      <c r="AS46" s="214">
        <f>AQ46*$M46</f>
        <v>508.64000000000004</v>
      </c>
      <c r="AT46" s="214">
        <f>(AS46/AT$3)*$Z$3</f>
        <v>762.96</v>
      </c>
      <c r="AU46" s="185">
        <f>($N46/$Z$3)*AY$3</f>
        <v>70.5</v>
      </c>
      <c r="AV46" s="214">
        <v>60</v>
      </c>
      <c r="AW46" s="215">
        <f t="shared" si="28"/>
        <v>0.25630637440161247</v>
      </c>
      <c r="AX46" s="214">
        <f>AV46*$M46</f>
        <v>610.36800000000005</v>
      </c>
      <c r="AY46" s="214">
        <f>(AX46/AY$3)*$Z$3</f>
        <v>813.82400000000007</v>
      </c>
      <c r="AZ46" s="185">
        <f>($N46/$Z$3)*BD$3</f>
        <v>86.166666666666657</v>
      </c>
      <c r="BA46" s="214"/>
      <c r="BB46" s="215">
        <f t="shared" si="32"/>
        <v>0</v>
      </c>
      <c r="BC46" s="214">
        <f>BA46*$M46</f>
        <v>0</v>
      </c>
      <c r="BD46" s="214">
        <f>(BC46/BD$3)*$Z$3</f>
        <v>0</v>
      </c>
      <c r="BE46" s="185">
        <f>($N46/$Z$3)*BI$3</f>
        <v>101.83333333333333</v>
      </c>
      <c r="BF46" s="214"/>
      <c r="BG46" s="215">
        <f t="shared" si="36"/>
        <v>0</v>
      </c>
      <c r="BH46" s="214">
        <f>BF46*$M46</f>
        <v>0</v>
      </c>
      <c r="BI46" s="214">
        <f>(BH46/BI$3)*$Z$3</f>
        <v>0</v>
      </c>
      <c r="BJ46" s="185">
        <f>($N46/$Z$3)*BN$3</f>
        <v>117.5</v>
      </c>
      <c r="BK46" s="214"/>
      <c r="BL46" s="215">
        <f t="shared" si="40"/>
        <v>0</v>
      </c>
      <c r="BM46" s="214">
        <f>BK46*$M46</f>
        <v>0</v>
      </c>
      <c r="BN46" s="214">
        <f>(BM46/BN$3)*$Z$3</f>
        <v>0</v>
      </c>
      <c r="BO46" s="185">
        <f>($N46/$Z$3)*BS$3</f>
        <v>133.16666666666666</v>
      </c>
      <c r="BP46" s="214"/>
      <c r="BQ46" s="215">
        <f t="shared" si="44"/>
        <v>0</v>
      </c>
      <c r="BR46" s="214">
        <f>BP46*$M46</f>
        <v>0</v>
      </c>
      <c r="BS46" s="214">
        <f>(BR46/BS$3)*$Z$3</f>
        <v>0</v>
      </c>
      <c r="BT46" s="185">
        <f>($N46/$Z$3)*BX$3</f>
        <v>148.83333333333331</v>
      </c>
      <c r="BU46" s="214"/>
      <c r="BV46" s="215">
        <f t="shared" si="48"/>
        <v>0</v>
      </c>
      <c r="BW46" s="242">
        <f>BU46*$M46</f>
        <v>0</v>
      </c>
      <c r="BX46" s="242">
        <f>(BW46/BX$3)*$Z$3</f>
        <v>0</v>
      </c>
    </row>
    <row r="47" spans="1:78" s="181" customFormat="1" ht="23.25" customHeight="1" x14ac:dyDescent="0.2">
      <c r="A47" s="203" t="s">
        <v>20</v>
      </c>
      <c r="B47" s="227" t="s">
        <v>35</v>
      </c>
      <c r="C47" s="202" t="s">
        <v>34</v>
      </c>
      <c r="D47" s="247" t="s">
        <v>33</v>
      </c>
      <c r="E47" s="247" t="s">
        <v>32</v>
      </c>
      <c r="F47" s="198">
        <v>15</v>
      </c>
      <c r="G47" s="198">
        <v>13</v>
      </c>
      <c r="H47" s="246"/>
      <c r="I47" s="246"/>
      <c r="J47" s="245"/>
      <c r="K47" s="212">
        <v>7.7587999999999999</v>
      </c>
      <c r="L47" s="225">
        <v>198</v>
      </c>
      <c r="M47" s="212">
        <f>K47</f>
        <v>7.7587999999999999</v>
      </c>
      <c r="N47" s="244">
        <v>171</v>
      </c>
      <c r="O47" s="157">
        <f>(N47*M47)</f>
        <v>1326.7547999999999</v>
      </c>
      <c r="P47" s="157">
        <f>G47*$R$1</f>
        <v>4586.4000000000005</v>
      </c>
      <c r="Q47" s="157">
        <f>(P47-((H47+I47)))+(J47)</f>
        <v>4586.4000000000005</v>
      </c>
      <c r="R47" s="209">
        <f t="shared" si="4"/>
        <v>0.28928021978021973</v>
      </c>
      <c r="S47" s="222">
        <f>R47*100</f>
        <v>28.928021978021974</v>
      </c>
      <c r="T47" s="243">
        <v>29</v>
      </c>
      <c r="U47" s="220">
        <f>((((G47*$S$1))*T47)/K47)/100</f>
        <v>171.42547816672683</v>
      </c>
      <c r="V47" s="219">
        <f>M47</f>
        <v>7.7587999999999999</v>
      </c>
      <c r="W47" s="223"/>
      <c r="X47" s="218">
        <f>W47*V47</f>
        <v>0</v>
      </c>
      <c r="Y47" s="187">
        <f t="shared" si="9"/>
        <v>0</v>
      </c>
      <c r="Z47" s="217">
        <f t="shared" si="10"/>
        <v>0</v>
      </c>
      <c r="AA47" s="185">
        <f>($N47/$Z$3)*AE$3</f>
        <v>28.5</v>
      </c>
      <c r="AB47" s="214">
        <v>18</v>
      </c>
      <c r="AC47" s="215">
        <f t="shared" si="12"/>
        <v>0.18270329670329666</v>
      </c>
      <c r="AD47" s="214">
        <f>AB47*$M47</f>
        <v>139.6584</v>
      </c>
      <c r="AE47" s="214">
        <f>(AD47/AE$3)*$Z$3</f>
        <v>837.95039999999995</v>
      </c>
      <c r="AF47" s="216">
        <f>($N47/$Z$3)*AJ$3</f>
        <v>57</v>
      </c>
      <c r="AG47" s="214">
        <v>20</v>
      </c>
      <c r="AH47" s="215">
        <f t="shared" si="16"/>
        <v>0.10150183150183148</v>
      </c>
      <c r="AI47" s="214">
        <f>AG47*$M47</f>
        <v>155.17599999999999</v>
      </c>
      <c r="AJ47" s="214">
        <f>(AI47/AJ$3)*$Z$3</f>
        <v>465.52799999999996</v>
      </c>
      <c r="AK47" s="185">
        <f>($N47/$Z$3)*AO$3</f>
        <v>85.5</v>
      </c>
      <c r="AL47" s="214">
        <v>20</v>
      </c>
      <c r="AM47" s="215">
        <f t="shared" si="20"/>
        <v>6.7667887667887658E-2</v>
      </c>
      <c r="AN47" s="214">
        <f>AL47*$M47</f>
        <v>155.17599999999999</v>
      </c>
      <c r="AO47" s="214">
        <f>(AN47/AO$3)*$Z$3</f>
        <v>310.35199999999998</v>
      </c>
      <c r="AP47" s="185">
        <f>($N47/$Z$3)*AT$3</f>
        <v>114</v>
      </c>
      <c r="AQ47" s="214">
        <v>30</v>
      </c>
      <c r="AR47" s="215">
        <f t="shared" si="24"/>
        <v>7.6126373626373617E-2</v>
      </c>
      <c r="AS47" s="214">
        <f>AQ47*$M47</f>
        <v>232.76400000000001</v>
      </c>
      <c r="AT47" s="214">
        <f>(AS47/AT$3)*$Z$3</f>
        <v>349.14600000000002</v>
      </c>
      <c r="AU47" s="185">
        <f>($N47/$Z$3)*AY$3</f>
        <v>128.25</v>
      </c>
      <c r="AV47" s="214">
        <v>40</v>
      </c>
      <c r="AW47" s="215">
        <f t="shared" si="28"/>
        <v>9.022385022385021E-2</v>
      </c>
      <c r="AX47" s="214">
        <f>AV47*$M47</f>
        <v>310.35199999999998</v>
      </c>
      <c r="AY47" s="214">
        <f>(AX47/AY$3)*$Z$3</f>
        <v>413.80266666666665</v>
      </c>
      <c r="AZ47" s="185">
        <f>($N47/$Z$3)*BD$3</f>
        <v>156.75</v>
      </c>
      <c r="BA47" s="214"/>
      <c r="BB47" s="215">
        <f t="shared" si="32"/>
        <v>0</v>
      </c>
      <c r="BC47" s="214">
        <f>BA47*$M47</f>
        <v>0</v>
      </c>
      <c r="BD47" s="214">
        <f>(BC47/BD$3)*$Z$3</f>
        <v>0</v>
      </c>
      <c r="BE47" s="185">
        <f>($N47/$Z$3)*BI$3</f>
        <v>185.25</v>
      </c>
      <c r="BF47" s="214"/>
      <c r="BG47" s="215">
        <f t="shared" si="36"/>
        <v>0</v>
      </c>
      <c r="BH47" s="214">
        <f>BF47*$M47</f>
        <v>0</v>
      </c>
      <c r="BI47" s="214">
        <f>(BH47/BI$3)*$Z$3</f>
        <v>0</v>
      </c>
      <c r="BJ47" s="185">
        <f>($N47/$Z$3)*BN$3</f>
        <v>213.75</v>
      </c>
      <c r="BK47" s="214"/>
      <c r="BL47" s="215">
        <f t="shared" si="40"/>
        <v>0</v>
      </c>
      <c r="BM47" s="214">
        <f>BK47*$M47</f>
        <v>0</v>
      </c>
      <c r="BN47" s="214">
        <f>(BM47/BN$3)*$Z$3</f>
        <v>0</v>
      </c>
      <c r="BO47" s="185">
        <f>($N47/$Z$3)*BS$3</f>
        <v>242.25</v>
      </c>
      <c r="BP47" s="214"/>
      <c r="BQ47" s="215">
        <f t="shared" si="44"/>
        <v>0</v>
      </c>
      <c r="BR47" s="214">
        <f>BP47*$M47</f>
        <v>0</v>
      </c>
      <c r="BS47" s="214">
        <f>(BR47/BS$3)*$Z$3</f>
        <v>0</v>
      </c>
      <c r="BT47" s="185">
        <f>($N47/$Z$3)*BX$3</f>
        <v>270.75</v>
      </c>
      <c r="BU47" s="214"/>
      <c r="BV47" s="215">
        <f t="shared" si="48"/>
        <v>0</v>
      </c>
      <c r="BW47" s="242">
        <f>BU47*$M47</f>
        <v>0</v>
      </c>
      <c r="BX47" s="242">
        <f>(BW47/BX$3)*$Z$3</f>
        <v>0</v>
      </c>
    </row>
    <row r="48" spans="1:78" s="228" customFormat="1" ht="23.25" customHeight="1" x14ac:dyDescent="0.25">
      <c r="A48" s="241" t="s">
        <v>31</v>
      </c>
      <c r="B48" s="240"/>
      <c r="C48" s="240"/>
      <c r="D48" s="239"/>
      <c r="E48" s="238"/>
      <c r="F48" s="229">
        <f>SUM(F46:F47)</f>
        <v>24</v>
      </c>
      <c r="G48" s="229">
        <f>SUM(G46:G47)</f>
        <v>22</v>
      </c>
      <c r="H48" s="229">
        <f>SUM(H46:H47)</f>
        <v>0</v>
      </c>
      <c r="I48" s="229">
        <f>SUM(I46:I47)</f>
        <v>0</v>
      </c>
      <c r="J48" s="229">
        <f>SUM(J46:J47)</f>
        <v>0</v>
      </c>
      <c r="K48" s="237"/>
      <c r="L48" s="229">
        <f>SUM(L46:L47)</f>
        <v>292</v>
      </c>
      <c r="M48" s="237"/>
      <c r="N48" s="229">
        <f>SUM(N46:N47)</f>
        <v>265</v>
      </c>
      <c r="O48" s="229">
        <f>SUM(O46:O47)</f>
        <v>2282.998</v>
      </c>
      <c r="P48" s="229">
        <f>SUM(P46:P47)</f>
        <v>7761.6</v>
      </c>
      <c r="Q48" s="229">
        <f>SUM(Q46:Q47)</f>
        <v>7761.6</v>
      </c>
      <c r="R48" s="232">
        <f t="shared" si="4"/>
        <v>0.29414012574726861</v>
      </c>
      <c r="S48" s="236"/>
      <c r="T48" s="235"/>
      <c r="U48" s="234"/>
      <c r="V48" s="233"/>
      <c r="W48" s="229">
        <f>SUM(W24:W47)</f>
        <v>0</v>
      </c>
      <c r="X48" s="229">
        <f>SUM(X24:X47)</f>
        <v>0</v>
      </c>
      <c r="Y48" s="232">
        <f t="shared" si="9"/>
        <v>0</v>
      </c>
      <c r="Z48" s="231">
        <f t="shared" si="10"/>
        <v>0</v>
      </c>
      <c r="AA48" s="229">
        <f>SUM(AA46:AA47)</f>
        <v>44.166666666666664</v>
      </c>
      <c r="AB48" s="229">
        <f>SUM(AB46:AB47)</f>
        <v>28</v>
      </c>
      <c r="AC48" s="230">
        <f t="shared" si="12"/>
        <v>0.18660049474335189</v>
      </c>
      <c r="AD48" s="229">
        <f>SUM(AD46:AD47)</f>
        <v>241.38640000000001</v>
      </c>
      <c r="AE48" s="229">
        <f>SUM(AE46:AE47)</f>
        <v>1448.3184000000001</v>
      </c>
      <c r="AF48" s="229">
        <f>SUM(AF46:AF47)</f>
        <v>88.333333333333329</v>
      </c>
      <c r="AG48" s="229">
        <f>SUM(AG46:AG47)</f>
        <v>45</v>
      </c>
      <c r="AH48" s="230">
        <f t="shared" si="16"/>
        <v>0.15827767470624612</v>
      </c>
      <c r="AI48" s="229">
        <f>SUM(AI46:AI47)</f>
        <v>409.49599999999998</v>
      </c>
      <c r="AJ48" s="229">
        <f>SUM(AJ46:AJ47)</f>
        <v>1228.4880000000001</v>
      </c>
      <c r="AK48" s="229">
        <f>SUM(AK46:AK47)</f>
        <v>132.5</v>
      </c>
      <c r="AL48" s="229">
        <f>SUM(AL46:AL47)</f>
        <v>60</v>
      </c>
      <c r="AM48" s="230">
        <f t="shared" si="20"/>
        <v>0.14483817769532054</v>
      </c>
      <c r="AN48" s="229">
        <f>SUM(AN46:AN47)</f>
        <v>562.08799999999997</v>
      </c>
      <c r="AO48" s="229">
        <f>SUM(AO46:AO47)</f>
        <v>1124.1759999999999</v>
      </c>
      <c r="AP48" s="229">
        <f>SUM(AP46:AP47)</f>
        <v>176.66666666666666</v>
      </c>
      <c r="AQ48" s="229">
        <f>SUM(AQ46:AQ47)</f>
        <v>80</v>
      </c>
      <c r="AR48" s="230">
        <f t="shared" si="24"/>
        <v>0.14328308596165737</v>
      </c>
      <c r="AS48" s="229">
        <f>SUM(AS46:AS47)</f>
        <v>741.404</v>
      </c>
      <c r="AT48" s="229">
        <f>SUM(AT46:AT47)</f>
        <v>1112.106</v>
      </c>
      <c r="AU48" s="229">
        <f>SUM(AU46:AU47)</f>
        <v>198.75</v>
      </c>
      <c r="AV48" s="229">
        <f>SUM(AV46:AV47)</f>
        <v>100</v>
      </c>
      <c r="AW48" s="230">
        <f t="shared" si="28"/>
        <v>0.15816670102384389</v>
      </c>
      <c r="AX48" s="229">
        <f>SUM(AX46:AX47)</f>
        <v>920.72</v>
      </c>
      <c r="AY48" s="229">
        <f>SUM(AY46:AY47)</f>
        <v>1227.6266666666668</v>
      </c>
      <c r="AZ48" s="229">
        <f>SUM(AZ46:AZ47)</f>
        <v>242.91666666666666</v>
      </c>
      <c r="BA48" s="229">
        <f>SUM(BA46:BA47)</f>
        <v>0</v>
      </c>
      <c r="BB48" s="230">
        <f t="shared" si="32"/>
        <v>0</v>
      </c>
      <c r="BC48" s="229">
        <f>SUM(BC46:BC47)</f>
        <v>0</v>
      </c>
      <c r="BD48" s="229">
        <f>SUM(BD46:BD47)</f>
        <v>0</v>
      </c>
      <c r="BE48" s="229">
        <f>SUM(BE46:BE47)</f>
        <v>287.08333333333331</v>
      </c>
      <c r="BF48" s="229">
        <f>SUM(BF46:BF47)</f>
        <v>0</v>
      </c>
      <c r="BG48" s="230">
        <f t="shared" si="36"/>
        <v>0</v>
      </c>
      <c r="BH48" s="229">
        <f>SUM(BH46:BH47)</f>
        <v>0</v>
      </c>
      <c r="BI48" s="229">
        <f>SUM(BI46:BI47)</f>
        <v>0</v>
      </c>
      <c r="BJ48" s="229">
        <f>SUM(BJ46:BJ47)</f>
        <v>331.25</v>
      </c>
      <c r="BK48" s="229">
        <f>SUM(BK46:BK47)</f>
        <v>0</v>
      </c>
      <c r="BL48" s="230">
        <f t="shared" si="40"/>
        <v>0</v>
      </c>
      <c r="BM48" s="229">
        <f>SUM(BM46:BM47)</f>
        <v>0</v>
      </c>
      <c r="BN48" s="229">
        <f>SUM(BN46:BN47)</f>
        <v>0</v>
      </c>
      <c r="BO48" s="229">
        <f>SUM(BO46:BO47)</f>
        <v>375.41666666666663</v>
      </c>
      <c r="BP48" s="229">
        <f>SUM(BP46:BP47)</f>
        <v>0</v>
      </c>
      <c r="BQ48" s="230">
        <f t="shared" si="44"/>
        <v>0</v>
      </c>
      <c r="BR48" s="229">
        <f>SUM(BR46:BR47)</f>
        <v>0</v>
      </c>
      <c r="BS48" s="229">
        <f>SUM(BS46:BS47)</f>
        <v>0</v>
      </c>
      <c r="BT48" s="229">
        <f>SUM(BT46:BT47)</f>
        <v>419.58333333333331</v>
      </c>
      <c r="BU48" s="229">
        <f>SUM(BU46:BU47)</f>
        <v>0</v>
      </c>
      <c r="BV48" s="230">
        <f t="shared" si="48"/>
        <v>0</v>
      </c>
      <c r="BW48" s="229">
        <f>SUM(BW46:BW47)</f>
        <v>0</v>
      </c>
      <c r="BX48" s="229">
        <f>SUM(BX46:BX47)</f>
        <v>0</v>
      </c>
      <c r="BY48" s="181"/>
      <c r="BZ48" s="181"/>
    </row>
    <row r="49" spans="1:76" s="181" customFormat="1" ht="23.25" customHeight="1" x14ac:dyDescent="0.25">
      <c r="A49" s="203" t="s">
        <v>30</v>
      </c>
      <c r="B49" s="227" t="s">
        <v>29</v>
      </c>
      <c r="C49" s="201" t="s">
        <v>28</v>
      </c>
      <c r="D49" s="226" t="s">
        <v>27</v>
      </c>
      <c r="E49" s="199" t="s">
        <v>21</v>
      </c>
      <c r="F49" s="198">
        <v>14</v>
      </c>
      <c r="G49" s="198">
        <v>13</v>
      </c>
      <c r="H49" s="197"/>
      <c r="I49" s="197"/>
      <c r="J49" s="213"/>
      <c r="K49" s="212">
        <v>21.9329</v>
      </c>
      <c r="L49" s="225">
        <v>62</v>
      </c>
      <c r="M49" s="212">
        <f>K49</f>
        <v>21.9329</v>
      </c>
      <c r="N49" s="224">
        <v>42</v>
      </c>
      <c r="O49" s="157">
        <f>(N49*M49)</f>
        <v>921.18179999999995</v>
      </c>
      <c r="P49" s="157">
        <f>G49*$R$1</f>
        <v>4586.4000000000005</v>
      </c>
      <c r="Q49" s="157">
        <f>(P49-((H49+I49)))+(J49)</f>
        <v>4586.4000000000005</v>
      </c>
      <c r="R49" s="209">
        <f t="shared" si="4"/>
        <v>0.20085073260073258</v>
      </c>
      <c r="S49" s="222">
        <f>R49*100</f>
        <v>20.085073260073258</v>
      </c>
      <c r="T49" s="221">
        <v>20</v>
      </c>
      <c r="U49" s="220">
        <f>((((G49*$S$1))*T49)/K49)/100</f>
        <v>41.822102868293761</v>
      </c>
      <c r="V49" s="219">
        <f>M49</f>
        <v>21.9329</v>
      </c>
      <c r="W49" s="223"/>
      <c r="X49" s="218">
        <f>W49*V49</f>
        <v>0</v>
      </c>
      <c r="Y49" s="187">
        <f t="shared" si="9"/>
        <v>0</v>
      </c>
      <c r="Z49" s="217">
        <f t="shared" si="10"/>
        <v>0</v>
      </c>
      <c r="AA49" s="185">
        <f>($N49/$Z$3)*AE$3</f>
        <v>7</v>
      </c>
      <c r="AB49" s="214">
        <v>0</v>
      </c>
      <c r="AC49" s="215">
        <f t="shared" si="12"/>
        <v>0</v>
      </c>
      <c r="AD49" s="214">
        <f>AB49*$M49</f>
        <v>0</v>
      </c>
      <c r="AE49" s="214">
        <f>(AD49/AE$3)*$Z$3</f>
        <v>0</v>
      </c>
      <c r="AF49" s="216">
        <f>($N49/$Z$3)*AJ$3</f>
        <v>14</v>
      </c>
      <c r="AG49" s="214">
        <v>0</v>
      </c>
      <c r="AH49" s="215">
        <f t="shared" si="16"/>
        <v>0</v>
      </c>
      <c r="AI49" s="214">
        <f>AG49*$M49</f>
        <v>0</v>
      </c>
      <c r="AJ49" s="214">
        <f>(AI49/AJ$3)*$Z$3</f>
        <v>0</v>
      </c>
      <c r="AK49" s="185">
        <f>($N49/$Z$3)*AO$3</f>
        <v>21</v>
      </c>
      <c r="AL49" s="214">
        <v>0</v>
      </c>
      <c r="AM49" s="215">
        <f t="shared" si="20"/>
        <v>0</v>
      </c>
      <c r="AN49" s="214">
        <f>AL49*$M49</f>
        <v>0</v>
      </c>
      <c r="AO49" s="214">
        <f>(AN49/AO$3)*$Z$3</f>
        <v>0</v>
      </c>
      <c r="AP49" s="185">
        <f>($N49/$Z$3)*AT$3</f>
        <v>28</v>
      </c>
      <c r="AQ49" s="214">
        <v>0</v>
      </c>
      <c r="AR49" s="215">
        <f t="shared" si="24"/>
        <v>0</v>
      </c>
      <c r="AS49" s="214">
        <f>AQ49*$M49</f>
        <v>0</v>
      </c>
      <c r="AT49" s="214">
        <f>(AS49/AT$3)*$Z$3</f>
        <v>0</v>
      </c>
      <c r="AU49" s="185">
        <f>($N49/$Z$3)*AY$3</f>
        <v>31.5</v>
      </c>
      <c r="AV49" s="214"/>
      <c r="AW49" s="215">
        <f t="shared" si="28"/>
        <v>0</v>
      </c>
      <c r="AX49" s="214">
        <f>AV49*$M49</f>
        <v>0</v>
      </c>
      <c r="AY49" s="214">
        <f>(AX49/AY$3)*$Z$3</f>
        <v>0</v>
      </c>
      <c r="AZ49" s="185">
        <f>($N49/$Z$3)*BD$3</f>
        <v>38.5</v>
      </c>
      <c r="BA49" s="214"/>
      <c r="BB49" s="215">
        <f t="shared" si="32"/>
        <v>0</v>
      </c>
      <c r="BC49" s="214">
        <f>BA49*$M49</f>
        <v>0</v>
      </c>
      <c r="BD49" s="214">
        <f>(BC49/BD$3)*$Z$3</f>
        <v>0</v>
      </c>
      <c r="BE49" s="185">
        <f>($N49/$Z$3)*BI$3</f>
        <v>45.5</v>
      </c>
      <c r="BF49" s="214"/>
      <c r="BG49" s="215">
        <f t="shared" si="36"/>
        <v>0</v>
      </c>
      <c r="BH49" s="214">
        <f>BF49*$M49</f>
        <v>0</v>
      </c>
      <c r="BI49" s="214">
        <f>(BH49/BI$3)*$Z$3</f>
        <v>0</v>
      </c>
      <c r="BJ49" s="185">
        <f>($N49/$Z$3)*BN$3</f>
        <v>52.5</v>
      </c>
      <c r="BK49" s="214"/>
      <c r="BL49" s="215">
        <f t="shared" si="40"/>
        <v>0</v>
      </c>
      <c r="BM49" s="214">
        <f>BK49*$M49</f>
        <v>0</v>
      </c>
      <c r="BN49" s="214">
        <f>(BM49/BN$3)*$Z$3</f>
        <v>0</v>
      </c>
      <c r="BO49" s="185">
        <f>($N49/$Z$3)*BS$3</f>
        <v>59.5</v>
      </c>
      <c r="BP49" s="214"/>
      <c r="BQ49" s="215">
        <f t="shared" si="44"/>
        <v>0</v>
      </c>
      <c r="BR49" s="214">
        <f>BP49*$M49</f>
        <v>0</v>
      </c>
      <c r="BS49" s="214">
        <f>(BR49/BS$3)*$Z$3</f>
        <v>0</v>
      </c>
      <c r="BT49" s="185">
        <f>($N49/$Z$3)*BX$3</f>
        <v>66.5</v>
      </c>
      <c r="BU49" s="214"/>
      <c r="BV49" s="215">
        <f t="shared" si="48"/>
        <v>0</v>
      </c>
      <c r="BW49" s="214">
        <f>BU49*$M49</f>
        <v>0</v>
      </c>
      <c r="BX49" s="214">
        <f>(BW49/BX$3)*$Z$3</f>
        <v>0</v>
      </c>
    </row>
    <row r="50" spans="1:76" s="181" customFormat="1" ht="23.25" hidden="1" customHeight="1" x14ac:dyDescent="0.25">
      <c r="A50" s="203"/>
      <c r="B50" s="202"/>
      <c r="C50" s="201" t="s">
        <v>26</v>
      </c>
      <c r="D50" s="200" t="s">
        <v>25</v>
      </c>
      <c r="E50" s="199" t="s">
        <v>21</v>
      </c>
      <c r="F50" s="198">
        <v>27</v>
      </c>
      <c r="G50" s="198">
        <v>14</v>
      </c>
      <c r="H50" s="197"/>
      <c r="I50" s="197"/>
      <c r="J50" s="213">
        <f>360+360</f>
        <v>720</v>
      </c>
      <c r="K50" s="196"/>
      <c r="L50" s="211">
        <v>1</v>
      </c>
      <c r="M50" s="196"/>
      <c r="N50" s="211">
        <v>1</v>
      </c>
      <c r="O50" s="157">
        <f>(N50*M50)</f>
        <v>0</v>
      </c>
      <c r="P50" s="157">
        <f>G50*$R$1</f>
        <v>4939.2</v>
      </c>
      <c r="Q50" s="157">
        <f>(P50-((H50+I50)))+(J50)</f>
        <v>5659.2</v>
      </c>
      <c r="R50" s="209">
        <f t="shared" si="4"/>
        <v>0</v>
      </c>
      <c r="S50" s="222">
        <v>1</v>
      </c>
      <c r="T50" s="221"/>
      <c r="U50" s="220"/>
      <c r="V50" s="219">
        <f>M50</f>
        <v>0</v>
      </c>
      <c r="W50" s="211"/>
      <c r="X50" s="218">
        <f>W50*V50</f>
        <v>0</v>
      </c>
      <c r="Y50" s="187">
        <f t="shared" si="9"/>
        <v>0</v>
      </c>
      <c r="Z50" s="217"/>
      <c r="AA50" s="185"/>
      <c r="AB50" s="214"/>
      <c r="AC50" s="215">
        <f t="shared" si="12"/>
        <v>0</v>
      </c>
      <c r="AD50" s="214">
        <f>AB50*$M50</f>
        <v>0</v>
      </c>
      <c r="AE50" s="214">
        <f>(AD50/AE$3)*$Z$3</f>
        <v>0</v>
      </c>
      <c r="AF50" s="216"/>
      <c r="AG50" s="214"/>
      <c r="AH50" s="215">
        <f t="shared" si="16"/>
        <v>0</v>
      </c>
      <c r="AI50" s="214">
        <f>AG50*$M50</f>
        <v>0</v>
      </c>
      <c r="AJ50" s="214">
        <f>(AI50/AJ$3)*$Z$3</f>
        <v>0</v>
      </c>
      <c r="AK50" s="205"/>
      <c r="AL50" s="214"/>
      <c r="AM50" s="215">
        <f t="shared" si="20"/>
        <v>0</v>
      </c>
      <c r="AN50" s="214">
        <f>AL50*$M50</f>
        <v>0</v>
      </c>
      <c r="AO50" s="214">
        <f>(AN50/AO$3)*$Z$3</f>
        <v>0</v>
      </c>
      <c r="AP50" s="205"/>
      <c r="AQ50" s="214"/>
      <c r="AR50" s="215">
        <f t="shared" si="24"/>
        <v>0</v>
      </c>
      <c r="AS50" s="214">
        <f>AQ50*$M50</f>
        <v>0</v>
      </c>
      <c r="AT50" s="214">
        <f>(AS50/AT$3)*$Z$3</f>
        <v>0</v>
      </c>
      <c r="AU50" s="205"/>
      <c r="AV50" s="214"/>
      <c r="AW50" s="215">
        <f t="shared" si="28"/>
        <v>0</v>
      </c>
      <c r="AX50" s="214">
        <f>AV50*$M50</f>
        <v>0</v>
      </c>
      <c r="AY50" s="214">
        <f>(AX50/AY$3)*$Z$3</f>
        <v>0</v>
      </c>
      <c r="AZ50" s="205"/>
      <c r="BA50" s="214"/>
      <c r="BB50" s="215">
        <f t="shared" si="32"/>
        <v>0</v>
      </c>
      <c r="BC50" s="214">
        <f>BA50*$M50</f>
        <v>0</v>
      </c>
      <c r="BD50" s="214">
        <f>(BC50/BD$3)*$Z$3</f>
        <v>0</v>
      </c>
      <c r="BE50" s="205"/>
      <c r="BF50" s="214"/>
      <c r="BG50" s="215">
        <f t="shared" si="36"/>
        <v>0</v>
      </c>
      <c r="BH50" s="214">
        <f>BF50*$M50</f>
        <v>0</v>
      </c>
      <c r="BI50" s="214">
        <f>(BH50/BI$3)*$Z$3</f>
        <v>0</v>
      </c>
      <c r="BJ50" s="205"/>
      <c r="BK50" s="214"/>
      <c r="BL50" s="215">
        <f t="shared" si="40"/>
        <v>0</v>
      </c>
      <c r="BM50" s="214">
        <f>BK50*$M50</f>
        <v>0</v>
      </c>
      <c r="BN50" s="214">
        <f>(BM50/BN$3)*$Z$3</f>
        <v>0</v>
      </c>
      <c r="BO50" s="205"/>
      <c r="BP50" s="214"/>
      <c r="BQ50" s="215">
        <f t="shared" si="44"/>
        <v>0</v>
      </c>
      <c r="BR50" s="214">
        <f>BP50*$M50</f>
        <v>0</v>
      </c>
      <c r="BS50" s="214">
        <f>(BR50/BS$3)*$Z$3</f>
        <v>0</v>
      </c>
      <c r="BT50" s="205"/>
      <c r="BU50" s="214"/>
      <c r="BV50" s="215">
        <f t="shared" si="48"/>
        <v>0</v>
      </c>
      <c r="BW50" s="214">
        <f>BU50*$M50</f>
        <v>0</v>
      </c>
      <c r="BX50" s="214">
        <f>(BW50/BX$3)*$Z$3</f>
        <v>0</v>
      </c>
    </row>
    <row r="51" spans="1:76" s="181" customFormat="1" ht="23.25" hidden="1" customHeight="1" x14ac:dyDescent="0.35">
      <c r="A51" s="203" t="s">
        <v>20</v>
      </c>
      <c r="B51" s="202" t="s">
        <v>24</v>
      </c>
      <c r="C51" s="201" t="s">
        <v>23</v>
      </c>
      <c r="D51" s="200" t="s">
        <v>22</v>
      </c>
      <c r="E51" s="199" t="s">
        <v>21</v>
      </c>
      <c r="F51" s="198">
        <v>7</v>
      </c>
      <c r="G51" s="198">
        <v>7</v>
      </c>
      <c r="H51" s="197"/>
      <c r="I51" s="197"/>
      <c r="J51" s="213"/>
      <c r="K51" s="196"/>
      <c r="L51" s="211">
        <v>1</v>
      </c>
      <c r="M51" s="212"/>
      <c r="N51" s="211">
        <v>1</v>
      </c>
      <c r="O51" s="210">
        <f>Q51*0.0001</f>
        <v>0.24696000000000001</v>
      </c>
      <c r="P51" s="157">
        <f>G51*$R$1</f>
        <v>2469.6</v>
      </c>
      <c r="Q51" s="157">
        <f>(P51-((H51+I51)))+(J51)</f>
        <v>2469.6</v>
      </c>
      <c r="R51" s="209">
        <f t="shared" si="4"/>
        <v>1E-4</v>
      </c>
      <c r="S51" s="208">
        <v>1</v>
      </c>
      <c r="T51" s="208">
        <v>1</v>
      </c>
      <c r="U51" s="191"/>
      <c r="V51" s="190"/>
      <c r="W51" s="189"/>
      <c r="X51" s="188"/>
      <c r="Y51" s="207"/>
      <c r="Z51" s="186"/>
      <c r="AA51" s="205"/>
      <c r="AB51" s="182"/>
      <c r="AC51" s="204"/>
      <c r="AD51" s="182"/>
      <c r="AE51" s="182"/>
      <c r="AF51" s="206"/>
      <c r="AG51" s="182"/>
      <c r="AH51" s="204"/>
      <c r="AI51" s="182"/>
      <c r="AJ51" s="182"/>
      <c r="AK51" s="205"/>
      <c r="AL51" s="182"/>
      <c r="AM51" s="204"/>
      <c r="AN51" s="182"/>
      <c r="AO51" s="182"/>
      <c r="AP51" s="205"/>
      <c r="AQ51" s="182"/>
      <c r="AR51" s="204"/>
      <c r="AS51" s="182"/>
      <c r="AT51" s="182"/>
      <c r="AU51" s="205"/>
      <c r="AV51" s="182"/>
      <c r="AW51" s="204"/>
      <c r="AX51" s="182"/>
      <c r="AY51" s="182"/>
      <c r="AZ51" s="205"/>
      <c r="BA51" s="182"/>
      <c r="BB51" s="204"/>
      <c r="BC51" s="182"/>
      <c r="BD51" s="182"/>
      <c r="BE51" s="205"/>
      <c r="BF51" s="182"/>
      <c r="BG51" s="204"/>
      <c r="BH51" s="182"/>
      <c r="BI51" s="182"/>
      <c r="BJ51" s="205"/>
      <c r="BK51" s="182"/>
      <c r="BL51" s="204"/>
      <c r="BM51" s="182"/>
      <c r="BN51" s="182"/>
      <c r="BO51" s="205"/>
      <c r="BP51" s="182"/>
      <c r="BQ51" s="204"/>
      <c r="BR51" s="182"/>
      <c r="BS51" s="182"/>
      <c r="BT51" s="205"/>
      <c r="BU51" s="182"/>
      <c r="BV51" s="204"/>
      <c r="BW51" s="182"/>
      <c r="BX51" s="182"/>
    </row>
    <row r="52" spans="1:76" s="181" customFormat="1" ht="23.25" customHeight="1" x14ac:dyDescent="0.35">
      <c r="A52" s="203" t="s">
        <v>20</v>
      </c>
      <c r="B52" s="202" t="s">
        <v>19</v>
      </c>
      <c r="C52" s="201" t="s">
        <v>17</v>
      </c>
      <c r="D52" s="200" t="s">
        <v>18</v>
      </c>
      <c r="E52" s="199" t="s">
        <v>17</v>
      </c>
      <c r="F52" s="198">
        <v>17</v>
      </c>
      <c r="G52" s="198">
        <v>15</v>
      </c>
      <c r="H52" s="197"/>
      <c r="I52" s="197"/>
      <c r="J52" s="197"/>
      <c r="K52" s="196"/>
      <c r="L52" s="189"/>
      <c r="M52" s="195">
        <v>0.91</v>
      </c>
      <c r="N52" s="189">
        <f>O52/M52</f>
        <v>4245.2307692307686</v>
      </c>
      <c r="O52" s="157">
        <f>((G52*O1))*R52</f>
        <v>3863.16</v>
      </c>
      <c r="P52" s="157">
        <f>G52*$O$1</f>
        <v>5292</v>
      </c>
      <c r="Q52" s="157">
        <f>(P52-((H52+I52)))+(J52)</f>
        <v>5292</v>
      </c>
      <c r="R52" s="194">
        <v>0.73</v>
      </c>
      <c r="S52" s="193"/>
      <c r="T52" s="192"/>
      <c r="U52" s="191"/>
      <c r="V52" s="190"/>
      <c r="W52" s="189"/>
      <c r="X52" s="188"/>
      <c r="Y52" s="187"/>
      <c r="Z52" s="186"/>
      <c r="AA52" s="185">
        <f>($N52/$Z$3)*AE$3</f>
        <v>707.53846153846143</v>
      </c>
      <c r="AB52" s="184">
        <f>AD52/$M$52</f>
        <v>184.61538461538461</v>
      </c>
      <c r="AC52" s="183">
        <f>AE52/$Q52</f>
        <v>0.19047619047619047</v>
      </c>
      <c r="AD52" s="182">
        <v>168</v>
      </c>
      <c r="AE52" s="182">
        <f>(AD52/AE$3)*$Z$3</f>
        <v>1008</v>
      </c>
      <c r="AF52" s="185">
        <f>($N52/$Z$3)*AJ$3</f>
        <v>1415.0769230769229</v>
      </c>
      <c r="AG52" s="184">
        <f>AI52/$M$52</f>
        <v>1336.2637362637363</v>
      </c>
      <c r="AH52" s="183">
        <f>AJ52/$Q52</f>
        <v>0.68934240362811794</v>
      </c>
      <c r="AI52" s="182">
        <v>1216</v>
      </c>
      <c r="AJ52" s="182">
        <f>(AI52/AJ$3)*$Z$3</f>
        <v>3648</v>
      </c>
      <c r="AK52" s="185">
        <f>($N52/$Z$3)*AO$3</f>
        <v>2122.6153846153843</v>
      </c>
      <c r="AL52" s="184">
        <f>AN52/$M$52</f>
        <v>1917.5824175824175</v>
      </c>
      <c r="AM52" s="183">
        <f>AO52/$Q52</f>
        <v>0.65948601662887374</v>
      </c>
      <c r="AN52" s="182">
        <v>1745</v>
      </c>
      <c r="AO52" s="182">
        <f>(AN52/AO$3)*$Z$3</f>
        <v>3490</v>
      </c>
      <c r="AP52" s="185">
        <f>($N52/$Z$3)*AT$3</f>
        <v>2830.1538461538457</v>
      </c>
      <c r="AQ52" s="184">
        <f>AS52/$M$52</f>
        <v>2545.0549450549452</v>
      </c>
      <c r="AR52" s="183">
        <f>AT52/$Q52</f>
        <v>0.65646258503401356</v>
      </c>
      <c r="AS52" s="182">
        <v>2316</v>
      </c>
      <c r="AT52" s="182">
        <f>(AS52/AT$3)*$Z$3</f>
        <v>3474</v>
      </c>
      <c r="AU52" s="185">
        <f>($N52/$Z$3)*AY$3</f>
        <v>3183.9230769230762</v>
      </c>
      <c r="AV52" s="184">
        <f>AX52/$M$52</f>
        <v>3075.8241758241757</v>
      </c>
      <c r="AW52" s="183">
        <f>AY52/$Q52</f>
        <v>0.70521541950113376</v>
      </c>
      <c r="AX52" s="182">
        <v>2799</v>
      </c>
      <c r="AY52" s="182">
        <f>(AX52/AY$3)*$Z$3</f>
        <v>3732</v>
      </c>
      <c r="AZ52" s="185">
        <f>($N52/$Z$3)*BD$3</f>
        <v>3891.4615384615381</v>
      </c>
      <c r="BA52" s="184">
        <f>BC52/$M$52</f>
        <v>0</v>
      </c>
      <c r="BB52" s="183">
        <f>BD52/$Q52</f>
        <v>0</v>
      </c>
      <c r="BC52" s="182"/>
      <c r="BD52" s="182">
        <f>(BC52/BD$3)*$Z$3</f>
        <v>0</v>
      </c>
      <c r="BE52" s="185">
        <f>($N52/$Z$3)*BI$3</f>
        <v>4598.9999999999991</v>
      </c>
      <c r="BF52" s="184">
        <f>BH52/$M$52</f>
        <v>0</v>
      </c>
      <c r="BG52" s="183">
        <f>BI52/$Q52</f>
        <v>0</v>
      </c>
      <c r="BH52" s="182"/>
      <c r="BI52" s="182">
        <f>(BH52/BI$3)*$Z$3</f>
        <v>0</v>
      </c>
      <c r="BJ52" s="185">
        <f>($N52/$Z$3)*BN$3</f>
        <v>5306.538461538461</v>
      </c>
      <c r="BK52" s="184">
        <f>BM52/$M$52</f>
        <v>0</v>
      </c>
      <c r="BL52" s="183">
        <f>BN52/$Q52</f>
        <v>0</v>
      </c>
      <c r="BM52" s="182"/>
      <c r="BN52" s="182">
        <f>(BM52/BN$3)*$Z$3</f>
        <v>0</v>
      </c>
      <c r="BO52" s="185">
        <f>($N52/$Z$3)*BS$3</f>
        <v>6014.076923076922</v>
      </c>
      <c r="BP52" s="184">
        <f>BR52/$M$52</f>
        <v>0</v>
      </c>
      <c r="BQ52" s="183">
        <f>BS52/$Q52</f>
        <v>0</v>
      </c>
      <c r="BR52" s="182"/>
      <c r="BS52" s="182">
        <f>(BR52/BS$3)*$Z$3</f>
        <v>0</v>
      </c>
      <c r="BT52" s="185">
        <f>($N52/$Z$3)*BX$3</f>
        <v>6721.6153846153838</v>
      </c>
      <c r="BU52" s="184">
        <f>BW52/$M$52</f>
        <v>0</v>
      </c>
      <c r="BV52" s="183">
        <f>BX52/$Q52</f>
        <v>0</v>
      </c>
      <c r="BW52" s="182"/>
      <c r="BX52" s="182">
        <f>(BW52/BX$3)*$Z$3</f>
        <v>0</v>
      </c>
    </row>
    <row r="53" spans="1:76" s="164" customFormat="1" ht="28.5" customHeight="1" thickBot="1" x14ac:dyDescent="0.35">
      <c r="A53" s="180"/>
      <c r="B53" s="179"/>
      <c r="C53" s="178"/>
      <c r="D53" s="177"/>
      <c r="E53" s="176"/>
      <c r="F53" s="165">
        <f>F34+F39+F41+F49+F51+F52+F50+F48+F45</f>
        <v>398</v>
      </c>
      <c r="G53" s="165">
        <f>G34+G39+G41+G49+G51+G52+G50+G48+G45</f>
        <v>371</v>
      </c>
      <c r="H53" s="165">
        <f>H34+H39+H41+H49+H51+H52+H50+H48+H45</f>
        <v>360</v>
      </c>
      <c r="I53" s="165">
        <f>I34+I39+I41+I49+I51+I52+I50+I48+I45</f>
        <v>5130</v>
      </c>
      <c r="J53" s="165">
        <f>J34+J39+J41+J49+J51+J52+J50+J48+J45</f>
        <v>9810</v>
      </c>
      <c r="K53" s="175"/>
      <c r="L53" s="165">
        <f>L34+L39+L41+L49+L51+L52+L50+L48+L45</f>
        <v>16046</v>
      </c>
      <c r="M53" s="175"/>
      <c r="N53" s="167">
        <f>N34+N39+N41+N49+N51+N52+N50+N48+N45</f>
        <v>20141.23076923077</v>
      </c>
      <c r="O53" s="165">
        <f>O34+O39+O41+O49+O51+O52+O50+O48+O45</f>
        <v>76165.186211307358</v>
      </c>
      <c r="P53" s="167">
        <f>P34+P39+P41+P49+P51+P52+P50+P48+P45</f>
        <v>130888.79999999999</v>
      </c>
      <c r="Q53" s="167">
        <f>Q34+Q39++Q41+Q49+Q51+Q52+Q50+Q48+Q45</f>
        <v>135208.80000000002</v>
      </c>
      <c r="R53" s="174">
        <f>O53/Q53</f>
        <v>0.56331530352541659</v>
      </c>
      <c r="S53" s="173"/>
      <c r="T53" s="172"/>
      <c r="U53" s="171"/>
      <c r="V53" s="170"/>
      <c r="W53" s="165">
        <f>W34+W39+W41+W49+W51+W52+W50+W48+W45</f>
        <v>0</v>
      </c>
      <c r="X53" s="165">
        <f>X34+X39+X41+X49+X51+X52+X50+X48+X45</f>
        <v>0</v>
      </c>
      <c r="Y53" s="169">
        <f>X53/Q53</f>
        <v>0</v>
      </c>
      <c r="Z53" s="168">
        <f>W53/N53</f>
        <v>0</v>
      </c>
      <c r="AA53" s="167">
        <f>AA34+AA39+AA41+AA49+AA51+AA52+AA50+AA48+AA45</f>
        <v>3356.538461538461</v>
      </c>
      <c r="AB53" s="165">
        <f>AB34+AB39+AB41+AB49+AB51+AB52+AB50+AB48+AB45</f>
        <v>1896.6153846153845</v>
      </c>
      <c r="AC53" s="166">
        <f>AE53/$Q53</f>
        <v>0.34441252981849579</v>
      </c>
      <c r="AD53" s="165">
        <f>AD34+AD39+AD41+AD49+AD51+AD52+AD50+AD48+AD45</f>
        <v>7761.2674769538398</v>
      </c>
      <c r="AE53" s="165">
        <f>AE34+AE39+AE41+AE49+AE51+AE52+AE50+AE48+AE45</f>
        <v>46567.604861723041</v>
      </c>
      <c r="AF53" s="165">
        <f>AF34+AF39+AF41+AF49+AF51+AF52+AF50+AF48+AF45</f>
        <v>6713.076923076922</v>
      </c>
      <c r="AG53" s="165">
        <f>AG34+AG39+AG41+AG49+AG51+AG52+AG50+AG48+AG45</f>
        <v>5344.2637362637361</v>
      </c>
      <c r="AH53" s="166">
        <f>AJ53/$Q53</f>
        <v>0.41526442754548193</v>
      </c>
      <c r="AI53" s="165">
        <f>AI34+AI39+AI41+AI49+AI51+AI52+AI50+AI48+AI45</f>
        <v>18715.801643703853</v>
      </c>
      <c r="AJ53" s="165">
        <f>AJ34+AJ39+AJ41+AJ49+AJ51+AJ52+AJ50+AJ48+AJ45</f>
        <v>56147.404931111567</v>
      </c>
      <c r="AK53" s="165">
        <f>AK34+AK39+AK41+AK49+AK51+AK52+AK50+AK48+AK45</f>
        <v>10069.615384615385</v>
      </c>
      <c r="AL53" s="165">
        <f>AL34+AL39+AL41+AL49+AL51+AL52+AL50+AL48+AL45</f>
        <v>8020.5824175824173</v>
      </c>
      <c r="AM53" s="166">
        <f>AO53/$Q53</f>
        <v>0.42255574324892869</v>
      </c>
      <c r="AN53" s="165">
        <f>AN34+AN39+AN41+AN49+AN51+AN52+AN50+AN48+AN45</f>
        <v>28566.627488897881</v>
      </c>
      <c r="AO53" s="165">
        <f>AO34+AO39+AO41+AO49+AO51+AO52+AO50+AO48+AO45</f>
        <v>57133.254977795761</v>
      </c>
      <c r="AP53" s="167">
        <f>AP34+AP39+AP41+AP49+AP51+AP52+AP50+AP48+AP45</f>
        <v>13426.153846153844</v>
      </c>
      <c r="AQ53" s="165">
        <f>AQ34+AQ39+AQ41+AQ49+AQ51+AQ52+AQ50+AQ48+AQ45</f>
        <v>11047.054945054944</v>
      </c>
      <c r="AR53" s="166">
        <f>AT53/$Q53</f>
        <v>0.43692124962918899</v>
      </c>
      <c r="AS53" s="165">
        <f>AS34+AS39+AS41+AS49+AS51+AS52+AS50+AS48+AS45</f>
        <v>39383.731904575405</v>
      </c>
      <c r="AT53" s="165">
        <f>AT34+AT39+AT41+AT49+AT51+AT52+AT50+AT48+AT45</f>
        <v>59075.597856863096</v>
      </c>
      <c r="AU53" s="165">
        <f>AU34+AU39+AU41+AU49+AU51+AU52+AU50+AU48+AU45</f>
        <v>15104.423076923076</v>
      </c>
      <c r="AV53" s="165">
        <f>AV34+AV39+AV41+AV49+AV51+AV52+AV50+AV48+AV45</f>
        <v>13770.824175824175</v>
      </c>
      <c r="AW53" s="166">
        <f>AY53/$Q53</f>
        <v>0.48974734782317891</v>
      </c>
      <c r="AX53" s="165">
        <f>AX34+AX39+AX41+AX49+AX51+AX52+AX50+AX48+AX45</f>
        <v>49663.613401765979</v>
      </c>
      <c r="AY53" s="165">
        <f>AY34+AY39+AY41+AY49+AY51+AY52+AY50+AY48+AY45</f>
        <v>66218.151202354638</v>
      </c>
      <c r="AZ53" s="167">
        <f>AZ34+AZ39+AZ41+AZ49+AZ51+AZ52+AZ50+AZ48+AZ45</f>
        <v>18460.961538461543</v>
      </c>
      <c r="BA53" s="165">
        <f>BA34+BA39+BA41+BA49+BA51+BA52+BA50+BA48+BA45</f>
        <v>0</v>
      </c>
      <c r="BB53" s="166">
        <f>BD53/$Q53</f>
        <v>0</v>
      </c>
      <c r="BC53" s="165">
        <f>BC34+BC39+BC41+BC49+BC51+BC52+BC50+BC48+BC45</f>
        <v>0</v>
      </c>
      <c r="BD53" s="165">
        <f>BD34+BD39+BD41+BD49+BD51+BD52+BD50+BD48+BD45</f>
        <v>0</v>
      </c>
      <c r="BE53" s="167">
        <f>BE34+BE39+BE41+BE49+BE51+BE52+BE50+BE48+BE45</f>
        <v>21817.499999999996</v>
      </c>
      <c r="BF53" s="165">
        <f>BF34+BF39+BF41+BF49+BF51+BF52+BF50+BF48+BF45</f>
        <v>0</v>
      </c>
      <c r="BG53" s="166">
        <f>BI53/$Q53</f>
        <v>0</v>
      </c>
      <c r="BH53" s="165">
        <f>BH34+BH39+BH41+BH49+BH51+BH52+BH50+BH48+BH45</f>
        <v>0</v>
      </c>
      <c r="BI53" s="165">
        <f>BI34+BI39+BI41+BI49+BI51+BI52+BI50+BI48+BI45</f>
        <v>0</v>
      </c>
      <c r="BJ53" s="167">
        <f>BJ34+BJ39+BJ41+BJ49+BJ51+BJ52+BJ50+BJ48+BJ45</f>
        <v>25174.038461538461</v>
      </c>
      <c r="BK53" s="165">
        <f>BK34+BK39+BK41+BK49+BK51+BK52+BK50+BK48+BK45</f>
        <v>0</v>
      </c>
      <c r="BL53" s="166">
        <f>BN53/$Q53</f>
        <v>0</v>
      </c>
      <c r="BM53" s="165">
        <f>BM34+BM39+BM41+BM49+BM51+BM52+BM50+BM48+BM45</f>
        <v>0</v>
      </c>
      <c r="BN53" s="165">
        <f>BN34+BN39+BN41+BN49+BN51+BN52+BN50+BN48+BN45</f>
        <v>0</v>
      </c>
      <c r="BO53" s="167">
        <f>BO34+BO39+BO41+BO49+BO51+BO52+BO50+BO48+BO45</f>
        <v>28530.576923076926</v>
      </c>
      <c r="BP53" s="165">
        <f>BP34+BP39+BP41+BP49+BP51+BP52+BP50+BP48+BP45</f>
        <v>0</v>
      </c>
      <c r="BQ53" s="166">
        <f>BS53/$Q53</f>
        <v>0</v>
      </c>
      <c r="BR53" s="165">
        <f>BR34+BR39+BR41+BR49+BR51+BR52+BR50+BR48+BR45</f>
        <v>0</v>
      </c>
      <c r="BS53" s="165">
        <f>BS34+BS39+BS41+BS49+BS51+BS52+BS50+BS48+BS45</f>
        <v>0</v>
      </c>
      <c r="BT53" s="167">
        <f>BT34+BT39+BT41+BT49+BT51+BT52+BT50+BT48+BT45</f>
        <v>31887.115384615387</v>
      </c>
      <c r="BU53" s="165">
        <f>BU34+BU39+BU41+BU49+BU51+BU52+BU50+BU48+BU45</f>
        <v>0</v>
      </c>
      <c r="BV53" s="166">
        <f>BX53/$Q53</f>
        <v>0</v>
      </c>
      <c r="BW53" s="165">
        <f>BW34+BW39+BW41+BW49+BW51+BW52+BW50+BW48+BW45</f>
        <v>0</v>
      </c>
      <c r="BX53" s="165">
        <f>BX34+BX39+BX41+BX49+BX51+BX52+BX50+BX48+BX45</f>
        <v>0</v>
      </c>
    </row>
    <row r="54" spans="1:76" s="138" customFormat="1" ht="18.75" customHeight="1" x14ac:dyDescent="0.45">
      <c r="A54" s="163"/>
      <c r="B54" s="162"/>
      <c r="C54" s="161"/>
      <c r="D54" s="161"/>
      <c r="E54" s="160" t="s">
        <v>16</v>
      </c>
      <c r="F54" s="159">
        <f>F53-F39</f>
        <v>352</v>
      </c>
      <c r="G54" s="150">
        <f>J54-I54</f>
        <v>13</v>
      </c>
      <c r="H54" s="149"/>
      <c r="I54" s="158">
        <f>I53/360</f>
        <v>14.25</v>
      </c>
      <c r="J54" s="147">
        <f>J53/360</f>
        <v>27.25</v>
      </c>
      <c r="K54" s="129"/>
      <c r="L54" s="144"/>
      <c r="M54" s="146"/>
      <c r="N54" s="144"/>
      <c r="O54" s="144"/>
      <c r="P54" s="144"/>
      <c r="Q54" s="144"/>
      <c r="R54" s="143"/>
      <c r="S54" s="143"/>
      <c r="T54" s="145"/>
      <c r="U54" s="127"/>
      <c r="V54" s="16"/>
      <c r="W54" s="144"/>
      <c r="Y54" s="143"/>
      <c r="AA54" s="142" t="s">
        <v>15</v>
      </c>
      <c r="AB54" s="157">
        <f>AB53-AA53</f>
        <v>-1459.9230769230765</v>
      </c>
      <c r="AC54" s="156">
        <f>AC53-$R53</f>
        <v>-0.21890277370692079</v>
      </c>
      <c r="AD54" s="155"/>
      <c r="AE54" s="155"/>
      <c r="AF54" s="142" t="s">
        <v>15</v>
      </c>
      <c r="AG54" s="157">
        <f>AG53-AF53</f>
        <v>-1368.8131868131859</v>
      </c>
      <c r="AH54" s="156">
        <f>AH53-$R53</f>
        <v>-0.14805087597993466</v>
      </c>
      <c r="AI54" s="155"/>
      <c r="AJ54" s="155"/>
      <c r="AL54" s="157">
        <f>AL53-AK53</f>
        <v>-2049.0329670329675</v>
      </c>
      <c r="AM54" s="156">
        <f>AM53-$R53</f>
        <v>-0.14075956027648789</v>
      </c>
      <c r="AN54" s="155"/>
      <c r="AO54" s="155"/>
      <c r="AQ54" s="157">
        <f>AQ53-AP53</f>
        <v>-2379.0989010988997</v>
      </c>
      <c r="AR54" s="156">
        <f>AR53-$R53</f>
        <v>-0.1263940538962276</v>
      </c>
      <c r="AS54" s="155"/>
      <c r="AT54" s="155"/>
      <c r="AV54" s="157">
        <f>AV53-AU53</f>
        <v>-1333.5989010989015</v>
      </c>
      <c r="AW54" s="156">
        <f>AW53-$R53</f>
        <v>-7.3567955702237675E-2</v>
      </c>
      <c r="AX54" s="155"/>
      <c r="AY54" s="155"/>
      <c r="BA54" s="157">
        <f>BA53-AZ53</f>
        <v>-18460.961538461543</v>
      </c>
      <c r="BB54" s="156">
        <f>BB53-$R53</f>
        <v>-0.56331530352541659</v>
      </c>
      <c r="BC54" s="155"/>
      <c r="BD54" s="155"/>
      <c r="BF54" s="157">
        <f>BF53-BE53</f>
        <v>-21817.499999999996</v>
      </c>
      <c r="BG54" s="156">
        <f>BG53-$R53</f>
        <v>-0.56331530352541659</v>
      </c>
      <c r="BH54" s="155"/>
      <c r="BI54" s="155"/>
      <c r="BK54" s="157">
        <f>BK53-BJ53</f>
        <v>-25174.038461538461</v>
      </c>
      <c r="BL54" s="156">
        <f>BL53-$R53</f>
        <v>-0.56331530352541659</v>
      </c>
      <c r="BM54" s="155"/>
      <c r="BN54" s="155"/>
      <c r="BP54" s="157">
        <f>BP53-BO53</f>
        <v>-28530.576923076926</v>
      </c>
      <c r="BQ54" s="156">
        <f>BQ53-$R53</f>
        <v>-0.56331530352541659</v>
      </c>
      <c r="BR54" s="155"/>
      <c r="BS54" s="155"/>
      <c r="BU54" s="157">
        <f>BU53-BT53</f>
        <v>-31887.115384615387</v>
      </c>
      <c r="BV54" s="156">
        <f>BV53-$R53</f>
        <v>-0.56331530352541659</v>
      </c>
      <c r="BW54" s="155"/>
      <c r="BX54" s="155"/>
    </row>
    <row r="55" spans="1:76" s="138" customFormat="1" ht="18.75" customHeight="1" x14ac:dyDescent="0.45">
      <c r="A55" s="154"/>
      <c r="B55" s="153"/>
      <c r="C55" s="152"/>
      <c r="D55" s="152"/>
      <c r="E55" s="2"/>
      <c r="F55" s="151"/>
      <c r="G55" s="150">
        <f>G53+G54</f>
        <v>384</v>
      </c>
      <c r="H55" s="149"/>
      <c r="I55" s="148"/>
      <c r="J55" s="147"/>
      <c r="K55" s="129"/>
      <c r="L55" s="144"/>
      <c r="M55" s="146"/>
      <c r="N55" s="144"/>
      <c r="O55" s="144"/>
      <c r="P55" s="144"/>
      <c r="Q55" s="144"/>
      <c r="R55" s="143"/>
      <c r="S55" s="143"/>
      <c r="T55" s="145"/>
      <c r="U55" s="127"/>
      <c r="V55" s="16"/>
      <c r="W55" s="144"/>
      <c r="Y55" s="143"/>
      <c r="AA55" s="142"/>
      <c r="AB55" s="141"/>
      <c r="AC55" s="140"/>
      <c r="AD55" s="139"/>
      <c r="AE55" s="139"/>
      <c r="AF55" s="142"/>
      <c r="AG55" s="141"/>
      <c r="AH55" s="140"/>
      <c r="AI55" s="139"/>
      <c r="AJ55" s="139"/>
      <c r="AL55" s="141"/>
      <c r="AM55" s="140"/>
      <c r="AN55" s="139"/>
      <c r="AO55" s="139"/>
      <c r="AQ55" s="141"/>
      <c r="AR55" s="140"/>
      <c r="AS55" s="139"/>
      <c r="AT55" s="139"/>
      <c r="AV55" s="141"/>
      <c r="AW55" s="140"/>
      <c r="AX55" s="139"/>
      <c r="AY55" s="139"/>
      <c r="BA55" s="141"/>
      <c r="BB55" s="140"/>
      <c r="BC55" s="139"/>
      <c r="BD55" s="139"/>
      <c r="BF55" s="141"/>
      <c r="BG55" s="140"/>
      <c r="BH55" s="139"/>
      <c r="BI55" s="139"/>
      <c r="BK55" s="141"/>
      <c r="BL55" s="140"/>
      <c r="BM55" s="139"/>
      <c r="BN55" s="139"/>
      <c r="BP55" s="141"/>
      <c r="BQ55" s="140"/>
      <c r="BR55" s="139"/>
      <c r="BS55" s="139"/>
      <c r="BU55" s="141"/>
      <c r="BV55" s="140"/>
      <c r="BW55" s="139"/>
      <c r="BX55" s="139"/>
    </row>
    <row r="56" spans="1:76" ht="23.25" customHeight="1" x14ac:dyDescent="0.35">
      <c r="A56" s="135"/>
      <c r="B56" s="134"/>
      <c r="E56" s="137" t="s">
        <v>14</v>
      </c>
      <c r="F56" s="136">
        <v>0.63800000000000001</v>
      </c>
      <c r="G56" s="132"/>
      <c r="H56" s="131"/>
      <c r="I56" s="130"/>
      <c r="J56" s="129"/>
      <c r="K56" s="128"/>
      <c r="L56" s="111"/>
      <c r="M56" s="128"/>
      <c r="N56" s="111"/>
      <c r="O56" s="19"/>
      <c r="P56" s="19"/>
      <c r="Q56" s="19"/>
      <c r="R56" s="113"/>
      <c r="S56" s="113"/>
      <c r="T56" s="12"/>
      <c r="U56" s="127"/>
      <c r="V56" s="13"/>
      <c r="W56" s="126"/>
      <c r="Y56" s="125"/>
      <c r="AC56" s="136">
        <v>0.3798684442771959</v>
      </c>
      <c r="AH56" s="136">
        <v>0.44586720541689689</v>
      </c>
      <c r="AM56" s="136">
        <v>0.49243276877151032</v>
      </c>
      <c r="AR56" s="136">
        <v>0.50014508811395508</v>
      </c>
      <c r="AW56" s="136">
        <v>0.53911888571360056</v>
      </c>
      <c r="BB56" s="136">
        <v>0.5494730826696882</v>
      </c>
      <c r="BG56" s="136">
        <v>0.55091827049218911</v>
      </c>
      <c r="BL56" s="136">
        <v>0.5610206522976231</v>
      </c>
      <c r="BQ56" s="136">
        <v>0.56651535824369537</v>
      </c>
      <c r="BV56" s="136">
        <v>0.57861781470502682</v>
      </c>
    </row>
    <row r="57" spans="1:76" ht="23.25" customHeight="1" x14ac:dyDescent="0.35">
      <c r="A57" s="135"/>
      <c r="B57" s="134"/>
      <c r="E57" s="133">
        <v>44895</v>
      </c>
      <c r="F57" s="124"/>
      <c r="G57" s="132"/>
      <c r="H57" s="131"/>
      <c r="I57" s="130"/>
      <c r="J57" s="129"/>
      <c r="K57" s="128"/>
      <c r="L57" s="111"/>
      <c r="M57" s="128"/>
      <c r="N57" s="111"/>
      <c r="O57" s="19"/>
      <c r="P57" s="19"/>
      <c r="Q57" s="19"/>
      <c r="R57" s="110"/>
      <c r="S57" s="113"/>
      <c r="T57" s="12"/>
      <c r="U57" s="127"/>
      <c r="V57" s="13"/>
      <c r="W57" s="126"/>
      <c r="Y57" s="125"/>
    </row>
    <row r="58" spans="1:76" s="97" customFormat="1" ht="16.5" customHeight="1" x14ac:dyDescent="0.35">
      <c r="A58" s="40"/>
      <c r="B58" s="123"/>
      <c r="C58" s="9"/>
      <c r="D58" s="9"/>
      <c r="E58" s="10"/>
      <c r="F58" s="124"/>
      <c r="G58" s="76">
        <v>29</v>
      </c>
      <c r="H58" s="120"/>
      <c r="I58" s="119"/>
      <c r="J58" s="118"/>
      <c r="K58" s="117"/>
      <c r="L58" s="116"/>
      <c r="M58" s="117"/>
      <c r="N58" s="116"/>
      <c r="O58" s="115"/>
      <c r="P58" s="115"/>
      <c r="Q58" s="115"/>
      <c r="R58" s="110"/>
      <c r="S58" s="113"/>
      <c r="T58" s="112"/>
      <c r="U58" s="27"/>
      <c r="V58" s="9"/>
      <c r="W58" s="111"/>
      <c r="Y58" s="110"/>
    </row>
    <row r="59" spans="1:76" s="97" customFormat="1" ht="24" customHeight="1" x14ac:dyDescent="0.35">
      <c r="A59" s="40"/>
      <c r="B59" s="123"/>
      <c r="C59" s="9"/>
      <c r="D59" s="9"/>
      <c r="E59" s="122"/>
      <c r="F59" s="121"/>
      <c r="G59" s="76"/>
      <c r="H59" s="120"/>
      <c r="I59" s="119"/>
      <c r="J59" s="118"/>
      <c r="K59" s="117"/>
      <c r="L59" s="116"/>
      <c r="M59" s="117"/>
      <c r="N59" s="116"/>
      <c r="O59" s="115"/>
      <c r="P59" s="115"/>
      <c r="Q59" s="114"/>
      <c r="R59" s="113"/>
      <c r="S59" s="113"/>
      <c r="T59" s="112"/>
      <c r="U59" s="27"/>
      <c r="V59" s="9"/>
      <c r="W59" s="111"/>
      <c r="Y59" s="110"/>
      <c r="AA59" s="15"/>
    </row>
    <row r="60" spans="1:76" s="97" customFormat="1" ht="22.5" customHeight="1" x14ac:dyDescent="0.35">
      <c r="A60" s="96"/>
      <c r="B60" s="109">
        <v>2.6212</v>
      </c>
      <c r="C60" s="94">
        <v>420</v>
      </c>
      <c r="D60" s="94">
        <f>B60*C60</f>
        <v>1100.904</v>
      </c>
      <c r="E60" s="93"/>
      <c r="F60" s="108"/>
      <c r="G60" s="76"/>
      <c r="H60" s="85" t="s">
        <v>13</v>
      </c>
      <c r="I60" s="85" t="s">
        <v>12</v>
      </c>
      <c r="J60" s="85"/>
      <c r="K60" s="107"/>
      <c r="L60" s="105"/>
      <c r="M60" s="106"/>
      <c r="N60" s="105"/>
      <c r="O60" s="104" t="s">
        <v>11</v>
      </c>
      <c r="P60" s="104"/>
      <c r="Q60" s="103"/>
      <c r="R60" s="102"/>
      <c r="S60" s="102"/>
      <c r="T60" s="101"/>
      <c r="U60" s="54"/>
      <c r="V60" s="100"/>
      <c r="W60" s="99"/>
      <c r="Y60" s="98"/>
      <c r="AA60" s="15"/>
    </row>
    <row r="61" spans="1:76" s="52" customFormat="1" x14ac:dyDescent="0.25">
      <c r="A61" s="96" t="s">
        <v>10</v>
      </c>
      <c r="B61" s="95">
        <v>3.6211000000000002</v>
      </c>
      <c r="C61" s="86">
        <v>60</v>
      </c>
      <c r="D61" s="94">
        <f>B61*C61</f>
        <v>217.26600000000002</v>
      </c>
      <c r="E61" s="93"/>
      <c r="F61" s="77"/>
      <c r="G61" s="76"/>
      <c r="H61" s="92">
        <v>26</v>
      </c>
      <c r="I61" s="20">
        <f>(H61*$S$1)-270</f>
        <v>8902.8000000000011</v>
      </c>
      <c r="J61" s="91">
        <v>0.37</v>
      </c>
      <c r="K61" s="69">
        <f>I61*J61</f>
        <v>3294.0360000000005</v>
      </c>
      <c r="L61" s="89"/>
      <c r="M61" s="90"/>
      <c r="N61" s="89"/>
      <c r="O61" s="82"/>
      <c r="P61" s="82"/>
      <c r="Q61" s="81"/>
      <c r="R61" s="88"/>
      <c r="S61" s="88"/>
      <c r="T61" s="55"/>
      <c r="U61" s="54"/>
      <c r="V61" s="48"/>
      <c r="W61" s="79"/>
      <c r="Y61" s="87"/>
      <c r="AA61" s="25"/>
    </row>
    <row r="62" spans="1:76" s="52" customFormat="1" x14ac:dyDescent="0.25">
      <c r="A62" s="42">
        <f>D62/C62</f>
        <v>2.7461875</v>
      </c>
      <c r="B62" s="78"/>
      <c r="C62" s="86">
        <f>C60+C61</f>
        <v>480</v>
      </c>
      <c r="D62" s="86">
        <f>D60+D61</f>
        <v>1318.17</v>
      </c>
      <c r="E62" s="77"/>
      <c r="F62" s="77"/>
      <c r="G62" s="76"/>
      <c r="H62" s="85" t="s">
        <v>9</v>
      </c>
      <c r="I62" s="85" t="s">
        <v>8</v>
      </c>
      <c r="J62" s="85" t="s">
        <v>7</v>
      </c>
      <c r="K62" s="84" t="s">
        <v>6</v>
      </c>
      <c r="L62" s="84" t="s">
        <v>5</v>
      </c>
      <c r="M62" s="84" t="s">
        <v>4</v>
      </c>
      <c r="N62" s="83" t="s">
        <v>3</v>
      </c>
      <c r="O62" s="83" t="s">
        <v>2</v>
      </c>
      <c r="P62" s="82"/>
      <c r="Q62" s="81"/>
      <c r="R62" s="56"/>
      <c r="S62" s="56"/>
      <c r="T62" s="80"/>
      <c r="U62" s="54"/>
      <c r="V62" s="39"/>
      <c r="W62" s="79"/>
      <c r="Y62" s="48"/>
      <c r="AA62" s="25"/>
    </row>
    <row r="63" spans="1:76" s="52" customFormat="1" x14ac:dyDescent="0.25">
      <c r="A63" s="42"/>
      <c r="B63" s="78"/>
      <c r="C63" s="78"/>
      <c r="D63" s="78"/>
      <c r="E63" s="77"/>
      <c r="F63" s="77"/>
      <c r="G63" s="76" t="s">
        <v>1</v>
      </c>
      <c r="H63" s="70">
        <v>158</v>
      </c>
      <c r="I63" s="21">
        <v>18.5</v>
      </c>
      <c r="J63" s="20">
        <f t="shared" ref="J63:J71" si="52">I63*H63</f>
        <v>2923</v>
      </c>
      <c r="K63" s="69">
        <f>K61-J63-J64-J65-J66-J67-J68-J69</f>
        <v>371.03600000000051</v>
      </c>
      <c r="L63" s="21">
        <v>11.16</v>
      </c>
      <c r="M63" s="70">
        <f>K63/L63</f>
        <v>33.246953405017969</v>
      </c>
      <c r="N63" s="70">
        <f>H63+M63+H64+H65+H66+H67+H68+H69</f>
        <v>191.24695340501796</v>
      </c>
      <c r="O63" s="21">
        <f>K61/N63</f>
        <v>17.223992023674093</v>
      </c>
      <c r="P63" s="73"/>
      <c r="Q63" s="72"/>
      <c r="R63" s="56"/>
      <c r="S63" s="56"/>
      <c r="T63" s="55"/>
      <c r="U63" s="54"/>
      <c r="V63" s="48"/>
      <c r="W63" s="48"/>
      <c r="Y63" s="48"/>
      <c r="AA63" s="25"/>
    </row>
    <row r="64" spans="1:76" s="52" customFormat="1" x14ac:dyDescent="0.25">
      <c r="A64" s="42"/>
      <c r="B64" s="78"/>
      <c r="C64" s="78"/>
      <c r="D64" s="78"/>
      <c r="E64" s="77"/>
      <c r="F64" s="77"/>
      <c r="G64" s="76" t="s">
        <v>0</v>
      </c>
      <c r="H64" s="70"/>
      <c r="I64" s="21"/>
      <c r="J64" s="20">
        <f t="shared" si="52"/>
        <v>0</v>
      </c>
      <c r="K64" s="75"/>
      <c r="L64" s="74"/>
      <c r="M64" s="69"/>
      <c r="N64" s="67"/>
      <c r="O64" s="73"/>
      <c r="P64" s="73"/>
      <c r="Q64" s="72"/>
      <c r="R64" s="56"/>
      <c r="S64" s="56"/>
      <c r="T64" s="55"/>
      <c r="U64" s="54"/>
      <c r="V64" s="48"/>
      <c r="W64" s="48"/>
      <c r="Y64" s="48"/>
      <c r="AA64" s="25"/>
    </row>
    <row r="65" spans="1:34" s="52" customFormat="1" x14ac:dyDescent="0.35">
      <c r="A65" s="42"/>
      <c r="B65" s="42"/>
      <c r="C65" s="42"/>
      <c r="D65" s="42"/>
      <c r="E65" s="65"/>
      <c r="F65" s="64"/>
      <c r="G65" s="71"/>
      <c r="H65" s="70"/>
      <c r="I65" s="21"/>
      <c r="J65" s="20">
        <f t="shared" si="52"/>
        <v>0</v>
      </c>
      <c r="K65" s="21"/>
      <c r="L65" s="68"/>
      <c r="M65" s="69"/>
      <c r="N65" s="68"/>
      <c r="O65" s="67"/>
      <c r="P65" s="67"/>
      <c r="Q65" s="66"/>
      <c r="R65" s="56"/>
      <c r="S65" s="56"/>
      <c r="T65" s="55"/>
      <c r="U65" s="54"/>
      <c r="V65" s="48"/>
      <c r="W65" s="53"/>
      <c r="Y65" s="48"/>
      <c r="AA65" s="25"/>
    </row>
    <row r="66" spans="1:34" s="52" customFormat="1" x14ac:dyDescent="0.35">
      <c r="A66" s="42"/>
      <c r="B66" s="42"/>
      <c r="C66" s="42"/>
      <c r="D66" s="42"/>
      <c r="E66" s="65"/>
      <c r="F66" s="64"/>
      <c r="G66" s="40"/>
      <c r="H66" s="63"/>
      <c r="I66" s="21"/>
      <c r="J66" s="20">
        <f t="shared" si="52"/>
        <v>0</v>
      </c>
      <c r="K66" s="57"/>
      <c r="L66" s="53"/>
      <c r="M66" s="62"/>
      <c r="N66" s="61"/>
      <c r="O66" s="48"/>
      <c r="P66" s="48"/>
      <c r="Q66" s="60"/>
      <c r="R66" s="48"/>
      <c r="S66" s="56"/>
      <c r="T66" s="55"/>
      <c r="U66" s="54"/>
      <c r="V66" s="48"/>
      <c r="W66" s="53"/>
      <c r="Y66" s="48"/>
      <c r="AA66" s="25"/>
    </row>
    <row r="67" spans="1:34" s="52" customFormat="1" x14ac:dyDescent="0.35">
      <c r="A67" s="42"/>
      <c r="B67" s="42"/>
      <c r="C67" s="42"/>
      <c r="D67" s="42"/>
      <c r="E67" s="42"/>
      <c r="F67" s="41"/>
      <c r="G67" s="40"/>
      <c r="H67" s="59"/>
      <c r="I67" s="21"/>
      <c r="J67" s="20">
        <f t="shared" si="52"/>
        <v>0</v>
      </c>
      <c r="K67" s="58"/>
      <c r="L67" s="53"/>
      <c r="M67" s="57"/>
      <c r="N67" s="53"/>
      <c r="O67" s="48"/>
      <c r="P67" s="48"/>
      <c r="Q67" s="48"/>
      <c r="R67" s="48"/>
      <c r="S67" s="56"/>
      <c r="T67" s="55"/>
      <c r="U67" s="54"/>
      <c r="V67" s="48"/>
      <c r="W67" s="53"/>
      <c r="Y67" s="48"/>
      <c r="AA67" s="25"/>
    </row>
    <row r="68" spans="1:34" s="23" customFormat="1" x14ac:dyDescent="0.35">
      <c r="A68" s="51"/>
      <c r="B68" s="42"/>
      <c r="C68" s="42"/>
      <c r="D68" s="42"/>
      <c r="E68" s="42"/>
      <c r="F68" s="41"/>
      <c r="G68" s="40"/>
      <c r="H68" s="50"/>
      <c r="I68" s="21"/>
      <c r="J68" s="20">
        <f t="shared" si="52"/>
        <v>0</v>
      </c>
      <c r="K68" s="49"/>
      <c r="L68" s="48"/>
      <c r="M68" s="48"/>
      <c r="N68" s="48"/>
      <c r="O68" s="48"/>
      <c r="P68" s="48"/>
      <c r="Q68" s="47"/>
      <c r="R68" s="47"/>
      <c r="S68" s="46"/>
      <c r="T68" s="28"/>
      <c r="U68" s="27"/>
      <c r="V68" s="45"/>
      <c r="W68" s="44"/>
      <c r="Y68" s="44"/>
      <c r="AA68" s="25"/>
      <c r="AF68" s="24"/>
      <c r="AG68" s="24"/>
      <c r="AH68" s="24"/>
    </row>
    <row r="69" spans="1:34" s="23" customFormat="1" x14ac:dyDescent="0.35">
      <c r="A69" s="43"/>
      <c r="B69" s="42"/>
      <c r="C69" s="42"/>
      <c r="D69" s="42"/>
      <c r="E69" s="42"/>
      <c r="F69" s="41"/>
      <c r="G69" s="40"/>
      <c r="H69" s="39"/>
      <c r="I69" s="21"/>
      <c r="J69" s="20">
        <f t="shared" si="52"/>
        <v>0</v>
      </c>
      <c r="K69" s="38"/>
      <c r="L69" s="38"/>
      <c r="M69" s="38"/>
      <c r="N69" s="38"/>
      <c r="O69" s="38"/>
      <c r="P69" s="38"/>
      <c r="Q69" s="37"/>
      <c r="R69" s="36"/>
      <c r="S69" s="35"/>
      <c r="T69" s="28"/>
      <c r="U69" s="27"/>
      <c r="V69" s="34"/>
      <c r="W69" s="34"/>
      <c r="Y69" s="33"/>
      <c r="AA69" s="25"/>
      <c r="AF69" s="24"/>
      <c r="AG69" s="24"/>
      <c r="AH69" s="24"/>
    </row>
    <row r="70" spans="1:34" s="23" customFormat="1" x14ac:dyDescent="0.25">
      <c r="B70" s="22"/>
      <c r="C70" s="22"/>
      <c r="D70" s="22"/>
      <c r="E70" s="10"/>
      <c r="F70" s="9"/>
      <c r="G70" s="32"/>
      <c r="H70" s="31"/>
      <c r="I70" s="21"/>
      <c r="J70" s="20">
        <f t="shared" si="52"/>
        <v>0</v>
      </c>
      <c r="K70" s="31"/>
      <c r="L70" s="30"/>
      <c r="M70" s="31"/>
      <c r="N70" s="30"/>
      <c r="O70" s="29"/>
      <c r="P70" s="29"/>
      <c r="Q70" s="8"/>
      <c r="R70" s="9"/>
      <c r="S70" s="6"/>
      <c r="T70" s="28"/>
      <c r="U70" s="27"/>
      <c r="V70" s="11"/>
      <c r="W70" s="26"/>
      <c r="Y70" s="2"/>
      <c r="AA70" s="25"/>
      <c r="AB70" s="24"/>
      <c r="AC70" s="24"/>
      <c r="AF70" s="24"/>
      <c r="AG70" s="24"/>
      <c r="AH70" s="24"/>
    </row>
    <row r="71" spans="1:34" ht="24.75" customHeight="1" x14ac:dyDescent="0.35">
      <c r="B71" s="17"/>
      <c r="C71" s="16"/>
      <c r="D71" s="22"/>
      <c r="E71" s="10"/>
      <c r="F71" s="9"/>
      <c r="G71" s="9"/>
      <c r="H71" s="9"/>
      <c r="I71" s="21"/>
      <c r="J71" s="20">
        <f t="shared" si="52"/>
        <v>0</v>
      </c>
      <c r="K71" s="9"/>
      <c r="L71" s="19"/>
      <c r="M71" s="9"/>
      <c r="N71" s="19"/>
      <c r="O71" s="8"/>
      <c r="P71" s="8"/>
      <c r="Q71" s="8"/>
      <c r="R71" s="9"/>
      <c r="S71" s="13"/>
      <c r="T71" s="12"/>
      <c r="U71" s="14"/>
      <c r="V71" s="11"/>
      <c r="W71" s="18"/>
      <c r="AA71" s="15"/>
      <c r="AB71" s="14"/>
      <c r="AC71" s="14"/>
      <c r="AF71" s="14"/>
      <c r="AG71" s="14"/>
      <c r="AH71" s="14"/>
    </row>
    <row r="72" spans="1:34" s="2" customFormat="1" ht="24.75" customHeight="1" x14ac:dyDescent="0.35">
      <c r="A72" s="1"/>
      <c r="B72" s="17"/>
      <c r="C72" s="16"/>
      <c r="D72" s="9"/>
      <c r="E72" s="10"/>
      <c r="F72" s="9"/>
      <c r="G72" s="9"/>
      <c r="H72" s="9"/>
      <c r="I72" s="9"/>
      <c r="J72" s="9"/>
      <c r="K72" s="9"/>
      <c r="L72" s="8"/>
      <c r="M72" s="9"/>
      <c r="N72" s="8"/>
      <c r="O72" s="8"/>
      <c r="P72" s="8"/>
      <c r="Q72" s="8"/>
      <c r="R72" s="9"/>
      <c r="S72" s="13"/>
      <c r="T72" s="12"/>
      <c r="U72" s="14"/>
      <c r="V72" s="6"/>
      <c r="W72" s="3"/>
      <c r="AA72" s="6"/>
    </row>
    <row r="73" spans="1:34" x14ac:dyDescent="0.35">
      <c r="C73" s="13"/>
      <c r="D73" s="9"/>
      <c r="E73" s="10"/>
      <c r="F73" s="9"/>
      <c r="G73" s="9"/>
      <c r="H73" s="9"/>
      <c r="I73" s="9"/>
      <c r="J73" s="9"/>
      <c r="K73" s="9"/>
      <c r="L73" s="8"/>
      <c r="M73" s="9"/>
      <c r="N73" s="8"/>
      <c r="O73" s="8"/>
      <c r="P73" s="8"/>
      <c r="Q73" s="8"/>
      <c r="R73" s="9"/>
      <c r="S73" s="13"/>
      <c r="T73" s="12"/>
      <c r="U73" s="14"/>
      <c r="V73" s="6"/>
      <c r="AA73" s="15"/>
    </row>
    <row r="74" spans="1:34" x14ac:dyDescent="0.35">
      <c r="D74" s="9"/>
      <c r="E74" s="10"/>
      <c r="F74" s="9"/>
      <c r="G74" s="9"/>
      <c r="H74" s="9"/>
      <c r="I74" s="9"/>
      <c r="J74" s="9"/>
      <c r="K74" s="9"/>
      <c r="L74" s="8"/>
      <c r="M74" s="9"/>
      <c r="N74" s="8"/>
      <c r="O74" s="8"/>
      <c r="P74" s="8"/>
      <c r="Q74" s="8"/>
      <c r="R74" s="9"/>
      <c r="S74" s="13"/>
      <c r="T74" s="12"/>
      <c r="U74" s="14"/>
      <c r="V74" s="6"/>
      <c r="AA74" s="15"/>
    </row>
    <row r="75" spans="1:34" x14ac:dyDescent="0.35">
      <c r="D75" s="9"/>
      <c r="E75" s="10"/>
      <c r="F75" s="9"/>
      <c r="G75" s="9"/>
      <c r="H75" s="9"/>
      <c r="I75" s="9"/>
      <c r="J75" s="9"/>
      <c r="K75" s="9"/>
      <c r="L75" s="8"/>
      <c r="M75" s="9"/>
      <c r="N75" s="8"/>
      <c r="O75" s="8"/>
      <c r="P75" s="8"/>
      <c r="Q75" s="8"/>
      <c r="R75" s="9"/>
      <c r="S75" s="11"/>
      <c r="T75" s="4">
        <v>74.2</v>
      </c>
      <c r="V75" s="13"/>
      <c r="AA75" s="15"/>
    </row>
    <row r="76" spans="1:34" x14ac:dyDescent="0.35">
      <c r="D76" s="9"/>
      <c r="E76" s="10"/>
      <c r="F76" s="9"/>
      <c r="G76" s="9"/>
      <c r="H76" s="9"/>
      <c r="I76" s="9"/>
      <c r="J76" s="9"/>
      <c r="K76" s="9"/>
      <c r="L76" s="8"/>
      <c r="M76" s="9"/>
      <c r="N76" s="8"/>
      <c r="O76" s="8"/>
      <c r="P76" s="8"/>
      <c r="Q76" s="8"/>
      <c r="R76" s="9"/>
      <c r="S76" s="11"/>
      <c r="V76" s="13"/>
      <c r="AA76" s="15"/>
    </row>
    <row r="77" spans="1:34" x14ac:dyDescent="0.35">
      <c r="D77" s="9"/>
      <c r="E77" s="10"/>
      <c r="F77" s="9"/>
      <c r="G77" s="9"/>
      <c r="H77" s="9"/>
      <c r="I77" s="9"/>
      <c r="J77" s="9"/>
      <c r="K77" s="9"/>
      <c r="L77" s="8"/>
      <c r="M77" s="9"/>
      <c r="N77" s="8"/>
      <c r="O77" s="8"/>
      <c r="P77" s="8"/>
      <c r="Q77" s="8"/>
      <c r="R77" s="9"/>
      <c r="S77" s="11"/>
      <c r="V77" s="13"/>
    </row>
    <row r="78" spans="1:34" x14ac:dyDescent="0.35">
      <c r="D78" s="9"/>
      <c r="E78" s="10"/>
      <c r="F78" s="9"/>
      <c r="G78" s="9"/>
      <c r="H78" s="9"/>
      <c r="I78" s="9"/>
      <c r="J78" s="9"/>
      <c r="K78" s="9"/>
      <c r="L78" s="8"/>
      <c r="M78" s="9"/>
      <c r="N78" s="8"/>
      <c r="O78" s="8"/>
      <c r="P78" s="8"/>
      <c r="Q78" s="8"/>
      <c r="R78" s="9"/>
      <c r="S78" s="13"/>
      <c r="T78" s="12"/>
      <c r="U78" s="14"/>
      <c r="V78" s="13"/>
    </row>
    <row r="79" spans="1:34" x14ac:dyDescent="0.35">
      <c r="D79" s="9"/>
      <c r="E79" s="10"/>
      <c r="F79" s="9"/>
      <c r="G79" s="9"/>
      <c r="H79" s="9"/>
      <c r="I79" s="9"/>
      <c r="J79" s="9"/>
      <c r="K79" s="9"/>
      <c r="L79" s="8"/>
      <c r="M79" s="9"/>
      <c r="N79" s="8"/>
      <c r="O79" s="8"/>
      <c r="P79" s="8"/>
      <c r="Q79" s="8"/>
      <c r="R79" s="11"/>
      <c r="S79" s="13"/>
      <c r="T79" s="12"/>
      <c r="U79" s="14"/>
      <c r="V79" s="13"/>
    </row>
    <row r="80" spans="1:34" x14ac:dyDescent="0.35">
      <c r="D80" s="9"/>
      <c r="E80" s="10"/>
      <c r="F80" s="9"/>
      <c r="G80" s="9"/>
      <c r="H80" s="9"/>
      <c r="I80" s="9"/>
      <c r="J80" s="9"/>
      <c r="K80" s="9"/>
      <c r="L80" s="8"/>
      <c r="M80" s="9"/>
      <c r="N80" s="8"/>
      <c r="O80" s="8"/>
      <c r="P80" s="8"/>
      <c r="Q80" s="8"/>
      <c r="R80" s="11"/>
      <c r="S80" s="13"/>
      <c r="T80" s="12"/>
    </row>
    <row r="81" spans="1:78" s="3" customFormat="1" x14ac:dyDescent="0.35">
      <c r="A81" s="1"/>
      <c r="B81" s="6"/>
      <c r="C81" s="2"/>
      <c r="D81" s="9"/>
      <c r="E81" s="10"/>
      <c r="F81" s="9"/>
      <c r="G81" s="9"/>
      <c r="H81" s="9"/>
      <c r="I81" s="9"/>
      <c r="J81" s="9"/>
      <c r="K81" s="9"/>
      <c r="L81" s="8"/>
      <c r="M81" s="9"/>
      <c r="N81" s="8"/>
      <c r="O81" s="8"/>
      <c r="P81" s="8"/>
      <c r="Q81" s="8"/>
      <c r="R81" s="11"/>
      <c r="S81" s="2"/>
      <c r="T81" s="4"/>
      <c r="U81" s="1"/>
      <c r="V81" s="2"/>
      <c r="X81" s="1"/>
      <c r="Y81" s="2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</row>
    <row r="82" spans="1:78" x14ac:dyDescent="0.35">
      <c r="D82" s="9"/>
      <c r="E82" s="10"/>
      <c r="F82" s="9"/>
      <c r="G82" s="9"/>
      <c r="H82" s="9"/>
      <c r="I82" s="9"/>
      <c r="J82" s="9"/>
      <c r="K82" s="9"/>
      <c r="L82" s="8"/>
      <c r="M82" s="9"/>
      <c r="N82" s="8"/>
      <c r="O82" s="8"/>
      <c r="P82" s="8"/>
      <c r="Q82" s="8"/>
      <c r="R82" s="11"/>
    </row>
    <row r="83" spans="1:78" x14ac:dyDescent="0.35">
      <c r="D83" s="9"/>
      <c r="E83" s="10"/>
      <c r="F83" s="9"/>
      <c r="G83" s="9"/>
      <c r="H83" s="9"/>
      <c r="I83" s="9"/>
      <c r="J83" s="9"/>
      <c r="K83" s="9"/>
      <c r="L83" s="8"/>
      <c r="M83" s="9"/>
      <c r="N83" s="8"/>
      <c r="O83" s="8"/>
      <c r="P83" s="8"/>
      <c r="Q83" s="8"/>
      <c r="R83" s="11"/>
    </row>
    <row r="84" spans="1:78" s="2" customFormat="1" x14ac:dyDescent="0.35">
      <c r="A84" s="1"/>
      <c r="B84" s="6"/>
      <c r="D84" s="9"/>
      <c r="E84" s="10"/>
      <c r="F84" s="9"/>
      <c r="G84" s="9"/>
      <c r="H84" s="9"/>
      <c r="I84" s="9"/>
      <c r="J84" s="9"/>
      <c r="K84" s="9"/>
      <c r="L84" s="8"/>
      <c r="M84" s="9"/>
      <c r="N84" s="8"/>
      <c r="O84" s="8"/>
      <c r="P84" s="8"/>
      <c r="Q84" s="8"/>
      <c r="R84" s="11"/>
      <c r="T84" s="4"/>
      <c r="U84" s="1"/>
      <c r="W84" s="3"/>
      <c r="X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8" s="2" customFormat="1" x14ac:dyDescent="0.35">
      <c r="A85" s="1"/>
      <c r="B85" s="6"/>
      <c r="D85" s="9"/>
      <c r="E85" s="10"/>
      <c r="F85" s="9"/>
      <c r="G85" s="9"/>
      <c r="H85" s="9"/>
      <c r="I85" s="9"/>
      <c r="J85" s="9"/>
      <c r="K85" s="9"/>
      <c r="L85" s="8"/>
      <c r="M85" s="9"/>
      <c r="N85" s="8"/>
      <c r="O85" s="8"/>
      <c r="P85" s="8"/>
      <c r="Q85" s="8"/>
      <c r="R85" s="11"/>
      <c r="T85" s="4"/>
      <c r="U85" s="1"/>
      <c r="W85" s="3"/>
      <c r="X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</row>
    <row r="86" spans="1:78" s="2" customFormat="1" x14ac:dyDescent="0.35">
      <c r="A86" s="1"/>
      <c r="B86" s="6"/>
      <c r="D86" s="9"/>
      <c r="E86" s="10"/>
      <c r="F86" s="9"/>
      <c r="G86" s="9"/>
      <c r="H86" s="9"/>
      <c r="I86" s="9"/>
      <c r="J86" s="9"/>
      <c r="K86" s="9"/>
      <c r="L86" s="8"/>
      <c r="M86" s="9"/>
      <c r="N86" s="8"/>
      <c r="O86" s="8"/>
      <c r="P86" s="8"/>
      <c r="Q86" s="8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s="2" customFormat="1" x14ac:dyDescent="0.35">
      <c r="A87" s="1"/>
      <c r="B87" s="6"/>
      <c r="D87" s="9"/>
      <c r="E87" s="10"/>
      <c r="F87" s="9"/>
      <c r="G87" s="9"/>
      <c r="H87" s="9"/>
      <c r="I87" s="9"/>
      <c r="J87" s="9"/>
      <c r="K87" s="9"/>
      <c r="L87" s="8"/>
      <c r="M87" s="9"/>
      <c r="N87" s="8"/>
      <c r="O87" s="8"/>
      <c r="P87" s="8"/>
      <c r="Q87" s="8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s="2" customFormat="1" x14ac:dyDescent="0.35">
      <c r="A88" s="1"/>
      <c r="B88" s="6"/>
      <c r="D88" s="9"/>
      <c r="E88" s="10"/>
      <c r="F88" s="9"/>
      <c r="G88" s="9"/>
      <c r="H88" s="9"/>
      <c r="I88" s="9"/>
      <c r="J88" s="9"/>
      <c r="K88" s="9"/>
      <c r="L88" s="8"/>
      <c r="M88" s="9"/>
      <c r="N88" s="8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B89" s="6"/>
      <c r="D89" s="9"/>
      <c r="E89" s="10"/>
      <c r="F89" s="9"/>
      <c r="G89" s="9"/>
      <c r="H89" s="9"/>
      <c r="I89" s="9"/>
      <c r="J89" s="9"/>
      <c r="K89" s="9"/>
      <c r="L89" s="8"/>
      <c r="M89" s="9"/>
      <c r="N89" s="8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B90" s="6"/>
      <c r="D90" s="9"/>
      <c r="E90" s="10"/>
      <c r="F90" s="9"/>
      <c r="G90" s="9"/>
      <c r="H90" s="9"/>
      <c r="I90" s="9"/>
      <c r="J90" s="9"/>
      <c r="K90" s="9"/>
      <c r="L90" s="8"/>
      <c r="M90" s="9"/>
      <c r="N90" s="8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B91" s="6"/>
      <c r="D91" s="9"/>
      <c r="E91" s="10"/>
      <c r="F91" s="9"/>
      <c r="G91" s="9"/>
      <c r="H91" s="9"/>
      <c r="I91" s="9"/>
      <c r="J91" s="9"/>
      <c r="K91" s="9"/>
      <c r="L91" s="8"/>
      <c r="M91" s="9"/>
      <c r="N91" s="8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B92" s="6"/>
      <c r="D92" s="9"/>
      <c r="E92" s="10"/>
      <c r="F92" s="9"/>
      <c r="G92" s="9"/>
      <c r="H92" s="9"/>
      <c r="I92" s="9"/>
      <c r="J92" s="9"/>
      <c r="K92" s="9"/>
      <c r="L92" s="8"/>
      <c r="M92" s="9"/>
      <c r="N92" s="8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B93" s="6"/>
      <c r="D93" s="9"/>
      <c r="E93" s="10"/>
      <c r="F93" s="9"/>
      <c r="G93" s="9"/>
      <c r="H93" s="9"/>
      <c r="I93" s="9"/>
      <c r="J93" s="9"/>
      <c r="K93" s="9"/>
      <c r="L93" s="8"/>
      <c r="M93" s="9"/>
      <c r="N93" s="8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B94" s="6"/>
      <c r="D94" s="9"/>
      <c r="E94" s="10"/>
      <c r="F94" s="9"/>
      <c r="G94" s="9"/>
      <c r="H94" s="9"/>
      <c r="I94" s="9"/>
      <c r="J94" s="9"/>
      <c r="K94" s="9"/>
      <c r="L94" s="8"/>
      <c r="M94" s="9"/>
      <c r="N94" s="8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B95" s="6"/>
      <c r="D95" s="9"/>
      <c r="E95" s="10"/>
      <c r="F95" s="9"/>
      <c r="G95" s="9"/>
      <c r="H95" s="9"/>
      <c r="I95" s="9"/>
      <c r="J95" s="9"/>
      <c r="K95" s="9"/>
      <c r="L95" s="8"/>
      <c r="M95" s="9"/>
      <c r="N95" s="8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B96" s="6"/>
      <c r="D96" s="9"/>
      <c r="E96" s="10"/>
      <c r="F96" s="9"/>
      <c r="G96" s="9"/>
      <c r="H96" s="9"/>
      <c r="I96" s="9"/>
      <c r="J96" s="9"/>
      <c r="K96" s="9"/>
      <c r="L96" s="8"/>
      <c r="M96" s="9"/>
      <c r="N96" s="8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B97" s="6"/>
      <c r="D97" s="9"/>
      <c r="E97" s="10"/>
      <c r="F97" s="9"/>
      <c r="G97" s="9"/>
      <c r="H97" s="9"/>
      <c r="I97" s="9"/>
      <c r="J97" s="9"/>
      <c r="K97" s="9"/>
      <c r="L97" s="8"/>
      <c r="M97" s="9"/>
      <c r="N97" s="8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B98" s="6"/>
      <c r="E98" s="5"/>
      <c r="F98" s="9"/>
      <c r="G98" s="9"/>
      <c r="H98" s="9"/>
      <c r="I98" s="9"/>
      <c r="J98" s="9"/>
      <c r="K98" s="9"/>
      <c r="L98" s="8"/>
      <c r="M98" s="9"/>
      <c r="N98" s="8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B99" s="6"/>
      <c r="E99" s="5"/>
      <c r="F99" s="9"/>
      <c r="G99" s="9"/>
      <c r="H99" s="9"/>
      <c r="I99" s="9"/>
      <c r="J99" s="9"/>
      <c r="K99" s="9"/>
      <c r="L99" s="8"/>
      <c r="M99" s="9"/>
      <c r="N99" s="8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B100" s="6"/>
      <c r="E100" s="5"/>
      <c r="F100" s="9"/>
      <c r="G100" s="9"/>
      <c r="H100" s="9"/>
      <c r="I100" s="9"/>
      <c r="J100" s="9"/>
      <c r="K100" s="9"/>
      <c r="L100" s="8"/>
      <c r="M100" s="9"/>
      <c r="N100" s="8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B101" s="6"/>
      <c r="E101" s="5"/>
      <c r="F101" s="9"/>
      <c r="G101" s="9"/>
      <c r="H101" s="9"/>
      <c r="I101" s="9"/>
      <c r="J101" s="9"/>
      <c r="K101" s="9"/>
      <c r="L101" s="8"/>
      <c r="M101" s="9"/>
      <c r="N101" s="8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B102" s="6"/>
      <c r="E102" s="5"/>
      <c r="F102" s="9"/>
      <c r="G102" s="9"/>
      <c r="H102" s="9"/>
      <c r="I102" s="9"/>
      <c r="J102" s="9"/>
      <c r="K102" s="9"/>
      <c r="L102" s="8"/>
      <c r="M102" s="9"/>
      <c r="N102" s="8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B103" s="6"/>
      <c r="E103" s="5"/>
      <c r="F103" s="9"/>
      <c r="G103" s="9"/>
      <c r="H103" s="9"/>
      <c r="I103" s="9"/>
      <c r="J103" s="9"/>
      <c r="K103" s="9"/>
      <c r="L103" s="8"/>
      <c r="M103" s="9"/>
      <c r="N103" s="8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B104" s="6"/>
      <c r="E104" s="5"/>
      <c r="F104" s="9"/>
      <c r="G104" s="9"/>
      <c r="H104" s="9"/>
      <c r="I104" s="9"/>
      <c r="J104" s="9"/>
      <c r="K104" s="9"/>
      <c r="L104" s="8"/>
      <c r="M104" s="9"/>
      <c r="N104" s="8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B105" s="6"/>
      <c r="E105" s="5"/>
      <c r="F105" s="9"/>
      <c r="G105" s="9"/>
      <c r="H105" s="9"/>
      <c r="I105" s="9"/>
      <c r="J105" s="9"/>
      <c r="K105" s="9"/>
      <c r="L105" s="8"/>
      <c r="M105" s="9"/>
      <c r="N105" s="8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B106" s="6"/>
      <c r="E106" s="5"/>
      <c r="F106" s="9"/>
      <c r="G106" s="9"/>
      <c r="H106" s="9"/>
      <c r="I106" s="9"/>
      <c r="J106" s="9"/>
      <c r="K106" s="9"/>
      <c r="L106" s="8"/>
      <c r="M106" s="9"/>
      <c r="N106" s="8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B107" s="6"/>
      <c r="E107" s="5"/>
      <c r="F107" s="9"/>
      <c r="G107" s="9"/>
      <c r="H107" s="9"/>
      <c r="I107" s="9"/>
      <c r="J107" s="9"/>
      <c r="K107" s="9"/>
      <c r="L107" s="8"/>
      <c r="M107" s="9"/>
      <c r="N107" s="8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B108" s="6"/>
      <c r="E108" s="5"/>
      <c r="F108" s="9"/>
      <c r="G108" s="9"/>
      <c r="H108" s="9"/>
      <c r="I108" s="9"/>
      <c r="J108" s="9"/>
      <c r="K108" s="9"/>
      <c r="L108" s="8"/>
      <c r="M108" s="9"/>
      <c r="N108" s="8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B109" s="6"/>
      <c r="E109" s="5"/>
      <c r="F109" s="9"/>
      <c r="G109" s="9"/>
      <c r="H109" s="9"/>
      <c r="I109" s="9"/>
      <c r="J109" s="9"/>
      <c r="K109" s="9"/>
      <c r="L109" s="8"/>
      <c r="M109" s="9"/>
      <c r="N109" s="8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B110" s="6"/>
      <c r="E110" s="5"/>
      <c r="F110" s="9"/>
      <c r="G110" s="9"/>
      <c r="H110" s="9"/>
      <c r="I110" s="9"/>
      <c r="J110" s="9"/>
      <c r="K110" s="9"/>
      <c r="L110" s="8"/>
      <c r="M110" s="9"/>
      <c r="N110" s="8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B111" s="6"/>
      <c r="E111" s="5"/>
      <c r="F111" s="9"/>
      <c r="G111" s="9"/>
      <c r="H111" s="9"/>
      <c r="I111" s="9"/>
      <c r="J111" s="9"/>
      <c r="K111" s="9"/>
      <c r="L111" s="8"/>
      <c r="M111" s="9"/>
      <c r="N111" s="8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B112" s="6"/>
      <c r="E112" s="5"/>
      <c r="F112" s="9"/>
      <c r="G112" s="9"/>
      <c r="H112" s="9"/>
      <c r="I112" s="9"/>
      <c r="J112" s="9"/>
      <c r="K112" s="9"/>
      <c r="L112" s="8"/>
      <c r="M112" s="9"/>
      <c r="N112" s="8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B113" s="6"/>
      <c r="E113" s="5"/>
      <c r="F113" s="9"/>
      <c r="G113" s="9"/>
      <c r="H113" s="9"/>
      <c r="I113" s="9"/>
      <c r="J113" s="9"/>
      <c r="K113" s="9"/>
      <c r="L113" s="8"/>
      <c r="M113" s="9"/>
      <c r="N113" s="8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B114" s="6"/>
      <c r="E114" s="5"/>
      <c r="F114" s="9"/>
      <c r="G114" s="9"/>
      <c r="H114" s="9"/>
      <c r="I114" s="9"/>
      <c r="J114" s="9"/>
      <c r="K114" s="9"/>
      <c r="L114" s="8"/>
      <c r="M114" s="9"/>
      <c r="N114" s="8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B115" s="6"/>
      <c r="E115" s="5"/>
      <c r="F115" s="9"/>
      <c r="G115" s="9"/>
      <c r="H115" s="9"/>
      <c r="I115" s="9"/>
      <c r="J115" s="9"/>
      <c r="K115" s="9"/>
      <c r="L115" s="8"/>
      <c r="M115" s="9"/>
      <c r="N115" s="8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s="2" customFormat="1" x14ac:dyDescent="0.35">
      <c r="A116" s="1"/>
      <c r="B116" s="6"/>
      <c r="E116" s="5"/>
      <c r="F116" s="9"/>
      <c r="G116" s="9"/>
      <c r="H116" s="9"/>
      <c r="I116" s="9"/>
      <c r="J116" s="9"/>
      <c r="K116" s="9"/>
      <c r="L116" s="8"/>
      <c r="M116" s="9"/>
      <c r="N116" s="8"/>
      <c r="O116" s="8"/>
      <c r="P116" s="8"/>
      <c r="Q116" s="8"/>
      <c r="T116" s="4"/>
      <c r="U116" s="1"/>
      <c r="W116" s="3"/>
      <c r="X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s="2" customFormat="1" x14ac:dyDescent="0.35">
      <c r="A117" s="1"/>
      <c r="B117" s="6"/>
      <c r="E117" s="5"/>
      <c r="F117" s="9"/>
      <c r="G117" s="9"/>
      <c r="H117" s="9"/>
      <c r="I117" s="9"/>
      <c r="J117" s="9"/>
      <c r="K117" s="9"/>
      <c r="L117" s="8"/>
      <c r="M117" s="9"/>
      <c r="N117" s="8"/>
      <c r="O117" s="8"/>
      <c r="P117" s="8"/>
      <c r="Q117" s="8"/>
      <c r="T117" s="4"/>
      <c r="U117" s="1"/>
      <c r="W117" s="3"/>
      <c r="X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x14ac:dyDescent="0.35">
      <c r="G118" s="9"/>
      <c r="H118" s="9"/>
      <c r="I118" s="9"/>
      <c r="J118" s="9"/>
      <c r="K118" s="9"/>
      <c r="L118" s="8"/>
      <c r="M118" s="9"/>
      <c r="N118" s="8"/>
      <c r="O118" s="8"/>
      <c r="P118" s="8"/>
      <c r="Q118" s="8"/>
    </row>
    <row r="119" spans="1:78" x14ac:dyDescent="0.35">
      <c r="G119" s="9"/>
      <c r="H119" s="9"/>
      <c r="I119" s="9"/>
      <c r="J119" s="9"/>
      <c r="K119" s="9"/>
      <c r="L119" s="8"/>
      <c r="M119" s="9"/>
      <c r="N119" s="8"/>
      <c r="O119" s="8"/>
      <c r="P119" s="8"/>
      <c r="Q119" s="8"/>
    </row>
    <row r="120" spans="1:78" x14ac:dyDescent="0.35">
      <c r="G120" s="9"/>
      <c r="H120" s="9"/>
      <c r="I120" s="9"/>
      <c r="J120" s="9"/>
      <c r="K120" s="9"/>
      <c r="L120" s="8"/>
      <c r="M120" s="9"/>
      <c r="N120" s="8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N121" s="8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N122" s="8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N123" s="8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N124" s="8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N125" s="8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N126" s="8"/>
      <c r="O126" s="8"/>
      <c r="P126" s="8"/>
      <c r="Q126" s="8"/>
    </row>
    <row r="127" spans="1:78" x14ac:dyDescent="0.35">
      <c r="G127" s="9"/>
      <c r="H127" s="9"/>
      <c r="I127" s="9"/>
      <c r="J127" s="9"/>
      <c r="K127" s="9"/>
      <c r="L127" s="8"/>
      <c r="M127" s="9"/>
      <c r="N127" s="8"/>
      <c r="O127" s="8"/>
      <c r="P127" s="8"/>
      <c r="Q127" s="8"/>
    </row>
    <row r="128" spans="1:78" x14ac:dyDescent="0.35">
      <c r="G128" s="9"/>
      <c r="H128" s="9"/>
      <c r="I128" s="9"/>
      <c r="J128" s="9"/>
      <c r="K128" s="9"/>
      <c r="L128" s="8"/>
      <c r="M128" s="9"/>
      <c r="N128" s="8"/>
      <c r="O128" s="8"/>
      <c r="P128" s="8"/>
      <c r="Q128" s="8"/>
    </row>
    <row r="129" spans="1:78" s="2" customFormat="1" x14ac:dyDescent="0.35">
      <c r="A129" s="1"/>
      <c r="B129" s="6"/>
      <c r="E129" s="5"/>
      <c r="G129" s="9"/>
      <c r="H129" s="9"/>
      <c r="I129" s="9"/>
      <c r="J129" s="9"/>
      <c r="K129" s="9"/>
      <c r="L129" s="8"/>
      <c r="M129" s="9"/>
      <c r="N129" s="8"/>
      <c r="O129" s="8"/>
      <c r="P129" s="8"/>
      <c r="Q129" s="8"/>
      <c r="T129" s="4"/>
      <c r="U129" s="1"/>
      <c r="W129" s="3"/>
      <c r="X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30" spans="1:78" s="2" customFormat="1" x14ac:dyDescent="0.35">
      <c r="A130" s="1"/>
      <c r="B130" s="6"/>
      <c r="E130" s="5"/>
      <c r="G130" s="9"/>
      <c r="H130" s="9"/>
      <c r="I130" s="9"/>
      <c r="J130" s="9"/>
      <c r="K130" s="9"/>
      <c r="L130" s="8"/>
      <c r="M130" s="9"/>
      <c r="N130" s="8"/>
      <c r="O130" s="8"/>
      <c r="P130" s="8"/>
      <c r="Q130" s="8"/>
      <c r="T130" s="4"/>
      <c r="U130" s="1"/>
      <c r="W130" s="3"/>
      <c r="X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57" spans="1:77" s="5" customFormat="1" x14ac:dyDescent="0.35">
      <c r="A157" s="1"/>
      <c r="B157" s="6"/>
      <c r="C157" s="2"/>
      <c r="D157" s="7">
        <v>0.35416666666666669</v>
      </c>
      <c r="F157" s="2"/>
      <c r="G157" s="2"/>
      <c r="H157" s="2"/>
      <c r="I157" s="2"/>
      <c r="J157" s="2"/>
      <c r="K157" s="2"/>
      <c r="L157" s="3"/>
      <c r="M157" s="2"/>
      <c r="N157" s="3"/>
      <c r="O157" s="3"/>
      <c r="P157" s="3"/>
      <c r="Q157" s="3"/>
      <c r="R157" s="2"/>
      <c r="S157" s="2"/>
      <c r="T157" s="4"/>
      <c r="U157" s="1"/>
      <c r="V157" s="2"/>
      <c r="W157" s="3"/>
      <c r="X157" s="1"/>
      <c r="Y157" s="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</row>
  </sheetData>
  <autoFilter ref="A4:BX57">
    <sortState ref="A5:BX52">
      <sortCondition descending="1" ref="C4:C52"/>
    </sortState>
  </autoFilter>
  <mergeCells count="11">
    <mergeCell ref="BA3:BC3"/>
    <mergeCell ref="BF3:BH3"/>
    <mergeCell ref="BK3:BM3"/>
    <mergeCell ref="BP3:BR3"/>
    <mergeCell ref="BU3:BW3"/>
    <mergeCell ref="AV3:AX3"/>
    <mergeCell ref="W2:Y2"/>
    <mergeCell ref="AB3:AD3"/>
    <mergeCell ref="AG3:AI3"/>
    <mergeCell ref="AL3:AN3"/>
    <mergeCell ref="AQ3:AS3"/>
  </mergeCells>
  <conditionalFormatting sqref="AA16 AA35:AA37 Z6:AA8 AF6:AF8 AK6:AK9 AP6:AP9 AU6:AU9 AZ6:AZ9 BE6:BE9 BJ6:BJ9 BO6:BO11 BT6:BT11">
    <cfRule type="cellIs" dxfId="5811" priority="726" operator="lessThan">
      <formula>1</formula>
    </cfRule>
  </conditionalFormatting>
  <conditionalFormatting sqref="W33 W46:W47 W51:W52 W24 W35:W37 W6:W7 W31">
    <cfRule type="cellIs" dxfId="5810" priority="725" operator="lessThan">
      <formula>N6</formula>
    </cfRule>
  </conditionalFormatting>
  <conditionalFormatting sqref="Z33">
    <cfRule type="cellIs" dxfId="5809" priority="723" operator="lessThan">
      <formula>1</formula>
    </cfRule>
  </conditionalFormatting>
  <conditionalFormatting sqref="G33 G6:G7">
    <cfRule type="cellIs" dxfId="5808" priority="724" operator="lessThan">
      <formula>F6</formula>
    </cfRule>
  </conditionalFormatting>
  <conditionalFormatting sqref="AA33">
    <cfRule type="cellIs" dxfId="5807" priority="722" operator="lessThan">
      <formula>1</formula>
    </cfRule>
  </conditionalFormatting>
  <conditionalFormatting sqref="Z49">
    <cfRule type="cellIs" dxfId="5806" priority="720" operator="lessThan">
      <formula>1</formula>
    </cfRule>
  </conditionalFormatting>
  <conditionalFormatting sqref="G49">
    <cfRule type="cellIs" dxfId="5805" priority="721" operator="lessThan">
      <formula>F49</formula>
    </cfRule>
  </conditionalFormatting>
  <conditionalFormatting sqref="AA49">
    <cfRule type="cellIs" dxfId="5804" priority="719" operator="lessThan">
      <formula>1</formula>
    </cfRule>
  </conditionalFormatting>
  <conditionalFormatting sqref="AA32">
    <cfRule type="cellIs" dxfId="5803" priority="715" operator="lessThan">
      <formula>1</formula>
    </cfRule>
  </conditionalFormatting>
  <conditionalFormatting sqref="G32">
    <cfRule type="cellIs" dxfId="5802" priority="718" operator="lessThan">
      <formula>F32</formula>
    </cfRule>
  </conditionalFormatting>
  <conditionalFormatting sqref="W32">
    <cfRule type="cellIs" dxfId="5801" priority="717" operator="lessThan">
      <formula>N32</formula>
    </cfRule>
  </conditionalFormatting>
  <conditionalFormatting sqref="Z32">
    <cfRule type="cellIs" dxfId="5800" priority="716" operator="lessThan">
      <formula>1</formula>
    </cfRule>
  </conditionalFormatting>
  <conditionalFormatting sqref="G47">
    <cfRule type="cellIs" dxfId="5799" priority="714" operator="lessThan">
      <formula>F47</formula>
    </cfRule>
  </conditionalFormatting>
  <conditionalFormatting sqref="AA47">
    <cfRule type="cellIs" dxfId="5798" priority="712" operator="lessThan">
      <formula>1</formula>
    </cfRule>
  </conditionalFormatting>
  <conditionalFormatting sqref="Z47">
    <cfRule type="cellIs" dxfId="5797" priority="713" operator="lessThan">
      <formula>1</formula>
    </cfRule>
  </conditionalFormatting>
  <conditionalFormatting sqref="G46">
    <cfRule type="cellIs" dxfId="5796" priority="711" operator="lessThan">
      <formula>F46</formula>
    </cfRule>
  </conditionalFormatting>
  <conditionalFormatting sqref="Z46">
    <cfRule type="cellIs" dxfId="5795" priority="710" operator="lessThan">
      <formula>1</formula>
    </cfRule>
  </conditionalFormatting>
  <conditionalFormatting sqref="AA46">
    <cfRule type="cellIs" dxfId="5794" priority="709" operator="lessThan">
      <formula>1</formula>
    </cfRule>
  </conditionalFormatting>
  <conditionalFormatting sqref="G52">
    <cfRule type="cellIs" dxfId="5793" priority="708" operator="lessThan">
      <formula>F52</formula>
    </cfRule>
  </conditionalFormatting>
  <conditionalFormatting sqref="Z52">
    <cfRule type="cellIs" dxfId="5792" priority="707" operator="lessThan">
      <formula>1</formula>
    </cfRule>
  </conditionalFormatting>
  <conditionalFormatting sqref="G51">
    <cfRule type="cellIs" dxfId="5791" priority="706" operator="lessThan">
      <formula>F51</formula>
    </cfRule>
  </conditionalFormatting>
  <conditionalFormatting sqref="AA51">
    <cfRule type="cellIs" dxfId="5790" priority="704" operator="lessThan">
      <formula>1</formula>
    </cfRule>
  </conditionalFormatting>
  <conditionalFormatting sqref="Z51">
    <cfRule type="cellIs" dxfId="5789" priority="705" operator="lessThan">
      <formula>1</formula>
    </cfRule>
  </conditionalFormatting>
  <conditionalFormatting sqref="G24">
    <cfRule type="cellIs" dxfId="5788" priority="703" operator="lessThan">
      <formula>F24</formula>
    </cfRule>
  </conditionalFormatting>
  <conditionalFormatting sqref="AA24">
    <cfRule type="cellIs" dxfId="5787" priority="701" operator="lessThan">
      <formula>1</formula>
    </cfRule>
  </conditionalFormatting>
  <conditionalFormatting sqref="Z24">
    <cfRule type="cellIs" dxfId="5786" priority="702" operator="lessThan">
      <formula>1</formula>
    </cfRule>
  </conditionalFormatting>
  <conditionalFormatting sqref="G31">
    <cfRule type="cellIs" dxfId="5785" priority="700" operator="lessThan">
      <formula>F31</formula>
    </cfRule>
  </conditionalFormatting>
  <conditionalFormatting sqref="AA31">
    <cfRule type="cellIs" dxfId="5784" priority="698" operator="lessThan">
      <formula>1</formula>
    </cfRule>
  </conditionalFormatting>
  <conditionalFormatting sqref="Z31">
    <cfRule type="cellIs" dxfId="5783" priority="699" operator="lessThan">
      <formula>1</formula>
    </cfRule>
  </conditionalFormatting>
  <conditionalFormatting sqref="H33 H46:H47 H51:H52 H49 H24 H31 J35 J6:J7">
    <cfRule type="cellIs" dxfId="5782" priority="697" operator="greaterThan">
      <formula>1</formula>
    </cfRule>
  </conditionalFormatting>
  <conditionalFormatting sqref="H32:I32 H37 H35 H6:H7">
    <cfRule type="cellIs" dxfId="5781" priority="696" operator="greaterThan">
      <formula>1</formula>
    </cfRule>
  </conditionalFormatting>
  <conditionalFormatting sqref="J49">
    <cfRule type="cellIs" dxfId="5780" priority="695" operator="greaterThan">
      <formula>1</formula>
    </cfRule>
  </conditionalFormatting>
  <conditionalFormatting sqref="I47">
    <cfRule type="cellIs" dxfId="5779" priority="694" operator="greaterThan">
      <formula>1</formula>
    </cfRule>
  </conditionalFormatting>
  <conditionalFormatting sqref="J31">
    <cfRule type="cellIs" dxfId="5778" priority="693" operator="greaterThan">
      <formula>1</formula>
    </cfRule>
  </conditionalFormatting>
  <conditionalFormatting sqref="J33">
    <cfRule type="cellIs" dxfId="5777" priority="692" operator="greaterThan">
      <formula>1</formula>
    </cfRule>
  </conditionalFormatting>
  <conditionalFormatting sqref="J46">
    <cfRule type="cellIs" dxfId="5776" priority="691" operator="greaterThan">
      <formula>1</formula>
    </cfRule>
  </conditionalFormatting>
  <conditionalFormatting sqref="AZ46 BE46 BJ46 BT46">
    <cfRule type="cellIs" dxfId="5775" priority="686" operator="lessThan">
      <formula>1</formula>
    </cfRule>
  </conditionalFormatting>
  <conditionalFormatting sqref="AQ46:AQ47 AB46:AB47 BF46:BF47 BA46:BA47 BK46:BK47 BP46:BP47 BU46:BU47 AG46:AG47 AL46:AL47 AV46:AV47 AB51 AB49 BA16 BF16 AB16 AG16 AV16 BK16 BP16 BU16 AQ16 AL16 BK26 BP26 BU26 AQ26 AL26 AB35:AB37 AG35:AG37 AL35:AL37 AQ35:AQ37 AV35:AV37 BA35:BA37 BF35:BF37 BK35:BK37 BP35:BP37 BU35:BU37 BA6:BA9 BF6:BF9 AG6:AG9 AV6:AV9 BK6:BK9 BP6:BP9 BU6:BU9 AQ6:AQ9 AL6:AL9 BA32:BA33 BF32:BF33 AB31:AB33 AG32:AG33 AV32:AV33 BK32:BK33 BP32:BP33 BU32:BU33 AQ32:AQ33 AL32:AL33 AB6:AB12">
    <cfRule type="cellIs" dxfId="5774" priority="690" operator="equal">
      <formula>0</formula>
    </cfRule>
  </conditionalFormatting>
  <conditionalFormatting sqref="AH40 BB40 AW40 BV40 BQ40 BL40 BG40 AR40 AM40 AC40 AR35:AR36 AH35:AH37 AM35:AM37 AC35:AC37 AW35:AW37 BB35:BB37 BG35:BG37 BL35:BL37 BQ35:BQ37 BV35:BV37 AH46:AH47 BB46:BB47 AW46:AW47 BV46:BV47 BQ46:BQ47 BL46:BL47 BG46:BG47 AR46:AR47 AM46:AM47 AC46:AC47 AC23:AC29 BV5:BV17 BQ5:BQ17 BL5:BL17 BG5:BG17 BB5:BB17 AW5:AW17 AR5:AR17 AM5:AM17 AH5:AH17 AC6:AC17 AH21:AH29 AM21:AM29 AR21:AR29 AW21:AW29 BB21:BB29 BG21:BG29 BL21:BL29 BQ21:BQ29 BV21:BV29 BV31:BV33 BQ31:BQ33 BL31:BL33 BG31:BG33 BB31:BB33 AW31:AW33 AR31:AR33 AM31:AM33 AH31:AH33 AC31:AC33">
    <cfRule type="cellIs" dxfId="5773" priority="689" operator="lessThan">
      <formula>$R5</formula>
    </cfRule>
  </conditionalFormatting>
  <conditionalFormatting sqref="AZ47 BE47 BJ47 BT47">
    <cfRule type="cellIs" dxfId="5772" priority="687" operator="lessThan">
      <formula>1</formula>
    </cfRule>
  </conditionalFormatting>
  <conditionalFormatting sqref="AZ32 BE32 BJ32 BT32">
    <cfRule type="cellIs" dxfId="5771" priority="688" operator="lessThan">
      <formula>1</formula>
    </cfRule>
  </conditionalFormatting>
  <conditionalFormatting sqref="AZ51 BE51 BJ51 BT51">
    <cfRule type="cellIs" dxfId="5770" priority="685" operator="lessThan">
      <formula>1</formula>
    </cfRule>
  </conditionalFormatting>
  <conditionalFormatting sqref="BA24">
    <cfRule type="cellIs" dxfId="5769" priority="682" operator="equal">
      <formula>0</formula>
    </cfRule>
  </conditionalFormatting>
  <conditionalFormatting sqref="AZ24 BE24 BJ24 BT24">
    <cfRule type="cellIs" dxfId="5768" priority="684" operator="lessThan">
      <formula>1</formula>
    </cfRule>
  </conditionalFormatting>
  <conditionalFormatting sqref="AZ31 BE31 BJ31 BT31">
    <cfRule type="cellIs" dxfId="5767" priority="683" operator="lessThan">
      <formula>1</formula>
    </cfRule>
  </conditionalFormatting>
  <conditionalFormatting sqref="BA31">
    <cfRule type="cellIs" dxfId="5766" priority="681" operator="equal">
      <formula>0</formula>
    </cfRule>
  </conditionalFormatting>
  <conditionalFormatting sqref="BF24">
    <cfRule type="cellIs" dxfId="5765" priority="680" operator="equal">
      <formula>0</formula>
    </cfRule>
  </conditionalFormatting>
  <conditionalFormatting sqref="BF31">
    <cfRule type="cellIs" dxfId="5764" priority="679" operator="equal">
      <formula>0</formula>
    </cfRule>
  </conditionalFormatting>
  <conditionalFormatting sqref="BK24">
    <cfRule type="cellIs" dxfId="5763" priority="678" operator="equal">
      <formula>0</formula>
    </cfRule>
  </conditionalFormatting>
  <conditionalFormatting sqref="BK31">
    <cfRule type="cellIs" dxfId="5762" priority="677" operator="equal">
      <formula>0</formula>
    </cfRule>
  </conditionalFormatting>
  <conditionalFormatting sqref="BP24">
    <cfRule type="cellIs" dxfId="5761" priority="676" operator="equal">
      <formula>0</formula>
    </cfRule>
  </conditionalFormatting>
  <conditionalFormatting sqref="BP31">
    <cfRule type="cellIs" dxfId="5760" priority="675" operator="equal">
      <formula>0</formula>
    </cfRule>
  </conditionalFormatting>
  <conditionalFormatting sqref="BU24">
    <cfRule type="cellIs" dxfId="5759" priority="674" operator="equal">
      <formula>0</formula>
    </cfRule>
  </conditionalFormatting>
  <conditionalFormatting sqref="BU31">
    <cfRule type="cellIs" dxfId="5758" priority="673" operator="equal">
      <formula>0</formula>
    </cfRule>
  </conditionalFormatting>
  <conditionalFormatting sqref="AZ49 BE49 BJ49 BT49">
    <cfRule type="cellIs" dxfId="5757" priority="671" operator="lessThan">
      <formula>1</formula>
    </cfRule>
  </conditionalFormatting>
  <conditionalFormatting sqref="AZ33 BE33 BJ33 BT33">
    <cfRule type="cellIs" dxfId="5756" priority="672" operator="lessThan">
      <formula>1</formula>
    </cfRule>
  </conditionalFormatting>
  <conditionalFormatting sqref="AB46">
    <cfRule type="cellIs" dxfId="5755" priority="667" operator="equal">
      <formula>0</formula>
    </cfRule>
  </conditionalFormatting>
  <conditionalFormatting sqref="AB24">
    <cfRule type="cellIs" dxfId="5754" priority="670" operator="equal">
      <formula>0</formula>
    </cfRule>
  </conditionalFormatting>
  <conditionalFormatting sqref="AB32">
    <cfRule type="cellIs" dxfId="5753" priority="669" operator="equal">
      <formula>0</formula>
    </cfRule>
  </conditionalFormatting>
  <conditionalFormatting sqref="AB31">
    <cfRule type="cellIs" dxfId="5752" priority="668" operator="equal">
      <formula>0</formula>
    </cfRule>
  </conditionalFormatting>
  <conditionalFormatting sqref="AB33">
    <cfRule type="cellIs" dxfId="5751" priority="666" operator="equal">
      <formula>0</formula>
    </cfRule>
  </conditionalFormatting>
  <conditionalFormatting sqref="AB24">
    <cfRule type="cellIs" dxfId="5750" priority="665" operator="equal">
      <formula>0</formula>
    </cfRule>
  </conditionalFormatting>
  <conditionalFormatting sqref="AF47">
    <cfRule type="cellIs" dxfId="5749" priority="661" operator="lessThan">
      <formula>1</formula>
    </cfRule>
  </conditionalFormatting>
  <conditionalFormatting sqref="AF49">
    <cfRule type="cellIs" dxfId="5748" priority="663" operator="lessThan">
      <formula>1</formula>
    </cfRule>
  </conditionalFormatting>
  <conditionalFormatting sqref="AF33">
    <cfRule type="cellIs" dxfId="5747" priority="664" operator="lessThan">
      <formula>1</formula>
    </cfRule>
  </conditionalFormatting>
  <conditionalFormatting sqref="AF32">
    <cfRule type="cellIs" dxfId="5746" priority="662" operator="lessThan">
      <formula>1</formula>
    </cfRule>
  </conditionalFormatting>
  <conditionalFormatting sqref="AF46">
    <cfRule type="cellIs" dxfId="5745" priority="660" operator="lessThan">
      <formula>1</formula>
    </cfRule>
  </conditionalFormatting>
  <conditionalFormatting sqref="AF51">
    <cfRule type="cellIs" dxfId="5744" priority="659" operator="lessThan">
      <formula>1</formula>
    </cfRule>
  </conditionalFormatting>
  <conditionalFormatting sqref="AF24">
    <cfRule type="cellIs" dxfId="5743" priority="658" operator="lessThan">
      <formula>1</formula>
    </cfRule>
  </conditionalFormatting>
  <conditionalFormatting sqref="AF31">
    <cfRule type="cellIs" dxfId="5742" priority="657" operator="lessThan">
      <formula>1</formula>
    </cfRule>
  </conditionalFormatting>
  <conditionalFormatting sqref="AU47 AK47 AP47">
    <cfRule type="cellIs" dxfId="5741" priority="654" operator="lessThan">
      <formula>1</formula>
    </cfRule>
  </conditionalFormatting>
  <conditionalFormatting sqref="AP32">
    <cfRule type="cellIs" dxfId="5740" priority="655" operator="lessThan">
      <formula>1</formula>
    </cfRule>
  </conditionalFormatting>
  <conditionalFormatting sqref="AK32 AU32">
    <cfRule type="cellIs" dxfId="5739" priority="656" operator="lessThan">
      <formula>1</formula>
    </cfRule>
  </conditionalFormatting>
  <conditionalFormatting sqref="AU46 AK46 AP46">
    <cfRule type="cellIs" dxfId="5738" priority="653" operator="lessThan">
      <formula>1</formula>
    </cfRule>
  </conditionalFormatting>
  <conditionalFormatting sqref="AU51 AK51 AP51">
    <cfRule type="cellIs" dxfId="5737" priority="652" operator="lessThan">
      <formula>1</formula>
    </cfRule>
  </conditionalFormatting>
  <conditionalFormatting sqref="AQ24">
    <cfRule type="cellIs" dxfId="5736" priority="645" operator="equal">
      <formula>0</formula>
    </cfRule>
  </conditionalFormatting>
  <conditionalFormatting sqref="AL31">
    <cfRule type="cellIs" dxfId="5735" priority="646" operator="equal">
      <formula>0</formula>
    </cfRule>
  </conditionalFormatting>
  <conditionalFormatting sqref="AU24 AK24 AP24">
    <cfRule type="cellIs" dxfId="5734" priority="651" operator="lessThan">
      <formula>1</formula>
    </cfRule>
  </conditionalFormatting>
  <conditionalFormatting sqref="AG24">
    <cfRule type="cellIs" dxfId="5733" priority="650" operator="equal">
      <formula>0</formula>
    </cfRule>
  </conditionalFormatting>
  <conditionalFormatting sqref="AU31 AK31 AP31">
    <cfRule type="cellIs" dxfId="5732" priority="649" operator="lessThan">
      <formula>1</formula>
    </cfRule>
  </conditionalFormatting>
  <conditionalFormatting sqref="AG31">
    <cfRule type="cellIs" dxfId="5731" priority="648" operator="equal">
      <formula>0</formula>
    </cfRule>
  </conditionalFormatting>
  <conditionalFormatting sqref="AV24">
    <cfRule type="cellIs" dxfId="5730" priority="643" operator="equal">
      <formula>0</formula>
    </cfRule>
  </conditionalFormatting>
  <conditionalFormatting sqref="AV31">
    <cfRule type="cellIs" dxfId="5729" priority="642" operator="equal">
      <formula>0</formula>
    </cfRule>
  </conditionalFormatting>
  <conditionalFormatting sqref="AL24">
    <cfRule type="cellIs" dxfId="5728" priority="647" operator="equal">
      <formula>0</formula>
    </cfRule>
  </conditionalFormatting>
  <conditionalFormatting sqref="AQ31">
    <cfRule type="cellIs" dxfId="5727" priority="644" operator="equal">
      <formula>0</formula>
    </cfRule>
  </conditionalFormatting>
  <conditionalFormatting sqref="AU49 AK49 AP49">
    <cfRule type="cellIs" dxfId="5726" priority="640" operator="lessThan">
      <formula>1</formula>
    </cfRule>
  </conditionalFormatting>
  <conditionalFormatting sqref="AU33 AK33 AP33">
    <cfRule type="cellIs" dxfId="5725" priority="641" operator="lessThan">
      <formula>1</formula>
    </cfRule>
  </conditionalFormatting>
  <conditionalFormatting sqref="J47">
    <cfRule type="cellIs" dxfId="5724" priority="639" operator="greaterThan">
      <formula>1</formula>
    </cfRule>
  </conditionalFormatting>
  <conditionalFormatting sqref="J32">
    <cfRule type="cellIs" dxfId="5723" priority="638" operator="greaterThan">
      <formula>1</formula>
    </cfRule>
  </conditionalFormatting>
  <conditionalFormatting sqref="I49">
    <cfRule type="cellIs" dxfId="5722" priority="637" operator="greaterThan">
      <formula>1</formula>
    </cfRule>
  </conditionalFormatting>
  <conditionalFormatting sqref="Z37">
    <cfRule type="cellIs" dxfId="5721" priority="636" operator="lessThan">
      <formula>1</formula>
    </cfRule>
  </conditionalFormatting>
  <conditionalFormatting sqref="G36">
    <cfRule type="cellIs" dxfId="5720" priority="635" operator="lessThan">
      <formula>F36</formula>
    </cfRule>
  </conditionalFormatting>
  <conditionalFormatting sqref="W36">
    <cfRule type="cellIs" dxfId="5719" priority="634" operator="lessThan">
      <formula>N36</formula>
    </cfRule>
  </conditionalFormatting>
  <conditionalFormatting sqref="Z36">
    <cfRule type="cellIs" dxfId="5718" priority="633" operator="lessThan">
      <formula>1</formula>
    </cfRule>
  </conditionalFormatting>
  <conditionalFormatting sqref="AA36">
    <cfRule type="cellIs" dxfId="5717" priority="632" operator="lessThan">
      <formula>1</formula>
    </cfRule>
  </conditionalFormatting>
  <conditionalFormatting sqref="H36">
    <cfRule type="cellIs" dxfId="5716" priority="631" operator="greaterThan">
      <formula>1</formula>
    </cfRule>
  </conditionalFormatting>
  <conditionalFormatting sqref="BT36:BT37">
    <cfRule type="cellIs" dxfId="5715" priority="630" operator="lessThan">
      <formula>1</formula>
    </cfRule>
  </conditionalFormatting>
  <conditionalFormatting sqref="AB35">
    <cfRule type="cellIs" dxfId="5714" priority="627" operator="equal">
      <formula>0</formula>
    </cfRule>
  </conditionalFormatting>
  <conditionalFormatting sqref="BT35 BJ35:BJ37 BE35:BE37 AZ35:AZ37">
    <cfRule type="cellIs" dxfId="5713" priority="626" operator="lessThan">
      <formula>1</formula>
    </cfRule>
  </conditionalFormatting>
  <conditionalFormatting sqref="G35">
    <cfRule type="cellIs" dxfId="5712" priority="629" operator="lessThan">
      <formula>F35</formula>
    </cfRule>
  </conditionalFormatting>
  <conditionalFormatting sqref="Z35">
    <cfRule type="cellIs" dxfId="5711" priority="628" operator="lessThan">
      <formula>1</formula>
    </cfRule>
  </conditionalFormatting>
  <conditionalFormatting sqref="AB35">
    <cfRule type="cellIs" dxfId="5710" priority="625" operator="equal">
      <formula>0</formula>
    </cfRule>
  </conditionalFormatting>
  <conditionalFormatting sqref="AF35:AF37">
    <cfRule type="cellIs" dxfId="5709" priority="624" operator="lessThan">
      <formula>1</formula>
    </cfRule>
  </conditionalFormatting>
  <conditionalFormatting sqref="AU35:AU37 AP35:AP37 AK35:AK37">
    <cfRule type="cellIs" dxfId="5708" priority="623" operator="lessThan">
      <formula>1</formula>
    </cfRule>
  </conditionalFormatting>
  <conditionalFormatting sqref="I24">
    <cfRule type="cellIs" dxfId="5707" priority="622" operator="greaterThan">
      <formula>1</formula>
    </cfRule>
  </conditionalFormatting>
  <conditionalFormatting sqref="G16">
    <cfRule type="cellIs" dxfId="5706" priority="621" operator="lessThan">
      <formula>F16</formula>
    </cfRule>
  </conditionalFormatting>
  <conditionalFormatting sqref="W16">
    <cfRule type="cellIs" dxfId="5705" priority="620" operator="lessThan">
      <formula>N16</formula>
    </cfRule>
  </conditionalFormatting>
  <conditionalFormatting sqref="Z16">
    <cfRule type="cellIs" dxfId="5704" priority="619" operator="lessThan">
      <formula>1</formula>
    </cfRule>
  </conditionalFormatting>
  <conditionalFormatting sqref="AZ16 BE16 BJ16 BT16">
    <cfRule type="cellIs" dxfId="5703" priority="618" operator="lessThan">
      <formula>1</formula>
    </cfRule>
  </conditionalFormatting>
  <conditionalFormatting sqref="BA13">
    <cfRule type="cellIs" dxfId="5702" priority="617" operator="equal">
      <formula>0</formula>
    </cfRule>
  </conditionalFormatting>
  <conditionalFormatting sqref="BF13">
    <cfRule type="cellIs" dxfId="5701" priority="616" operator="equal">
      <formula>0</formula>
    </cfRule>
  </conditionalFormatting>
  <conditionalFormatting sqref="AF16">
    <cfRule type="cellIs" dxfId="5700" priority="615" operator="lessThan">
      <formula>1</formula>
    </cfRule>
  </conditionalFormatting>
  <conditionalFormatting sqref="AP16">
    <cfRule type="cellIs" dxfId="5699" priority="613" operator="lessThan">
      <formula>1</formula>
    </cfRule>
  </conditionalFormatting>
  <conditionalFormatting sqref="AK16 AU16">
    <cfRule type="cellIs" dxfId="5698" priority="614" operator="lessThan">
      <formula>1</formula>
    </cfRule>
  </conditionalFormatting>
  <conditionalFormatting sqref="AV13">
    <cfRule type="cellIs" dxfId="5697" priority="612" operator="equal">
      <formula>0</formula>
    </cfRule>
  </conditionalFormatting>
  <conditionalFormatting sqref="Z50">
    <cfRule type="cellIs" dxfId="5696" priority="609" operator="lessThan">
      <formula>1</formula>
    </cfRule>
  </conditionalFormatting>
  <conditionalFormatting sqref="AA50">
    <cfRule type="cellIs" dxfId="5695" priority="608" operator="lessThan">
      <formula>1</formula>
    </cfRule>
  </conditionalFormatting>
  <conditionalFormatting sqref="G50">
    <cfRule type="cellIs" dxfId="5694" priority="611" operator="lessThan">
      <formula>F50</formula>
    </cfRule>
  </conditionalFormatting>
  <conditionalFormatting sqref="W50">
    <cfRule type="cellIs" dxfId="5693" priority="610" operator="lessThan">
      <formula>N50</formula>
    </cfRule>
  </conditionalFormatting>
  <conditionalFormatting sqref="H50:I50">
    <cfRule type="cellIs" dxfId="5692" priority="607" operator="greaterThan">
      <formula>1</formula>
    </cfRule>
  </conditionalFormatting>
  <conditionalFormatting sqref="AB50">
    <cfRule type="cellIs" dxfId="5691" priority="606" operator="equal">
      <formula>0</formula>
    </cfRule>
  </conditionalFormatting>
  <conditionalFormatting sqref="AF50">
    <cfRule type="cellIs" dxfId="5690" priority="605" operator="lessThan">
      <formula>1</formula>
    </cfRule>
  </conditionalFormatting>
  <conditionalFormatting sqref="J50">
    <cfRule type="cellIs" dxfId="5689" priority="604" operator="greaterThan">
      <formula>1</formula>
    </cfRule>
  </conditionalFormatting>
  <conditionalFormatting sqref="H16">
    <cfRule type="cellIs" dxfId="5688" priority="603" operator="greaterThan">
      <formula>1</formula>
    </cfRule>
  </conditionalFormatting>
  <conditionalFormatting sqref="AZ21 BE21 BJ21 BT21">
    <cfRule type="cellIs" dxfId="5687" priority="596" operator="lessThan">
      <formula>1</formula>
    </cfRule>
  </conditionalFormatting>
  <conditionalFormatting sqref="BA21">
    <cfRule type="cellIs" dxfId="5686" priority="595" operator="equal">
      <formula>0</formula>
    </cfRule>
  </conditionalFormatting>
  <conditionalFormatting sqref="Z21">
    <cfRule type="cellIs" dxfId="5685" priority="600" operator="lessThan">
      <formula>1</formula>
    </cfRule>
  </conditionalFormatting>
  <conditionalFormatting sqref="AA21">
    <cfRule type="cellIs" dxfId="5684" priority="599" operator="lessThan">
      <formula>1</formula>
    </cfRule>
  </conditionalFormatting>
  <conditionalFormatting sqref="G21">
    <cfRule type="cellIs" dxfId="5683" priority="602" operator="lessThan">
      <formula>F21</formula>
    </cfRule>
  </conditionalFormatting>
  <conditionalFormatting sqref="W21">
    <cfRule type="cellIs" dxfId="5682" priority="601" operator="lessThan">
      <formula>N21</formula>
    </cfRule>
  </conditionalFormatting>
  <conditionalFormatting sqref="H21">
    <cfRule type="cellIs" dxfId="5681" priority="598" operator="greaterThan">
      <formula>1</formula>
    </cfRule>
  </conditionalFormatting>
  <conditionalFormatting sqref="AQ21">
    <cfRule type="cellIs" dxfId="5680" priority="597" operator="equal">
      <formula>0</formula>
    </cfRule>
  </conditionalFormatting>
  <conditionalFormatting sqref="BF21">
    <cfRule type="cellIs" dxfId="5679" priority="594" operator="equal">
      <formula>0</formula>
    </cfRule>
  </conditionalFormatting>
  <conditionalFormatting sqref="BK21">
    <cfRule type="cellIs" dxfId="5678" priority="593" operator="equal">
      <formula>0</formula>
    </cfRule>
  </conditionalFormatting>
  <conditionalFormatting sqref="BP21">
    <cfRule type="cellIs" dxfId="5677" priority="592" operator="equal">
      <formula>0</formula>
    </cfRule>
  </conditionalFormatting>
  <conditionalFormatting sqref="BU21">
    <cfRule type="cellIs" dxfId="5676" priority="591" operator="equal">
      <formula>0</formula>
    </cfRule>
  </conditionalFormatting>
  <conditionalFormatting sqref="BF21">
    <cfRule type="cellIs" dxfId="5675" priority="590" operator="equal">
      <formula>0</formula>
    </cfRule>
  </conditionalFormatting>
  <conditionalFormatting sqref="AB21">
    <cfRule type="cellIs" dxfId="5674" priority="589" operator="equal">
      <formula>0</formula>
    </cfRule>
  </conditionalFormatting>
  <conditionalFormatting sqref="AF21">
    <cfRule type="cellIs" dxfId="5673" priority="588" operator="lessThan">
      <formula>1</formula>
    </cfRule>
  </conditionalFormatting>
  <conditionalFormatting sqref="AP21">
    <cfRule type="cellIs" dxfId="5672" priority="586" operator="lessThan">
      <formula>1</formula>
    </cfRule>
  </conditionalFormatting>
  <conditionalFormatting sqref="AK21 AU21">
    <cfRule type="cellIs" dxfId="5671" priority="587" operator="lessThan">
      <formula>1</formula>
    </cfRule>
  </conditionalFormatting>
  <conditionalFormatting sqref="AG21">
    <cfRule type="cellIs" dxfId="5670" priority="585" operator="equal">
      <formula>0</formula>
    </cfRule>
  </conditionalFormatting>
  <conditionalFormatting sqref="AL21">
    <cfRule type="cellIs" dxfId="5669" priority="584" operator="equal">
      <formula>0</formula>
    </cfRule>
  </conditionalFormatting>
  <conditionalFormatting sqref="AQ21">
    <cfRule type="cellIs" dxfId="5668" priority="583" operator="equal">
      <formula>0</formula>
    </cfRule>
  </conditionalFormatting>
  <conditionalFormatting sqref="AV21">
    <cfRule type="cellIs" dxfId="5667" priority="582" operator="equal">
      <formula>0</formula>
    </cfRule>
  </conditionalFormatting>
  <conditionalFormatting sqref="I51">
    <cfRule type="cellIs" dxfId="5666" priority="581" operator="greaterThan">
      <formula>1</formula>
    </cfRule>
  </conditionalFormatting>
  <conditionalFormatting sqref="AA26">
    <cfRule type="cellIs" dxfId="5665" priority="577" operator="lessThan">
      <formula>1</formula>
    </cfRule>
  </conditionalFormatting>
  <conditionalFormatting sqref="G26">
    <cfRule type="cellIs" dxfId="5664" priority="580" operator="lessThan">
      <formula>F26</formula>
    </cfRule>
  </conditionalFormatting>
  <conditionalFormatting sqref="W26">
    <cfRule type="cellIs" dxfId="5663" priority="579" operator="lessThan">
      <formula>N26</formula>
    </cfRule>
  </conditionalFormatting>
  <conditionalFormatting sqref="Z26">
    <cfRule type="cellIs" dxfId="5662" priority="578" operator="lessThan">
      <formula>1</formula>
    </cfRule>
  </conditionalFormatting>
  <conditionalFormatting sqref="H26">
    <cfRule type="cellIs" dxfId="5661" priority="576" operator="greaterThan">
      <formula>1</formula>
    </cfRule>
  </conditionalFormatting>
  <conditionalFormatting sqref="AQ13:AQ14">
    <cfRule type="cellIs" dxfId="5660" priority="575" operator="equal">
      <formula>0</formula>
    </cfRule>
  </conditionalFormatting>
  <conditionalFormatting sqref="AZ26 BE26 BJ26 BT26">
    <cfRule type="cellIs" dxfId="5659" priority="574" operator="lessThan">
      <formula>1</formula>
    </cfRule>
  </conditionalFormatting>
  <conditionalFormatting sqref="BA26">
    <cfRule type="cellIs" dxfId="5658" priority="573" operator="equal">
      <formula>0</formula>
    </cfRule>
  </conditionalFormatting>
  <conditionalFormatting sqref="BF26">
    <cfRule type="cellIs" dxfId="5657" priority="572" operator="equal">
      <formula>0</formula>
    </cfRule>
  </conditionalFormatting>
  <conditionalFormatting sqref="BK13:BK14">
    <cfRule type="cellIs" dxfId="5656" priority="571" operator="equal">
      <formula>0</formula>
    </cfRule>
  </conditionalFormatting>
  <conditionalFormatting sqref="BP13:BP14">
    <cfRule type="cellIs" dxfId="5655" priority="570" operator="equal">
      <formula>0</formula>
    </cfRule>
  </conditionalFormatting>
  <conditionalFormatting sqref="BU13:BU14">
    <cfRule type="cellIs" dxfId="5654" priority="569" operator="equal">
      <formula>0</formula>
    </cfRule>
  </conditionalFormatting>
  <conditionalFormatting sqref="AB26">
    <cfRule type="cellIs" dxfId="5653" priority="568" operator="equal">
      <formula>0</formula>
    </cfRule>
  </conditionalFormatting>
  <conditionalFormatting sqref="AF26">
    <cfRule type="cellIs" dxfId="5652" priority="567" operator="lessThan">
      <formula>1</formula>
    </cfRule>
  </conditionalFormatting>
  <conditionalFormatting sqref="AP26">
    <cfRule type="cellIs" dxfId="5651" priority="565" operator="lessThan">
      <formula>1</formula>
    </cfRule>
  </conditionalFormatting>
  <conditionalFormatting sqref="AK26 AU26">
    <cfRule type="cellIs" dxfId="5650" priority="566" operator="lessThan">
      <formula>1</formula>
    </cfRule>
  </conditionalFormatting>
  <conditionalFormatting sqref="AG26">
    <cfRule type="cellIs" dxfId="5649" priority="564" operator="equal">
      <formula>0</formula>
    </cfRule>
  </conditionalFormatting>
  <conditionalFormatting sqref="AQ13:AQ14">
    <cfRule type="cellIs" dxfId="5648" priority="562" operator="equal">
      <formula>0</formula>
    </cfRule>
  </conditionalFormatting>
  <conditionalFormatting sqref="AL13">
    <cfRule type="cellIs" dxfId="5647" priority="563" operator="equal">
      <formula>0</formula>
    </cfRule>
  </conditionalFormatting>
  <conditionalFormatting sqref="AV26">
    <cfRule type="cellIs" dxfId="5646" priority="561" operator="equal">
      <formula>0</formula>
    </cfRule>
  </conditionalFormatting>
  <conditionalFormatting sqref="J26">
    <cfRule type="cellIs" dxfId="5645" priority="560" operator="greaterThan">
      <formula>1</formula>
    </cfRule>
  </conditionalFormatting>
  <conditionalFormatting sqref="I26">
    <cfRule type="cellIs" dxfId="5644" priority="559" operator="greaterThan">
      <formula>1</formula>
    </cfRule>
  </conditionalFormatting>
  <conditionalFormatting sqref="Z11">
    <cfRule type="cellIs" dxfId="5643" priority="557" operator="lessThan">
      <formula>1</formula>
    </cfRule>
  </conditionalFormatting>
  <conditionalFormatting sqref="AA11">
    <cfRule type="cellIs" dxfId="5642" priority="556" operator="lessThan">
      <formula>1</formula>
    </cfRule>
  </conditionalFormatting>
  <conditionalFormatting sqref="W11">
    <cfRule type="cellIs" dxfId="5641" priority="558" operator="lessThan">
      <formula>N11</formula>
    </cfRule>
  </conditionalFormatting>
  <conditionalFormatting sqref="AQ11">
    <cfRule type="cellIs" dxfId="5640" priority="555" operator="equal">
      <formula>0</formula>
    </cfRule>
  </conditionalFormatting>
  <conditionalFormatting sqref="AZ11 BE11 BJ11">
    <cfRule type="cellIs" dxfId="5639" priority="554" operator="lessThan">
      <formula>1</formula>
    </cfRule>
  </conditionalFormatting>
  <conditionalFormatting sqref="BA11">
    <cfRule type="cellIs" dxfId="5638" priority="553" operator="equal">
      <formula>0</formula>
    </cfRule>
  </conditionalFormatting>
  <conditionalFormatting sqref="BF11">
    <cfRule type="cellIs" dxfId="5637" priority="552" operator="equal">
      <formula>0</formula>
    </cfRule>
  </conditionalFormatting>
  <conditionalFormatting sqref="BK11">
    <cfRule type="cellIs" dxfId="5636" priority="551" operator="equal">
      <formula>0</formula>
    </cfRule>
  </conditionalFormatting>
  <conditionalFormatting sqref="BP11">
    <cfRule type="cellIs" dxfId="5635" priority="550" operator="equal">
      <formula>0</formula>
    </cfRule>
  </conditionalFormatting>
  <conditionalFormatting sqref="BU11">
    <cfRule type="cellIs" dxfId="5634" priority="549" operator="equal">
      <formula>0</formula>
    </cfRule>
  </conditionalFormatting>
  <conditionalFormatting sqref="BF11">
    <cfRule type="cellIs" dxfId="5633" priority="548" operator="equal">
      <formula>0</formula>
    </cfRule>
  </conditionalFormatting>
  <conditionalFormatting sqref="AB11">
    <cfRule type="cellIs" dxfId="5632" priority="547" operator="equal">
      <formula>0</formula>
    </cfRule>
  </conditionalFormatting>
  <conditionalFormatting sqref="AF11">
    <cfRule type="cellIs" dxfId="5631" priority="546" operator="lessThan">
      <formula>1</formula>
    </cfRule>
  </conditionalFormatting>
  <conditionalFormatting sqref="AP11">
    <cfRule type="cellIs" dxfId="5630" priority="544" operator="lessThan">
      <formula>1</formula>
    </cfRule>
  </conditionalFormatting>
  <conditionalFormatting sqref="AK11 AU11">
    <cfRule type="cellIs" dxfId="5629" priority="545" operator="lessThan">
      <formula>1</formula>
    </cfRule>
  </conditionalFormatting>
  <conditionalFormatting sqref="AG11">
    <cfRule type="cellIs" dxfId="5628" priority="543" operator="equal">
      <formula>0</formula>
    </cfRule>
  </conditionalFormatting>
  <conditionalFormatting sqref="AL11">
    <cfRule type="cellIs" dxfId="5627" priority="542" operator="equal">
      <formula>0</formula>
    </cfRule>
  </conditionalFormatting>
  <conditionalFormatting sqref="AQ11">
    <cfRule type="cellIs" dxfId="5626" priority="541" operator="equal">
      <formula>0</formula>
    </cfRule>
  </conditionalFormatting>
  <conditionalFormatting sqref="AV11">
    <cfRule type="cellIs" dxfId="5625" priority="540" operator="equal">
      <formula>0</formula>
    </cfRule>
  </conditionalFormatting>
  <conditionalFormatting sqref="Z13">
    <cfRule type="cellIs" dxfId="5624" priority="537" operator="lessThan">
      <formula>1</formula>
    </cfRule>
  </conditionalFormatting>
  <conditionalFormatting sqref="AA13">
    <cfRule type="cellIs" dxfId="5623" priority="536" operator="lessThan">
      <formula>1</formula>
    </cfRule>
  </conditionalFormatting>
  <conditionalFormatting sqref="G13">
    <cfRule type="cellIs" dxfId="5622" priority="539" operator="lessThan">
      <formula>F13</formula>
    </cfRule>
  </conditionalFormatting>
  <conditionalFormatting sqref="W13">
    <cfRule type="cellIs" dxfId="5621" priority="538" operator="lessThan">
      <formula>N13</formula>
    </cfRule>
  </conditionalFormatting>
  <conditionalFormatting sqref="H13">
    <cfRule type="cellIs" dxfId="5620" priority="535" operator="greaterThan">
      <formula>1</formula>
    </cfRule>
  </conditionalFormatting>
  <conditionalFormatting sqref="AZ13 BE13 BJ13 BT13">
    <cfRule type="cellIs" dxfId="5619" priority="534" operator="lessThan">
      <formula>1</formula>
    </cfRule>
  </conditionalFormatting>
  <conditionalFormatting sqref="AB13">
    <cfRule type="cellIs" dxfId="5618" priority="533" operator="equal">
      <formula>0</formula>
    </cfRule>
  </conditionalFormatting>
  <conditionalFormatting sqref="AF13">
    <cfRule type="cellIs" dxfId="5617" priority="532" operator="lessThan">
      <formula>1</formula>
    </cfRule>
  </conditionalFormatting>
  <conditionalFormatting sqref="AP13">
    <cfRule type="cellIs" dxfId="5616" priority="530" operator="lessThan">
      <formula>1</formula>
    </cfRule>
  </conditionalFormatting>
  <conditionalFormatting sqref="AK13 AU13">
    <cfRule type="cellIs" dxfId="5615" priority="531" operator="lessThan">
      <formula>1</formula>
    </cfRule>
  </conditionalFormatting>
  <conditionalFormatting sqref="AG13">
    <cfRule type="cellIs" dxfId="5614" priority="529" operator="equal">
      <formula>0</formula>
    </cfRule>
  </conditionalFormatting>
  <conditionalFormatting sqref="Z29">
    <cfRule type="cellIs" dxfId="5613" priority="526" operator="lessThan">
      <formula>1</formula>
    </cfRule>
  </conditionalFormatting>
  <conditionalFormatting sqref="AA29">
    <cfRule type="cellIs" dxfId="5612" priority="525" operator="lessThan">
      <formula>1</formula>
    </cfRule>
  </conditionalFormatting>
  <conditionalFormatting sqref="G29">
    <cfRule type="cellIs" dxfId="5611" priority="528" operator="lessThan">
      <formula>F29</formula>
    </cfRule>
  </conditionalFormatting>
  <conditionalFormatting sqref="W29">
    <cfRule type="cellIs" dxfId="5610" priority="527" operator="lessThan">
      <formula>N29</formula>
    </cfRule>
  </conditionalFormatting>
  <conditionalFormatting sqref="H29">
    <cfRule type="cellIs" dxfId="5609" priority="524" operator="greaterThan">
      <formula>1</formula>
    </cfRule>
  </conditionalFormatting>
  <conditionalFormatting sqref="AQ29">
    <cfRule type="cellIs" dxfId="5608" priority="523" operator="equal">
      <formula>0</formula>
    </cfRule>
  </conditionalFormatting>
  <conditionalFormatting sqref="AZ29 BE29 BJ29 BT29">
    <cfRule type="cellIs" dxfId="5607" priority="522" operator="lessThan">
      <formula>1</formula>
    </cfRule>
  </conditionalFormatting>
  <conditionalFormatting sqref="BA29">
    <cfRule type="cellIs" dxfId="5606" priority="521" operator="equal">
      <formula>0</formula>
    </cfRule>
  </conditionalFormatting>
  <conditionalFormatting sqref="BF29">
    <cfRule type="cellIs" dxfId="5605" priority="520" operator="equal">
      <formula>0</formula>
    </cfRule>
  </conditionalFormatting>
  <conditionalFormatting sqref="BK29">
    <cfRule type="cellIs" dxfId="5604" priority="519" operator="equal">
      <formula>0</formula>
    </cfRule>
  </conditionalFormatting>
  <conditionalFormatting sqref="BP29">
    <cfRule type="cellIs" dxfId="5603" priority="518" operator="equal">
      <formula>0</formula>
    </cfRule>
  </conditionalFormatting>
  <conditionalFormatting sqref="BU29">
    <cfRule type="cellIs" dxfId="5602" priority="517" operator="equal">
      <formula>0</formula>
    </cfRule>
  </conditionalFormatting>
  <conditionalFormatting sqref="BF29">
    <cfRule type="cellIs" dxfId="5601" priority="516" operator="equal">
      <formula>0</formula>
    </cfRule>
  </conditionalFormatting>
  <conditionalFormatting sqref="AB29">
    <cfRule type="cellIs" dxfId="5600" priority="515" operator="equal">
      <formula>0</formula>
    </cfRule>
  </conditionalFormatting>
  <conditionalFormatting sqref="AF29">
    <cfRule type="cellIs" dxfId="5599" priority="514" operator="lessThan">
      <formula>1</formula>
    </cfRule>
  </conditionalFormatting>
  <conditionalFormatting sqref="AP29">
    <cfRule type="cellIs" dxfId="5598" priority="512" operator="lessThan">
      <formula>1</formula>
    </cfRule>
  </conditionalFormatting>
  <conditionalFormatting sqref="AK29 AU29">
    <cfRule type="cellIs" dxfId="5597" priority="513" operator="lessThan">
      <formula>1</formula>
    </cfRule>
  </conditionalFormatting>
  <conditionalFormatting sqref="AG29">
    <cfRule type="cellIs" dxfId="5596" priority="511" operator="equal">
      <formula>0</formula>
    </cfRule>
  </conditionalFormatting>
  <conditionalFormatting sqref="AL29">
    <cfRule type="cellIs" dxfId="5595" priority="510" operator="equal">
      <formula>0</formula>
    </cfRule>
  </conditionalFormatting>
  <conditionalFormatting sqref="AQ29">
    <cfRule type="cellIs" dxfId="5594" priority="509" operator="equal">
      <formula>0</formula>
    </cfRule>
  </conditionalFormatting>
  <conditionalFormatting sqref="AV29">
    <cfRule type="cellIs" dxfId="5593" priority="508" operator="equal">
      <formula>0</formula>
    </cfRule>
  </conditionalFormatting>
  <conditionalFormatting sqref="AZ10 BE10 BJ10">
    <cfRule type="cellIs" dxfId="5592" priority="503" operator="lessThan">
      <formula>1</formula>
    </cfRule>
  </conditionalFormatting>
  <conditionalFormatting sqref="BK10">
    <cfRule type="cellIs" dxfId="5591" priority="500" operator="equal">
      <formula>0</formula>
    </cfRule>
  </conditionalFormatting>
  <conditionalFormatting sqref="BU10">
    <cfRule type="cellIs" dxfId="5590" priority="498" operator="equal">
      <formula>0</formula>
    </cfRule>
  </conditionalFormatting>
  <conditionalFormatting sqref="BF10">
    <cfRule type="cellIs" dxfId="5589" priority="497" operator="equal">
      <formula>0</formula>
    </cfRule>
  </conditionalFormatting>
  <conditionalFormatting sqref="AB10">
    <cfRule type="cellIs" dxfId="5588" priority="496" operator="equal">
      <formula>0</formula>
    </cfRule>
  </conditionalFormatting>
  <conditionalFormatting sqref="AV10">
    <cfRule type="cellIs" dxfId="5587" priority="489" operator="equal">
      <formula>0</formula>
    </cfRule>
  </conditionalFormatting>
  <conditionalFormatting sqref="Z10">
    <cfRule type="cellIs" dxfId="5586" priority="506" operator="lessThan">
      <formula>1</formula>
    </cfRule>
  </conditionalFormatting>
  <conditionalFormatting sqref="AA10">
    <cfRule type="cellIs" dxfId="5585" priority="505" operator="lessThan">
      <formula>1</formula>
    </cfRule>
  </conditionalFormatting>
  <conditionalFormatting sqref="W10">
    <cfRule type="cellIs" dxfId="5584" priority="507" operator="lessThan">
      <formula>N10</formula>
    </cfRule>
  </conditionalFormatting>
  <conditionalFormatting sqref="AQ10">
    <cfRule type="cellIs" dxfId="5583" priority="504" operator="equal">
      <formula>0</formula>
    </cfRule>
  </conditionalFormatting>
  <conditionalFormatting sqref="BA10">
    <cfRule type="cellIs" dxfId="5582" priority="502" operator="equal">
      <formula>0</formula>
    </cfRule>
  </conditionalFormatting>
  <conditionalFormatting sqref="BF10">
    <cfRule type="cellIs" dxfId="5581" priority="501" operator="equal">
      <formula>0</formula>
    </cfRule>
  </conditionalFormatting>
  <conditionalFormatting sqref="BP10">
    <cfRule type="cellIs" dxfId="5580" priority="499" operator="equal">
      <formula>0</formula>
    </cfRule>
  </conditionalFormatting>
  <conditionalFormatting sqref="AF10">
    <cfRule type="cellIs" dxfId="5579" priority="495" operator="lessThan">
      <formula>1</formula>
    </cfRule>
  </conditionalFormatting>
  <conditionalFormatting sqref="AP10">
    <cfRule type="cellIs" dxfId="5578" priority="493" operator="lessThan">
      <formula>1</formula>
    </cfRule>
  </conditionalFormatting>
  <conditionalFormatting sqref="AK10 AU10">
    <cfRule type="cellIs" dxfId="5577" priority="494" operator="lessThan">
      <formula>1</formula>
    </cfRule>
  </conditionalFormatting>
  <conditionalFormatting sqref="AG10">
    <cfRule type="cellIs" dxfId="5576" priority="492" operator="equal">
      <formula>0</formula>
    </cfRule>
  </conditionalFormatting>
  <conditionalFormatting sqref="AL10">
    <cfRule type="cellIs" dxfId="5575" priority="491" operator="equal">
      <formula>0</formula>
    </cfRule>
  </conditionalFormatting>
  <conditionalFormatting sqref="AQ10">
    <cfRule type="cellIs" dxfId="5574" priority="490" operator="equal">
      <formula>0</formula>
    </cfRule>
  </conditionalFormatting>
  <conditionalFormatting sqref="Z9">
    <cfRule type="cellIs" dxfId="5573" priority="487" operator="lessThan">
      <formula>1</formula>
    </cfRule>
  </conditionalFormatting>
  <conditionalFormatting sqref="AA9">
    <cfRule type="cellIs" dxfId="5572" priority="486" operator="lessThan">
      <formula>1</formula>
    </cfRule>
  </conditionalFormatting>
  <conditionalFormatting sqref="W9">
    <cfRule type="cellIs" dxfId="5571" priority="488" operator="lessThan">
      <formula>N9</formula>
    </cfRule>
  </conditionalFormatting>
  <conditionalFormatting sqref="I29">
    <cfRule type="cellIs" dxfId="5570" priority="469" operator="greaterThan">
      <formula>1</formula>
    </cfRule>
  </conditionalFormatting>
  <conditionalFormatting sqref="AF9">
    <cfRule type="cellIs" dxfId="5569" priority="485" operator="lessThan">
      <formula>1</formula>
    </cfRule>
  </conditionalFormatting>
  <conditionalFormatting sqref="Z14">
    <cfRule type="cellIs" dxfId="5568" priority="482" operator="lessThan">
      <formula>1</formula>
    </cfRule>
  </conditionalFormatting>
  <conditionalFormatting sqref="AA14">
    <cfRule type="cellIs" dxfId="5567" priority="481" operator="lessThan">
      <formula>1</formula>
    </cfRule>
  </conditionalFormatting>
  <conditionalFormatting sqref="G14">
    <cfRule type="cellIs" dxfId="5566" priority="484" operator="lessThan">
      <formula>F14</formula>
    </cfRule>
  </conditionalFormatting>
  <conditionalFormatting sqref="W14">
    <cfRule type="cellIs" dxfId="5565" priority="483" operator="lessThan">
      <formula>N14</formula>
    </cfRule>
  </conditionalFormatting>
  <conditionalFormatting sqref="H14">
    <cfRule type="cellIs" dxfId="5564" priority="480" operator="greaterThan">
      <formula>1</formula>
    </cfRule>
  </conditionalFormatting>
  <conditionalFormatting sqref="AG14 BF14 BA14 AL14 AV14 AB14:AB17">
    <cfRule type="cellIs" dxfId="5563" priority="479" operator="equal">
      <formula>0</formula>
    </cfRule>
  </conditionalFormatting>
  <conditionalFormatting sqref="AZ14 BE14 BJ14 BT14">
    <cfRule type="cellIs" dxfId="5562" priority="478" operator="lessThan">
      <formula>1</formula>
    </cfRule>
  </conditionalFormatting>
  <conditionalFormatting sqref="BF14">
    <cfRule type="cellIs" dxfId="5561" priority="477" operator="equal">
      <formula>0</formula>
    </cfRule>
  </conditionalFormatting>
  <conditionalFormatting sqref="AF14">
    <cfRule type="cellIs" dxfId="5560" priority="476" operator="lessThan">
      <formula>1</formula>
    </cfRule>
  </conditionalFormatting>
  <conditionalFormatting sqref="AP14">
    <cfRule type="cellIs" dxfId="5559" priority="474" operator="lessThan">
      <formula>1</formula>
    </cfRule>
  </conditionalFormatting>
  <conditionalFormatting sqref="AK14 AU14">
    <cfRule type="cellIs" dxfId="5558" priority="475" operator="lessThan">
      <formula>1</formula>
    </cfRule>
  </conditionalFormatting>
  <conditionalFormatting sqref="I14">
    <cfRule type="cellIs" dxfId="5557" priority="473" operator="greaterThan">
      <formula>1</formula>
    </cfRule>
  </conditionalFormatting>
  <conditionalFormatting sqref="J24">
    <cfRule type="cellIs" dxfId="5556" priority="472" operator="greaterThan">
      <formula>1</formula>
    </cfRule>
  </conditionalFormatting>
  <conditionalFormatting sqref="J16">
    <cfRule type="cellIs" dxfId="5555" priority="471" operator="greaterThan">
      <formula>1</formula>
    </cfRule>
  </conditionalFormatting>
  <conditionalFormatting sqref="J51">
    <cfRule type="cellIs" dxfId="5554" priority="470" operator="greaterThan">
      <formula>1</formula>
    </cfRule>
  </conditionalFormatting>
  <conditionalFormatting sqref="I33">
    <cfRule type="cellIs" dxfId="5553" priority="467" operator="greaterThan">
      <formula>1</formula>
    </cfRule>
  </conditionalFormatting>
  <conditionalFormatting sqref="J52">
    <cfRule type="cellIs" dxfId="5552" priority="468" operator="greaterThan">
      <formula>1</formula>
    </cfRule>
  </conditionalFormatting>
  <conditionalFormatting sqref="I31">
    <cfRule type="cellIs" dxfId="5551" priority="466" operator="greaterThan">
      <formula>1</formula>
    </cfRule>
  </conditionalFormatting>
  <conditionalFormatting sqref="I52">
    <cfRule type="cellIs" dxfId="5550" priority="465" operator="greaterThan">
      <formula>1</formula>
    </cfRule>
  </conditionalFormatting>
  <conditionalFormatting sqref="AA25">
    <cfRule type="cellIs" dxfId="5549" priority="461" operator="lessThan">
      <formula>1</formula>
    </cfRule>
  </conditionalFormatting>
  <conditionalFormatting sqref="G25">
    <cfRule type="cellIs" dxfId="5548" priority="464" operator="lessThan">
      <formula>F25</formula>
    </cfRule>
  </conditionalFormatting>
  <conditionalFormatting sqref="W25">
    <cfRule type="cellIs" dxfId="5547" priority="463" operator="lessThan">
      <formula>N25</formula>
    </cfRule>
  </conditionalFormatting>
  <conditionalFormatting sqref="Z25">
    <cfRule type="cellIs" dxfId="5546" priority="462" operator="lessThan">
      <formula>1</formula>
    </cfRule>
  </conditionalFormatting>
  <conditionalFormatting sqref="H25">
    <cfRule type="cellIs" dxfId="5545" priority="460" operator="greaterThan">
      <formula>1</formula>
    </cfRule>
  </conditionalFormatting>
  <conditionalFormatting sqref="AQ25">
    <cfRule type="cellIs" dxfId="5544" priority="459" operator="equal">
      <formula>0</formula>
    </cfRule>
  </conditionalFormatting>
  <conditionalFormatting sqref="AZ25 BE25 BJ25 BT25">
    <cfRule type="cellIs" dxfId="5543" priority="458" operator="lessThan">
      <formula>1</formula>
    </cfRule>
  </conditionalFormatting>
  <conditionalFormatting sqref="BA25">
    <cfRule type="cellIs" dxfId="5542" priority="457" operator="equal">
      <formula>0</formula>
    </cfRule>
  </conditionalFormatting>
  <conditionalFormatting sqref="BF25">
    <cfRule type="cellIs" dxfId="5541" priority="456" operator="equal">
      <formula>0</formula>
    </cfRule>
  </conditionalFormatting>
  <conditionalFormatting sqref="BK25">
    <cfRule type="cellIs" dxfId="5540" priority="455" operator="equal">
      <formula>0</formula>
    </cfRule>
  </conditionalFormatting>
  <conditionalFormatting sqref="BP25">
    <cfRule type="cellIs" dxfId="5539" priority="454" operator="equal">
      <formula>0</formula>
    </cfRule>
  </conditionalFormatting>
  <conditionalFormatting sqref="BU25">
    <cfRule type="cellIs" dxfId="5538" priority="453" operator="equal">
      <formula>0</formula>
    </cfRule>
  </conditionalFormatting>
  <conditionalFormatting sqref="AB25">
    <cfRule type="cellIs" dxfId="5537" priority="452" operator="equal">
      <formula>0</formula>
    </cfRule>
  </conditionalFormatting>
  <conditionalFormatting sqref="AF25">
    <cfRule type="cellIs" dxfId="5536" priority="451" operator="lessThan">
      <formula>1</formula>
    </cfRule>
  </conditionalFormatting>
  <conditionalFormatting sqref="AP25">
    <cfRule type="cellIs" dxfId="5535" priority="449" operator="lessThan">
      <formula>1</formula>
    </cfRule>
  </conditionalFormatting>
  <conditionalFormatting sqref="AK25 AU25">
    <cfRule type="cellIs" dxfId="5534" priority="450" operator="lessThan">
      <formula>1</formula>
    </cfRule>
  </conditionalFormatting>
  <conditionalFormatting sqref="AG25">
    <cfRule type="cellIs" dxfId="5533" priority="448" operator="equal">
      <formula>0</formula>
    </cfRule>
  </conditionalFormatting>
  <conditionalFormatting sqref="AQ25">
    <cfRule type="cellIs" dxfId="5532" priority="446" operator="equal">
      <formula>0</formula>
    </cfRule>
  </conditionalFormatting>
  <conditionalFormatting sqref="AL25">
    <cfRule type="cellIs" dxfId="5531" priority="447" operator="equal">
      <formula>0</formula>
    </cfRule>
  </conditionalFormatting>
  <conditionalFormatting sqref="AV25">
    <cfRule type="cellIs" dxfId="5530" priority="445" operator="equal">
      <formula>0</formula>
    </cfRule>
  </conditionalFormatting>
  <conditionalFormatting sqref="Z23">
    <cfRule type="cellIs" dxfId="5529" priority="443" operator="lessThan">
      <formula>1</formula>
    </cfRule>
  </conditionalFormatting>
  <conditionalFormatting sqref="AA23">
    <cfRule type="cellIs" dxfId="5528" priority="442" operator="lessThan">
      <formula>1</formula>
    </cfRule>
  </conditionalFormatting>
  <conditionalFormatting sqref="W23">
    <cfRule type="cellIs" dxfId="5527" priority="444" operator="lessThan">
      <formula>N23</formula>
    </cfRule>
  </conditionalFormatting>
  <conditionalFormatting sqref="H23">
    <cfRule type="cellIs" dxfId="5526" priority="441" operator="greaterThan">
      <formula>1</formula>
    </cfRule>
  </conditionalFormatting>
  <conditionalFormatting sqref="AQ23">
    <cfRule type="cellIs" dxfId="5525" priority="440" operator="equal">
      <formula>0</formula>
    </cfRule>
  </conditionalFormatting>
  <conditionalFormatting sqref="AZ23 BE23 BJ23 BT23">
    <cfRule type="cellIs" dxfId="5524" priority="439" operator="lessThan">
      <formula>1</formula>
    </cfRule>
  </conditionalFormatting>
  <conditionalFormatting sqref="BA23">
    <cfRule type="cellIs" dxfId="5523" priority="438" operator="equal">
      <formula>0</formula>
    </cfRule>
  </conditionalFormatting>
  <conditionalFormatting sqref="BF23">
    <cfRule type="cellIs" dxfId="5522" priority="437" operator="equal">
      <formula>0</formula>
    </cfRule>
  </conditionalFormatting>
  <conditionalFormatting sqref="BK23">
    <cfRule type="cellIs" dxfId="5521" priority="436" operator="equal">
      <formula>0</formula>
    </cfRule>
  </conditionalFormatting>
  <conditionalFormatting sqref="BP23">
    <cfRule type="cellIs" dxfId="5520" priority="435" operator="equal">
      <formula>0</formula>
    </cfRule>
  </conditionalFormatting>
  <conditionalFormatting sqref="BU23">
    <cfRule type="cellIs" dxfId="5519" priority="434" operator="equal">
      <formula>0</formula>
    </cfRule>
  </conditionalFormatting>
  <conditionalFormatting sqref="BF23">
    <cfRule type="cellIs" dxfId="5518" priority="433" operator="equal">
      <formula>0</formula>
    </cfRule>
  </conditionalFormatting>
  <conditionalFormatting sqref="AB23">
    <cfRule type="cellIs" dxfId="5517" priority="432" operator="equal">
      <formula>0</formula>
    </cfRule>
  </conditionalFormatting>
  <conditionalFormatting sqref="AF23">
    <cfRule type="cellIs" dxfId="5516" priority="431" operator="lessThan">
      <formula>1</formula>
    </cfRule>
  </conditionalFormatting>
  <conditionalFormatting sqref="AP23">
    <cfRule type="cellIs" dxfId="5515" priority="429" operator="lessThan">
      <formula>1</formula>
    </cfRule>
  </conditionalFormatting>
  <conditionalFormatting sqref="AK23 AU23">
    <cfRule type="cellIs" dxfId="5514" priority="430" operator="lessThan">
      <formula>1</formula>
    </cfRule>
  </conditionalFormatting>
  <conditionalFormatting sqref="AG23">
    <cfRule type="cellIs" dxfId="5513" priority="428" operator="equal">
      <formula>0</formula>
    </cfRule>
  </conditionalFormatting>
  <conditionalFormatting sqref="AL23">
    <cfRule type="cellIs" dxfId="5512" priority="427" operator="equal">
      <formula>0</formula>
    </cfRule>
  </conditionalFormatting>
  <conditionalFormatting sqref="AQ23">
    <cfRule type="cellIs" dxfId="5511" priority="426" operator="equal">
      <formula>0</formula>
    </cfRule>
  </conditionalFormatting>
  <conditionalFormatting sqref="AV23">
    <cfRule type="cellIs" dxfId="5510" priority="425" operator="equal">
      <formula>0</formula>
    </cfRule>
  </conditionalFormatting>
  <conditionalFormatting sqref="AA17">
    <cfRule type="cellIs" dxfId="5509" priority="421" operator="lessThan">
      <formula>1</formula>
    </cfRule>
  </conditionalFormatting>
  <conditionalFormatting sqref="G17">
    <cfRule type="cellIs" dxfId="5508" priority="424" operator="lessThan">
      <formula>F17</formula>
    </cfRule>
  </conditionalFormatting>
  <conditionalFormatting sqref="W17">
    <cfRule type="cellIs" dxfId="5507" priority="423" operator="lessThan">
      <formula>N17</formula>
    </cfRule>
  </conditionalFormatting>
  <conditionalFormatting sqref="Z17">
    <cfRule type="cellIs" dxfId="5506" priority="422" operator="lessThan">
      <formula>1</formula>
    </cfRule>
  </conditionalFormatting>
  <conditionalFormatting sqref="AQ17">
    <cfRule type="cellIs" dxfId="5505" priority="420" operator="equal">
      <formula>0</formula>
    </cfRule>
  </conditionalFormatting>
  <conditionalFormatting sqref="AZ17 BE17 BJ17 BT17">
    <cfRule type="cellIs" dxfId="5504" priority="419" operator="lessThan">
      <formula>1</formula>
    </cfRule>
  </conditionalFormatting>
  <conditionalFormatting sqref="BA17">
    <cfRule type="cellIs" dxfId="5503" priority="418" operator="equal">
      <formula>0</formula>
    </cfRule>
  </conditionalFormatting>
  <conditionalFormatting sqref="BF17">
    <cfRule type="cellIs" dxfId="5502" priority="417" operator="equal">
      <formula>0</formula>
    </cfRule>
  </conditionalFormatting>
  <conditionalFormatting sqref="BK17">
    <cfRule type="cellIs" dxfId="5501" priority="416" operator="equal">
      <formula>0</formula>
    </cfRule>
  </conditionalFormatting>
  <conditionalFormatting sqref="BP17">
    <cfRule type="cellIs" dxfId="5500" priority="415" operator="equal">
      <formula>0</formula>
    </cfRule>
  </conditionalFormatting>
  <conditionalFormatting sqref="BU17">
    <cfRule type="cellIs" dxfId="5499" priority="414" operator="equal">
      <formula>0</formula>
    </cfRule>
  </conditionalFormatting>
  <conditionalFormatting sqref="AB17">
    <cfRule type="cellIs" dxfId="5498" priority="413" operator="equal">
      <formula>0</formula>
    </cfRule>
  </conditionalFormatting>
  <conditionalFormatting sqref="AF17">
    <cfRule type="cellIs" dxfId="5497" priority="412" operator="lessThan">
      <formula>1</formula>
    </cfRule>
  </conditionalFormatting>
  <conditionalFormatting sqref="AP17">
    <cfRule type="cellIs" dxfId="5496" priority="410" operator="lessThan">
      <formula>1</formula>
    </cfRule>
  </conditionalFormatting>
  <conditionalFormatting sqref="AK17 AU17">
    <cfRule type="cellIs" dxfId="5495" priority="411" operator="lessThan">
      <formula>1</formula>
    </cfRule>
  </conditionalFormatting>
  <conditionalFormatting sqref="AG17">
    <cfRule type="cellIs" dxfId="5494" priority="409" operator="equal">
      <formula>0</formula>
    </cfRule>
  </conditionalFormatting>
  <conditionalFormatting sqref="AQ17">
    <cfRule type="cellIs" dxfId="5493" priority="407" operator="equal">
      <formula>0</formula>
    </cfRule>
  </conditionalFormatting>
  <conditionalFormatting sqref="AL17">
    <cfRule type="cellIs" dxfId="5492" priority="408" operator="equal">
      <formula>0</formula>
    </cfRule>
  </conditionalFormatting>
  <conditionalFormatting sqref="AV17">
    <cfRule type="cellIs" dxfId="5491" priority="406" operator="equal">
      <formula>0</formula>
    </cfRule>
  </conditionalFormatting>
  <conditionalFormatting sqref="J17">
    <cfRule type="cellIs" dxfId="5490" priority="405" operator="greaterThan">
      <formula>1</formula>
    </cfRule>
  </conditionalFormatting>
  <conditionalFormatting sqref="I17">
    <cfRule type="cellIs" dxfId="5489" priority="404" operator="greaterThan">
      <formula>1</formula>
    </cfRule>
  </conditionalFormatting>
  <conditionalFormatting sqref="I13">
    <cfRule type="cellIs" dxfId="5488" priority="403" operator="greaterThan">
      <formula>1</formula>
    </cfRule>
  </conditionalFormatting>
  <conditionalFormatting sqref="W40">
    <cfRule type="cellIs" dxfId="5487" priority="402" operator="lessThan">
      <formula>N40</formula>
    </cfRule>
  </conditionalFormatting>
  <conditionalFormatting sqref="G40">
    <cfRule type="cellIs" dxfId="5486" priority="401" operator="lessThan">
      <formula>F40</formula>
    </cfRule>
  </conditionalFormatting>
  <conditionalFormatting sqref="AA40">
    <cfRule type="cellIs" dxfId="5485" priority="399" operator="lessThan">
      <formula>1</formula>
    </cfRule>
  </conditionalFormatting>
  <conditionalFormatting sqref="Z40">
    <cfRule type="cellIs" dxfId="5484" priority="400" operator="lessThan">
      <formula>1</formula>
    </cfRule>
  </conditionalFormatting>
  <conditionalFormatting sqref="H40">
    <cfRule type="cellIs" dxfId="5483" priority="398" operator="greaterThan">
      <formula>1</formula>
    </cfRule>
  </conditionalFormatting>
  <conditionalFormatting sqref="J40">
    <cfRule type="cellIs" dxfId="5482" priority="397" operator="greaterThan">
      <formula>1</formula>
    </cfRule>
  </conditionalFormatting>
  <conditionalFormatting sqref="AB40">
    <cfRule type="cellIs" dxfId="5481" priority="396" operator="equal">
      <formula>0</formula>
    </cfRule>
  </conditionalFormatting>
  <conditionalFormatting sqref="AZ40 BE40 BJ40 BT40">
    <cfRule type="cellIs" dxfId="5480" priority="395" operator="lessThan">
      <formula>1</formula>
    </cfRule>
  </conditionalFormatting>
  <conditionalFormatting sqref="BA40">
    <cfRule type="cellIs" dxfId="5479" priority="394" operator="equal">
      <formula>0</formula>
    </cfRule>
  </conditionalFormatting>
  <conditionalFormatting sqref="BF40">
    <cfRule type="cellIs" dxfId="5478" priority="393" operator="equal">
      <formula>0</formula>
    </cfRule>
  </conditionalFormatting>
  <conditionalFormatting sqref="BK40">
    <cfRule type="cellIs" dxfId="5477" priority="392" operator="equal">
      <formula>0</formula>
    </cfRule>
  </conditionalFormatting>
  <conditionalFormatting sqref="BP40">
    <cfRule type="cellIs" dxfId="5476" priority="391" operator="equal">
      <formula>0</formula>
    </cfRule>
  </conditionalFormatting>
  <conditionalFormatting sqref="BU40">
    <cfRule type="cellIs" dxfId="5475" priority="390" operator="equal">
      <formula>0</formula>
    </cfRule>
  </conditionalFormatting>
  <conditionalFormatting sqref="AB40">
    <cfRule type="cellIs" dxfId="5474" priority="389" operator="equal">
      <formula>0</formula>
    </cfRule>
  </conditionalFormatting>
  <conditionalFormatting sqref="AF40">
    <cfRule type="cellIs" dxfId="5473" priority="388" operator="lessThan">
      <formula>1</formula>
    </cfRule>
  </conditionalFormatting>
  <conditionalFormatting sqref="AL40">
    <cfRule type="cellIs" dxfId="5472" priority="385" operator="equal">
      <formula>0</formula>
    </cfRule>
  </conditionalFormatting>
  <conditionalFormatting sqref="AU40 AK40 AP40">
    <cfRule type="cellIs" dxfId="5471" priority="387" operator="lessThan">
      <formula>1</formula>
    </cfRule>
  </conditionalFormatting>
  <conditionalFormatting sqref="AG40">
    <cfRule type="cellIs" dxfId="5470" priority="386" operator="equal">
      <formula>0</formula>
    </cfRule>
  </conditionalFormatting>
  <conditionalFormatting sqref="AV40">
    <cfRule type="cellIs" dxfId="5469" priority="383" operator="equal">
      <formula>0</formula>
    </cfRule>
  </conditionalFormatting>
  <conditionalFormatting sqref="AQ40">
    <cfRule type="cellIs" dxfId="5468" priority="384" operator="equal">
      <formula>0</formula>
    </cfRule>
  </conditionalFormatting>
  <conditionalFormatting sqref="W15">
    <cfRule type="cellIs" dxfId="5467" priority="382" operator="lessThan">
      <formula>N15</formula>
    </cfRule>
  </conditionalFormatting>
  <conditionalFormatting sqref="Z15">
    <cfRule type="cellIs" dxfId="5466" priority="380" operator="lessThan">
      <formula>1</formula>
    </cfRule>
  </conditionalFormatting>
  <conditionalFormatting sqref="G15">
    <cfRule type="cellIs" dxfId="5465" priority="381" operator="lessThan">
      <formula>F15</formula>
    </cfRule>
  </conditionalFormatting>
  <conditionalFormatting sqref="AA15">
    <cfRule type="cellIs" dxfId="5464" priority="379" operator="lessThan">
      <formula>1</formula>
    </cfRule>
  </conditionalFormatting>
  <conditionalFormatting sqref="H15">
    <cfRule type="cellIs" dxfId="5463" priority="378" operator="greaterThan">
      <formula>1</formula>
    </cfRule>
  </conditionalFormatting>
  <conditionalFormatting sqref="J15">
    <cfRule type="cellIs" dxfId="5462" priority="377" operator="greaterThan">
      <formula>1</formula>
    </cfRule>
  </conditionalFormatting>
  <conditionalFormatting sqref="BF15 BA15 BK15 BP15 BU15 AG15 AL15 AV15 AQ15 AB15">
    <cfRule type="cellIs" dxfId="5461" priority="376" operator="equal">
      <formula>0</formula>
    </cfRule>
  </conditionalFormatting>
  <conditionalFormatting sqref="AZ15 BE15 BJ15 BT15">
    <cfRule type="cellIs" dxfId="5460" priority="375" operator="lessThan">
      <formula>1</formula>
    </cfRule>
  </conditionalFormatting>
  <conditionalFormatting sqref="AB15">
    <cfRule type="cellIs" dxfId="5459" priority="374" operator="equal">
      <formula>0</formula>
    </cfRule>
  </conditionalFormatting>
  <conditionalFormatting sqref="AF15">
    <cfRule type="cellIs" dxfId="5458" priority="373" operator="lessThan">
      <formula>1</formula>
    </cfRule>
  </conditionalFormatting>
  <conditionalFormatting sqref="AU15 AK15 AP15">
    <cfRule type="cellIs" dxfId="5457" priority="372" operator="lessThan">
      <formula>1</formula>
    </cfRule>
  </conditionalFormatting>
  <conditionalFormatting sqref="I15">
    <cfRule type="cellIs" dxfId="5456" priority="371" operator="greaterThan">
      <formula>1</formula>
    </cfRule>
  </conditionalFormatting>
  <conditionalFormatting sqref="Z22">
    <cfRule type="cellIs" dxfId="5455" priority="368" operator="lessThan">
      <formula>1</formula>
    </cfRule>
  </conditionalFormatting>
  <conditionalFormatting sqref="AA22">
    <cfRule type="cellIs" dxfId="5454" priority="367" operator="lessThan">
      <formula>1</formula>
    </cfRule>
  </conditionalFormatting>
  <conditionalFormatting sqref="G22">
    <cfRule type="cellIs" dxfId="5453" priority="370" operator="lessThan">
      <formula>F22</formula>
    </cfRule>
  </conditionalFormatting>
  <conditionalFormatting sqref="W22">
    <cfRule type="cellIs" dxfId="5452" priority="369" operator="lessThan">
      <formula>N22</formula>
    </cfRule>
  </conditionalFormatting>
  <conditionalFormatting sqref="H22">
    <cfRule type="cellIs" dxfId="5451" priority="366" operator="greaterThan">
      <formula>1</formula>
    </cfRule>
  </conditionalFormatting>
  <conditionalFormatting sqref="AQ22">
    <cfRule type="cellIs" dxfId="5450" priority="365" operator="equal">
      <formula>0</formula>
    </cfRule>
  </conditionalFormatting>
  <conditionalFormatting sqref="AZ22 BE22 BJ22 BT22">
    <cfRule type="cellIs" dxfId="5449" priority="364" operator="lessThan">
      <formula>1</formula>
    </cfRule>
  </conditionalFormatting>
  <conditionalFormatting sqref="BA22">
    <cfRule type="cellIs" dxfId="5448" priority="363" operator="equal">
      <formula>0</formula>
    </cfRule>
  </conditionalFormatting>
  <conditionalFormatting sqref="BF22">
    <cfRule type="cellIs" dxfId="5447" priority="362" operator="equal">
      <formula>0</formula>
    </cfRule>
  </conditionalFormatting>
  <conditionalFormatting sqref="BK22">
    <cfRule type="cellIs" dxfId="5446" priority="361" operator="equal">
      <formula>0</formula>
    </cfRule>
  </conditionalFormatting>
  <conditionalFormatting sqref="BP22">
    <cfRule type="cellIs" dxfId="5445" priority="360" operator="equal">
      <formula>0</formula>
    </cfRule>
  </conditionalFormatting>
  <conditionalFormatting sqref="BU22">
    <cfRule type="cellIs" dxfId="5444" priority="359" operator="equal">
      <formula>0</formula>
    </cfRule>
  </conditionalFormatting>
  <conditionalFormatting sqref="BF22">
    <cfRule type="cellIs" dxfId="5443" priority="358" operator="equal">
      <formula>0</formula>
    </cfRule>
  </conditionalFormatting>
  <conditionalFormatting sqref="AB22">
    <cfRule type="cellIs" dxfId="5442" priority="357" operator="equal">
      <formula>0</formula>
    </cfRule>
  </conditionalFormatting>
  <conditionalFormatting sqref="AF22">
    <cfRule type="cellIs" dxfId="5441" priority="356" operator="lessThan">
      <formula>1</formula>
    </cfRule>
  </conditionalFormatting>
  <conditionalFormatting sqref="AP22">
    <cfRule type="cellIs" dxfId="5440" priority="354" operator="lessThan">
      <formula>1</formula>
    </cfRule>
  </conditionalFormatting>
  <conditionalFormatting sqref="AK22 AU22">
    <cfRule type="cellIs" dxfId="5439" priority="355" operator="lessThan">
      <formula>1</formula>
    </cfRule>
  </conditionalFormatting>
  <conditionalFormatting sqref="AG22">
    <cfRule type="cellIs" dxfId="5438" priority="353" operator="equal">
      <formula>0</formula>
    </cfRule>
  </conditionalFormatting>
  <conditionalFormatting sqref="AL22">
    <cfRule type="cellIs" dxfId="5437" priority="352" operator="equal">
      <formula>0</formula>
    </cfRule>
  </conditionalFormatting>
  <conditionalFormatting sqref="AQ22">
    <cfRule type="cellIs" dxfId="5436" priority="351" operator="equal">
      <formula>0</formula>
    </cfRule>
  </conditionalFormatting>
  <conditionalFormatting sqref="AV22">
    <cfRule type="cellIs" dxfId="5435" priority="350" operator="equal">
      <formula>0</formula>
    </cfRule>
  </conditionalFormatting>
  <conditionalFormatting sqref="J22">
    <cfRule type="cellIs" dxfId="5434" priority="349" operator="greaterThan">
      <formula>1</formula>
    </cfRule>
  </conditionalFormatting>
  <conditionalFormatting sqref="Z5">
    <cfRule type="cellIs" dxfId="5433" priority="347" operator="lessThan">
      <formula>1</formula>
    </cfRule>
  </conditionalFormatting>
  <conditionalFormatting sqref="AA5">
    <cfRule type="cellIs" dxfId="5432" priority="346" operator="lessThan">
      <formula>1</formula>
    </cfRule>
  </conditionalFormatting>
  <conditionalFormatting sqref="W5">
    <cfRule type="cellIs" dxfId="5431" priority="348" operator="lessThan">
      <formula>N5</formula>
    </cfRule>
  </conditionalFormatting>
  <conditionalFormatting sqref="H5">
    <cfRule type="cellIs" dxfId="5430" priority="345" operator="greaterThan">
      <formula>1</formula>
    </cfRule>
  </conditionalFormatting>
  <conditionalFormatting sqref="AQ5">
    <cfRule type="cellIs" dxfId="5429" priority="344" operator="equal">
      <formula>0</formula>
    </cfRule>
  </conditionalFormatting>
  <conditionalFormatting sqref="AZ5 BE5 BJ5 BT5">
    <cfRule type="cellIs" dxfId="5428" priority="343" operator="lessThan">
      <formula>1</formula>
    </cfRule>
  </conditionalFormatting>
  <conditionalFormatting sqref="BA5">
    <cfRule type="cellIs" dxfId="5427" priority="342" operator="equal">
      <formula>0</formula>
    </cfRule>
  </conditionalFormatting>
  <conditionalFormatting sqref="BF5">
    <cfRule type="cellIs" dxfId="5426" priority="341" operator="equal">
      <formula>0</formula>
    </cfRule>
  </conditionalFormatting>
  <conditionalFormatting sqref="BK5">
    <cfRule type="cellIs" dxfId="5425" priority="340" operator="equal">
      <formula>0</formula>
    </cfRule>
  </conditionalFormatting>
  <conditionalFormatting sqref="BP5">
    <cfRule type="cellIs" dxfId="5424" priority="339" operator="equal">
      <formula>0</formula>
    </cfRule>
  </conditionalFormatting>
  <conditionalFormatting sqref="BU5">
    <cfRule type="cellIs" dxfId="5423" priority="338" operator="equal">
      <formula>0</formula>
    </cfRule>
  </conditionalFormatting>
  <conditionalFormatting sqref="BF5">
    <cfRule type="cellIs" dxfId="5422" priority="337" operator="equal">
      <formula>0</formula>
    </cfRule>
  </conditionalFormatting>
  <conditionalFormatting sqref="AB5">
    <cfRule type="cellIs" dxfId="5421" priority="336" operator="equal">
      <formula>0</formula>
    </cfRule>
  </conditionalFormatting>
  <conditionalFormatting sqref="AF5">
    <cfRule type="cellIs" dxfId="5420" priority="335" operator="lessThan">
      <formula>1</formula>
    </cfRule>
  </conditionalFormatting>
  <conditionalFormatting sqref="AP5">
    <cfRule type="cellIs" dxfId="5419" priority="333" operator="lessThan">
      <formula>1</formula>
    </cfRule>
  </conditionalFormatting>
  <conditionalFormatting sqref="AK5 AU5">
    <cfRule type="cellIs" dxfId="5418" priority="334" operator="lessThan">
      <formula>1</formula>
    </cfRule>
  </conditionalFormatting>
  <conditionalFormatting sqref="AG5">
    <cfRule type="cellIs" dxfId="5417" priority="332" operator="equal">
      <formula>0</formula>
    </cfRule>
  </conditionalFormatting>
  <conditionalFormatting sqref="AL5">
    <cfRule type="cellIs" dxfId="5416" priority="331" operator="equal">
      <formula>0</formula>
    </cfRule>
  </conditionalFormatting>
  <conditionalFormatting sqref="AQ5">
    <cfRule type="cellIs" dxfId="5415" priority="330" operator="equal">
      <formula>0</formula>
    </cfRule>
  </conditionalFormatting>
  <conditionalFormatting sqref="AV5">
    <cfRule type="cellIs" dxfId="5414" priority="329" operator="equal">
      <formula>0</formula>
    </cfRule>
  </conditionalFormatting>
  <conditionalFormatting sqref="I5">
    <cfRule type="cellIs" dxfId="5413" priority="328" operator="greaterThan">
      <formula>1</formula>
    </cfRule>
  </conditionalFormatting>
  <conditionalFormatting sqref="J5">
    <cfRule type="cellIs" dxfId="5412" priority="327" operator="greaterThan">
      <formula>1</formula>
    </cfRule>
  </conditionalFormatting>
  <conditionalFormatting sqref="I16">
    <cfRule type="cellIs" dxfId="5411" priority="325" operator="greaterThan">
      <formula>1</formula>
    </cfRule>
  </conditionalFormatting>
  <conditionalFormatting sqref="I35">
    <cfRule type="cellIs" dxfId="5410" priority="326" operator="greaterThan">
      <formula>1</formula>
    </cfRule>
  </conditionalFormatting>
  <conditionalFormatting sqref="I46">
    <cfRule type="cellIs" dxfId="5409" priority="324" operator="greaterThan">
      <formula>1</formula>
    </cfRule>
  </conditionalFormatting>
  <conditionalFormatting sqref="J13:J14">
    <cfRule type="cellIs" dxfId="5408" priority="323" operator="greaterThan">
      <formula>1</formula>
    </cfRule>
  </conditionalFormatting>
  <conditionalFormatting sqref="Z34">
    <cfRule type="cellIs" dxfId="5407" priority="322" operator="lessThan">
      <formula>1</formula>
    </cfRule>
  </conditionalFormatting>
  <conditionalFormatting sqref="Z39">
    <cfRule type="cellIs" dxfId="5406" priority="321" operator="lessThan">
      <formula>1</formula>
    </cfRule>
  </conditionalFormatting>
  <conditionalFormatting sqref="AK52">
    <cfRule type="cellIs" dxfId="5405" priority="297" operator="lessThan">
      <formula>1</formula>
    </cfRule>
  </conditionalFormatting>
  <conditionalFormatting sqref="Z41">
    <cfRule type="cellIs" dxfId="5404" priority="320" operator="lessThan">
      <formula>1</formula>
    </cfRule>
  </conditionalFormatting>
  <conditionalFormatting sqref="Z48">
    <cfRule type="cellIs" dxfId="5403" priority="319" operator="lessThan">
      <formula>1</formula>
    </cfRule>
  </conditionalFormatting>
  <conditionalFormatting sqref="Z53">
    <cfRule type="cellIs" dxfId="5402" priority="318" operator="lessThan">
      <formula>1</formula>
    </cfRule>
  </conditionalFormatting>
  <conditionalFormatting sqref="AG51 AG49">
    <cfRule type="cellIs" dxfId="5401" priority="317" operator="equal">
      <formula>0</formula>
    </cfRule>
  </conditionalFormatting>
  <conditionalFormatting sqref="AG50">
    <cfRule type="cellIs" dxfId="5400" priority="316" operator="equal">
      <formula>0</formula>
    </cfRule>
  </conditionalFormatting>
  <conditionalFormatting sqref="AL51 AL49">
    <cfRule type="cellIs" dxfId="5399" priority="315" operator="equal">
      <formula>0</formula>
    </cfRule>
  </conditionalFormatting>
  <conditionalFormatting sqref="AL50">
    <cfRule type="cellIs" dxfId="5398" priority="314" operator="equal">
      <formula>0</formula>
    </cfRule>
  </conditionalFormatting>
  <conditionalFormatting sqref="AQ51 AQ49">
    <cfRule type="cellIs" dxfId="5397" priority="313" operator="equal">
      <formula>0</formula>
    </cfRule>
  </conditionalFormatting>
  <conditionalFormatting sqref="AQ50">
    <cfRule type="cellIs" dxfId="5396" priority="312" operator="equal">
      <formula>0</formula>
    </cfRule>
  </conditionalFormatting>
  <conditionalFormatting sqref="AV51 AV49">
    <cfRule type="cellIs" dxfId="5395" priority="311" operator="equal">
      <formula>0</formula>
    </cfRule>
  </conditionalFormatting>
  <conditionalFormatting sqref="AV50">
    <cfRule type="cellIs" dxfId="5394" priority="310" operator="equal">
      <formula>0</formula>
    </cfRule>
  </conditionalFormatting>
  <conditionalFormatting sqref="BA51 BA49">
    <cfRule type="cellIs" dxfId="5393" priority="309" operator="equal">
      <formula>0</formula>
    </cfRule>
  </conditionalFormatting>
  <conditionalFormatting sqref="BA50">
    <cfRule type="cellIs" dxfId="5392" priority="308" operator="equal">
      <formula>0</formula>
    </cfRule>
  </conditionalFormatting>
  <conditionalFormatting sqref="BF51 BF49">
    <cfRule type="cellIs" dxfId="5391" priority="307" operator="equal">
      <formula>0</formula>
    </cfRule>
  </conditionalFormatting>
  <conditionalFormatting sqref="BF50">
    <cfRule type="cellIs" dxfId="5390" priority="306" operator="equal">
      <formula>0</formula>
    </cfRule>
  </conditionalFormatting>
  <conditionalFormatting sqref="BK51 BK49">
    <cfRule type="cellIs" dxfId="5389" priority="305" operator="equal">
      <formula>0</formula>
    </cfRule>
  </conditionalFormatting>
  <conditionalFormatting sqref="BK50">
    <cfRule type="cellIs" dxfId="5388" priority="304" operator="equal">
      <formula>0</formula>
    </cfRule>
  </conditionalFormatting>
  <conditionalFormatting sqref="BP51 BP49">
    <cfRule type="cellIs" dxfId="5387" priority="303" operator="equal">
      <formula>0</formula>
    </cfRule>
  </conditionalFormatting>
  <conditionalFormatting sqref="BP50">
    <cfRule type="cellIs" dxfId="5386" priority="302" operator="equal">
      <formula>0</formula>
    </cfRule>
  </conditionalFormatting>
  <conditionalFormatting sqref="BU51 BU49">
    <cfRule type="cellIs" dxfId="5385" priority="301" operator="equal">
      <formula>0</formula>
    </cfRule>
  </conditionalFormatting>
  <conditionalFormatting sqref="BU50">
    <cfRule type="cellIs" dxfId="5384" priority="300" operator="equal">
      <formula>0</formula>
    </cfRule>
  </conditionalFormatting>
  <conditionalFormatting sqref="AA52">
    <cfRule type="cellIs" dxfId="5383" priority="299" operator="lessThan">
      <formula>1</formula>
    </cfRule>
  </conditionalFormatting>
  <conditionalFormatting sqref="AF52">
    <cfRule type="cellIs" dxfId="5382" priority="298" operator="lessThan">
      <formula>1</formula>
    </cfRule>
  </conditionalFormatting>
  <conditionalFormatting sqref="AP52">
    <cfRule type="cellIs" dxfId="5381" priority="296" operator="lessThan">
      <formula>1</formula>
    </cfRule>
  </conditionalFormatting>
  <conditionalFormatting sqref="AU52">
    <cfRule type="cellIs" dxfId="5380" priority="295" operator="lessThan">
      <formula>1</formula>
    </cfRule>
  </conditionalFormatting>
  <conditionalFormatting sqref="AZ52">
    <cfRule type="cellIs" dxfId="5379" priority="294" operator="lessThan">
      <formula>1</formula>
    </cfRule>
  </conditionalFormatting>
  <conditionalFormatting sqref="BE52">
    <cfRule type="cellIs" dxfId="5378" priority="293" operator="lessThan">
      <formula>1</formula>
    </cfRule>
  </conditionalFormatting>
  <conditionalFormatting sqref="BJ52">
    <cfRule type="cellIs" dxfId="5377" priority="292" operator="lessThan">
      <formula>1</formula>
    </cfRule>
  </conditionalFormatting>
  <conditionalFormatting sqref="BT52">
    <cfRule type="cellIs" dxfId="5376" priority="291" operator="lessThan">
      <formula>1</formula>
    </cfRule>
  </conditionalFormatting>
  <conditionalFormatting sqref="AC5 AC21:AC22">
    <cfRule type="cellIs" dxfId="5375" priority="290" operator="lessThan">
      <formula>$R5</formula>
    </cfRule>
  </conditionalFormatting>
  <conditionalFormatting sqref="AC49:AC50">
    <cfRule type="cellIs" dxfId="5374" priority="289" operator="lessThan">
      <formula>$R49</formula>
    </cfRule>
  </conditionalFormatting>
  <conditionalFormatting sqref="AR37">
    <cfRule type="cellIs" dxfId="5373" priority="288" operator="lessThan">
      <formula>$R37</formula>
    </cfRule>
  </conditionalFormatting>
  <conditionalFormatting sqref="AH49:AH50">
    <cfRule type="cellIs" dxfId="5372" priority="287" operator="lessThan">
      <formula>$R49</formula>
    </cfRule>
  </conditionalFormatting>
  <conditionalFormatting sqref="AM49:AM50">
    <cfRule type="cellIs" dxfId="5371" priority="286" operator="lessThan">
      <formula>$R49</formula>
    </cfRule>
  </conditionalFormatting>
  <conditionalFormatting sqref="AR49:AR50">
    <cfRule type="cellIs" dxfId="5370" priority="285" operator="lessThan">
      <formula>$R49</formula>
    </cfRule>
  </conditionalFormatting>
  <conditionalFormatting sqref="AW49:AW50">
    <cfRule type="cellIs" dxfId="5369" priority="284" operator="lessThan">
      <formula>$R49</formula>
    </cfRule>
  </conditionalFormatting>
  <conditionalFormatting sqref="BB49:BB50">
    <cfRule type="cellIs" dxfId="5368" priority="283" operator="lessThan">
      <formula>$R49</formula>
    </cfRule>
  </conditionalFormatting>
  <conditionalFormatting sqref="BG49:BG50">
    <cfRule type="cellIs" dxfId="5367" priority="282" operator="lessThan">
      <formula>$R49</formula>
    </cfRule>
  </conditionalFormatting>
  <conditionalFormatting sqref="BL49:BL50">
    <cfRule type="cellIs" dxfId="5366" priority="281" operator="lessThan">
      <formula>$R49</formula>
    </cfRule>
  </conditionalFormatting>
  <conditionalFormatting sqref="BQ49:BQ50">
    <cfRule type="cellIs" dxfId="5365" priority="280" operator="lessThan">
      <formula>$R49</formula>
    </cfRule>
  </conditionalFormatting>
  <conditionalFormatting sqref="BV49:BV50">
    <cfRule type="cellIs" dxfId="5364" priority="279" operator="lessThan">
      <formula>$R49</formula>
    </cfRule>
  </conditionalFormatting>
  <conditionalFormatting sqref="I23">
    <cfRule type="cellIs" dxfId="5363" priority="278" operator="greaterThan">
      <formula>1</formula>
    </cfRule>
  </conditionalFormatting>
  <conditionalFormatting sqref="I36">
    <cfRule type="cellIs" dxfId="5362" priority="277" operator="greaterThan">
      <formula>1</formula>
    </cfRule>
  </conditionalFormatting>
  <conditionalFormatting sqref="J36">
    <cfRule type="cellIs" dxfId="5361" priority="276" operator="greaterThan">
      <formula>1</formula>
    </cfRule>
  </conditionalFormatting>
  <conditionalFormatting sqref="I25">
    <cfRule type="cellIs" dxfId="5360" priority="275" operator="greaterThan">
      <formula>1</formula>
    </cfRule>
  </conditionalFormatting>
  <conditionalFormatting sqref="J25">
    <cfRule type="cellIs" dxfId="5359" priority="274" operator="greaterThan">
      <formula>1</formula>
    </cfRule>
  </conditionalFormatting>
  <conditionalFormatting sqref="Z27">
    <cfRule type="cellIs" dxfId="5358" priority="272" operator="lessThan">
      <formula>1</formula>
    </cfRule>
  </conditionalFormatting>
  <conditionalFormatting sqref="AA27">
    <cfRule type="cellIs" dxfId="5357" priority="271" operator="lessThan">
      <formula>1</formula>
    </cfRule>
  </conditionalFormatting>
  <conditionalFormatting sqref="W27">
    <cfRule type="cellIs" dxfId="5356" priority="273" operator="lessThan">
      <formula>N27</formula>
    </cfRule>
  </conditionalFormatting>
  <conditionalFormatting sqref="H27">
    <cfRule type="cellIs" dxfId="5355" priority="270" operator="greaterThan">
      <formula>1</formula>
    </cfRule>
  </conditionalFormatting>
  <conditionalFormatting sqref="AQ27">
    <cfRule type="cellIs" dxfId="5354" priority="269" operator="equal">
      <formula>0</formula>
    </cfRule>
  </conditionalFormatting>
  <conditionalFormatting sqref="AZ27 BE27 BJ27 BT27">
    <cfRule type="cellIs" dxfId="5353" priority="268" operator="lessThan">
      <formula>1</formula>
    </cfRule>
  </conditionalFormatting>
  <conditionalFormatting sqref="BA27">
    <cfRule type="cellIs" dxfId="5352" priority="267" operator="equal">
      <formula>0</formula>
    </cfRule>
  </conditionalFormatting>
  <conditionalFormatting sqref="BF27">
    <cfRule type="cellIs" dxfId="5351" priority="266" operator="equal">
      <formula>0</formula>
    </cfRule>
  </conditionalFormatting>
  <conditionalFormatting sqref="BK27">
    <cfRule type="cellIs" dxfId="5350" priority="265" operator="equal">
      <formula>0</formula>
    </cfRule>
  </conditionalFormatting>
  <conditionalFormatting sqref="BP27">
    <cfRule type="cellIs" dxfId="5349" priority="264" operator="equal">
      <formula>0</formula>
    </cfRule>
  </conditionalFormatting>
  <conditionalFormatting sqref="BU27">
    <cfRule type="cellIs" dxfId="5348" priority="263" operator="equal">
      <formula>0</formula>
    </cfRule>
  </conditionalFormatting>
  <conditionalFormatting sqref="BF27">
    <cfRule type="cellIs" dxfId="5347" priority="262" operator="equal">
      <formula>0</formula>
    </cfRule>
  </conditionalFormatting>
  <conditionalFormatting sqref="AB27">
    <cfRule type="cellIs" dxfId="5346" priority="261" operator="equal">
      <formula>0</formula>
    </cfRule>
  </conditionalFormatting>
  <conditionalFormatting sqref="AF27">
    <cfRule type="cellIs" dxfId="5345" priority="260" operator="lessThan">
      <formula>1</formula>
    </cfRule>
  </conditionalFormatting>
  <conditionalFormatting sqref="AP27">
    <cfRule type="cellIs" dxfId="5344" priority="258" operator="lessThan">
      <formula>1</formula>
    </cfRule>
  </conditionalFormatting>
  <conditionalFormatting sqref="AK27 AU27">
    <cfRule type="cellIs" dxfId="5343" priority="259" operator="lessThan">
      <formula>1</formula>
    </cfRule>
  </conditionalFormatting>
  <conditionalFormatting sqref="AG27">
    <cfRule type="cellIs" dxfId="5342" priority="257" operator="equal">
      <formula>0</formula>
    </cfRule>
  </conditionalFormatting>
  <conditionalFormatting sqref="AL27">
    <cfRule type="cellIs" dxfId="5341" priority="256" operator="equal">
      <formula>0</formula>
    </cfRule>
  </conditionalFormatting>
  <conditionalFormatting sqref="AQ27">
    <cfRule type="cellIs" dxfId="5340" priority="255" operator="equal">
      <formula>0</formula>
    </cfRule>
  </conditionalFormatting>
  <conditionalFormatting sqref="AV27">
    <cfRule type="cellIs" dxfId="5339" priority="254" operator="equal">
      <formula>0</formula>
    </cfRule>
  </conditionalFormatting>
  <conditionalFormatting sqref="J27">
    <cfRule type="cellIs" dxfId="5338" priority="253" operator="greaterThan">
      <formula>1</formula>
    </cfRule>
  </conditionalFormatting>
  <conditionalFormatting sqref="I27">
    <cfRule type="cellIs" dxfId="5337" priority="252" operator="greaterThan">
      <formula>1</formula>
    </cfRule>
  </conditionalFormatting>
  <conditionalFormatting sqref="Z12">
    <cfRule type="cellIs" dxfId="5336" priority="250" operator="lessThan">
      <formula>1</formula>
    </cfRule>
  </conditionalFormatting>
  <conditionalFormatting sqref="AA12">
    <cfRule type="cellIs" dxfId="5335" priority="249" operator="lessThan">
      <formula>1</formula>
    </cfRule>
  </conditionalFormatting>
  <conditionalFormatting sqref="W12">
    <cfRule type="cellIs" dxfId="5334" priority="251" operator="lessThan">
      <formula>N12</formula>
    </cfRule>
  </conditionalFormatting>
  <conditionalFormatting sqref="AQ12">
    <cfRule type="cellIs" dxfId="5333" priority="248" operator="equal">
      <formula>0</formula>
    </cfRule>
  </conditionalFormatting>
  <conditionalFormatting sqref="AZ12 BE12 BJ12 BT12">
    <cfRule type="cellIs" dxfId="5332" priority="247" operator="lessThan">
      <formula>1</formula>
    </cfRule>
  </conditionalFormatting>
  <conditionalFormatting sqref="BA12">
    <cfRule type="cellIs" dxfId="5331" priority="246" operator="equal">
      <formula>0</formula>
    </cfRule>
  </conditionalFormatting>
  <conditionalFormatting sqref="BF12">
    <cfRule type="cellIs" dxfId="5330" priority="245" operator="equal">
      <formula>0</formula>
    </cfRule>
  </conditionalFormatting>
  <conditionalFormatting sqref="BK12">
    <cfRule type="cellIs" dxfId="5329" priority="244" operator="equal">
      <formula>0</formula>
    </cfRule>
  </conditionalFormatting>
  <conditionalFormatting sqref="BP12">
    <cfRule type="cellIs" dxfId="5328" priority="243" operator="equal">
      <formula>0</formula>
    </cfRule>
  </conditionalFormatting>
  <conditionalFormatting sqref="BU12">
    <cfRule type="cellIs" dxfId="5327" priority="242" operator="equal">
      <formula>0</formula>
    </cfRule>
  </conditionalFormatting>
  <conditionalFormatting sqref="BF12">
    <cfRule type="cellIs" dxfId="5326" priority="241" operator="equal">
      <formula>0</formula>
    </cfRule>
  </conditionalFormatting>
  <conditionalFormatting sqref="AB12">
    <cfRule type="cellIs" dxfId="5325" priority="240" operator="equal">
      <formula>0</formula>
    </cfRule>
  </conditionalFormatting>
  <conditionalFormatting sqref="AF12">
    <cfRule type="cellIs" dxfId="5324" priority="239" operator="lessThan">
      <formula>1</formula>
    </cfRule>
  </conditionalFormatting>
  <conditionalFormatting sqref="AP12">
    <cfRule type="cellIs" dxfId="5323" priority="237" operator="lessThan">
      <formula>1</formula>
    </cfRule>
  </conditionalFormatting>
  <conditionalFormatting sqref="AK12 AU12">
    <cfRule type="cellIs" dxfId="5322" priority="238" operator="lessThan">
      <formula>1</formula>
    </cfRule>
  </conditionalFormatting>
  <conditionalFormatting sqref="AG12">
    <cfRule type="cellIs" dxfId="5321" priority="236" operator="equal">
      <formula>0</formula>
    </cfRule>
  </conditionalFormatting>
  <conditionalFormatting sqref="AL12">
    <cfRule type="cellIs" dxfId="5320" priority="235" operator="equal">
      <formula>0</formula>
    </cfRule>
  </conditionalFormatting>
  <conditionalFormatting sqref="AQ12">
    <cfRule type="cellIs" dxfId="5319" priority="234" operator="equal">
      <formula>0</formula>
    </cfRule>
  </conditionalFormatting>
  <conditionalFormatting sqref="AV12">
    <cfRule type="cellIs" dxfId="5318" priority="233" operator="equal">
      <formula>0</formula>
    </cfRule>
  </conditionalFormatting>
  <conditionalFormatting sqref="I28">
    <cfRule type="cellIs" dxfId="5317" priority="211" operator="greaterThan">
      <formula>1</formula>
    </cfRule>
  </conditionalFormatting>
  <conditionalFormatting sqref="AA28">
    <cfRule type="cellIs" dxfId="5316" priority="229" operator="lessThan">
      <formula>1</formula>
    </cfRule>
  </conditionalFormatting>
  <conditionalFormatting sqref="G28">
    <cfRule type="cellIs" dxfId="5315" priority="232" operator="lessThan">
      <formula>F28</formula>
    </cfRule>
  </conditionalFormatting>
  <conditionalFormatting sqref="W28">
    <cfRule type="cellIs" dxfId="5314" priority="231" operator="lessThan">
      <formula>N28</formula>
    </cfRule>
  </conditionalFormatting>
  <conditionalFormatting sqref="Z28">
    <cfRule type="cellIs" dxfId="5313" priority="230" operator="lessThan">
      <formula>1</formula>
    </cfRule>
  </conditionalFormatting>
  <conditionalFormatting sqref="H28">
    <cfRule type="cellIs" dxfId="5312" priority="228" operator="greaterThan">
      <formula>1</formula>
    </cfRule>
  </conditionalFormatting>
  <conditionalFormatting sqref="AQ28">
    <cfRule type="cellIs" dxfId="5311" priority="227" operator="equal">
      <formula>0</formula>
    </cfRule>
  </conditionalFormatting>
  <conditionalFormatting sqref="AZ28 BE28 BJ28 BT28">
    <cfRule type="cellIs" dxfId="5310" priority="226" operator="lessThan">
      <formula>1</formula>
    </cfRule>
  </conditionalFormatting>
  <conditionalFormatting sqref="BA28">
    <cfRule type="cellIs" dxfId="5309" priority="225" operator="equal">
      <formula>0</formula>
    </cfRule>
  </conditionalFormatting>
  <conditionalFormatting sqref="BF28">
    <cfRule type="cellIs" dxfId="5308" priority="224" operator="equal">
      <formula>0</formula>
    </cfRule>
  </conditionalFormatting>
  <conditionalFormatting sqref="BK28">
    <cfRule type="cellIs" dxfId="5307" priority="223" operator="equal">
      <formula>0</formula>
    </cfRule>
  </conditionalFormatting>
  <conditionalFormatting sqref="BP28">
    <cfRule type="cellIs" dxfId="5306" priority="222" operator="equal">
      <formula>0</formula>
    </cfRule>
  </conditionalFormatting>
  <conditionalFormatting sqref="BU28">
    <cfRule type="cellIs" dxfId="5305" priority="221" operator="equal">
      <formula>0</formula>
    </cfRule>
  </conditionalFormatting>
  <conditionalFormatting sqref="AB28">
    <cfRule type="cellIs" dxfId="5304" priority="220" operator="equal">
      <formula>0</formula>
    </cfRule>
  </conditionalFormatting>
  <conditionalFormatting sqref="AF28">
    <cfRule type="cellIs" dxfId="5303" priority="219" operator="lessThan">
      <formula>1</formula>
    </cfRule>
  </conditionalFormatting>
  <conditionalFormatting sqref="AP28">
    <cfRule type="cellIs" dxfId="5302" priority="217" operator="lessThan">
      <formula>1</formula>
    </cfRule>
  </conditionalFormatting>
  <conditionalFormatting sqref="AK28 AU28">
    <cfRule type="cellIs" dxfId="5301" priority="218" operator="lessThan">
      <formula>1</formula>
    </cfRule>
  </conditionalFormatting>
  <conditionalFormatting sqref="AG28">
    <cfRule type="cellIs" dxfId="5300" priority="216" operator="equal">
      <formula>0</formula>
    </cfRule>
  </conditionalFormatting>
  <conditionalFormatting sqref="AQ28">
    <cfRule type="cellIs" dxfId="5299" priority="214" operator="equal">
      <formula>0</formula>
    </cfRule>
  </conditionalFormatting>
  <conditionalFormatting sqref="AL28">
    <cfRule type="cellIs" dxfId="5298" priority="215" operator="equal">
      <formula>0</formula>
    </cfRule>
  </conditionalFormatting>
  <conditionalFormatting sqref="AV28">
    <cfRule type="cellIs" dxfId="5297" priority="213" operator="equal">
      <formula>0</formula>
    </cfRule>
  </conditionalFormatting>
  <conditionalFormatting sqref="J28">
    <cfRule type="cellIs" dxfId="5296" priority="212" operator="greaterThan">
      <formula>1</formula>
    </cfRule>
  </conditionalFormatting>
  <conditionalFormatting sqref="AK50">
    <cfRule type="cellIs" dxfId="5295" priority="210" operator="lessThan">
      <formula>1</formula>
    </cfRule>
  </conditionalFormatting>
  <conditionalFormatting sqref="AP50">
    <cfRule type="cellIs" dxfId="5294" priority="209" operator="lessThan">
      <formula>1</formula>
    </cfRule>
  </conditionalFormatting>
  <conditionalFormatting sqref="AU50">
    <cfRule type="cellIs" dxfId="5293" priority="208" operator="lessThan">
      <formula>1</formula>
    </cfRule>
  </conditionalFormatting>
  <conditionalFormatting sqref="AZ50">
    <cfRule type="cellIs" dxfId="5292" priority="207" operator="lessThan">
      <formula>1</formula>
    </cfRule>
  </conditionalFormatting>
  <conditionalFormatting sqref="BE50">
    <cfRule type="cellIs" dxfId="5291" priority="206" operator="lessThan">
      <formula>1</formula>
    </cfRule>
  </conditionalFormatting>
  <conditionalFormatting sqref="BJ50">
    <cfRule type="cellIs" dxfId="5290" priority="205" operator="lessThan">
      <formula>1</formula>
    </cfRule>
  </conditionalFormatting>
  <conditionalFormatting sqref="BT50">
    <cfRule type="cellIs" dxfId="5289" priority="204" operator="lessThan">
      <formula>1</formula>
    </cfRule>
  </conditionalFormatting>
  <conditionalFormatting sqref="W49">
    <cfRule type="cellIs" dxfId="5288" priority="203" operator="lessThan">
      <formula>N49</formula>
    </cfRule>
  </conditionalFormatting>
  <conditionalFormatting sqref="J23">
    <cfRule type="cellIs" dxfId="5287" priority="202" operator="greaterThan">
      <formula>1</formula>
    </cfRule>
  </conditionalFormatting>
  <conditionalFormatting sqref="I6:I7">
    <cfRule type="cellIs" dxfId="5286" priority="201" operator="greaterThan">
      <formula>1</formula>
    </cfRule>
  </conditionalFormatting>
  <conditionalFormatting sqref="G27">
    <cfRule type="cellIs" dxfId="5285" priority="200" operator="lessThan">
      <formula>F27</formula>
    </cfRule>
  </conditionalFormatting>
  <conditionalFormatting sqref="BO46">
    <cfRule type="cellIs" dxfId="5284" priority="197" operator="lessThan">
      <formula>1</formula>
    </cfRule>
  </conditionalFormatting>
  <conditionalFormatting sqref="BO47">
    <cfRule type="cellIs" dxfId="5283" priority="198" operator="lessThan">
      <formula>1</formula>
    </cfRule>
  </conditionalFormatting>
  <conditionalFormatting sqref="BO32">
    <cfRule type="cellIs" dxfId="5282" priority="199" operator="lessThan">
      <formula>1</formula>
    </cfRule>
  </conditionalFormatting>
  <conditionalFormatting sqref="BO51">
    <cfRule type="cellIs" dxfId="5281" priority="196" operator="lessThan">
      <formula>1</formula>
    </cfRule>
  </conditionalFormatting>
  <conditionalFormatting sqref="BO24">
    <cfRule type="cellIs" dxfId="5280" priority="195" operator="lessThan">
      <formula>1</formula>
    </cfRule>
  </conditionalFormatting>
  <conditionalFormatting sqref="BO31">
    <cfRule type="cellIs" dxfId="5279" priority="194" operator="lessThan">
      <formula>1</formula>
    </cfRule>
  </conditionalFormatting>
  <conditionalFormatting sqref="BO49">
    <cfRule type="cellIs" dxfId="5278" priority="192" operator="lessThan">
      <formula>1</formula>
    </cfRule>
  </conditionalFormatting>
  <conditionalFormatting sqref="BO33">
    <cfRule type="cellIs" dxfId="5277" priority="193" operator="lessThan">
      <formula>1</formula>
    </cfRule>
  </conditionalFormatting>
  <conditionalFormatting sqref="BO36:BO37">
    <cfRule type="cellIs" dxfId="5276" priority="191" operator="lessThan">
      <formula>1</formula>
    </cfRule>
  </conditionalFormatting>
  <conditionalFormatting sqref="BO35">
    <cfRule type="cellIs" dxfId="5275" priority="190" operator="lessThan">
      <formula>1</formula>
    </cfRule>
  </conditionalFormatting>
  <conditionalFormatting sqref="BO16">
    <cfRule type="cellIs" dxfId="5274" priority="189" operator="lessThan">
      <formula>1</formula>
    </cfRule>
  </conditionalFormatting>
  <conditionalFormatting sqref="BO21">
    <cfRule type="cellIs" dxfId="5273" priority="188" operator="lessThan">
      <formula>1</formula>
    </cfRule>
  </conditionalFormatting>
  <conditionalFormatting sqref="BO26">
    <cfRule type="cellIs" dxfId="5272" priority="187" operator="lessThan">
      <formula>1</formula>
    </cfRule>
  </conditionalFormatting>
  <conditionalFormatting sqref="BO13">
    <cfRule type="cellIs" dxfId="5271" priority="186" operator="lessThan">
      <formula>1</formula>
    </cfRule>
  </conditionalFormatting>
  <conditionalFormatting sqref="BO29">
    <cfRule type="cellIs" dxfId="5270" priority="185" operator="lessThan">
      <formula>1</formula>
    </cfRule>
  </conditionalFormatting>
  <conditionalFormatting sqref="BO14">
    <cfRule type="cellIs" dxfId="5269" priority="184" operator="lessThan">
      <formula>1</formula>
    </cfRule>
  </conditionalFormatting>
  <conditionalFormatting sqref="BO25">
    <cfRule type="cellIs" dxfId="5268" priority="183" operator="lessThan">
      <formula>1</formula>
    </cfRule>
  </conditionalFormatting>
  <conditionalFormatting sqref="BO23">
    <cfRule type="cellIs" dxfId="5267" priority="182" operator="lessThan">
      <formula>1</formula>
    </cfRule>
  </conditionalFormatting>
  <conditionalFormatting sqref="BO17">
    <cfRule type="cellIs" dxfId="5266" priority="181" operator="lessThan">
      <formula>1</formula>
    </cfRule>
  </conditionalFormatting>
  <conditionalFormatting sqref="BO40">
    <cfRule type="cellIs" dxfId="5265" priority="180" operator="lessThan">
      <formula>1</formula>
    </cfRule>
  </conditionalFormatting>
  <conditionalFormatting sqref="BO15">
    <cfRule type="cellIs" dxfId="5264" priority="179" operator="lessThan">
      <formula>1</formula>
    </cfRule>
  </conditionalFormatting>
  <conditionalFormatting sqref="BO22">
    <cfRule type="cellIs" dxfId="5263" priority="178" operator="lessThan">
      <formula>1</formula>
    </cfRule>
  </conditionalFormatting>
  <conditionalFormatting sqref="BO5">
    <cfRule type="cellIs" dxfId="5262" priority="177" operator="lessThan">
      <formula>1</formula>
    </cfRule>
  </conditionalFormatting>
  <conditionalFormatting sqref="BO52">
    <cfRule type="cellIs" dxfId="5261" priority="176" operator="lessThan">
      <formula>1</formula>
    </cfRule>
  </conditionalFormatting>
  <conditionalFormatting sqref="BO27">
    <cfRule type="cellIs" dxfId="5260" priority="175" operator="lessThan">
      <formula>1</formula>
    </cfRule>
  </conditionalFormatting>
  <conditionalFormatting sqref="BO12">
    <cfRule type="cellIs" dxfId="5259" priority="174" operator="lessThan">
      <formula>1</formula>
    </cfRule>
  </conditionalFormatting>
  <conditionalFormatting sqref="BO28">
    <cfRule type="cellIs" dxfId="5258" priority="173" operator="lessThan">
      <formula>1</formula>
    </cfRule>
  </conditionalFormatting>
  <conditionalFormatting sqref="BO50">
    <cfRule type="cellIs" dxfId="5257" priority="172" operator="lessThan">
      <formula>1</formula>
    </cfRule>
  </conditionalFormatting>
  <conditionalFormatting sqref="J29">
    <cfRule type="cellIs" dxfId="5256" priority="170" operator="greaterThan">
      <formula>1</formula>
    </cfRule>
  </conditionalFormatting>
  <conditionalFormatting sqref="G5">
    <cfRule type="cellIs" dxfId="5255" priority="171" operator="lessThan">
      <formula>F5</formula>
    </cfRule>
  </conditionalFormatting>
  <conditionalFormatting sqref="I22">
    <cfRule type="cellIs" dxfId="5254" priority="168" operator="greaterThan">
      <formula>1</formula>
    </cfRule>
  </conditionalFormatting>
  <conditionalFormatting sqref="I21">
    <cfRule type="cellIs" dxfId="5253" priority="169" operator="greaterThan">
      <formula>1</formula>
    </cfRule>
  </conditionalFormatting>
  <conditionalFormatting sqref="G23">
    <cfRule type="cellIs" dxfId="5252" priority="167" operator="lessThan">
      <formula>F23</formula>
    </cfRule>
  </conditionalFormatting>
  <conditionalFormatting sqref="AH38 AM38 AR38 AW38 BB38 BG38 BL38 BQ38 BV38 AC38">
    <cfRule type="cellIs" dxfId="5251" priority="166" operator="lessThan">
      <formula>$R38</formula>
    </cfRule>
  </conditionalFormatting>
  <conditionalFormatting sqref="W38">
    <cfRule type="cellIs" dxfId="5250" priority="165" operator="lessThan">
      <formula>N38</formula>
    </cfRule>
  </conditionalFormatting>
  <conditionalFormatting sqref="G38">
    <cfRule type="cellIs" dxfId="5249" priority="164" operator="lessThan">
      <formula>F38</formula>
    </cfRule>
  </conditionalFormatting>
  <conditionalFormatting sqref="Z38">
    <cfRule type="cellIs" dxfId="5248" priority="163" operator="lessThan">
      <formula>1</formula>
    </cfRule>
  </conditionalFormatting>
  <conditionalFormatting sqref="AA38">
    <cfRule type="cellIs" dxfId="5247" priority="162" operator="lessThan">
      <formula>1</formula>
    </cfRule>
  </conditionalFormatting>
  <conditionalFormatting sqref="H38">
    <cfRule type="cellIs" dxfId="5246" priority="161" operator="greaterThan">
      <formula>1</formula>
    </cfRule>
  </conditionalFormatting>
  <conditionalFormatting sqref="J38">
    <cfRule type="cellIs" dxfId="5245" priority="160" operator="greaterThan">
      <formula>1</formula>
    </cfRule>
  </conditionalFormatting>
  <conditionalFormatting sqref="AZ38 BE38 BJ38 BT38">
    <cfRule type="cellIs" dxfId="5244" priority="158" operator="lessThan">
      <formula>1</formula>
    </cfRule>
  </conditionalFormatting>
  <conditionalFormatting sqref="AQ38 AB38 BF38 BA38 BK38 BP38 BU38 AG38 AL38 AV38">
    <cfRule type="cellIs" dxfId="5243" priority="159" operator="equal">
      <formula>0</formula>
    </cfRule>
  </conditionalFormatting>
  <conditionalFormatting sqref="AB38">
    <cfRule type="cellIs" dxfId="5242" priority="157" operator="equal">
      <formula>0</formula>
    </cfRule>
  </conditionalFormatting>
  <conditionalFormatting sqref="AF38">
    <cfRule type="cellIs" dxfId="5241" priority="156" operator="lessThan">
      <formula>1</formula>
    </cfRule>
  </conditionalFormatting>
  <conditionalFormatting sqref="AU38 AK38 AP38">
    <cfRule type="cellIs" dxfId="5240" priority="155" operator="lessThan">
      <formula>1</formula>
    </cfRule>
  </conditionalFormatting>
  <conditionalFormatting sqref="BO38">
    <cfRule type="cellIs" dxfId="5239" priority="154" operator="lessThan">
      <formula>1</formula>
    </cfRule>
  </conditionalFormatting>
  <conditionalFormatting sqref="Z45">
    <cfRule type="cellIs" dxfId="5238" priority="153" operator="lessThan">
      <formula>1</formula>
    </cfRule>
  </conditionalFormatting>
  <conditionalFormatting sqref="AH44 AM44 AR44 AW44 BB44 BG44 BL44 BQ44 BV44 AC44">
    <cfRule type="cellIs" dxfId="5237" priority="152" operator="lessThan">
      <formula>$R44</formula>
    </cfRule>
  </conditionalFormatting>
  <conditionalFormatting sqref="W44">
    <cfRule type="cellIs" dxfId="5236" priority="151" operator="lessThan">
      <formula>N44</formula>
    </cfRule>
  </conditionalFormatting>
  <conditionalFormatting sqref="Z44">
    <cfRule type="cellIs" dxfId="5235" priority="149" operator="lessThan">
      <formula>1</formula>
    </cfRule>
  </conditionalFormatting>
  <conditionalFormatting sqref="G44">
    <cfRule type="cellIs" dxfId="5234" priority="150" operator="lessThan">
      <formula>F44</formula>
    </cfRule>
  </conditionalFormatting>
  <conditionalFormatting sqref="AA44">
    <cfRule type="cellIs" dxfId="5233" priority="148" operator="lessThan">
      <formula>1</formula>
    </cfRule>
  </conditionalFormatting>
  <conditionalFormatting sqref="H44">
    <cfRule type="cellIs" dxfId="5232" priority="147" operator="greaterThan">
      <formula>1</formula>
    </cfRule>
  </conditionalFormatting>
  <conditionalFormatting sqref="J44">
    <cfRule type="cellIs" dxfId="5231" priority="146" operator="greaterThan">
      <formula>1</formula>
    </cfRule>
  </conditionalFormatting>
  <conditionalFormatting sqref="BF44 BA44 BK44 BP44 BU44 AG44 AL44 AV44 AQ44 AB44">
    <cfRule type="cellIs" dxfId="5230" priority="145" operator="equal">
      <formula>0</formula>
    </cfRule>
  </conditionalFormatting>
  <conditionalFormatting sqref="AZ44 BE44 BJ44 BT44">
    <cfRule type="cellIs" dxfId="5229" priority="144" operator="lessThan">
      <formula>1</formula>
    </cfRule>
  </conditionalFormatting>
  <conditionalFormatting sqref="AB44">
    <cfRule type="cellIs" dxfId="5228" priority="143" operator="equal">
      <formula>0</formula>
    </cfRule>
  </conditionalFormatting>
  <conditionalFormatting sqref="AF44">
    <cfRule type="cellIs" dxfId="5227" priority="142" operator="lessThan">
      <formula>1</formula>
    </cfRule>
  </conditionalFormatting>
  <conditionalFormatting sqref="AU44 AK44 AP44">
    <cfRule type="cellIs" dxfId="5226" priority="141" operator="lessThan">
      <formula>1</formula>
    </cfRule>
  </conditionalFormatting>
  <conditionalFormatting sqref="BO44">
    <cfRule type="cellIs" dxfId="5225" priority="140" operator="lessThan">
      <formula>1</formula>
    </cfRule>
  </conditionalFormatting>
  <conditionalFormatting sqref="G11">
    <cfRule type="cellIs" dxfId="5224" priority="139" operator="lessThan">
      <formula>F11</formula>
    </cfRule>
  </conditionalFormatting>
  <conditionalFormatting sqref="H11:I11">
    <cfRule type="cellIs" dxfId="5223" priority="138" operator="greaterThan">
      <formula>1</formula>
    </cfRule>
  </conditionalFormatting>
  <conditionalFormatting sqref="J11">
    <cfRule type="cellIs" dxfId="5222" priority="137" operator="greaterThan">
      <formula>1</formula>
    </cfRule>
  </conditionalFormatting>
  <conditionalFormatting sqref="G10">
    <cfRule type="cellIs" dxfId="5221" priority="136" operator="lessThan">
      <formula>F10</formula>
    </cfRule>
  </conditionalFormatting>
  <conditionalFormatting sqref="H10">
    <cfRule type="cellIs" dxfId="5220" priority="135" operator="greaterThan">
      <formula>1</formula>
    </cfRule>
  </conditionalFormatting>
  <conditionalFormatting sqref="G9">
    <cfRule type="cellIs" dxfId="5219" priority="134" operator="lessThan">
      <formula>F9</formula>
    </cfRule>
  </conditionalFormatting>
  <conditionalFormatting sqref="H9:I9">
    <cfRule type="cellIs" dxfId="5218" priority="133" operator="greaterThan">
      <formula>1</formula>
    </cfRule>
  </conditionalFormatting>
  <conditionalFormatting sqref="I10">
    <cfRule type="cellIs" dxfId="5217" priority="132" operator="greaterThan">
      <formula>1</formula>
    </cfRule>
  </conditionalFormatting>
  <conditionalFormatting sqref="H12">
    <cfRule type="cellIs" dxfId="5216" priority="131" operator="greaterThan">
      <formula>1</formula>
    </cfRule>
  </conditionalFormatting>
  <conditionalFormatting sqref="J12">
    <cfRule type="cellIs" dxfId="5215" priority="130" operator="greaterThan">
      <formula>1</formula>
    </cfRule>
  </conditionalFormatting>
  <conditionalFormatting sqref="I12">
    <cfRule type="cellIs" dxfId="5214" priority="129" operator="greaterThan">
      <formula>1</formula>
    </cfRule>
  </conditionalFormatting>
  <conditionalFormatting sqref="G8">
    <cfRule type="cellIs" dxfId="5213" priority="128" operator="lessThan">
      <formula>F8</formula>
    </cfRule>
  </conditionalFormatting>
  <conditionalFormatting sqref="H8:I8">
    <cfRule type="cellIs" dxfId="5212" priority="127" operator="greaterThan">
      <formula>1</formula>
    </cfRule>
  </conditionalFormatting>
  <conditionalFormatting sqref="J8">
    <cfRule type="cellIs" dxfId="5211" priority="125" operator="greaterThan">
      <formula>1</formula>
    </cfRule>
  </conditionalFormatting>
  <conditionalFormatting sqref="J10">
    <cfRule type="cellIs" dxfId="5210" priority="126" operator="greaterThan">
      <formula>1</formula>
    </cfRule>
  </conditionalFormatting>
  <conditionalFormatting sqref="Z42:AA42 AF42 AK42 AP42 AU42 AZ42 BE42 BJ42 BT42 BO42">
    <cfRule type="cellIs" dxfId="5209" priority="124" operator="lessThan">
      <formula>1</formula>
    </cfRule>
  </conditionalFormatting>
  <conditionalFormatting sqref="W42">
    <cfRule type="cellIs" dxfId="5208" priority="123" operator="lessThan">
      <formula>N42</formula>
    </cfRule>
  </conditionalFormatting>
  <conditionalFormatting sqref="G42">
    <cfRule type="cellIs" dxfId="5207" priority="122" operator="lessThan">
      <formula>F42</formula>
    </cfRule>
  </conditionalFormatting>
  <conditionalFormatting sqref="I42:J42">
    <cfRule type="cellIs" dxfId="5206" priority="121" operator="greaterThan">
      <formula>1</formula>
    </cfRule>
  </conditionalFormatting>
  <conditionalFormatting sqref="H42">
    <cfRule type="cellIs" dxfId="5205" priority="120" operator="greaterThan">
      <formula>1</formula>
    </cfRule>
  </conditionalFormatting>
  <conditionalFormatting sqref="BA42 BF42 AB42 AG42 AV42 BK42 BP42 BU42 AQ42 AL42">
    <cfRule type="cellIs" dxfId="5204" priority="119" operator="equal">
      <formula>0</formula>
    </cfRule>
  </conditionalFormatting>
  <conditionalFormatting sqref="AC42 AH42 AM42 AR42 AW42 BB42 BG42 BL42 BQ42 BV42">
    <cfRule type="cellIs" dxfId="5203" priority="118" operator="lessThan">
      <formula>$R42</formula>
    </cfRule>
  </conditionalFormatting>
  <conditionalFormatting sqref="I44">
    <cfRule type="cellIs" dxfId="5202" priority="116" operator="greaterThan">
      <formula>1</formula>
    </cfRule>
  </conditionalFormatting>
  <conditionalFormatting sqref="I38">
    <cfRule type="cellIs" dxfId="5201" priority="117" operator="greaterThan">
      <formula>1</formula>
    </cfRule>
  </conditionalFormatting>
  <conditionalFormatting sqref="J37">
    <cfRule type="cellIs" dxfId="5200" priority="115" operator="greaterThan">
      <formula>1</formula>
    </cfRule>
  </conditionalFormatting>
  <conditionalFormatting sqref="J21">
    <cfRule type="cellIs" dxfId="5199" priority="114" operator="greaterThan">
      <formula>1</formula>
    </cfRule>
  </conditionalFormatting>
  <conditionalFormatting sqref="J9">
    <cfRule type="cellIs" dxfId="5198" priority="113" operator="greaterThan">
      <formula>1</formula>
    </cfRule>
  </conditionalFormatting>
  <conditionalFormatting sqref="AA43 BT43 AZ43 BE43 BJ43 AF43 AK43 AP43 AU43 BO43">
    <cfRule type="cellIs" dxfId="5197" priority="112" operator="lessThan">
      <formula>1</formula>
    </cfRule>
  </conditionalFormatting>
  <conditionalFormatting sqref="W43">
    <cfRule type="cellIs" dxfId="5196" priority="111" operator="lessThan">
      <formula>N43</formula>
    </cfRule>
  </conditionalFormatting>
  <conditionalFormatting sqref="Z43">
    <cfRule type="cellIs" dxfId="5195" priority="110" operator="lessThan">
      <formula>1</formula>
    </cfRule>
  </conditionalFormatting>
  <conditionalFormatting sqref="BU43 BP43 BK43 BF43 BA43 AV43 AQ43 AL43 AG43 AB43">
    <cfRule type="cellIs" dxfId="5194" priority="109" operator="equal">
      <formula>0</formula>
    </cfRule>
  </conditionalFormatting>
  <conditionalFormatting sqref="BV43 BQ43 BL43 BG43 BB43 AW43 AC43 AM43 AH43">
    <cfRule type="cellIs" dxfId="5193" priority="108" operator="lessThan">
      <formula>$R43</formula>
    </cfRule>
  </conditionalFormatting>
  <conditionalFormatting sqref="AR43">
    <cfRule type="cellIs" dxfId="5192" priority="107" operator="lessThan">
      <formula>$R43</formula>
    </cfRule>
  </conditionalFormatting>
  <conditionalFormatting sqref="I43">
    <cfRule type="cellIs" dxfId="5191" priority="106" operator="greaterThan">
      <formula>1</formula>
    </cfRule>
  </conditionalFormatting>
  <conditionalFormatting sqref="J43">
    <cfRule type="cellIs" dxfId="5190" priority="105" operator="greaterThan">
      <formula>1</formula>
    </cfRule>
  </conditionalFormatting>
  <conditionalFormatting sqref="G43">
    <cfRule type="cellIs" dxfId="5189" priority="104" operator="lessThan">
      <formula>F43</formula>
    </cfRule>
  </conditionalFormatting>
  <conditionalFormatting sqref="H17">
    <cfRule type="cellIs" dxfId="5188" priority="103" operator="greaterThan">
      <formula>1</formula>
    </cfRule>
  </conditionalFormatting>
  <conditionalFormatting sqref="I40">
    <cfRule type="cellIs" dxfId="5187" priority="102" operator="greaterThan">
      <formula>1</formula>
    </cfRule>
  </conditionalFormatting>
  <conditionalFormatting sqref="BV19 BQ19 BL19 BG19 BB19 AW19 AR19 AM19 AH19 AC19">
    <cfRule type="cellIs" dxfId="5186" priority="101" operator="lessThan">
      <formula>$R19</formula>
    </cfRule>
  </conditionalFormatting>
  <conditionalFormatting sqref="AA19">
    <cfRule type="cellIs" dxfId="5185" priority="97" operator="lessThan">
      <formula>1</formula>
    </cfRule>
  </conditionalFormatting>
  <conditionalFormatting sqref="G19">
    <cfRule type="cellIs" dxfId="5184" priority="100" operator="lessThan">
      <formula>F19</formula>
    </cfRule>
  </conditionalFormatting>
  <conditionalFormatting sqref="W19">
    <cfRule type="cellIs" dxfId="5183" priority="99" operator="lessThan">
      <formula>N19</formula>
    </cfRule>
  </conditionalFormatting>
  <conditionalFormatting sqref="Z19">
    <cfRule type="cellIs" dxfId="5182" priority="98" operator="lessThan">
      <formula>1</formula>
    </cfRule>
  </conditionalFormatting>
  <conditionalFormatting sqref="AQ19">
    <cfRule type="cellIs" dxfId="5181" priority="96" operator="equal">
      <formula>0</formula>
    </cfRule>
  </conditionalFormatting>
  <conditionalFormatting sqref="AZ19 BE19 BJ19 BT19">
    <cfRule type="cellIs" dxfId="5180" priority="95" operator="lessThan">
      <formula>1</formula>
    </cfRule>
  </conditionalFormatting>
  <conditionalFormatting sqref="BA19">
    <cfRule type="cellIs" dxfId="5179" priority="94" operator="equal">
      <formula>0</formula>
    </cfRule>
  </conditionalFormatting>
  <conditionalFormatting sqref="BF19">
    <cfRule type="cellIs" dxfId="5178" priority="93" operator="equal">
      <formula>0</formula>
    </cfRule>
  </conditionalFormatting>
  <conditionalFormatting sqref="BK19">
    <cfRule type="cellIs" dxfId="5177" priority="92" operator="equal">
      <formula>0</formula>
    </cfRule>
  </conditionalFormatting>
  <conditionalFormatting sqref="BP19">
    <cfRule type="cellIs" dxfId="5176" priority="91" operator="equal">
      <formula>0</formula>
    </cfRule>
  </conditionalFormatting>
  <conditionalFormatting sqref="BU19">
    <cfRule type="cellIs" dxfId="5175" priority="90" operator="equal">
      <formula>0</formula>
    </cfRule>
  </conditionalFormatting>
  <conditionalFormatting sqref="AB19">
    <cfRule type="cellIs" dxfId="5174" priority="89" operator="equal">
      <formula>0</formula>
    </cfRule>
  </conditionalFormatting>
  <conditionalFormatting sqref="AF19">
    <cfRule type="cellIs" dxfId="5173" priority="88" operator="lessThan">
      <formula>1</formula>
    </cfRule>
  </conditionalFormatting>
  <conditionalFormatting sqref="AP19">
    <cfRule type="cellIs" dxfId="5172" priority="86" operator="lessThan">
      <formula>1</formula>
    </cfRule>
  </conditionalFormatting>
  <conditionalFormatting sqref="AK19 AU19">
    <cfRule type="cellIs" dxfId="5171" priority="87" operator="lessThan">
      <formula>1</formula>
    </cfRule>
  </conditionalFormatting>
  <conditionalFormatting sqref="AG19">
    <cfRule type="cellIs" dxfId="5170" priority="85" operator="equal">
      <formula>0</formula>
    </cfRule>
  </conditionalFormatting>
  <conditionalFormatting sqref="AQ19">
    <cfRule type="cellIs" dxfId="5169" priority="83" operator="equal">
      <formula>0</formula>
    </cfRule>
  </conditionalFormatting>
  <conditionalFormatting sqref="AL19">
    <cfRule type="cellIs" dxfId="5168" priority="84" operator="equal">
      <formula>0</formula>
    </cfRule>
  </conditionalFormatting>
  <conditionalFormatting sqref="AV19">
    <cfRule type="cellIs" dxfId="5167" priority="82" operator="equal">
      <formula>0</formula>
    </cfRule>
  </conditionalFormatting>
  <conditionalFormatting sqref="J19">
    <cfRule type="cellIs" dxfId="5166" priority="81" operator="greaterThan">
      <formula>1</formula>
    </cfRule>
  </conditionalFormatting>
  <conditionalFormatting sqref="BO19">
    <cfRule type="cellIs" dxfId="5165" priority="80" operator="lessThan">
      <formula>1</formula>
    </cfRule>
  </conditionalFormatting>
  <conditionalFormatting sqref="H19">
    <cfRule type="cellIs" dxfId="5164" priority="79" operator="greaterThan">
      <formula>1</formula>
    </cfRule>
  </conditionalFormatting>
  <conditionalFormatting sqref="BV20 BQ20 BL20 BG20 BB20 AW20 AR20 AM20 AH20 AC20">
    <cfRule type="cellIs" dxfId="5163" priority="78" operator="lessThan">
      <formula>$R20</formula>
    </cfRule>
  </conditionalFormatting>
  <conditionalFormatting sqref="AA20">
    <cfRule type="cellIs" dxfId="5162" priority="74" operator="lessThan">
      <formula>1</formula>
    </cfRule>
  </conditionalFormatting>
  <conditionalFormatting sqref="G20">
    <cfRule type="cellIs" dxfId="5161" priority="77" operator="lessThan">
      <formula>F20</formula>
    </cfRule>
  </conditionalFormatting>
  <conditionalFormatting sqref="W20">
    <cfRule type="cellIs" dxfId="5160" priority="76" operator="lessThan">
      <formula>N20</formula>
    </cfRule>
  </conditionalFormatting>
  <conditionalFormatting sqref="Z20">
    <cfRule type="cellIs" dxfId="5159" priority="75" operator="lessThan">
      <formula>1</formula>
    </cfRule>
  </conditionalFormatting>
  <conditionalFormatting sqref="AQ20">
    <cfRule type="cellIs" dxfId="5158" priority="73" operator="equal">
      <formula>0</formula>
    </cfRule>
  </conditionalFormatting>
  <conditionalFormatting sqref="AZ20 BE20 BJ20 BT20">
    <cfRule type="cellIs" dxfId="5157" priority="72" operator="lessThan">
      <formula>1</formula>
    </cfRule>
  </conditionalFormatting>
  <conditionalFormatting sqref="BA20">
    <cfRule type="cellIs" dxfId="5156" priority="71" operator="equal">
      <formula>0</formula>
    </cfRule>
  </conditionalFormatting>
  <conditionalFormatting sqref="BF20">
    <cfRule type="cellIs" dxfId="5155" priority="70" operator="equal">
      <formula>0</formula>
    </cfRule>
  </conditionalFormatting>
  <conditionalFormatting sqref="BK20">
    <cfRule type="cellIs" dxfId="5154" priority="69" operator="equal">
      <formula>0</formula>
    </cfRule>
  </conditionalFormatting>
  <conditionalFormatting sqref="BP20">
    <cfRule type="cellIs" dxfId="5153" priority="68" operator="equal">
      <formula>0</formula>
    </cfRule>
  </conditionalFormatting>
  <conditionalFormatting sqref="BU20">
    <cfRule type="cellIs" dxfId="5152" priority="67" operator="equal">
      <formula>0</formula>
    </cfRule>
  </conditionalFormatting>
  <conditionalFormatting sqref="AB20">
    <cfRule type="cellIs" dxfId="5151" priority="66" operator="equal">
      <formula>0</formula>
    </cfRule>
  </conditionalFormatting>
  <conditionalFormatting sqref="AF20">
    <cfRule type="cellIs" dxfId="5150" priority="65" operator="lessThan">
      <formula>1</formula>
    </cfRule>
  </conditionalFormatting>
  <conditionalFormatting sqref="AP20">
    <cfRule type="cellIs" dxfId="5149" priority="63" operator="lessThan">
      <formula>1</formula>
    </cfRule>
  </conditionalFormatting>
  <conditionalFormatting sqref="AK20 AU20">
    <cfRule type="cellIs" dxfId="5148" priority="64" operator="lessThan">
      <formula>1</formula>
    </cfRule>
  </conditionalFormatting>
  <conditionalFormatting sqref="AG20">
    <cfRule type="cellIs" dxfId="5147" priority="62" operator="equal">
      <formula>0</formula>
    </cfRule>
  </conditionalFormatting>
  <conditionalFormatting sqref="AQ20">
    <cfRule type="cellIs" dxfId="5146" priority="60" operator="equal">
      <formula>0</formula>
    </cfRule>
  </conditionalFormatting>
  <conditionalFormatting sqref="AL20">
    <cfRule type="cellIs" dxfId="5145" priority="61" operator="equal">
      <formula>0</formula>
    </cfRule>
  </conditionalFormatting>
  <conditionalFormatting sqref="AV20">
    <cfRule type="cellIs" dxfId="5144" priority="59" operator="equal">
      <formula>0</formula>
    </cfRule>
  </conditionalFormatting>
  <conditionalFormatting sqref="J20">
    <cfRule type="cellIs" dxfId="5143" priority="58" operator="greaterThan">
      <formula>1</formula>
    </cfRule>
  </conditionalFormatting>
  <conditionalFormatting sqref="BO20">
    <cfRule type="cellIs" dxfId="5142" priority="57" operator="lessThan">
      <formula>1</formula>
    </cfRule>
  </conditionalFormatting>
  <conditionalFormatting sqref="H20">
    <cfRule type="cellIs" dxfId="5141" priority="56" operator="greaterThan">
      <formula>1</formula>
    </cfRule>
  </conditionalFormatting>
  <conditionalFormatting sqref="BV18 BQ18 BL18 BG18 BB18 AW18 AR18 AM18 AH18 AC18">
    <cfRule type="cellIs" dxfId="5140" priority="55" operator="lessThan">
      <formula>$R18</formula>
    </cfRule>
  </conditionalFormatting>
  <conditionalFormatting sqref="AA18">
    <cfRule type="cellIs" dxfId="5139" priority="51" operator="lessThan">
      <formula>1</formula>
    </cfRule>
  </conditionalFormatting>
  <conditionalFormatting sqref="G18">
    <cfRule type="cellIs" dxfId="5138" priority="54" operator="lessThan">
      <formula>F18</formula>
    </cfRule>
  </conditionalFormatting>
  <conditionalFormatting sqref="W18">
    <cfRule type="cellIs" dxfId="5137" priority="53" operator="lessThan">
      <formula>N18</formula>
    </cfRule>
  </conditionalFormatting>
  <conditionalFormatting sqref="Z18">
    <cfRule type="cellIs" dxfId="5136" priority="52" operator="lessThan">
      <formula>1</formula>
    </cfRule>
  </conditionalFormatting>
  <conditionalFormatting sqref="AQ18">
    <cfRule type="cellIs" dxfId="5135" priority="50" operator="equal">
      <formula>0</formula>
    </cfRule>
  </conditionalFormatting>
  <conditionalFormatting sqref="AZ18 BE18 BJ18 BT18">
    <cfRule type="cellIs" dxfId="5134" priority="49" operator="lessThan">
      <formula>1</formula>
    </cfRule>
  </conditionalFormatting>
  <conditionalFormatting sqref="BA18">
    <cfRule type="cellIs" dxfId="5133" priority="48" operator="equal">
      <formula>0</formula>
    </cfRule>
  </conditionalFormatting>
  <conditionalFormatting sqref="BF18">
    <cfRule type="cellIs" dxfId="5132" priority="47" operator="equal">
      <formula>0</formula>
    </cfRule>
  </conditionalFormatting>
  <conditionalFormatting sqref="BK18">
    <cfRule type="cellIs" dxfId="5131" priority="46" operator="equal">
      <formula>0</formula>
    </cfRule>
  </conditionalFormatting>
  <conditionalFormatting sqref="BP18">
    <cfRule type="cellIs" dxfId="5130" priority="45" operator="equal">
      <formula>0</formula>
    </cfRule>
  </conditionalFormatting>
  <conditionalFormatting sqref="BU18">
    <cfRule type="cellIs" dxfId="5129" priority="44" operator="equal">
      <formula>0</formula>
    </cfRule>
  </conditionalFormatting>
  <conditionalFormatting sqref="AB18">
    <cfRule type="cellIs" dxfId="5128" priority="43" operator="equal">
      <formula>0</formula>
    </cfRule>
  </conditionalFormatting>
  <conditionalFormatting sqref="AF18">
    <cfRule type="cellIs" dxfId="5127" priority="42" operator="lessThan">
      <formula>1</formula>
    </cfRule>
  </conditionalFormatting>
  <conditionalFormatting sqref="AP18">
    <cfRule type="cellIs" dxfId="5126" priority="40" operator="lessThan">
      <formula>1</formula>
    </cfRule>
  </conditionalFormatting>
  <conditionalFormatting sqref="AK18 AU18">
    <cfRule type="cellIs" dxfId="5125" priority="41" operator="lessThan">
      <formula>1</formula>
    </cfRule>
  </conditionalFormatting>
  <conditionalFormatting sqref="AG18">
    <cfRule type="cellIs" dxfId="5124" priority="39" operator="equal">
      <formula>0</formula>
    </cfRule>
  </conditionalFormatting>
  <conditionalFormatting sqref="AQ18">
    <cfRule type="cellIs" dxfId="5123" priority="37" operator="equal">
      <formula>0</formula>
    </cfRule>
  </conditionalFormatting>
  <conditionalFormatting sqref="AL18">
    <cfRule type="cellIs" dxfId="5122" priority="38" operator="equal">
      <formula>0</formula>
    </cfRule>
  </conditionalFormatting>
  <conditionalFormatting sqref="AV18">
    <cfRule type="cellIs" dxfId="5121" priority="36" operator="equal">
      <formula>0</formula>
    </cfRule>
  </conditionalFormatting>
  <conditionalFormatting sqref="J18">
    <cfRule type="cellIs" dxfId="5120" priority="35" operator="greaterThan">
      <formula>1</formula>
    </cfRule>
  </conditionalFormatting>
  <conditionalFormatting sqref="I18">
    <cfRule type="cellIs" dxfId="5119" priority="34" operator="greaterThan">
      <formula>1</formula>
    </cfRule>
  </conditionalFormatting>
  <conditionalFormatting sqref="BO18">
    <cfRule type="cellIs" dxfId="5118" priority="33" operator="lessThan">
      <formula>1</formula>
    </cfRule>
  </conditionalFormatting>
  <conditionalFormatting sqref="H18">
    <cfRule type="cellIs" dxfId="5117" priority="32" operator="greaterThan">
      <formula>1</formula>
    </cfRule>
  </conditionalFormatting>
  <conditionalFormatting sqref="BV30 BQ30 BL30 BG30 BB30 AW30 AR30 AM30 AH30 AC30">
    <cfRule type="cellIs" dxfId="5116" priority="31" operator="lessThan">
      <formula>$R30</formula>
    </cfRule>
  </conditionalFormatting>
  <conditionalFormatting sqref="AA30">
    <cfRule type="cellIs" dxfId="5115" priority="27" operator="lessThan">
      <formula>1</formula>
    </cfRule>
  </conditionalFormatting>
  <conditionalFormatting sqref="G30">
    <cfRule type="cellIs" dxfId="5114" priority="30" operator="lessThan">
      <formula>F30</formula>
    </cfRule>
  </conditionalFormatting>
  <conditionalFormatting sqref="W30">
    <cfRule type="cellIs" dxfId="5113" priority="29" operator="lessThan">
      <formula>N30</formula>
    </cfRule>
  </conditionalFormatting>
  <conditionalFormatting sqref="Z30">
    <cfRule type="cellIs" dxfId="5112" priority="28" operator="lessThan">
      <formula>1</formula>
    </cfRule>
  </conditionalFormatting>
  <conditionalFormatting sqref="H30">
    <cfRule type="cellIs" dxfId="5111" priority="26" operator="greaterThan">
      <formula>1</formula>
    </cfRule>
  </conditionalFormatting>
  <conditionalFormatting sqref="AQ30">
    <cfRule type="cellIs" dxfId="5110" priority="25" operator="equal">
      <formula>0</formula>
    </cfRule>
  </conditionalFormatting>
  <conditionalFormatting sqref="AZ30 BE30 BJ30 BT30">
    <cfRule type="cellIs" dxfId="5109" priority="24" operator="lessThan">
      <formula>1</formula>
    </cfRule>
  </conditionalFormatting>
  <conditionalFormatting sqref="BA30">
    <cfRule type="cellIs" dxfId="5108" priority="23" operator="equal">
      <formula>0</formula>
    </cfRule>
  </conditionalFormatting>
  <conditionalFormatting sqref="BF30">
    <cfRule type="cellIs" dxfId="5107" priority="22" operator="equal">
      <formula>0</formula>
    </cfRule>
  </conditionalFormatting>
  <conditionalFormatting sqref="BK30">
    <cfRule type="cellIs" dxfId="5106" priority="21" operator="equal">
      <formula>0</formula>
    </cfRule>
  </conditionalFormatting>
  <conditionalFormatting sqref="BP30">
    <cfRule type="cellIs" dxfId="5105" priority="20" operator="equal">
      <formula>0</formula>
    </cfRule>
  </conditionalFormatting>
  <conditionalFormatting sqref="BU30">
    <cfRule type="cellIs" dxfId="5104" priority="19" operator="equal">
      <formula>0</formula>
    </cfRule>
  </conditionalFormatting>
  <conditionalFormatting sqref="AB30">
    <cfRule type="cellIs" dxfId="5103" priority="18" operator="equal">
      <formula>0</formula>
    </cfRule>
  </conditionalFormatting>
  <conditionalFormatting sqref="AF30">
    <cfRule type="cellIs" dxfId="5102" priority="17" operator="lessThan">
      <formula>1</formula>
    </cfRule>
  </conditionalFormatting>
  <conditionalFormatting sqref="AP30">
    <cfRule type="cellIs" dxfId="5101" priority="15" operator="lessThan">
      <formula>1</formula>
    </cfRule>
  </conditionalFormatting>
  <conditionalFormatting sqref="AK30 AU30">
    <cfRule type="cellIs" dxfId="5100" priority="16" operator="lessThan">
      <formula>1</formula>
    </cfRule>
  </conditionalFormatting>
  <conditionalFormatting sqref="AG30">
    <cfRule type="cellIs" dxfId="5099" priority="14" operator="equal">
      <formula>0</formula>
    </cfRule>
  </conditionalFormatting>
  <conditionalFormatting sqref="AQ30">
    <cfRule type="cellIs" dxfId="5098" priority="12" operator="equal">
      <formula>0</formula>
    </cfRule>
  </conditionalFormatting>
  <conditionalFormatting sqref="AL30">
    <cfRule type="cellIs" dxfId="5097" priority="13" operator="equal">
      <formula>0</formula>
    </cfRule>
  </conditionalFormatting>
  <conditionalFormatting sqref="AV30">
    <cfRule type="cellIs" dxfId="5096" priority="11" operator="equal">
      <formula>0</formula>
    </cfRule>
  </conditionalFormatting>
  <conditionalFormatting sqref="J30">
    <cfRule type="cellIs" dxfId="5095" priority="10" operator="greaterThan">
      <formula>1</formula>
    </cfRule>
  </conditionalFormatting>
  <conditionalFormatting sqref="I30">
    <cfRule type="cellIs" dxfId="5094" priority="9" operator="greaterThan">
      <formula>1</formula>
    </cfRule>
  </conditionalFormatting>
  <conditionalFormatting sqref="BO30">
    <cfRule type="cellIs" dxfId="5093" priority="8" operator="lessThan">
      <formula>1</formula>
    </cfRule>
  </conditionalFormatting>
  <conditionalFormatting sqref="J20">
    <cfRule type="cellIs" dxfId="5092" priority="7" operator="greaterThan">
      <formula>1</formula>
    </cfRule>
  </conditionalFormatting>
  <conditionalFormatting sqref="J19">
    <cfRule type="cellIs" dxfId="5091" priority="6" operator="greaterThan">
      <formula>1</formula>
    </cfRule>
  </conditionalFormatting>
  <conditionalFormatting sqref="I19">
    <cfRule type="cellIs" dxfId="5090" priority="5" operator="greaterThan">
      <formula>1</formula>
    </cfRule>
  </conditionalFormatting>
  <conditionalFormatting sqref="I20">
    <cfRule type="cellIs" dxfId="5089" priority="4" operator="greaterThan">
      <formula>1</formula>
    </cfRule>
  </conditionalFormatting>
  <conditionalFormatting sqref="I20">
    <cfRule type="cellIs" dxfId="5088" priority="3" operator="greaterThan">
      <formula>1</formula>
    </cfRule>
  </conditionalFormatting>
  <conditionalFormatting sqref="I19">
    <cfRule type="cellIs" dxfId="5087" priority="2" operator="greaterThan">
      <formula>1</formula>
    </cfRule>
  </conditionalFormatting>
  <conditionalFormatting sqref="I37">
    <cfRule type="cellIs" dxfId="5086" priority="1" operator="greaterThan">
      <formula>1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6"/>
  <sheetViews>
    <sheetView zoomScale="80" zoomScaleNormal="80" zoomScalePageLayoutView="68" workbookViewId="0">
      <pane xSplit="26" ySplit="4" topLeftCell="AA5" activePane="bottomRight" state="frozen"/>
      <selection pane="topRight" activeCell="AA1" sqref="AA1"/>
      <selection pane="bottomLeft" activeCell="A5" sqref="A5"/>
      <selection pane="bottomRight" activeCell="AD10" sqref="AD10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6" bestFit="1" customWidth="1"/>
    <col min="3" max="3" width="6.140625" style="2" customWidth="1"/>
    <col min="4" max="4" width="8.7109375" style="2" customWidth="1"/>
    <col min="5" max="5" width="13.5703125" style="5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5.140625" style="2" hidden="1" customWidth="1"/>
    <col min="12" max="12" width="12.7109375" style="3" hidden="1" customWidth="1"/>
    <col min="13" max="13" width="11.7109375" style="2" hidden="1" customWidth="1"/>
    <col min="14" max="14" width="15.85546875" style="3" bestFit="1" customWidth="1"/>
    <col min="15" max="15" width="12.5703125" style="3" hidden="1" customWidth="1"/>
    <col min="16" max="16" width="15.85546875" style="3" hidden="1" customWidth="1"/>
    <col min="17" max="17" width="19.28515625" style="3" hidden="1" customWidth="1"/>
    <col min="18" max="18" width="10.5703125" style="2" customWidth="1"/>
    <col min="19" max="19" width="6.7109375" style="2" hidden="1" customWidth="1"/>
    <col min="20" max="20" width="6.85546875" style="4" hidden="1" customWidth="1"/>
    <col min="21" max="21" width="12.4257812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2.28515625" style="1" customWidth="1"/>
    <col min="28" max="28" width="14.7109375" style="1" customWidth="1"/>
    <col min="29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40" width="11.28515625" style="1" customWidth="1"/>
    <col min="41" max="41" width="11.42578125" style="1" customWidth="1"/>
    <col min="42" max="42" width="14.5703125" style="1" bestFit="1" customWidth="1"/>
    <col min="43" max="43" width="12.7109375" style="1" customWidth="1"/>
    <col min="44" max="44" width="11.28515625" style="1" customWidth="1"/>
    <col min="45" max="45" width="12.5703125" style="1" customWidth="1"/>
    <col min="46" max="46" width="15" style="1" customWidth="1"/>
    <col min="47" max="47" width="15.140625" style="1" bestFit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1.28515625" style="1" customWidth="1"/>
    <col min="53" max="53" width="12.140625" style="1" customWidth="1"/>
    <col min="54" max="54" width="11.28515625" style="1" customWidth="1"/>
    <col min="55" max="55" width="12.140625" style="1" customWidth="1"/>
    <col min="56" max="56" width="12.85546875" style="1" customWidth="1"/>
    <col min="57" max="57" width="11.28515625" style="1" customWidth="1"/>
    <col min="58" max="58" width="12.140625" style="1" customWidth="1"/>
    <col min="59" max="59" width="11.28515625" style="1" customWidth="1"/>
    <col min="60" max="60" width="13" style="1" customWidth="1"/>
    <col min="61" max="61" width="13.140625" style="1" customWidth="1"/>
    <col min="62" max="62" width="11.28515625" style="1" customWidth="1"/>
    <col min="63" max="63" width="12.140625" style="1" customWidth="1"/>
    <col min="64" max="64" width="11.28515625" style="1" customWidth="1"/>
    <col min="65" max="65" width="12" style="1" customWidth="1"/>
    <col min="66" max="66" width="15" style="1" customWidth="1"/>
    <col min="67" max="67" width="14.42578125" style="1" hidden="1" customWidth="1"/>
    <col min="68" max="68" width="12.140625" style="1" hidden="1" customWidth="1"/>
    <col min="69" max="69" width="13.5703125" style="1" hidden="1" customWidth="1"/>
    <col min="70" max="71" width="15" style="1" hidden="1" customWidth="1"/>
    <col min="72" max="72" width="15.140625" style="1" customWidth="1"/>
    <col min="73" max="74" width="13.5703125" style="1" customWidth="1"/>
    <col min="75" max="75" width="15" style="1" customWidth="1"/>
    <col min="76" max="76" width="12" style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04"/>
      <c r="C1" s="304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12"/>
      <c r="O1" s="311">
        <f>630*0.98</f>
        <v>617.4</v>
      </c>
      <c r="P1" s="311"/>
      <c r="Q1" s="311"/>
      <c r="R1" s="310">
        <f>O1</f>
        <v>617.4</v>
      </c>
      <c r="S1" s="309">
        <f>O1</f>
        <v>617.4</v>
      </c>
      <c r="V1" s="308"/>
      <c r="W1" s="307"/>
      <c r="X1" s="15"/>
      <c r="Y1" s="306"/>
    </row>
    <row r="2" spans="1:76" ht="18.75" customHeight="1" x14ac:dyDescent="0.35">
      <c r="A2" s="305"/>
      <c r="B2" s="304"/>
      <c r="C2" s="304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03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299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297" t="s">
        <v>137</v>
      </c>
      <c r="P3" s="297"/>
      <c r="Q3" s="297"/>
      <c r="R3" s="296">
        <v>45201</v>
      </c>
      <c r="S3" s="296"/>
      <c r="T3" s="295"/>
      <c r="V3" s="294"/>
      <c r="W3" s="293"/>
      <c r="X3" s="292"/>
      <c r="Y3" s="291">
        <f>R3</f>
        <v>45201</v>
      </c>
      <c r="Z3" s="287">
        <v>10.5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290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286" t="s">
        <v>136</v>
      </c>
      <c r="B4" s="285" t="s">
        <v>135</v>
      </c>
      <c r="C4" s="285" t="s">
        <v>134</v>
      </c>
      <c r="D4" s="284" t="s">
        <v>133</v>
      </c>
      <c r="E4" s="284" t="s">
        <v>132</v>
      </c>
      <c r="F4" s="273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>
        <v>6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203" t="s">
        <v>20</v>
      </c>
      <c r="B5" s="227" t="s">
        <v>72</v>
      </c>
      <c r="C5" s="202" t="s">
        <v>70</v>
      </c>
      <c r="D5" s="247" t="s">
        <v>98</v>
      </c>
      <c r="E5" s="260">
        <v>11173458</v>
      </c>
      <c r="F5" s="198">
        <v>4</v>
      </c>
      <c r="G5" s="258">
        <v>3</v>
      </c>
      <c r="H5" s="246"/>
      <c r="I5" s="246"/>
      <c r="J5" s="245"/>
      <c r="K5" s="212">
        <v>0.39900000000000002</v>
      </c>
      <c r="L5" s="225"/>
      <c r="M5" s="212">
        <f t="shared" ref="M5:M30" si="0">K5</f>
        <v>0.39900000000000002</v>
      </c>
      <c r="N5" s="244">
        <v>4642</v>
      </c>
      <c r="O5" s="157">
        <f t="shared" ref="O5:O30" si="1">(N5*M5)</f>
        <v>1852.1580000000001</v>
      </c>
      <c r="P5" s="157">
        <f t="shared" ref="P5:P30" si="2">G5*$R$1</f>
        <v>1852.1999999999998</v>
      </c>
      <c r="Q5" s="157">
        <f t="shared" ref="Q5:Q30" si="3">(P5-((H5+I5)))+(J5)</f>
        <v>1852.1999999999998</v>
      </c>
      <c r="R5" s="209">
        <f t="shared" ref="R5:R50" si="4">O5/Q5</f>
        <v>0.99997732426303876</v>
      </c>
      <c r="S5" s="222">
        <f t="shared" ref="S5:S30" si="5">R5*100</f>
        <v>99.99773242630387</v>
      </c>
      <c r="T5" s="243">
        <v>100</v>
      </c>
      <c r="U5" s="220">
        <f t="shared" ref="U5:U30" si="6">((((G5*$S$1))*T5)/K5)/100</f>
        <v>4642.1052631578941</v>
      </c>
      <c r="V5" s="219">
        <f t="shared" ref="V5:V30" si="7">M5</f>
        <v>0.39900000000000002</v>
      </c>
      <c r="W5" s="223"/>
      <c r="X5" s="218">
        <f t="shared" ref="X5:X30" si="8">W5*V5</f>
        <v>0</v>
      </c>
      <c r="Y5" s="187">
        <f t="shared" ref="Y5:Y49" si="9">X5/Q5</f>
        <v>0</v>
      </c>
      <c r="Z5" s="217">
        <f t="shared" ref="Z5:Z48" si="10">W5/N5</f>
        <v>0</v>
      </c>
      <c r="AA5" s="185">
        <f t="shared" ref="AA5:AA30" si="11">($N5/$Z$3)*AE$3</f>
        <v>442.09523809523807</v>
      </c>
      <c r="AB5" s="214">
        <v>300</v>
      </c>
      <c r="AC5" s="215">
        <f t="shared" ref="AC5:AC49" si="12">AE5/$Q5</f>
        <v>0.67857142857142871</v>
      </c>
      <c r="AD5" s="214">
        <f t="shared" ref="AD5:AD30" si="13">AB5*$M5</f>
        <v>119.7</v>
      </c>
      <c r="AE5" s="214">
        <f t="shared" ref="AE5:AE30" si="14">(AD5/AE$3)*$Z$3</f>
        <v>1256.8500000000001</v>
      </c>
      <c r="AF5" s="216">
        <f t="shared" ref="AF5:AF30" si="15">($N5/$Z$3)*AJ$3</f>
        <v>884.19047619047615</v>
      </c>
      <c r="AG5" s="214">
        <v>600</v>
      </c>
      <c r="AH5" s="215">
        <f t="shared" ref="AH5:AH49" si="16">AJ5/$Q5</f>
        <v>0.67857142857142871</v>
      </c>
      <c r="AI5" s="214">
        <f t="shared" ref="AI5:AI30" si="17">AG5*$M5</f>
        <v>239.4</v>
      </c>
      <c r="AJ5" s="214">
        <f t="shared" ref="AJ5:AJ30" si="18">(AI5/AJ$3)*$Z$3</f>
        <v>1256.8500000000001</v>
      </c>
      <c r="AK5" s="185">
        <f t="shared" ref="AK5:AK30" si="19">($N5/$Z$3)*AO$3</f>
        <v>1326.2857142857142</v>
      </c>
      <c r="AL5" s="214">
        <v>1200</v>
      </c>
      <c r="AM5" s="215">
        <f t="shared" ref="AM5:AM49" si="20">AO5/$Q5</f>
        <v>0.90476190476190488</v>
      </c>
      <c r="AN5" s="214">
        <f t="shared" ref="AN5:AN30" si="21">AL5*$M5</f>
        <v>478.8</v>
      </c>
      <c r="AO5" s="214">
        <f t="shared" ref="AO5:AO30" si="22">(AN5/AO$3)*$Z$3</f>
        <v>1675.8</v>
      </c>
      <c r="AP5" s="185">
        <f t="shared" ref="AP5:AP30" si="23">($N5/$Z$3)*AT$3</f>
        <v>1768.3809523809523</v>
      </c>
      <c r="AQ5" s="214">
        <v>1800</v>
      </c>
      <c r="AR5" s="215">
        <f t="shared" ref="AR5:AR49" si="24">AT5/$Q5</f>
        <v>1.017857142857143</v>
      </c>
      <c r="AS5" s="214">
        <f t="shared" ref="AS5:AS30" si="25">AQ5*$M5</f>
        <v>718.2</v>
      </c>
      <c r="AT5" s="214">
        <f t="shared" ref="AT5:AT30" si="26">(AS5/AT$3)*$Z$3</f>
        <v>1885.2750000000001</v>
      </c>
      <c r="AU5" s="185">
        <f t="shared" ref="AU5:AU30" si="27">($N5/$Z$3)*AY$3</f>
        <v>1989.4285714285713</v>
      </c>
      <c r="AV5" s="214">
        <v>2400</v>
      </c>
      <c r="AW5" s="215">
        <f t="shared" ref="AW5:AW49" si="28">AY5/$Q5</f>
        <v>1.2063492063492065</v>
      </c>
      <c r="AX5" s="214">
        <f t="shared" ref="AX5:AX30" si="29">AV5*$M5</f>
        <v>957.6</v>
      </c>
      <c r="AY5" s="214">
        <f t="shared" ref="AY5:AY30" si="30">(AX5/AY$3)*$Z$3</f>
        <v>2234.4</v>
      </c>
      <c r="AZ5" s="185">
        <f t="shared" ref="AZ5:AZ30" si="31">($N5/$Z$3)*BD$3</f>
        <v>2431.5238095238092</v>
      </c>
      <c r="BA5" s="214">
        <v>2900</v>
      </c>
      <c r="BB5" s="215">
        <f t="shared" ref="BB5:BB49" si="32">BD5/$Q5</f>
        <v>1.1926406926406929</v>
      </c>
      <c r="BC5" s="214">
        <f t="shared" ref="BC5:BC30" si="33">BA5*$M5</f>
        <v>1157.1000000000001</v>
      </c>
      <c r="BD5" s="214">
        <f t="shared" ref="BD5:BD30" si="34">(BC5/BD$3)*$Z$3</f>
        <v>2209.0090909090914</v>
      </c>
      <c r="BE5" s="185">
        <f t="shared" ref="BE5:BE30" si="35">($N5/$Z$3)*BI$3</f>
        <v>2873.6190476190477</v>
      </c>
      <c r="BF5" s="214">
        <v>3800</v>
      </c>
      <c r="BG5" s="215">
        <f t="shared" ref="BG5:BG49" si="36">BI5/$Q5</f>
        <v>1.3223443223443225</v>
      </c>
      <c r="BH5" s="214">
        <f t="shared" ref="BH5:BH30" si="37">BF5*$M5</f>
        <v>1516.2</v>
      </c>
      <c r="BI5" s="214">
        <f t="shared" ref="BI5:BI30" si="38">(BH5/BI$3)*$Z$3</f>
        <v>2449.2461538461539</v>
      </c>
      <c r="BJ5" s="185">
        <f t="shared" ref="BJ5:BJ30" si="39">($N5/$Z$3)*BN$3</f>
        <v>3315.7142857142853</v>
      </c>
      <c r="BK5" s="214">
        <v>4425</v>
      </c>
      <c r="BL5" s="215">
        <f t="shared" ref="BL5:BL49" si="40">BN5/$Q5</f>
        <v>1.3345238095238097</v>
      </c>
      <c r="BM5" s="214">
        <f t="shared" ref="BM5:BM30" si="41">BK5*$M5</f>
        <v>1765.575</v>
      </c>
      <c r="BN5" s="214">
        <f t="shared" ref="BN5:BN30" si="42">(BM5/BN$3)*$Z$3</f>
        <v>2471.8049999999998</v>
      </c>
      <c r="BO5" s="185">
        <f t="shared" ref="BO5:BO30" si="43">($N5/$Z$3)*BS$3</f>
        <v>3757.8095238095239</v>
      </c>
      <c r="BP5" s="214"/>
      <c r="BQ5" s="215">
        <f t="shared" ref="BQ5:BQ49" si="44">BS5/$Q5</f>
        <v>0</v>
      </c>
      <c r="BR5" s="214">
        <f t="shared" ref="BR5:BR30" si="45">BP5*$M5</f>
        <v>0</v>
      </c>
      <c r="BS5" s="214">
        <f t="shared" ref="BS5:BS30" si="46">(BR5/BS$3)*$Z$3</f>
        <v>0</v>
      </c>
      <c r="BT5" s="185">
        <f t="shared" ref="BT5:BT30" si="47">($N5/$Z$3)*BX$3</f>
        <v>4199.9047619047615</v>
      </c>
      <c r="BU5" s="214">
        <v>5605</v>
      </c>
      <c r="BV5" s="215">
        <f t="shared" ref="BV5:BV49" si="48">BX5/$Q5</f>
        <v>1.3345238095238097</v>
      </c>
      <c r="BW5" s="242">
        <f t="shared" ref="BW5:BW30" si="49">BU5*$M5</f>
        <v>2236.395</v>
      </c>
      <c r="BX5" s="242">
        <f t="shared" ref="BX5:BX30" si="50">(BW5/BX$3)*$Z$3</f>
        <v>2471.8049999999998</v>
      </c>
    </row>
    <row r="6" spans="1:76" s="181" customFormat="1" ht="22.5" customHeight="1" x14ac:dyDescent="0.2">
      <c r="A6" s="203" t="s">
        <v>20</v>
      </c>
      <c r="B6" s="227" t="s">
        <v>51</v>
      </c>
      <c r="C6" s="202" t="s">
        <v>70</v>
      </c>
      <c r="D6" s="247" t="s">
        <v>97</v>
      </c>
      <c r="E6" s="260">
        <v>11214897</v>
      </c>
      <c r="F6" s="198">
        <v>7</v>
      </c>
      <c r="G6" s="258">
        <v>7</v>
      </c>
      <c r="H6" s="246"/>
      <c r="I6" s="245"/>
      <c r="J6" s="245"/>
      <c r="K6" s="212">
        <v>2.6002000000000001</v>
      </c>
      <c r="L6" s="225"/>
      <c r="M6" s="212">
        <f t="shared" si="0"/>
        <v>2.6002000000000001</v>
      </c>
      <c r="N6" s="244">
        <v>868</v>
      </c>
      <c r="O6" s="157">
        <f t="shared" si="1"/>
        <v>2256.9736000000003</v>
      </c>
      <c r="P6" s="157">
        <f t="shared" si="2"/>
        <v>4321.8</v>
      </c>
      <c r="Q6" s="157">
        <f t="shared" si="3"/>
        <v>4321.8</v>
      </c>
      <c r="R6" s="209">
        <f t="shared" si="4"/>
        <v>0.52222999676060899</v>
      </c>
      <c r="S6" s="222">
        <f t="shared" si="5"/>
        <v>52.222999676060901</v>
      </c>
      <c r="T6" s="243">
        <v>52.2</v>
      </c>
      <c r="U6" s="220">
        <f t="shared" si="6"/>
        <v>867.61772171371445</v>
      </c>
      <c r="V6" s="219">
        <f t="shared" si="7"/>
        <v>2.6002000000000001</v>
      </c>
      <c r="W6" s="223"/>
      <c r="X6" s="218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82.666666666666671</v>
      </c>
      <c r="AB6" s="214">
        <v>60</v>
      </c>
      <c r="AC6" s="215">
        <f t="shared" si="12"/>
        <v>0.37903790087463557</v>
      </c>
      <c r="AD6" s="214">
        <f t="shared" si="13"/>
        <v>156.012</v>
      </c>
      <c r="AE6" s="214">
        <f t="shared" si="14"/>
        <v>1638.126</v>
      </c>
      <c r="AF6" s="216">
        <f t="shared" si="15"/>
        <v>165.33333333333334</v>
      </c>
      <c r="AG6" s="214">
        <v>120</v>
      </c>
      <c r="AH6" s="215">
        <f t="shared" si="16"/>
        <v>0.37903790087463557</v>
      </c>
      <c r="AI6" s="214">
        <f t="shared" si="17"/>
        <v>312.024</v>
      </c>
      <c r="AJ6" s="214">
        <f t="shared" si="18"/>
        <v>1638.126</v>
      </c>
      <c r="AK6" s="185">
        <f t="shared" si="19"/>
        <v>248</v>
      </c>
      <c r="AL6" s="214">
        <v>200</v>
      </c>
      <c r="AM6" s="215">
        <f t="shared" si="20"/>
        <v>0.42115322319403947</v>
      </c>
      <c r="AN6" s="214">
        <f t="shared" si="21"/>
        <v>520.04</v>
      </c>
      <c r="AO6" s="214">
        <f t="shared" si="22"/>
        <v>1820.1399999999999</v>
      </c>
      <c r="AP6" s="185">
        <f t="shared" si="23"/>
        <v>330.66666666666669</v>
      </c>
      <c r="AQ6" s="214">
        <v>280</v>
      </c>
      <c r="AR6" s="215">
        <f t="shared" si="24"/>
        <v>0.44221088435374151</v>
      </c>
      <c r="AS6" s="214">
        <f t="shared" si="25"/>
        <v>728.05600000000004</v>
      </c>
      <c r="AT6" s="214">
        <f t="shared" si="26"/>
        <v>1911.1470000000002</v>
      </c>
      <c r="AU6" s="185">
        <f t="shared" si="27"/>
        <v>372</v>
      </c>
      <c r="AV6" s="214">
        <v>320</v>
      </c>
      <c r="AW6" s="215">
        <f t="shared" si="28"/>
        <v>0.44923010474030883</v>
      </c>
      <c r="AX6" s="214">
        <f t="shared" si="29"/>
        <v>832.06400000000008</v>
      </c>
      <c r="AY6" s="214">
        <f t="shared" si="30"/>
        <v>1941.4826666666668</v>
      </c>
      <c r="AZ6" s="185">
        <f t="shared" si="31"/>
        <v>454.66666666666669</v>
      </c>
      <c r="BA6" s="214">
        <v>400</v>
      </c>
      <c r="BB6" s="215">
        <f t="shared" si="32"/>
        <v>0.45943987984804308</v>
      </c>
      <c r="BC6" s="214">
        <f t="shared" si="33"/>
        <v>1040.08</v>
      </c>
      <c r="BD6" s="214">
        <f t="shared" si="34"/>
        <v>1985.6072727272726</v>
      </c>
      <c r="BE6" s="185">
        <f t="shared" si="35"/>
        <v>537.33333333333337</v>
      </c>
      <c r="BF6" s="214">
        <v>460</v>
      </c>
      <c r="BG6" s="215">
        <f t="shared" si="36"/>
        <v>0.44707034462136508</v>
      </c>
      <c r="BH6" s="214">
        <f t="shared" si="37"/>
        <v>1196.0920000000001</v>
      </c>
      <c r="BI6" s="214">
        <f t="shared" si="38"/>
        <v>1932.1486153846156</v>
      </c>
      <c r="BJ6" s="185">
        <f t="shared" si="39"/>
        <v>620</v>
      </c>
      <c r="BK6" s="214">
        <v>500</v>
      </c>
      <c r="BL6" s="215">
        <f t="shared" si="40"/>
        <v>0.42115322319403958</v>
      </c>
      <c r="BM6" s="214">
        <f t="shared" si="41"/>
        <v>1300.1000000000001</v>
      </c>
      <c r="BN6" s="214">
        <f t="shared" si="42"/>
        <v>1820.1400000000003</v>
      </c>
      <c r="BO6" s="185">
        <f t="shared" si="43"/>
        <v>702.66666666666674</v>
      </c>
      <c r="BP6" s="214"/>
      <c r="BQ6" s="215">
        <f t="shared" si="44"/>
        <v>0</v>
      </c>
      <c r="BR6" s="214">
        <f t="shared" si="45"/>
        <v>0</v>
      </c>
      <c r="BS6" s="214">
        <f t="shared" si="46"/>
        <v>0</v>
      </c>
      <c r="BT6" s="185">
        <f t="shared" si="47"/>
        <v>785.33333333333337</v>
      </c>
      <c r="BU6" s="214">
        <v>540</v>
      </c>
      <c r="BV6" s="215">
        <f t="shared" si="48"/>
        <v>0.35908853767070731</v>
      </c>
      <c r="BW6" s="242">
        <f t="shared" si="49"/>
        <v>1404.1079999999999</v>
      </c>
      <c r="BX6" s="242">
        <f t="shared" si="50"/>
        <v>1551.9088421052629</v>
      </c>
    </row>
    <row r="7" spans="1:76" s="181" customFormat="1" ht="23.25" customHeight="1" x14ac:dyDescent="0.2">
      <c r="A7" s="203" t="s">
        <v>20</v>
      </c>
      <c r="B7" s="227" t="s">
        <v>51</v>
      </c>
      <c r="C7" s="202" t="s">
        <v>70</v>
      </c>
      <c r="D7" s="247" t="s">
        <v>96</v>
      </c>
      <c r="E7" s="260">
        <v>11214897</v>
      </c>
      <c r="F7" s="198">
        <v>7</v>
      </c>
      <c r="G7" s="258">
        <v>6</v>
      </c>
      <c r="H7" s="246"/>
      <c r="I7" s="245"/>
      <c r="J7" s="245"/>
      <c r="K7" s="212">
        <v>2.6002000000000001</v>
      </c>
      <c r="L7" s="225"/>
      <c r="M7" s="212">
        <f t="shared" si="0"/>
        <v>2.6002000000000001</v>
      </c>
      <c r="N7" s="244">
        <v>741</v>
      </c>
      <c r="O7" s="157">
        <f t="shared" si="1"/>
        <v>1926.7482</v>
      </c>
      <c r="P7" s="157">
        <f t="shared" si="2"/>
        <v>3704.3999999999996</v>
      </c>
      <c r="Q7" s="157">
        <f t="shared" si="3"/>
        <v>3704.3999999999996</v>
      </c>
      <c r="R7" s="209">
        <f t="shared" si="4"/>
        <v>0.52012423064463886</v>
      </c>
      <c r="S7" s="222">
        <f t="shared" si="5"/>
        <v>52.012423064463889</v>
      </c>
      <c r="T7" s="243">
        <v>52</v>
      </c>
      <c r="U7" s="220">
        <f t="shared" si="6"/>
        <v>740.82301361433724</v>
      </c>
      <c r="V7" s="219">
        <f t="shared" si="7"/>
        <v>2.6002000000000001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70.571428571428569</v>
      </c>
      <c r="AB7" s="214">
        <v>60</v>
      </c>
      <c r="AC7" s="215">
        <f t="shared" si="12"/>
        <v>0.44221088435374151</v>
      </c>
      <c r="AD7" s="214">
        <f t="shared" si="13"/>
        <v>156.012</v>
      </c>
      <c r="AE7" s="214">
        <f t="shared" si="14"/>
        <v>1638.126</v>
      </c>
      <c r="AF7" s="216">
        <f t="shared" si="15"/>
        <v>141.14285714285714</v>
      </c>
      <c r="AG7" s="214">
        <v>120</v>
      </c>
      <c r="AH7" s="215">
        <f t="shared" si="16"/>
        <v>0.44221088435374151</v>
      </c>
      <c r="AI7" s="214">
        <f t="shared" si="17"/>
        <v>312.024</v>
      </c>
      <c r="AJ7" s="214">
        <f t="shared" si="18"/>
        <v>1638.126</v>
      </c>
      <c r="AK7" s="185">
        <f t="shared" si="19"/>
        <v>211.71428571428572</v>
      </c>
      <c r="AL7" s="214">
        <v>170</v>
      </c>
      <c r="AM7" s="215">
        <f t="shared" si="20"/>
        <v>0.41764361300075586</v>
      </c>
      <c r="AN7" s="214">
        <f t="shared" si="21"/>
        <v>442.03399999999999</v>
      </c>
      <c r="AO7" s="214">
        <f t="shared" si="22"/>
        <v>1547.1189999999999</v>
      </c>
      <c r="AP7" s="185">
        <f t="shared" si="23"/>
        <v>282.28571428571428</v>
      </c>
      <c r="AQ7" s="214">
        <v>225</v>
      </c>
      <c r="AR7" s="215">
        <f t="shared" si="24"/>
        <v>0.41457270408163266</v>
      </c>
      <c r="AS7" s="214">
        <f t="shared" si="25"/>
        <v>585.04499999999996</v>
      </c>
      <c r="AT7" s="214">
        <f t="shared" si="26"/>
        <v>1535.743125</v>
      </c>
      <c r="AU7" s="185">
        <f t="shared" si="27"/>
        <v>317.57142857142856</v>
      </c>
      <c r="AV7" s="214">
        <v>270</v>
      </c>
      <c r="AW7" s="215">
        <f t="shared" si="28"/>
        <v>0.44221088435374151</v>
      </c>
      <c r="AX7" s="214">
        <f t="shared" si="29"/>
        <v>702.05399999999997</v>
      </c>
      <c r="AY7" s="214">
        <f t="shared" si="30"/>
        <v>1638.126</v>
      </c>
      <c r="AZ7" s="185">
        <f t="shared" si="31"/>
        <v>388.14285714285711</v>
      </c>
      <c r="BA7" s="214">
        <v>290</v>
      </c>
      <c r="BB7" s="215">
        <f t="shared" si="32"/>
        <v>0.38860956503813648</v>
      </c>
      <c r="BC7" s="214">
        <f t="shared" si="33"/>
        <v>754.05799999999999</v>
      </c>
      <c r="BD7" s="214">
        <f t="shared" si="34"/>
        <v>1439.5652727272727</v>
      </c>
      <c r="BE7" s="185">
        <f t="shared" si="35"/>
        <v>458.71428571428572</v>
      </c>
      <c r="BF7" s="214">
        <v>380</v>
      </c>
      <c r="BG7" s="215">
        <f t="shared" si="36"/>
        <v>0.43087214372928662</v>
      </c>
      <c r="BH7" s="214">
        <f t="shared" si="37"/>
        <v>988.07600000000002</v>
      </c>
      <c r="BI7" s="214">
        <f t="shared" si="38"/>
        <v>1596.1227692307691</v>
      </c>
      <c r="BJ7" s="185">
        <f t="shared" si="39"/>
        <v>529.28571428571422</v>
      </c>
      <c r="BK7" s="214">
        <v>452</v>
      </c>
      <c r="BL7" s="215">
        <f t="shared" si="40"/>
        <v>0.44417626606198041</v>
      </c>
      <c r="BM7" s="214">
        <f t="shared" si="41"/>
        <v>1175.2904000000001</v>
      </c>
      <c r="BN7" s="214">
        <f t="shared" si="42"/>
        <v>1645.4065600000001</v>
      </c>
      <c r="BO7" s="185">
        <f t="shared" si="43"/>
        <v>599.85714285714289</v>
      </c>
      <c r="BP7" s="214"/>
      <c r="BQ7" s="215">
        <f t="shared" si="44"/>
        <v>0</v>
      </c>
      <c r="BR7" s="214">
        <f t="shared" si="45"/>
        <v>0</v>
      </c>
      <c r="BS7" s="214">
        <f t="shared" si="46"/>
        <v>0</v>
      </c>
      <c r="BT7" s="185">
        <f t="shared" si="47"/>
        <v>670.42857142857144</v>
      </c>
      <c r="BU7" s="214">
        <v>492</v>
      </c>
      <c r="BV7" s="215">
        <f t="shared" si="48"/>
        <v>0.38169781596849278</v>
      </c>
      <c r="BW7" s="242">
        <f t="shared" si="49"/>
        <v>1279.2984000000001</v>
      </c>
      <c r="BX7" s="242">
        <f t="shared" si="50"/>
        <v>1413.9613894736844</v>
      </c>
    </row>
    <row r="8" spans="1:76" s="265" customFormat="1" x14ac:dyDescent="0.2">
      <c r="A8" s="203" t="s">
        <v>20</v>
      </c>
      <c r="B8" s="227" t="s">
        <v>91</v>
      </c>
      <c r="C8" s="202" t="s">
        <v>70</v>
      </c>
      <c r="D8" s="247" t="s">
        <v>95</v>
      </c>
      <c r="E8" s="260">
        <v>11229158</v>
      </c>
      <c r="F8" s="198">
        <v>7</v>
      </c>
      <c r="G8" s="258">
        <v>7</v>
      </c>
      <c r="H8" s="246"/>
      <c r="I8" s="246"/>
      <c r="J8" s="245"/>
      <c r="K8" s="212">
        <v>4.2229999999999999</v>
      </c>
      <c r="L8" s="256"/>
      <c r="M8" s="212">
        <f t="shared" si="0"/>
        <v>4.2229999999999999</v>
      </c>
      <c r="N8" s="263">
        <v>967</v>
      </c>
      <c r="O8" s="254">
        <f t="shared" si="1"/>
        <v>4083.6410000000001</v>
      </c>
      <c r="P8" s="254">
        <f t="shared" si="2"/>
        <v>4321.8</v>
      </c>
      <c r="Q8" s="254">
        <f t="shared" si="3"/>
        <v>4321.8</v>
      </c>
      <c r="R8" s="209">
        <f t="shared" si="4"/>
        <v>0.94489356286732373</v>
      </c>
      <c r="S8" s="222">
        <f t="shared" si="5"/>
        <v>94.489356286732374</v>
      </c>
      <c r="T8" s="243">
        <v>94.5</v>
      </c>
      <c r="U8" s="220">
        <f t="shared" si="6"/>
        <v>967.10892730286537</v>
      </c>
      <c r="V8" s="219">
        <f t="shared" si="7"/>
        <v>4.2229999999999999</v>
      </c>
      <c r="W8" s="267"/>
      <c r="X8" s="253">
        <f t="shared" si="8"/>
        <v>0</v>
      </c>
      <c r="Y8" s="187">
        <f t="shared" si="9"/>
        <v>0</v>
      </c>
      <c r="Z8" s="217">
        <f t="shared" si="10"/>
        <v>0</v>
      </c>
      <c r="AA8" s="185">
        <f t="shared" si="11"/>
        <v>92.095238095238102</v>
      </c>
      <c r="AB8" s="214">
        <v>70</v>
      </c>
      <c r="AC8" s="215">
        <f t="shared" si="12"/>
        <v>0.7181972789115646</v>
      </c>
      <c r="AD8" s="214">
        <f t="shared" si="13"/>
        <v>295.61</v>
      </c>
      <c r="AE8" s="214">
        <f t="shared" si="14"/>
        <v>3103.9050000000002</v>
      </c>
      <c r="AF8" s="216">
        <f t="shared" si="15"/>
        <v>184.1904761904762</v>
      </c>
      <c r="AG8" s="214">
        <v>140</v>
      </c>
      <c r="AH8" s="215">
        <f t="shared" si="16"/>
        <v>0.7181972789115646</v>
      </c>
      <c r="AI8" s="214">
        <f t="shared" si="17"/>
        <v>591.22</v>
      </c>
      <c r="AJ8" s="214">
        <f t="shared" si="18"/>
        <v>3103.9050000000002</v>
      </c>
      <c r="AK8" s="185">
        <f t="shared" si="19"/>
        <v>276.28571428571433</v>
      </c>
      <c r="AL8" s="214">
        <v>210</v>
      </c>
      <c r="AM8" s="215">
        <f t="shared" si="20"/>
        <v>0.71819727891156449</v>
      </c>
      <c r="AN8" s="214">
        <f t="shared" si="21"/>
        <v>886.82999999999993</v>
      </c>
      <c r="AO8" s="214">
        <f t="shared" si="22"/>
        <v>3103.9049999999997</v>
      </c>
      <c r="AP8" s="185">
        <f t="shared" si="23"/>
        <v>368.38095238095241</v>
      </c>
      <c r="AQ8" s="214">
        <v>280</v>
      </c>
      <c r="AR8" s="215">
        <f t="shared" si="24"/>
        <v>0.7181972789115646</v>
      </c>
      <c r="AS8" s="214">
        <f t="shared" si="25"/>
        <v>1182.44</v>
      </c>
      <c r="AT8" s="214">
        <f t="shared" si="26"/>
        <v>3103.9050000000002</v>
      </c>
      <c r="AU8" s="185">
        <f t="shared" si="27"/>
        <v>414.42857142857144</v>
      </c>
      <c r="AV8" s="214">
        <v>350</v>
      </c>
      <c r="AW8" s="215">
        <f t="shared" si="28"/>
        <v>0.79799697656840496</v>
      </c>
      <c r="AX8" s="214">
        <f t="shared" si="29"/>
        <v>1478.05</v>
      </c>
      <c r="AY8" s="214">
        <f t="shared" si="30"/>
        <v>3448.7833333333328</v>
      </c>
      <c r="AZ8" s="185">
        <f t="shared" si="31"/>
        <v>506.52380952380958</v>
      </c>
      <c r="BA8" s="214">
        <v>410</v>
      </c>
      <c r="BB8" s="215">
        <f t="shared" si="32"/>
        <v>0.7648334658538738</v>
      </c>
      <c r="BC8" s="214">
        <f t="shared" si="33"/>
        <v>1731.4299999999998</v>
      </c>
      <c r="BD8" s="214">
        <f t="shared" si="34"/>
        <v>3305.4572727272721</v>
      </c>
      <c r="BE8" s="185">
        <f t="shared" si="35"/>
        <v>598.61904761904771</v>
      </c>
      <c r="BF8" s="214">
        <v>450</v>
      </c>
      <c r="BG8" s="215">
        <f t="shared" si="36"/>
        <v>0.71030500112132755</v>
      </c>
      <c r="BH8" s="214">
        <f t="shared" si="37"/>
        <v>1900.35</v>
      </c>
      <c r="BI8" s="214">
        <f t="shared" si="38"/>
        <v>3069.7961538461536</v>
      </c>
      <c r="BJ8" s="185">
        <f t="shared" si="39"/>
        <v>690.71428571428578</v>
      </c>
      <c r="BK8" s="214">
        <v>520</v>
      </c>
      <c r="BL8" s="215">
        <f t="shared" si="40"/>
        <v>0.71135730482669257</v>
      </c>
      <c r="BM8" s="214">
        <f t="shared" si="41"/>
        <v>2195.96</v>
      </c>
      <c r="BN8" s="214">
        <f t="shared" si="42"/>
        <v>3074.3440000000001</v>
      </c>
      <c r="BO8" s="185">
        <f t="shared" si="43"/>
        <v>782.80952380952385</v>
      </c>
      <c r="BP8" s="214"/>
      <c r="BQ8" s="215">
        <f t="shared" si="44"/>
        <v>0</v>
      </c>
      <c r="BR8" s="214">
        <f t="shared" si="45"/>
        <v>0</v>
      </c>
      <c r="BS8" s="214">
        <f t="shared" si="46"/>
        <v>0</v>
      </c>
      <c r="BT8" s="185">
        <f t="shared" si="47"/>
        <v>874.90476190476193</v>
      </c>
      <c r="BU8" s="214">
        <v>780</v>
      </c>
      <c r="BV8" s="215">
        <f t="shared" si="48"/>
        <v>0.84239680834739905</v>
      </c>
      <c r="BW8" s="242">
        <f t="shared" si="49"/>
        <v>3293.94</v>
      </c>
      <c r="BX8" s="242">
        <f t="shared" si="50"/>
        <v>3640.6705263157892</v>
      </c>
    </row>
    <row r="9" spans="1:76" s="181" customFormat="1" ht="23.25" customHeight="1" x14ac:dyDescent="0.2">
      <c r="A9" s="203" t="s">
        <v>20</v>
      </c>
      <c r="B9" s="227" t="s">
        <v>91</v>
      </c>
      <c r="C9" s="202" t="s">
        <v>70</v>
      </c>
      <c r="D9" s="247" t="s">
        <v>94</v>
      </c>
      <c r="E9" s="260">
        <v>11229158</v>
      </c>
      <c r="F9" s="198">
        <v>7</v>
      </c>
      <c r="G9" s="258">
        <v>7</v>
      </c>
      <c r="H9" s="246"/>
      <c r="I9" s="246"/>
      <c r="J9" s="245"/>
      <c r="K9" s="212">
        <v>4.2229999999999999</v>
      </c>
      <c r="L9" s="225"/>
      <c r="M9" s="212">
        <f t="shared" si="0"/>
        <v>4.2229999999999999</v>
      </c>
      <c r="N9" s="244">
        <v>967</v>
      </c>
      <c r="O9" s="157">
        <f t="shared" si="1"/>
        <v>4083.6410000000001</v>
      </c>
      <c r="P9" s="157">
        <f t="shared" si="2"/>
        <v>4321.8</v>
      </c>
      <c r="Q9" s="157">
        <f t="shared" si="3"/>
        <v>4321.8</v>
      </c>
      <c r="R9" s="209">
        <f t="shared" si="4"/>
        <v>0.94489356286732373</v>
      </c>
      <c r="S9" s="222">
        <f t="shared" si="5"/>
        <v>94.489356286732374</v>
      </c>
      <c r="T9" s="243">
        <v>94.5</v>
      </c>
      <c r="U9" s="220">
        <f t="shared" si="6"/>
        <v>967.10892730286537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92.095238095238102</v>
      </c>
      <c r="AB9" s="214">
        <v>70</v>
      </c>
      <c r="AC9" s="215">
        <f t="shared" si="12"/>
        <v>0.7181972789115646</v>
      </c>
      <c r="AD9" s="214">
        <f t="shared" si="13"/>
        <v>295.61</v>
      </c>
      <c r="AE9" s="214">
        <f t="shared" si="14"/>
        <v>3103.9050000000002</v>
      </c>
      <c r="AF9" s="216">
        <f t="shared" si="15"/>
        <v>184.1904761904762</v>
      </c>
      <c r="AG9" s="214">
        <v>140</v>
      </c>
      <c r="AH9" s="215">
        <f t="shared" si="16"/>
        <v>0.7181972789115646</v>
      </c>
      <c r="AI9" s="214">
        <f t="shared" si="17"/>
        <v>591.22</v>
      </c>
      <c r="AJ9" s="214">
        <f t="shared" si="18"/>
        <v>3103.9050000000002</v>
      </c>
      <c r="AK9" s="185">
        <f t="shared" si="19"/>
        <v>276.28571428571433</v>
      </c>
      <c r="AL9" s="214">
        <v>210</v>
      </c>
      <c r="AM9" s="215">
        <f t="shared" si="20"/>
        <v>0.71819727891156449</v>
      </c>
      <c r="AN9" s="214">
        <f t="shared" si="21"/>
        <v>886.82999999999993</v>
      </c>
      <c r="AO9" s="214">
        <f t="shared" si="22"/>
        <v>3103.9049999999997</v>
      </c>
      <c r="AP9" s="185">
        <f t="shared" si="23"/>
        <v>368.38095238095241</v>
      </c>
      <c r="AQ9" s="214">
        <v>280</v>
      </c>
      <c r="AR9" s="215">
        <f t="shared" si="24"/>
        <v>0.7181972789115646</v>
      </c>
      <c r="AS9" s="214">
        <f t="shared" si="25"/>
        <v>1182.44</v>
      </c>
      <c r="AT9" s="214">
        <f t="shared" si="26"/>
        <v>3103.9050000000002</v>
      </c>
      <c r="AU9" s="185">
        <f t="shared" si="27"/>
        <v>414.42857142857144</v>
      </c>
      <c r="AV9" s="214">
        <v>350</v>
      </c>
      <c r="AW9" s="215">
        <f t="shared" si="28"/>
        <v>0.79799697656840496</v>
      </c>
      <c r="AX9" s="214">
        <f t="shared" si="29"/>
        <v>1478.05</v>
      </c>
      <c r="AY9" s="214">
        <f t="shared" si="30"/>
        <v>3448.7833333333328</v>
      </c>
      <c r="AZ9" s="185">
        <f t="shared" si="31"/>
        <v>506.52380952380958</v>
      </c>
      <c r="BA9" s="214">
        <v>410</v>
      </c>
      <c r="BB9" s="215">
        <f t="shared" si="32"/>
        <v>0.7648334658538738</v>
      </c>
      <c r="BC9" s="214">
        <f t="shared" si="33"/>
        <v>1731.4299999999998</v>
      </c>
      <c r="BD9" s="214">
        <f t="shared" si="34"/>
        <v>3305.4572727272721</v>
      </c>
      <c r="BE9" s="185">
        <f t="shared" si="35"/>
        <v>598.61904761904771</v>
      </c>
      <c r="BF9" s="214">
        <v>450</v>
      </c>
      <c r="BG9" s="215">
        <f t="shared" si="36"/>
        <v>0.71030500112132755</v>
      </c>
      <c r="BH9" s="214">
        <f t="shared" si="37"/>
        <v>1900.35</v>
      </c>
      <c r="BI9" s="214">
        <f t="shared" si="38"/>
        <v>3069.7961538461536</v>
      </c>
      <c r="BJ9" s="185">
        <f t="shared" si="39"/>
        <v>690.71428571428578</v>
      </c>
      <c r="BK9" s="214">
        <v>520</v>
      </c>
      <c r="BL9" s="215">
        <f t="shared" si="40"/>
        <v>0.71135730482669257</v>
      </c>
      <c r="BM9" s="214">
        <f t="shared" si="41"/>
        <v>2195.96</v>
      </c>
      <c r="BN9" s="214">
        <f t="shared" si="42"/>
        <v>3074.3440000000001</v>
      </c>
      <c r="BO9" s="185">
        <f t="shared" si="43"/>
        <v>782.80952380952385</v>
      </c>
      <c r="BP9" s="214"/>
      <c r="BQ9" s="215">
        <f t="shared" si="44"/>
        <v>0</v>
      </c>
      <c r="BR9" s="214">
        <f t="shared" si="45"/>
        <v>0</v>
      </c>
      <c r="BS9" s="214">
        <f t="shared" si="46"/>
        <v>0</v>
      </c>
      <c r="BT9" s="185">
        <f t="shared" si="47"/>
        <v>874.90476190476193</v>
      </c>
      <c r="BU9" s="214">
        <v>780</v>
      </c>
      <c r="BV9" s="215">
        <f t="shared" si="48"/>
        <v>0.84239680834739905</v>
      </c>
      <c r="BW9" s="242">
        <f t="shared" si="49"/>
        <v>3293.94</v>
      </c>
      <c r="BX9" s="242">
        <f t="shared" si="50"/>
        <v>3640.6705263157892</v>
      </c>
    </row>
    <row r="10" spans="1:76" s="181" customFormat="1" ht="23.25" customHeight="1" x14ac:dyDescent="0.2">
      <c r="A10" s="203" t="s">
        <v>20</v>
      </c>
      <c r="B10" s="227" t="s">
        <v>91</v>
      </c>
      <c r="C10" s="202" t="s">
        <v>70</v>
      </c>
      <c r="D10" s="247" t="s">
        <v>93</v>
      </c>
      <c r="E10" s="252">
        <v>11229158</v>
      </c>
      <c r="F10" s="198">
        <v>7</v>
      </c>
      <c r="G10" s="198">
        <v>7</v>
      </c>
      <c r="H10" s="246"/>
      <c r="I10" s="246"/>
      <c r="J10" s="245"/>
      <c r="K10" s="212">
        <v>4.2229999999999999</v>
      </c>
      <c r="L10" s="225"/>
      <c r="M10" s="212">
        <f t="shared" si="0"/>
        <v>4.2229999999999999</v>
      </c>
      <c r="N10" s="244">
        <v>768</v>
      </c>
      <c r="O10" s="157">
        <f t="shared" si="1"/>
        <v>3243.2640000000001</v>
      </c>
      <c r="P10" s="157">
        <f t="shared" si="2"/>
        <v>4321.8</v>
      </c>
      <c r="Q10" s="157">
        <f t="shared" si="3"/>
        <v>4321.8</v>
      </c>
      <c r="R10" s="209">
        <f t="shared" si="4"/>
        <v>0.75044287102596141</v>
      </c>
      <c r="S10" s="222">
        <f t="shared" si="5"/>
        <v>75.044287102596144</v>
      </c>
      <c r="T10" s="243">
        <v>75</v>
      </c>
      <c r="U10" s="220">
        <f t="shared" si="6"/>
        <v>767.54676770068681</v>
      </c>
      <c r="V10" s="219">
        <f t="shared" si="7"/>
        <v>4.2229999999999999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73.142857142857139</v>
      </c>
      <c r="AB10" s="214">
        <v>60</v>
      </c>
      <c r="AC10" s="215">
        <f t="shared" si="12"/>
        <v>0.61559766763848389</v>
      </c>
      <c r="AD10" s="214">
        <f t="shared" si="13"/>
        <v>253.38</v>
      </c>
      <c r="AE10" s="214">
        <f t="shared" si="14"/>
        <v>2660.49</v>
      </c>
      <c r="AF10" s="216">
        <f t="shared" si="15"/>
        <v>146.28571428571428</v>
      </c>
      <c r="AG10" s="214">
        <v>120</v>
      </c>
      <c r="AH10" s="215">
        <f t="shared" si="16"/>
        <v>0.61559766763848389</v>
      </c>
      <c r="AI10" s="214">
        <f t="shared" si="17"/>
        <v>506.76</v>
      </c>
      <c r="AJ10" s="214">
        <f t="shared" si="18"/>
        <v>2660.49</v>
      </c>
      <c r="AK10" s="185">
        <f t="shared" si="19"/>
        <v>219.42857142857142</v>
      </c>
      <c r="AL10" s="214">
        <v>180</v>
      </c>
      <c r="AM10" s="215">
        <f t="shared" si="20"/>
        <v>0.61559766763848389</v>
      </c>
      <c r="AN10" s="214">
        <f t="shared" si="21"/>
        <v>760.14</v>
      </c>
      <c r="AO10" s="214">
        <f t="shared" si="22"/>
        <v>2660.49</v>
      </c>
      <c r="AP10" s="185">
        <f t="shared" si="23"/>
        <v>292.57142857142856</v>
      </c>
      <c r="AQ10" s="214">
        <v>240</v>
      </c>
      <c r="AR10" s="215">
        <f t="shared" si="24"/>
        <v>0.61559766763848389</v>
      </c>
      <c r="AS10" s="214">
        <f t="shared" si="25"/>
        <v>1013.52</v>
      </c>
      <c r="AT10" s="214">
        <f t="shared" si="26"/>
        <v>2660.49</v>
      </c>
      <c r="AU10" s="185">
        <f t="shared" si="27"/>
        <v>329.14285714285711</v>
      </c>
      <c r="AV10" s="214">
        <v>300</v>
      </c>
      <c r="AW10" s="215">
        <f t="shared" si="28"/>
        <v>0.68399740848720425</v>
      </c>
      <c r="AX10" s="214">
        <f t="shared" si="29"/>
        <v>1266.8999999999999</v>
      </c>
      <c r="AY10" s="214">
        <f t="shared" si="30"/>
        <v>2956.0999999999995</v>
      </c>
      <c r="AZ10" s="185">
        <f t="shared" si="31"/>
        <v>402.28571428571428</v>
      </c>
      <c r="BA10" s="214">
        <v>350</v>
      </c>
      <c r="BB10" s="215">
        <f t="shared" si="32"/>
        <v>0.65290661719233145</v>
      </c>
      <c r="BC10" s="214">
        <f t="shared" si="33"/>
        <v>1478.05</v>
      </c>
      <c r="BD10" s="214">
        <f t="shared" si="34"/>
        <v>2821.7318181818182</v>
      </c>
      <c r="BE10" s="185">
        <f t="shared" si="35"/>
        <v>475.42857142857139</v>
      </c>
      <c r="BF10" s="214">
        <v>380</v>
      </c>
      <c r="BG10" s="215">
        <f t="shared" si="36"/>
        <v>0.59981311205800991</v>
      </c>
      <c r="BH10" s="214">
        <f t="shared" si="37"/>
        <v>1604.74</v>
      </c>
      <c r="BI10" s="214">
        <f t="shared" si="38"/>
        <v>2592.2723076923075</v>
      </c>
      <c r="BJ10" s="185">
        <f t="shared" si="39"/>
        <v>548.57142857142856</v>
      </c>
      <c r="BK10" s="214">
        <v>440</v>
      </c>
      <c r="BL10" s="215">
        <f t="shared" si="40"/>
        <v>0.60191771946873984</v>
      </c>
      <c r="BM10" s="214">
        <f t="shared" si="41"/>
        <v>1858.12</v>
      </c>
      <c r="BN10" s="214">
        <f t="shared" si="42"/>
        <v>2601.3679999999999</v>
      </c>
      <c r="BO10" s="185">
        <f t="shared" si="43"/>
        <v>621.71428571428567</v>
      </c>
      <c r="BP10" s="214"/>
      <c r="BQ10" s="215">
        <f t="shared" si="44"/>
        <v>0</v>
      </c>
      <c r="BR10" s="214">
        <f t="shared" si="45"/>
        <v>0</v>
      </c>
      <c r="BS10" s="214">
        <f t="shared" si="46"/>
        <v>0</v>
      </c>
      <c r="BT10" s="185">
        <f t="shared" si="47"/>
        <v>694.85714285714278</v>
      </c>
      <c r="BU10" s="214">
        <v>660</v>
      </c>
      <c r="BV10" s="215">
        <f t="shared" si="48"/>
        <v>0.7127972993708761</v>
      </c>
      <c r="BW10" s="242">
        <f t="shared" si="49"/>
        <v>2787.18</v>
      </c>
      <c r="BX10" s="242">
        <f t="shared" si="50"/>
        <v>3080.5673684210524</v>
      </c>
    </row>
    <row r="11" spans="1:76" s="181" customFormat="1" ht="23.25" customHeight="1" x14ac:dyDescent="0.2">
      <c r="A11" s="203" t="s">
        <v>20</v>
      </c>
      <c r="B11" s="227" t="s">
        <v>91</v>
      </c>
      <c r="C11" s="202" t="s">
        <v>70</v>
      </c>
      <c r="D11" s="226" t="s">
        <v>92</v>
      </c>
      <c r="E11" s="252">
        <v>11229158</v>
      </c>
      <c r="F11" s="198">
        <v>7</v>
      </c>
      <c r="G11" s="258">
        <v>6</v>
      </c>
      <c r="H11" s="246"/>
      <c r="I11" s="245"/>
      <c r="J11" s="245">
        <v>630</v>
      </c>
      <c r="K11" s="212">
        <v>4.2229999999999999</v>
      </c>
      <c r="L11" s="225"/>
      <c r="M11" s="212">
        <f t="shared" si="0"/>
        <v>4.2229999999999999</v>
      </c>
      <c r="N11" s="244">
        <v>921</v>
      </c>
      <c r="O11" s="157">
        <f t="shared" si="1"/>
        <v>3889.3829999999998</v>
      </c>
      <c r="P11" s="157">
        <f t="shared" si="2"/>
        <v>3704.3999999999996</v>
      </c>
      <c r="Q11" s="157">
        <f t="shared" si="3"/>
        <v>4334.3999999999996</v>
      </c>
      <c r="R11" s="209">
        <f t="shared" si="4"/>
        <v>0.89732904208194908</v>
      </c>
      <c r="S11" s="222">
        <f t="shared" si="5"/>
        <v>89.73290420819491</v>
      </c>
      <c r="T11" s="243">
        <v>90</v>
      </c>
      <c r="U11" s="220">
        <f t="shared" si="6"/>
        <v>789.47667534927768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87.714285714285708</v>
      </c>
      <c r="AB11" s="214">
        <v>70</v>
      </c>
      <c r="AC11" s="215">
        <f t="shared" si="12"/>
        <v>0.71610949612403108</v>
      </c>
      <c r="AD11" s="214">
        <f t="shared" si="13"/>
        <v>295.61</v>
      </c>
      <c r="AE11" s="214">
        <f t="shared" si="14"/>
        <v>3103.9050000000002</v>
      </c>
      <c r="AF11" s="216">
        <f t="shared" si="15"/>
        <v>175.42857142857142</v>
      </c>
      <c r="AG11" s="214">
        <v>140</v>
      </c>
      <c r="AH11" s="215">
        <f t="shared" si="16"/>
        <v>0.71610949612403108</v>
      </c>
      <c r="AI11" s="214">
        <f t="shared" si="17"/>
        <v>591.22</v>
      </c>
      <c r="AJ11" s="214">
        <f t="shared" si="18"/>
        <v>3103.9050000000002</v>
      </c>
      <c r="AK11" s="185">
        <f t="shared" si="19"/>
        <v>263.14285714285711</v>
      </c>
      <c r="AL11" s="214">
        <v>210</v>
      </c>
      <c r="AM11" s="215">
        <f t="shared" si="20"/>
        <v>0.71610949612403096</v>
      </c>
      <c r="AN11" s="214">
        <f t="shared" si="21"/>
        <v>886.82999999999993</v>
      </c>
      <c r="AO11" s="214">
        <f t="shared" si="22"/>
        <v>3103.9049999999997</v>
      </c>
      <c r="AP11" s="185">
        <f t="shared" si="23"/>
        <v>350.85714285714283</v>
      </c>
      <c r="AQ11" s="214">
        <v>280</v>
      </c>
      <c r="AR11" s="215">
        <f t="shared" si="24"/>
        <v>0.71610949612403108</v>
      </c>
      <c r="AS11" s="214">
        <f t="shared" si="25"/>
        <v>1182.44</v>
      </c>
      <c r="AT11" s="214">
        <f t="shared" si="26"/>
        <v>3103.9050000000002</v>
      </c>
      <c r="AU11" s="185">
        <f t="shared" si="27"/>
        <v>394.71428571428567</v>
      </c>
      <c r="AV11" s="214">
        <v>350</v>
      </c>
      <c r="AW11" s="215">
        <f t="shared" si="28"/>
        <v>0.79567721791558998</v>
      </c>
      <c r="AX11" s="214">
        <f t="shared" si="29"/>
        <v>1478.05</v>
      </c>
      <c r="AY11" s="214">
        <f t="shared" si="30"/>
        <v>3448.7833333333328</v>
      </c>
      <c r="AZ11" s="185">
        <f t="shared" si="31"/>
        <v>482.42857142857139</v>
      </c>
      <c r="BA11" s="214">
        <v>420</v>
      </c>
      <c r="BB11" s="215">
        <f t="shared" si="32"/>
        <v>0.78121035940803374</v>
      </c>
      <c r="BC11" s="214">
        <f t="shared" si="33"/>
        <v>1773.6599999999999</v>
      </c>
      <c r="BD11" s="214">
        <f t="shared" si="34"/>
        <v>3386.0781818181813</v>
      </c>
      <c r="BE11" s="185">
        <f t="shared" si="35"/>
        <v>570.14285714285711</v>
      </c>
      <c r="BF11" s="214">
        <v>450</v>
      </c>
      <c r="BG11" s="215">
        <f t="shared" si="36"/>
        <v>0.70824016100178888</v>
      </c>
      <c r="BH11" s="214">
        <f t="shared" si="37"/>
        <v>1900.35</v>
      </c>
      <c r="BI11" s="214">
        <f t="shared" si="38"/>
        <v>3069.7961538461536</v>
      </c>
      <c r="BJ11" s="185">
        <f t="shared" si="39"/>
        <v>657.85714285714278</v>
      </c>
      <c r="BK11" s="214">
        <v>520</v>
      </c>
      <c r="BL11" s="215">
        <f t="shared" si="40"/>
        <v>0.70928940568475463</v>
      </c>
      <c r="BM11" s="214">
        <f t="shared" si="41"/>
        <v>2195.96</v>
      </c>
      <c r="BN11" s="214">
        <f t="shared" si="42"/>
        <v>3074.3440000000001</v>
      </c>
      <c r="BO11" s="185">
        <f t="shared" si="43"/>
        <v>745.57142857142856</v>
      </c>
      <c r="BP11" s="214"/>
      <c r="BQ11" s="215">
        <f t="shared" si="44"/>
        <v>0</v>
      </c>
      <c r="BR11" s="214">
        <f t="shared" si="45"/>
        <v>0</v>
      </c>
      <c r="BS11" s="214">
        <f t="shared" si="46"/>
        <v>0</v>
      </c>
      <c r="BT11" s="185">
        <f t="shared" si="47"/>
        <v>833.28571428571422</v>
      </c>
      <c r="BU11" s="214">
        <v>720</v>
      </c>
      <c r="BV11" s="215">
        <f t="shared" si="48"/>
        <v>0.7753365973072216</v>
      </c>
      <c r="BW11" s="242">
        <f t="shared" si="49"/>
        <v>3040.56</v>
      </c>
      <c r="BX11" s="242">
        <f t="shared" si="50"/>
        <v>3360.6189473684212</v>
      </c>
    </row>
    <row r="12" spans="1:76" s="181" customFormat="1" ht="23.25" customHeight="1" x14ac:dyDescent="0.2">
      <c r="A12" s="203" t="s">
        <v>20</v>
      </c>
      <c r="B12" s="227" t="s">
        <v>91</v>
      </c>
      <c r="C12" s="202" t="s">
        <v>70</v>
      </c>
      <c r="D12" s="247" t="s">
        <v>90</v>
      </c>
      <c r="E12" s="261">
        <v>11229158</v>
      </c>
      <c r="F12" s="198">
        <v>7</v>
      </c>
      <c r="G12" s="258">
        <v>6</v>
      </c>
      <c r="H12" s="245"/>
      <c r="I12" s="245"/>
      <c r="J12" s="245">
        <v>630</v>
      </c>
      <c r="K12" s="212">
        <v>4.2229999999999999</v>
      </c>
      <c r="L12" s="225"/>
      <c r="M12" s="212">
        <f t="shared" si="0"/>
        <v>4.2229999999999999</v>
      </c>
      <c r="N12" s="224">
        <v>730</v>
      </c>
      <c r="O12" s="157">
        <f t="shared" si="1"/>
        <v>3082.79</v>
      </c>
      <c r="P12" s="157">
        <f t="shared" si="2"/>
        <v>3704.3999999999996</v>
      </c>
      <c r="Q12" s="157">
        <f t="shared" si="3"/>
        <v>4334.3999999999996</v>
      </c>
      <c r="R12" s="209">
        <f t="shared" si="4"/>
        <v>0.71123800295311923</v>
      </c>
      <c r="S12" s="222">
        <f t="shared" si="5"/>
        <v>71.123800295311923</v>
      </c>
      <c r="T12" s="251">
        <v>71.3</v>
      </c>
      <c r="U12" s="220">
        <f t="shared" si="6"/>
        <v>625.44096613781664</v>
      </c>
      <c r="V12" s="219">
        <f t="shared" si="7"/>
        <v>4.2229999999999999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69.523809523809518</v>
      </c>
      <c r="AB12" s="214">
        <v>60</v>
      </c>
      <c r="AC12" s="215">
        <f t="shared" si="12"/>
        <v>0.61380813953488367</v>
      </c>
      <c r="AD12" s="214">
        <f t="shared" si="13"/>
        <v>253.38</v>
      </c>
      <c r="AE12" s="214">
        <f t="shared" si="14"/>
        <v>2660.49</v>
      </c>
      <c r="AF12" s="216">
        <f t="shared" si="15"/>
        <v>139.04761904761904</v>
      </c>
      <c r="AG12" s="214">
        <v>120</v>
      </c>
      <c r="AH12" s="215">
        <f t="shared" si="16"/>
        <v>0.61380813953488367</v>
      </c>
      <c r="AI12" s="214">
        <f t="shared" si="17"/>
        <v>506.76</v>
      </c>
      <c r="AJ12" s="214">
        <f t="shared" si="18"/>
        <v>2660.49</v>
      </c>
      <c r="AK12" s="185">
        <f t="shared" si="19"/>
        <v>208.57142857142856</v>
      </c>
      <c r="AL12" s="214">
        <v>180</v>
      </c>
      <c r="AM12" s="215">
        <f t="shared" si="20"/>
        <v>0.61380813953488367</v>
      </c>
      <c r="AN12" s="214">
        <f t="shared" si="21"/>
        <v>760.14</v>
      </c>
      <c r="AO12" s="214">
        <f t="shared" si="22"/>
        <v>2660.49</v>
      </c>
      <c r="AP12" s="185">
        <f t="shared" si="23"/>
        <v>278.09523809523807</v>
      </c>
      <c r="AQ12" s="214">
        <v>240</v>
      </c>
      <c r="AR12" s="215">
        <f t="shared" si="24"/>
        <v>0.61380813953488367</v>
      </c>
      <c r="AS12" s="214">
        <f t="shared" si="25"/>
        <v>1013.52</v>
      </c>
      <c r="AT12" s="214">
        <f t="shared" si="26"/>
        <v>2660.49</v>
      </c>
      <c r="AU12" s="185">
        <f t="shared" si="27"/>
        <v>312.85714285714283</v>
      </c>
      <c r="AV12" s="214">
        <v>300</v>
      </c>
      <c r="AW12" s="215">
        <f t="shared" si="28"/>
        <v>0.6820090439276485</v>
      </c>
      <c r="AX12" s="214">
        <f t="shared" si="29"/>
        <v>1266.8999999999999</v>
      </c>
      <c r="AY12" s="214">
        <f t="shared" si="30"/>
        <v>2956.0999999999995</v>
      </c>
      <c r="AZ12" s="185">
        <f t="shared" si="31"/>
        <v>382.38095238095235</v>
      </c>
      <c r="BA12" s="214">
        <v>360</v>
      </c>
      <c r="BB12" s="215">
        <f t="shared" si="32"/>
        <v>0.66960887949260051</v>
      </c>
      <c r="BC12" s="214">
        <f t="shared" si="33"/>
        <v>1520.28</v>
      </c>
      <c r="BD12" s="214">
        <f t="shared" si="34"/>
        <v>2902.3527272727274</v>
      </c>
      <c r="BE12" s="185">
        <f t="shared" si="35"/>
        <v>451.90476190476187</v>
      </c>
      <c r="BF12" s="214">
        <v>390</v>
      </c>
      <c r="BG12" s="215">
        <f t="shared" si="36"/>
        <v>0.61380813953488367</v>
      </c>
      <c r="BH12" s="214">
        <f t="shared" si="37"/>
        <v>1646.97</v>
      </c>
      <c r="BI12" s="214">
        <f t="shared" si="38"/>
        <v>2660.49</v>
      </c>
      <c r="BJ12" s="185">
        <f t="shared" si="39"/>
        <v>521.42857142857133</v>
      </c>
      <c r="BK12" s="214">
        <v>450</v>
      </c>
      <c r="BL12" s="215">
        <f t="shared" si="40"/>
        <v>0.61380813953488367</v>
      </c>
      <c r="BM12" s="214">
        <f t="shared" si="41"/>
        <v>1900.35</v>
      </c>
      <c r="BN12" s="214">
        <f t="shared" si="42"/>
        <v>2660.49</v>
      </c>
      <c r="BO12" s="185">
        <f t="shared" si="43"/>
        <v>590.95238095238096</v>
      </c>
      <c r="BP12" s="214"/>
      <c r="BQ12" s="215">
        <f t="shared" si="44"/>
        <v>0</v>
      </c>
      <c r="BR12" s="214">
        <f t="shared" si="45"/>
        <v>0</v>
      </c>
      <c r="BS12" s="214">
        <f t="shared" si="46"/>
        <v>0</v>
      </c>
      <c r="BT12" s="185">
        <f t="shared" si="47"/>
        <v>660.47619047619037</v>
      </c>
      <c r="BU12" s="214">
        <v>600</v>
      </c>
      <c r="BV12" s="215">
        <f t="shared" si="48"/>
        <v>0.64611383108935128</v>
      </c>
      <c r="BW12" s="242">
        <f t="shared" si="49"/>
        <v>2533.7999999999997</v>
      </c>
      <c r="BX12" s="242">
        <f t="shared" si="50"/>
        <v>2800.515789473684</v>
      </c>
    </row>
    <row r="13" spans="1:76" s="181" customFormat="1" ht="23.25" customHeight="1" x14ac:dyDescent="0.2">
      <c r="A13" s="203" t="s">
        <v>20</v>
      </c>
      <c r="B13" s="227" t="s">
        <v>85</v>
      </c>
      <c r="C13" s="202" t="s">
        <v>70</v>
      </c>
      <c r="D13" s="247" t="s">
        <v>89</v>
      </c>
      <c r="E13" s="252">
        <v>11202010</v>
      </c>
      <c r="F13" s="198">
        <v>7</v>
      </c>
      <c r="G13" s="258">
        <v>5</v>
      </c>
      <c r="H13" s="246"/>
      <c r="I13" s="246"/>
      <c r="J13" s="245">
        <v>630</v>
      </c>
      <c r="K13" s="212">
        <v>3.7138</v>
      </c>
      <c r="L13" s="225"/>
      <c r="M13" s="212">
        <f t="shared" si="0"/>
        <v>3.7138</v>
      </c>
      <c r="N13" s="244">
        <v>252</v>
      </c>
      <c r="O13" s="157">
        <f t="shared" si="1"/>
        <v>935.87760000000003</v>
      </c>
      <c r="P13" s="157">
        <f t="shared" si="2"/>
        <v>3087</v>
      </c>
      <c r="Q13" s="157">
        <f t="shared" si="3"/>
        <v>3717</v>
      </c>
      <c r="R13" s="209">
        <f t="shared" si="4"/>
        <v>0.25178305084745761</v>
      </c>
      <c r="S13" s="222">
        <f t="shared" si="5"/>
        <v>25.178305084745762</v>
      </c>
      <c r="T13" s="243">
        <v>25.3</v>
      </c>
      <c r="U13" s="220">
        <f t="shared" si="6"/>
        <v>210.29969303678175</v>
      </c>
      <c r="V13" s="219">
        <f t="shared" si="7"/>
        <v>3.7138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24</v>
      </c>
      <c r="AB13" s="214">
        <v>20</v>
      </c>
      <c r="AC13" s="215">
        <f t="shared" si="12"/>
        <v>0.20981920903954801</v>
      </c>
      <c r="AD13" s="214">
        <f t="shared" si="13"/>
        <v>74.275999999999996</v>
      </c>
      <c r="AE13" s="214">
        <f t="shared" si="14"/>
        <v>779.89799999999991</v>
      </c>
      <c r="AF13" s="216">
        <f t="shared" si="15"/>
        <v>48</v>
      </c>
      <c r="AG13" s="214">
        <v>40</v>
      </c>
      <c r="AH13" s="215">
        <f t="shared" si="16"/>
        <v>0.20981920903954801</v>
      </c>
      <c r="AI13" s="214">
        <f t="shared" si="17"/>
        <v>148.55199999999999</v>
      </c>
      <c r="AJ13" s="214">
        <f t="shared" si="18"/>
        <v>779.89799999999991</v>
      </c>
      <c r="AK13" s="185">
        <f t="shared" si="19"/>
        <v>72</v>
      </c>
      <c r="AL13" s="214">
        <v>60</v>
      </c>
      <c r="AM13" s="215">
        <f t="shared" si="20"/>
        <v>0.20981920903954801</v>
      </c>
      <c r="AN13" s="214">
        <f t="shared" si="21"/>
        <v>222.828</v>
      </c>
      <c r="AO13" s="214">
        <f t="shared" si="22"/>
        <v>779.89799999999991</v>
      </c>
      <c r="AP13" s="185">
        <f t="shared" si="23"/>
        <v>96</v>
      </c>
      <c r="AQ13" s="214">
        <v>70</v>
      </c>
      <c r="AR13" s="215">
        <f t="shared" si="24"/>
        <v>0.18359180790960453</v>
      </c>
      <c r="AS13" s="214">
        <f t="shared" si="25"/>
        <v>259.96600000000001</v>
      </c>
      <c r="AT13" s="214">
        <f t="shared" si="26"/>
        <v>682.41075000000001</v>
      </c>
      <c r="AU13" s="185">
        <f t="shared" si="27"/>
        <v>108</v>
      </c>
      <c r="AV13" s="214">
        <v>80</v>
      </c>
      <c r="AW13" s="215">
        <f t="shared" si="28"/>
        <v>0.18650596359070934</v>
      </c>
      <c r="AX13" s="214">
        <f t="shared" si="29"/>
        <v>297.10399999999998</v>
      </c>
      <c r="AY13" s="214">
        <f t="shared" si="30"/>
        <v>693.24266666666665</v>
      </c>
      <c r="AZ13" s="185">
        <f t="shared" si="31"/>
        <v>132</v>
      </c>
      <c r="BA13" s="214">
        <v>90</v>
      </c>
      <c r="BB13" s="215">
        <f t="shared" si="32"/>
        <v>0.17167026194144841</v>
      </c>
      <c r="BC13" s="214">
        <f t="shared" si="33"/>
        <v>334.24200000000002</v>
      </c>
      <c r="BD13" s="214">
        <f t="shared" si="34"/>
        <v>638.09836363636373</v>
      </c>
      <c r="BE13" s="185">
        <f t="shared" si="35"/>
        <v>156</v>
      </c>
      <c r="BF13" s="214">
        <v>110</v>
      </c>
      <c r="BG13" s="215">
        <f t="shared" si="36"/>
        <v>0.17753933072577138</v>
      </c>
      <c r="BH13" s="214">
        <f t="shared" si="37"/>
        <v>408.51799999999997</v>
      </c>
      <c r="BI13" s="214">
        <f t="shared" si="38"/>
        <v>659.91369230769226</v>
      </c>
      <c r="BJ13" s="185">
        <f t="shared" si="39"/>
        <v>180</v>
      </c>
      <c r="BK13" s="214">
        <v>135</v>
      </c>
      <c r="BL13" s="215">
        <f t="shared" si="40"/>
        <v>0.18883728813559322</v>
      </c>
      <c r="BM13" s="214">
        <f t="shared" si="41"/>
        <v>501.363</v>
      </c>
      <c r="BN13" s="214">
        <f t="shared" si="42"/>
        <v>701.90819999999997</v>
      </c>
      <c r="BO13" s="185">
        <f t="shared" si="43"/>
        <v>204</v>
      </c>
      <c r="BP13" s="214"/>
      <c r="BQ13" s="215">
        <f t="shared" si="44"/>
        <v>0</v>
      </c>
      <c r="BR13" s="214">
        <f t="shared" si="45"/>
        <v>0</v>
      </c>
      <c r="BS13" s="214">
        <f t="shared" si="46"/>
        <v>0</v>
      </c>
      <c r="BT13" s="185">
        <f t="shared" si="47"/>
        <v>228</v>
      </c>
      <c r="BU13" s="214">
        <v>180</v>
      </c>
      <c r="BV13" s="215">
        <f t="shared" si="48"/>
        <v>0.19877609277430866</v>
      </c>
      <c r="BW13" s="242">
        <f t="shared" si="49"/>
        <v>668.48400000000004</v>
      </c>
      <c r="BX13" s="242">
        <f t="shared" si="50"/>
        <v>738.85073684210533</v>
      </c>
    </row>
    <row r="14" spans="1:76" s="181" customFormat="1" ht="23.25" customHeight="1" x14ac:dyDescent="0.2">
      <c r="A14" s="203" t="s">
        <v>20</v>
      </c>
      <c r="B14" s="227" t="s">
        <v>85</v>
      </c>
      <c r="C14" s="202" t="s">
        <v>70</v>
      </c>
      <c r="D14" s="247" t="s">
        <v>88</v>
      </c>
      <c r="E14" s="252">
        <v>11202010</v>
      </c>
      <c r="F14" s="198">
        <v>7</v>
      </c>
      <c r="G14" s="258">
        <v>6</v>
      </c>
      <c r="H14" s="246"/>
      <c r="I14" s="246">
        <v>630</v>
      </c>
      <c r="J14" s="245">
        <v>630</v>
      </c>
      <c r="K14" s="212">
        <v>3.7138</v>
      </c>
      <c r="L14" s="225"/>
      <c r="M14" s="212">
        <f t="shared" si="0"/>
        <v>3.7138</v>
      </c>
      <c r="N14" s="244">
        <v>848</v>
      </c>
      <c r="O14" s="157">
        <f t="shared" si="1"/>
        <v>3149.3024</v>
      </c>
      <c r="P14" s="157">
        <f t="shared" si="2"/>
        <v>3704.3999999999996</v>
      </c>
      <c r="Q14" s="157">
        <f t="shared" si="3"/>
        <v>3704.3999999999996</v>
      </c>
      <c r="R14" s="209">
        <f t="shared" si="4"/>
        <v>0.85015181945794205</v>
      </c>
      <c r="S14" s="222">
        <f t="shared" si="5"/>
        <v>85.015181945794211</v>
      </c>
      <c r="T14" s="243">
        <v>85</v>
      </c>
      <c r="U14" s="220">
        <f t="shared" si="6"/>
        <v>847.84856481232146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80.761904761904759</v>
      </c>
      <c r="AB14" s="214">
        <v>40</v>
      </c>
      <c r="AC14" s="215">
        <f t="shared" si="12"/>
        <v>0.42106575963718818</v>
      </c>
      <c r="AD14" s="214">
        <f t="shared" si="13"/>
        <v>148.55199999999999</v>
      </c>
      <c r="AE14" s="214">
        <f t="shared" si="14"/>
        <v>1559.7959999999998</v>
      </c>
      <c r="AF14" s="216">
        <f t="shared" si="15"/>
        <v>161.52380952380952</v>
      </c>
      <c r="AG14" s="214">
        <v>100</v>
      </c>
      <c r="AH14" s="215">
        <f t="shared" si="16"/>
        <v>0.52633219954648525</v>
      </c>
      <c r="AI14" s="214">
        <f t="shared" si="17"/>
        <v>371.38</v>
      </c>
      <c r="AJ14" s="214">
        <f t="shared" si="18"/>
        <v>1949.7449999999999</v>
      </c>
      <c r="AK14" s="185">
        <f t="shared" si="19"/>
        <v>242.28571428571428</v>
      </c>
      <c r="AL14" s="214">
        <v>260</v>
      </c>
      <c r="AM14" s="215">
        <f t="shared" si="20"/>
        <v>0.91230914588057455</v>
      </c>
      <c r="AN14" s="214">
        <f t="shared" si="21"/>
        <v>965.58799999999997</v>
      </c>
      <c r="AO14" s="214">
        <f t="shared" si="22"/>
        <v>3379.558</v>
      </c>
      <c r="AP14" s="185">
        <f t="shared" si="23"/>
        <v>323.04761904761904</v>
      </c>
      <c r="AQ14" s="214">
        <v>400</v>
      </c>
      <c r="AR14" s="215">
        <f t="shared" si="24"/>
        <v>1.0526643990929705</v>
      </c>
      <c r="AS14" s="214">
        <f t="shared" si="25"/>
        <v>1485.52</v>
      </c>
      <c r="AT14" s="214">
        <f t="shared" si="26"/>
        <v>3899.49</v>
      </c>
      <c r="AU14" s="185">
        <f t="shared" si="27"/>
        <v>363.42857142857144</v>
      </c>
      <c r="AV14" s="214">
        <v>490</v>
      </c>
      <c r="AW14" s="215">
        <f t="shared" si="28"/>
        <v>1.1462345679012347</v>
      </c>
      <c r="AX14" s="214">
        <f t="shared" si="29"/>
        <v>1819.7619999999999</v>
      </c>
      <c r="AY14" s="214">
        <f t="shared" si="30"/>
        <v>4246.1113333333333</v>
      </c>
      <c r="AZ14" s="185">
        <f t="shared" si="31"/>
        <v>444.19047619047615</v>
      </c>
      <c r="BA14" s="214">
        <v>550</v>
      </c>
      <c r="BB14" s="215">
        <f t="shared" si="32"/>
        <v>1.0526643990929705</v>
      </c>
      <c r="BC14" s="214">
        <f t="shared" si="33"/>
        <v>2042.59</v>
      </c>
      <c r="BD14" s="214">
        <f t="shared" si="34"/>
        <v>3899.49</v>
      </c>
      <c r="BE14" s="185">
        <f t="shared" si="35"/>
        <v>524.95238095238096</v>
      </c>
      <c r="BF14" s="214">
        <v>660</v>
      </c>
      <c r="BG14" s="215">
        <f t="shared" si="36"/>
        <v>1.0688592360020934</v>
      </c>
      <c r="BH14" s="214">
        <f t="shared" si="37"/>
        <v>2451.1080000000002</v>
      </c>
      <c r="BI14" s="214">
        <f t="shared" si="38"/>
        <v>3959.4821538461542</v>
      </c>
      <c r="BJ14" s="185">
        <f t="shared" si="39"/>
        <v>605.71428571428567</v>
      </c>
      <c r="BK14" s="214">
        <v>750</v>
      </c>
      <c r="BL14" s="215">
        <f t="shared" si="40"/>
        <v>1.0526643990929705</v>
      </c>
      <c r="BM14" s="214">
        <f t="shared" si="41"/>
        <v>2785.35</v>
      </c>
      <c r="BN14" s="214">
        <f t="shared" si="42"/>
        <v>3899.49</v>
      </c>
      <c r="BO14" s="185">
        <f t="shared" si="43"/>
        <v>686.47619047619048</v>
      </c>
      <c r="BP14" s="214"/>
      <c r="BQ14" s="215">
        <f t="shared" si="44"/>
        <v>0</v>
      </c>
      <c r="BR14" s="214">
        <f t="shared" si="45"/>
        <v>0</v>
      </c>
      <c r="BS14" s="214">
        <f t="shared" si="46"/>
        <v>0</v>
      </c>
      <c r="BT14" s="185">
        <f t="shared" si="47"/>
        <v>767.23809523809518</v>
      </c>
      <c r="BU14" s="214">
        <v>834</v>
      </c>
      <c r="BV14" s="215">
        <f t="shared" si="48"/>
        <v>0.92412853562477637</v>
      </c>
      <c r="BW14" s="242">
        <f t="shared" si="49"/>
        <v>3097.3092000000001</v>
      </c>
      <c r="BX14" s="242">
        <f t="shared" si="50"/>
        <v>3423.3417473684212</v>
      </c>
    </row>
    <row r="15" spans="1:76" s="181" customFormat="1" ht="23.25" customHeight="1" x14ac:dyDescent="0.2">
      <c r="A15" s="203" t="s">
        <v>20</v>
      </c>
      <c r="B15" s="227" t="s">
        <v>85</v>
      </c>
      <c r="C15" s="202" t="s">
        <v>70</v>
      </c>
      <c r="D15" s="247" t="s">
        <v>87</v>
      </c>
      <c r="E15" s="260">
        <v>11214898</v>
      </c>
      <c r="F15" s="198">
        <v>7</v>
      </c>
      <c r="G15" s="258">
        <v>7</v>
      </c>
      <c r="H15" s="246"/>
      <c r="I15" s="245"/>
      <c r="J15" s="245"/>
      <c r="K15" s="212">
        <v>2.5171089413392789</v>
      </c>
      <c r="L15" s="225"/>
      <c r="M15" s="212">
        <f t="shared" si="0"/>
        <v>2.5171089413392789</v>
      </c>
      <c r="N15" s="244">
        <v>1380</v>
      </c>
      <c r="O15" s="157">
        <f t="shared" si="1"/>
        <v>3473.6103390482049</v>
      </c>
      <c r="P15" s="157">
        <f t="shared" si="2"/>
        <v>4321.8</v>
      </c>
      <c r="Q15" s="157">
        <f t="shared" si="3"/>
        <v>4321.8</v>
      </c>
      <c r="R15" s="209">
        <f t="shared" si="4"/>
        <v>0.80374157504933241</v>
      </c>
      <c r="S15" s="222">
        <f t="shared" si="5"/>
        <v>80.374157504933237</v>
      </c>
      <c r="T15" s="243">
        <v>80.400000000000006</v>
      </c>
      <c r="U15" s="220">
        <f t="shared" si="6"/>
        <v>1380.4437078322089</v>
      </c>
      <c r="V15" s="219">
        <f t="shared" si="7"/>
        <v>2.5171089413392789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131.42857142857142</v>
      </c>
      <c r="AB15" s="214">
        <v>60</v>
      </c>
      <c r="AC15" s="215">
        <f t="shared" si="12"/>
        <v>0.36692550165295607</v>
      </c>
      <c r="AD15" s="214">
        <f t="shared" si="13"/>
        <v>151.02653648035673</v>
      </c>
      <c r="AE15" s="214">
        <f t="shared" si="14"/>
        <v>1585.7786330437457</v>
      </c>
      <c r="AF15" s="216">
        <f t="shared" si="15"/>
        <v>262.85714285714283</v>
      </c>
      <c r="AG15" s="214">
        <v>120</v>
      </c>
      <c r="AH15" s="215">
        <f t="shared" si="16"/>
        <v>0.36692550165295607</v>
      </c>
      <c r="AI15" s="214">
        <f t="shared" si="17"/>
        <v>302.05307296071345</v>
      </c>
      <c r="AJ15" s="214">
        <f t="shared" si="18"/>
        <v>1585.7786330437457</v>
      </c>
      <c r="AK15" s="185">
        <f t="shared" si="19"/>
        <v>394.28571428571422</v>
      </c>
      <c r="AL15" s="214">
        <v>252</v>
      </c>
      <c r="AM15" s="215">
        <f t="shared" si="20"/>
        <v>0.51369570231413852</v>
      </c>
      <c r="AN15" s="214">
        <f t="shared" si="21"/>
        <v>634.3114532174983</v>
      </c>
      <c r="AO15" s="214">
        <f t="shared" si="22"/>
        <v>2220.0900862612439</v>
      </c>
      <c r="AP15" s="185">
        <f t="shared" si="23"/>
        <v>525.71428571428567</v>
      </c>
      <c r="AQ15" s="214">
        <v>312</v>
      </c>
      <c r="AR15" s="215">
        <f t="shared" si="24"/>
        <v>0.47700315214884298</v>
      </c>
      <c r="AS15" s="214">
        <f t="shared" si="25"/>
        <v>785.33798969785505</v>
      </c>
      <c r="AT15" s="214">
        <f t="shared" si="26"/>
        <v>2061.5122229568697</v>
      </c>
      <c r="AU15" s="185">
        <f t="shared" si="27"/>
        <v>591.42857142857133</v>
      </c>
      <c r="AV15" s="214">
        <v>492</v>
      </c>
      <c r="AW15" s="215">
        <f t="shared" si="28"/>
        <v>0.66861980301205326</v>
      </c>
      <c r="AX15" s="214">
        <f t="shared" si="29"/>
        <v>1238.4175991389252</v>
      </c>
      <c r="AY15" s="214">
        <f t="shared" si="30"/>
        <v>2889.6410646574918</v>
      </c>
      <c r="AZ15" s="185">
        <f t="shared" si="31"/>
        <v>722.85714285714278</v>
      </c>
      <c r="BA15" s="214">
        <v>552</v>
      </c>
      <c r="BB15" s="215">
        <f t="shared" si="32"/>
        <v>0.61376629367403568</v>
      </c>
      <c r="BC15" s="214">
        <f t="shared" si="33"/>
        <v>1389.444135619282</v>
      </c>
      <c r="BD15" s="214">
        <f t="shared" si="34"/>
        <v>2652.5751680004473</v>
      </c>
      <c r="BE15" s="185">
        <f t="shared" si="35"/>
        <v>854.28571428571422</v>
      </c>
      <c r="BF15" s="214">
        <v>732</v>
      </c>
      <c r="BG15" s="215">
        <f t="shared" si="36"/>
        <v>0.6886909415640099</v>
      </c>
      <c r="BH15" s="214">
        <f t="shared" si="37"/>
        <v>1842.5237450603522</v>
      </c>
      <c r="BI15" s="214">
        <f t="shared" si="38"/>
        <v>2976.3845112513382</v>
      </c>
      <c r="BJ15" s="185">
        <f t="shared" si="39"/>
        <v>985.71428571428567</v>
      </c>
      <c r="BK15" s="214">
        <v>864</v>
      </c>
      <c r="BL15" s="215">
        <f t="shared" si="40"/>
        <v>0.70449696317367561</v>
      </c>
      <c r="BM15" s="214">
        <f t="shared" si="41"/>
        <v>2174.7821253171369</v>
      </c>
      <c r="BN15" s="214">
        <f t="shared" si="42"/>
        <v>3044.6949754439916</v>
      </c>
      <c r="BO15" s="185">
        <f t="shared" si="43"/>
        <v>1117.1428571428571</v>
      </c>
      <c r="BP15" s="214"/>
      <c r="BQ15" s="215">
        <f t="shared" si="44"/>
        <v>0</v>
      </c>
      <c r="BR15" s="214">
        <f t="shared" si="45"/>
        <v>0</v>
      </c>
      <c r="BS15" s="214">
        <f t="shared" si="46"/>
        <v>0</v>
      </c>
      <c r="BT15" s="185">
        <f t="shared" si="47"/>
        <v>1248.5714285714284</v>
      </c>
      <c r="BU15" s="214">
        <v>1064</v>
      </c>
      <c r="BV15" s="215">
        <f t="shared" si="48"/>
        <v>0.68492760308551814</v>
      </c>
      <c r="BW15" s="242">
        <f t="shared" si="49"/>
        <v>2678.2039135849927</v>
      </c>
      <c r="BX15" s="242">
        <f t="shared" si="50"/>
        <v>2960.1201150149923</v>
      </c>
    </row>
    <row r="16" spans="1:76" s="181" customFormat="1" ht="23.25" customHeight="1" x14ac:dyDescent="0.2">
      <c r="A16" s="203" t="s">
        <v>20</v>
      </c>
      <c r="B16" s="227" t="s">
        <v>85</v>
      </c>
      <c r="C16" s="202" t="s">
        <v>70</v>
      </c>
      <c r="D16" s="247" t="s">
        <v>86</v>
      </c>
      <c r="E16" s="260">
        <v>11202010</v>
      </c>
      <c r="F16" s="198">
        <v>7</v>
      </c>
      <c r="G16" s="258">
        <v>7</v>
      </c>
      <c r="H16" s="246"/>
      <c r="I16" s="246"/>
      <c r="J16" s="245"/>
      <c r="K16" s="212">
        <v>3.7138</v>
      </c>
      <c r="L16" s="225"/>
      <c r="M16" s="212">
        <f t="shared" si="0"/>
        <v>3.7138</v>
      </c>
      <c r="N16" s="244">
        <v>675</v>
      </c>
      <c r="O16" s="157">
        <f t="shared" si="1"/>
        <v>2506.8150000000001</v>
      </c>
      <c r="P16" s="157">
        <f t="shared" si="2"/>
        <v>4321.8</v>
      </c>
      <c r="Q16" s="157">
        <f t="shared" si="3"/>
        <v>4321.8</v>
      </c>
      <c r="R16" s="209">
        <f t="shared" si="4"/>
        <v>0.58003956684714697</v>
      </c>
      <c r="S16" s="222">
        <f t="shared" si="5"/>
        <v>58.003956684714694</v>
      </c>
      <c r="T16" s="243">
        <v>58</v>
      </c>
      <c r="U16" s="220">
        <f t="shared" si="6"/>
        <v>674.95395551726006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64.285714285714292</v>
      </c>
      <c r="AB16" s="214">
        <v>60</v>
      </c>
      <c r="AC16" s="215">
        <f t="shared" si="12"/>
        <v>0.54137026239067054</v>
      </c>
      <c r="AD16" s="214">
        <f t="shared" si="13"/>
        <v>222.828</v>
      </c>
      <c r="AE16" s="214">
        <f t="shared" si="14"/>
        <v>2339.694</v>
      </c>
      <c r="AF16" s="216">
        <f t="shared" si="15"/>
        <v>128.57142857142858</v>
      </c>
      <c r="AG16" s="214">
        <v>120</v>
      </c>
      <c r="AH16" s="215">
        <f t="shared" si="16"/>
        <v>0.54137026239067054</v>
      </c>
      <c r="AI16" s="214">
        <f t="shared" si="17"/>
        <v>445.65600000000001</v>
      </c>
      <c r="AJ16" s="214">
        <f t="shared" si="18"/>
        <v>2339.694</v>
      </c>
      <c r="AK16" s="185">
        <f t="shared" si="19"/>
        <v>192.85714285714289</v>
      </c>
      <c r="AL16" s="214">
        <v>139</v>
      </c>
      <c r="AM16" s="215">
        <f t="shared" si="20"/>
        <v>0.41805814706835115</v>
      </c>
      <c r="AN16" s="214">
        <f t="shared" si="21"/>
        <v>516.21820000000002</v>
      </c>
      <c r="AO16" s="214">
        <f t="shared" si="22"/>
        <v>1806.7637</v>
      </c>
      <c r="AP16" s="185">
        <f t="shared" si="23"/>
        <v>257.14285714285717</v>
      </c>
      <c r="AQ16" s="214">
        <v>180</v>
      </c>
      <c r="AR16" s="215">
        <f t="shared" si="24"/>
        <v>0.40602769679300293</v>
      </c>
      <c r="AS16" s="214">
        <f t="shared" si="25"/>
        <v>668.48400000000004</v>
      </c>
      <c r="AT16" s="214">
        <f t="shared" si="26"/>
        <v>1754.7705000000001</v>
      </c>
      <c r="AU16" s="185">
        <f t="shared" si="27"/>
        <v>289.28571428571433</v>
      </c>
      <c r="AV16" s="214">
        <v>216</v>
      </c>
      <c r="AW16" s="215">
        <f t="shared" si="28"/>
        <v>0.43309620991253639</v>
      </c>
      <c r="AX16" s="214">
        <f t="shared" si="29"/>
        <v>802.18079999999998</v>
      </c>
      <c r="AY16" s="214">
        <f t="shared" si="30"/>
        <v>1871.7551999999998</v>
      </c>
      <c r="AZ16" s="185">
        <f t="shared" si="31"/>
        <v>353.57142857142861</v>
      </c>
      <c r="BA16" s="214">
        <v>276</v>
      </c>
      <c r="BB16" s="215">
        <f t="shared" si="32"/>
        <v>0.45278240127219715</v>
      </c>
      <c r="BC16" s="214">
        <f t="shared" si="33"/>
        <v>1025.0088000000001</v>
      </c>
      <c r="BD16" s="214">
        <f t="shared" si="34"/>
        <v>1956.8349818181819</v>
      </c>
      <c r="BE16" s="185">
        <f t="shared" si="35"/>
        <v>417.85714285714289</v>
      </c>
      <c r="BF16" s="214">
        <v>346</v>
      </c>
      <c r="BG16" s="215">
        <f t="shared" si="36"/>
        <v>0.48029259176197947</v>
      </c>
      <c r="BH16" s="214">
        <f t="shared" si="37"/>
        <v>1284.9748</v>
      </c>
      <c r="BI16" s="214">
        <f t="shared" si="38"/>
        <v>2075.728523076923</v>
      </c>
      <c r="BJ16" s="185">
        <f t="shared" si="39"/>
        <v>482.14285714285717</v>
      </c>
      <c r="BK16" s="214">
        <v>375</v>
      </c>
      <c r="BL16" s="215">
        <f t="shared" si="40"/>
        <v>0.45114188532555877</v>
      </c>
      <c r="BM16" s="214">
        <f t="shared" si="41"/>
        <v>1392.675</v>
      </c>
      <c r="BN16" s="214">
        <f t="shared" si="42"/>
        <v>1949.7449999999999</v>
      </c>
      <c r="BO16" s="185">
        <f t="shared" si="43"/>
        <v>546.42857142857144</v>
      </c>
      <c r="BP16" s="214"/>
      <c r="BQ16" s="215">
        <f t="shared" si="44"/>
        <v>0</v>
      </c>
      <c r="BR16" s="214">
        <f t="shared" si="45"/>
        <v>0</v>
      </c>
      <c r="BS16" s="214">
        <f t="shared" si="46"/>
        <v>0</v>
      </c>
      <c r="BT16" s="185">
        <f t="shared" si="47"/>
        <v>610.71428571428578</v>
      </c>
      <c r="BU16" s="214">
        <v>520</v>
      </c>
      <c r="BV16" s="215">
        <f t="shared" si="48"/>
        <v>0.49388164288271696</v>
      </c>
      <c r="BW16" s="242">
        <f t="shared" si="49"/>
        <v>1931.1759999999999</v>
      </c>
      <c r="BX16" s="242">
        <f t="shared" si="50"/>
        <v>2134.4576842105262</v>
      </c>
    </row>
    <row r="17" spans="1:76" s="181" customFormat="1" ht="23.25" customHeight="1" x14ac:dyDescent="0.2">
      <c r="A17" s="203" t="s">
        <v>20</v>
      </c>
      <c r="B17" s="227" t="s">
        <v>85</v>
      </c>
      <c r="C17" s="202" t="s">
        <v>70</v>
      </c>
      <c r="D17" s="247" t="s">
        <v>84</v>
      </c>
      <c r="E17" s="260">
        <v>11202010</v>
      </c>
      <c r="F17" s="198">
        <v>7</v>
      </c>
      <c r="G17" s="258">
        <v>7</v>
      </c>
      <c r="H17" s="246"/>
      <c r="I17" s="246"/>
      <c r="J17" s="245"/>
      <c r="K17" s="212">
        <v>3.7138</v>
      </c>
      <c r="L17" s="225"/>
      <c r="M17" s="212">
        <f t="shared" si="0"/>
        <v>3.7138</v>
      </c>
      <c r="N17" s="244">
        <v>1106</v>
      </c>
      <c r="O17" s="157">
        <f t="shared" si="1"/>
        <v>4107.4628000000002</v>
      </c>
      <c r="P17" s="157">
        <f t="shared" si="2"/>
        <v>4321.8</v>
      </c>
      <c r="Q17" s="157">
        <f t="shared" si="3"/>
        <v>4321.8</v>
      </c>
      <c r="R17" s="209">
        <f t="shared" si="4"/>
        <v>0.9504055717525105</v>
      </c>
      <c r="S17" s="222">
        <f t="shared" si="5"/>
        <v>95.040557175251053</v>
      </c>
      <c r="T17" s="243">
        <v>95</v>
      </c>
      <c r="U17" s="220">
        <f t="shared" si="6"/>
        <v>1105.5280305886154</v>
      </c>
      <c r="V17" s="219">
        <f t="shared" si="7"/>
        <v>3.7138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105.33333333333333</v>
      </c>
      <c r="AB17" s="214">
        <v>60</v>
      </c>
      <c r="AC17" s="215">
        <f t="shared" si="12"/>
        <v>0.54137026239067054</v>
      </c>
      <c r="AD17" s="214">
        <f t="shared" si="13"/>
        <v>222.828</v>
      </c>
      <c r="AE17" s="214">
        <f t="shared" si="14"/>
        <v>2339.694</v>
      </c>
      <c r="AF17" s="216">
        <f t="shared" si="15"/>
        <v>210.66666666666666</v>
      </c>
      <c r="AG17" s="214">
        <v>120</v>
      </c>
      <c r="AH17" s="215">
        <f t="shared" si="16"/>
        <v>0.54137026239067054</v>
      </c>
      <c r="AI17" s="214">
        <f t="shared" si="17"/>
        <v>445.65600000000001</v>
      </c>
      <c r="AJ17" s="214">
        <f t="shared" si="18"/>
        <v>2339.694</v>
      </c>
      <c r="AK17" s="185">
        <f t="shared" si="19"/>
        <v>316</v>
      </c>
      <c r="AL17" s="214">
        <v>180</v>
      </c>
      <c r="AM17" s="215">
        <f t="shared" si="20"/>
        <v>0.54137026239067054</v>
      </c>
      <c r="AN17" s="214">
        <f t="shared" si="21"/>
        <v>668.48400000000004</v>
      </c>
      <c r="AO17" s="214">
        <f t="shared" si="22"/>
        <v>2339.694</v>
      </c>
      <c r="AP17" s="185">
        <f t="shared" si="23"/>
        <v>421.33333333333331</v>
      </c>
      <c r="AQ17" s="214">
        <v>240</v>
      </c>
      <c r="AR17" s="215">
        <f t="shared" si="24"/>
        <v>0.54137026239067054</v>
      </c>
      <c r="AS17" s="214">
        <f t="shared" si="25"/>
        <v>891.31200000000001</v>
      </c>
      <c r="AT17" s="214">
        <f t="shared" si="26"/>
        <v>2339.694</v>
      </c>
      <c r="AU17" s="185">
        <f t="shared" si="27"/>
        <v>474</v>
      </c>
      <c r="AV17" s="214">
        <v>360</v>
      </c>
      <c r="AW17" s="215">
        <f t="shared" si="28"/>
        <v>0.7218270165208942</v>
      </c>
      <c r="AX17" s="214">
        <f t="shared" si="29"/>
        <v>1336.9680000000001</v>
      </c>
      <c r="AY17" s="214">
        <f t="shared" si="30"/>
        <v>3119.5920000000006</v>
      </c>
      <c r="AZ17" s="185">
        <f t="shared" si="31"/>
        <v>579.33333333333326</v>
      </c>
      <c r="BA17" s="214">
        <v>420</v>
      </c>
      <c r="BB17" s="215">
        <f t="shared" si="32"/>
        <v>0.68901669758812623</v>
      </c>
      <c r="BC17" s="214">
        <f t="shared" si="33"/>
        <v>1559.796</v>
      </c>
      <c r="BD17" s="214">
        <f t="shared" si="34"/>
        <v>2977.7923636363639</v>
      </c>
      <c r="BE17" s="185">
        <f t="shared" si="35"/>
        <v>684.66666666666663</v>
      </c>
      <c r="BF17" s="214">
        <v>540</v>
      </c>
      <c r="BG17" s="215">
        <f t="shared" si="36"/>
        <v>0.74958959407938996</v>
      </c>
      <c r="BH17" s="214">
        <f t="shared" si="37"/>
        <v>2005.452</v>
      </c>
      <c r="BI17" s="214">
        <f t="shared" si="38"/>
        <v>3239.5763076923076</v>
      </c>
      <c r="BJ17" s="185">
        <f t="shared" si="39"/>
        <v>790</v>
      </c>
      <c r="BK17" s="214">
        <v>720</v>
      </c>
      <c r="BL17" s="215">
        <f t="shared" si="40"/>
        <v>0.86619241982507289</v>
      </c>
      <c r="BM17" s="214">
        <f t="shared" si="41"/>
        <v>2673.9360000000001</v>
      </c>
      <c r="BN17" s="214">
        <f t="shared" si="42"/>
        <v>3743.5104000000001</v>
      </c>
      <c r="BO17" s="185">
        <f t="shared" si="43"/>
        <v>895.33333333333326</v>
      </c>
      <c r="BP17" s="214"/>
      <c r="BQ17" s="215">
        <f t="shared" si="44"/>
        <v>0</v>
      </c>
      <c r="BR17" s="214">
        <f t="shared" si="45"/>
        <v>0</v>
      </c>
      <c r="BS17" s="214">
        <f t="shared" si="46"/>
        <v>0</v>
      </c>
      <c r="BT17" s="185">
        <f t="shared" si="47"/>
        <v>1000.6666666666666</v>
      </c>
      <c r="BU17" s="214">
        <v>981</v>
      </c>
      <c r="BV17" s="215">
        <f t="shared" si="48"/>
        <v>0.93172671474604873</v>
      </c>
      <c r="BW17" s="242">
        <f t="shared" si="49"/>
        <v>3643.2377999999999</v>
      </c>
      <c r="BX17" s="242">
        <f t="shared" si="50"/>
        <v>4026.7365157894737</v>
      </c>
    </row>
    <row r="18" spans="1:76" s="181" customFormat="1" ht="23.25" customHeight="1" x14ac:dyDescent="0.2">
      <c r="A18" s="203" t="s">
        <v>20</v>
      </c>
      <c r="B18" s="227" t="s">
        <v>56</v>
      </c>
      <c r="C18" s="202" t="s">
        <v>70</v>
      </c>
      <c r="D18" s="247" t="s">
        <v>83</v>
      </c>
      <c r="E18" s="252">
        <v>11219207</v>
      </c>
      <c r="F18" s="198">
        <v>7</v>
      </c>
      <c r="G18" s="258">
        <v>5.5</v>
      </c>
      <c r="H18" s="246"/>
      <c r="I18" s="245"/>
      <c r="J18" s="245">
        <v>630</v>
      </c>
      <c r="K18" s="212">
        <v>2.6353</v>
      </c>
      <c r="L18" s="225"/>
      <c r="M18" s="212">
        <f t="shared" si="0"/>
        <v>2.6353</v>
      </c>
      <c r="N18" s="244">
        <v>1447</v>
      </c>
      <c r="O18" s="157">
        <f t="shared" si="1"/>
        <v>3813.2790999999997</v>
      </c>
      <c r="P18" s="157">
        <f t="shared" si="2"/>
        <v>3395.7</v>
      </c>
      <c r="Q18" s="157">
        <f t="shared" si="3"/>
        <v>4025.7</v>
      </c>
      <c r="R18" s="209">
        <f t="shared" si="4"/>
        <v>0.94723379784882134</v>
      </c>
      <c r="S18" s="222">
        <f t="shared" si="5"/>
        <v>94.723379784882127</v>
      </c>
      <c r="T18" s="243">
        <v>95</v>
      </c>
      <c r="U18" s="220">
        <f t="shared" si="6"/>
        <v>1224.1167988464313</v>
      </c>
      <c r="V18" s="219">
        <f t="shared" si="7"/>
        <v>2.6353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137.8095238095238</v>
      </c>
      <c r="AB18" s="214">
        <v>120</v>
      </c>
      <c r="AC18" s="215">
        <f t="shared" si="12"/>
        <v>0.82482003129890458</v>
      </c>
      <c r="AD18" s="214">
        <f t="shared" si="13"/>
        <v>316.23599999999999</v>
      </c>
      <c r="AE18" s="214">
        <f t="shared" si="14"/>
        <v>3320.4780000000001</v>
      </c>
      <c r="AF18" s="216">
        <f t="shared" si="15"/>
        <v>275.61904761904759</v>
      </c>
      <c r="AG18" s="214">
        <v>240</v>
      </c>
      <c r="AH18" s="215">
        <f t="shared" si="16"/>
        <v>0.82482003129890458</v>
      </c>
      <c r="AI18" s="214">
        <f t="shared" si="17"/>
        <v>632.47199999999998</v>
      </c>
      <c r="AJ18" s="214">
        <f t="shared" si="18"/>
        <v>3320.4780000000001</v>
      </c>
      <c r="AK18" s="185">
        <f t="shared" si="19"/>
        <v>413.42857142857139</v>
      </c>
      <c r="AL18" s="214">
        <v>420</v>
      </c>
      <c r="AM18" s="215">
        <f t="shared" si="20"/>
        <v>0.96229003651538869</v>
      </c>
      <c r="AN18" s="214">
        <f t="shared" si="21"/>
        <v>1106.826</v>
      </c>
      <c r="AO18" s="214">
        <f t="shared" si="22"/>
        <v>3873.8910000000001</v>
      </c>
      <c r="AP18" s="185">
        <f t="shared" si="23"/>
        <v>551.23809523809518</v>
      </c>
      <c r="AQ18" s="214">
        <v>480</v>
      </c>
      <c r="AR18" s="215">
        <f t="shared" si="24"/>
        <v>0.82482003129890458</v>
      </c>
      <c r="AS18" s="214">
        <f t="shared" si="25"/>
        <v>1264.944</v>
      </c>
      <c r="AT18" s="214">
        <f t="shared" si="26"/>
        <v>3320.4780000000001</v>
      </c>
      <c r="AU18" s="185">
        <f t="shared" si="27"/>
        <v>620.14285714285711</v>
      </c>
      <c r="AV18" s="214">
        <v>640</v>
      </c>
      <c r="AW18" s="215">
        <f t="shared" si="28"/>
        <v>0.97756448153944253</v>
      </c>
      <c r="AX18" s="214">
        <f t="shared" si="29"/>
        <v>1686.5920000000001</v>
      </c>
      <c r="AY18" s="214">
        <f t="shared" si="30"/>
        <v>3935.3813333333337</v>
      </c>
      <c r="AZ18" s="185">
        <f t="shared" si="31"/>
        <v>757.95238095238085</v>
      </c>
      <c r="BA18" s="214">
        <v>800</v>
      </c>
      <c r="BB18" s="215">
        <f t="shared" si="32"/>
        <v>0.99978185611988413</v>
      </c>
      <c r="BC18" s="214">
        <f t="shared" si="33"/>
        <v>2108.2399999999998</v>
      </c>
      <c r="BD18" s="214">
        <f t="shared" si="34"/>
        <v>4024.8218181818174</v>
      </c>
      <c r="BE18" s="185">
        <f t="shared" si="35"/>
        <v>895.7619047619047</v>
      </c>
      <c r="BF18" s="214">
        <v>942</v>
      </c>
      <c r="BG18" s="215">
        <f t="shared" si="36"/>
        <v>0.99612880703021556</v>
      </c>
      <c r="BH18" s="214">
        <f t="shared" si="37"/>
        <v>2482.4526000000001</v>
      </c>
      <c r="BI18" s="214">
        <f t="shared" si="38"/>
        <v>4010.1157384615385</v>
      </c>
      <c r="BJ18" s="185">
        <f t="shared" si="39"/>
        <v>1033.5714285714284</v>
      </c>
      <c r="BK18" s="214">
        <v>1080</v>
      </c>
      <c r="BL18" s="215">
        <f t="shared" si="40"/>
        <v>0.98978403755868538</v>
      </c>
      <c r="BM18" s="214">
        <f t="shared" si="41"/>
        <v>2846.1239999999998</v>
      </c>
      <c r="BN18" s="214">
        <f t="shared" si="42"/>
        <v>3984.5735999999997</v>
      </c>
      <c r="BO18" s="185">
        <f t="shared" si="43"/>
        <v>1171.3809523809523</v>
      </c>
      <c r="BP18" s="214"/>
      <c r="BQ18" s="215">
        <f t="shared" si="44"/>
        <v>0</v>
      </c>
      <c r="BR18" s="214">
        <f t="shared" si="45"/>
        <v>0</v>
      </c>
      <c r="BS18" s="214">
        <f t="shared" si="46"/>
        <v>0</v>
      </c>
      <c r="BT18" s="185">
        <f t="shared" si="47"/>
        <v>1309.1904761904761</v>
      </c>
      <c r="BU18" s="214">
        <v>1362</v>
      </c>
      <c r="BV18" s="215">
        <f t="shared" si="48"/>
        <v>0.98544287949921761</v>
      </c>
      <c r="BW18" s="242">
        <f t="shared" si="49"/>
        <v>3589.2786000000001</v>
      </c>
      <c r="BX18" s="242">
        <f t="shared" si="50"/>
        <v>3967.0974000000001</v>
      </c>
    </row>
    <row r="19" spans="1:76" s="181" customFormat="1" ht="23.25" customHeight="1" x14ac:dyDescent="0.2">
      <c r="A19" s="203" t="s">
        <v>20</v>
      </c>
      <c r="B19" s="227" t="s">
        <v>56</v>
      </c>
      <c r="C19" s="202" t="s">
        <v>70</v>
      </c>
      <c r="D19" s="247" t="s">
        <v>82</v>
      </c>
      <c r="E19" s="252">
        <v>11219207</v>
      </c>
      <c r="F19" s="198">
        <v>7</v>
      </c>
      <c r="G19" s="258">
        <v>7</v>
      </c>
      <c r="H19" s="246"/>
      <c r="I19" s="245"/>
      <c r="J19" s="245"/>
      <c r="K19" s="212">
        <v>2.6353</v>
      </c>
      <c r="L19" s="225"/>
      <c r="M19" s="212">
        <f t="shared" si="0"/>
        <v>2.6353</v>
      </c>
      <c r="N19" s="244">
        <v>1558</v>
      </c>
      <c r="O19" s="157">
        <f t="shared" si="1"/>
        <v>4105.7974000000004</v>
      </c>
      <c r="P19" s="157">
        <f t="shared" si="2"/>
        <v>4321.8</v>
      </c>
      <c r="Q19" s="157">
        <f t="shared" si="3"/>
        <v>4321.8</v>
      </c>
      <c r="R19" s="209">
        <f t="shared" si="4"/>
        <v>0.9500202230552085</v>
      </c>
      <c r="S19" s="222">
        <f t="shared" si="5"/>
        <v>95.002022305520853</v>
      </c>
      <c r="T19" s="243">
        <v>95</v>
      </c>
      <c r="U19" s="220">
        <f t="shared" si="6"/>
        <v>1557.9668348954576</v>
      </c>
      <c r="V19" s="219">
        <f t="shared" si="7"/>
        <v>2.6353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148.38095238095238</v>
      </c>
      <c r="AB19" s="214">
        <v>60</v>
      </c>
      <c r="AC19" s="215">
        <f t="shared" si="12"/>
        <v>0.38415451895043728</v>
      </c>
      <c r="AD19" s="214">
        <f t="shared" si="13"/>
        <v>158.11799999999999</v>
      </c>
      <c r="AE19" s="214">
        <f t="shared" si="14"/>
        <v>1660.239</v>
      </c>
      <c r="AF19" s="216">
        <f t="shared" si="15"/>
        <v>296.76190476190476</v>
      </c>
      <c r="AG19" s="214">
        <v>240</v>
      </c>
      <c r="AH19" s="215">
        <f t="shared" si="16"/>
        <v>0.76830903790087457</v>
      </c>
      <c r="AI19" s="214">
        <f t="shared" si="17"/>
        <v>632.47199999999998</v>
      </c>
      <c r="AJ19" s="214">
        <f t="shared" si="18"/>
        <v>3320.4780000000001</v>
      </c>
      <c r="AK19" s="185">
        <f t="shared" si="19"/>
        <v>445.14285714285711</v>
      </c>
      <c r="AL19" s="214">
        <v>420</v>
      </c>
      <c r="AM19" s="215">
        <f t="shared" si="20"/>
        <v>0.89636054421768707</v>
      </c>
      <c r="AN19" s="214">
        <f t="shared" si="21"/>
        <v>1106.826</v>
      </c>
      <c r="AO19" s="214">
        <f t="shared" si="22"/>
        <v>3873.8910000000001</v>
      </c>
      <c r="AP19" s="185">
        <f t="shared" si="23"/>
        <v>593.52380952380952</v>
      </c>
      <c r="AQ19" s="214">
        <v>480</v>
      </c>
      <c r="AR19" s="215">
        <f t="shared" si="24"/>
        <v>0.76830903790087457</v>
      </c>
      <c r="AS19" s="214">
        <f t="shared" si="25"/>
        <v>1264.944</v>
      </c>
      <c r="AT19" s="214">
        <f t="shared" si="26"/>
        <v>3320.4780000000001</v>
      </c>
      <c r="AU19" s="185">
        <f t="shared" si="27"/>
        <v>667.71428571428567</v>
      </c>
      <c r="AV19" s="214">
        <v>540</v>
      </c>
      <c r="AW19" s="215">
        <f t="shared" si="28"/>
        <v>0.76830903790087457</v>
      </c>
      <c r="AX19" s="214">
        <f t="shared" si="29"/>
        <v>1423.0619999999999</v>
      </c>
      <c r="AY19" s="214">
        <f t="shared" si="30"/>
        <v>3320.4780000000001</v>
      </c>
      <c r="AZ19" s="185">
        <f t="shared" si="31"/>
        <v>816.09523809523807</v>
      </c>
      <c r="BA19" s="214">
        <v>840</v>
      </c>
      <c r="BB19" s="215">
        <f t="shared" si="32"/>
        <v>0.97784786641929489</v>
      </c>
      <c r="BC19" s="214">
        <f t="shared" si="33"/>
        <v>2213.652</v>
      </c>
      <c r="BD19" s="214">
        <f t="shared" si="34"/>
        <v>4226.0629090909088</v>
      </c>
      <c r="BE19" s="185">
        <f t="shared" si="35"/>
        <v>964.47619047619048</v>
      </c>
      <c r="BF19" s="214">
        <v>1020</v>
      </c>
      <c r="BG19" s="215">
        <f t="shared" si="36"/>
        <v>1.0047118187934514</v>
      </c>
      <c r="BH19" s="214">
        <f t="shared" si="37"/>
        <v>2688.0059999999999</v>
      </c>
      <c r="BI19" s="214">
        <f t="shared" si="38"/>
        <v>4342.1635384615383</v>
      </c>
      <c r="BJ19" s="185">
        <f t="shared" si="39"/>
        <v>1112.8571428571429</v>
      </c>
      <c r="BK19" s="214">
        <v>1080</v>
      </c>
      <c r="BL19" s="215">
        <f t="shared" si="40"/>
        <v>0.92197084548104946</v>
      </c>
      <c r="BM19" s="214">
        <f t="shared" si="41"/>
        <v>2846.1239999999998</v>
      </c>
      <c r="BN19" s="214">
        <f t="shared" si="42"/>
        <v>3984.5735999999997</v>
      </c>
      <c r="BO19" s="185">
        <f t="shared" si="43"/>
        <v>1261.2380952380952</v>
      </c>
      <c r="BP19" s="214"/>
      <c r="BQ19" s="215">
        <f t="shared" si="44"/>
        <v>0</v>
      </c>
      <c r="BR19" s="214">
        <f t="shared" si="45"/>
        <v>0</v>
      </c>
      <c r="BS19" s="214">
        <f t="shared" si="46"/>
        <v>0</v>
      </c>
      <c r="BT19" s="185">
        <f t="shared" si="47"/>
        <v>1409.6190476190477</v>
      </c>
      <c r="BU19" s="214">
        <v>1408</v>
      </c>
      <c r="BV19" s="215">
        <f t="shared" si="48"/>
        <v>0.94892905733722044</v>
      </c>
      <c r="BW19" s="242">
        <f t="shared" si="49"/>
        <v>3710.5023999999999</v>
      </c>
      <c r="BX19" s="242">
        <f t="shared" si="50"/>
        <v>4101.0815999999995</v>
      </c>
    </row>
    <row r="20" spans="1:76" s="181" customFormat="1" ht="23.25" customHeight="1" x14ac:dyDescent="0.2">
      <c r="A20" s="203" t="s">
        <v>20</v>
      </c>
      <c r="B20" s="227" t="s">
        <v>65</v>
      </c>
      <c r="C20" s="202" t="s">
        <v>70</v>
      </c>
      <c r="D20" s="247" t="s">
        <v>81</v>
      </c>
      <c r="E20" s="261">
        <v>11229151</v>
      </c>
      <c r="F20" s="198">
        <v>6</v>
      </c>
      <c r="G20" s="258">
        <v>6</v>
      </c>
      <c r="H20" s="245"/>
      <c r="I20" s="245"/>
      <c r="J20" s="245">
        <v>630</v>
      </c>
      <c r="K20" s="212">
        <v>5.2660999999999998</v>
      </c>
      <c r="L20" s="225"/>
      <c r="M20" s="212">
        <f t="shared" si="0"/>
        <v>5.2660999999999998</v>
      </c>
      <c r="N20" s="224">
        <v>583</v>
      </c>
      <c r="O20" s="157">
        <f t="shared" si="1"/>
        <v>3070.1362999999997</v>
      </c>
      <c r="P20" s="157">
        <f t="shared" si="2"/>
        <v>3704.3999999999996</v>
      </c>
      <c r="Q20" s="157">
        <f t="shared" si="3"/>
        <v>4334.3999999999996</v>
      </c>
      <c r="R20" s="209">
        <f t="shared" si="4"/>
        <v>0.70831863695090436</v>
      </c>
      <c r="S20" s="222">
        <f t="shared" si="5"/>
        <v>70.831863695090433</v>
      </c>
      <c r="T20" s="251">
        <v>71</v>
      </c>
      <c r="U20" s="220">
        <f t="shared" si="6"/>
        <v>499.44437059683628</v>
      </c>
      <c r="V20" s="219">
        <f t="shared" si="7"/>
        <v>5.2660999999999998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55.523809523809526</v>
      </c>
      <c r="AB20" s="214">
        <v>0</v>
      </c>
      <c r="AC20" s="215">
        <f t="shared" si="12"/>
        <v>0</v>
      </c>
      <c r="AD20" s="214">
        <f t="shared" si="13"/>
        <v>0</v>
      </c>
      <c r="AE20" s="214">
        <f t="shared" si="14"/>
        <v>0</v>
      </c>
      <c r="AF20" s="216">
        <f t="shared" si="15"/>
        <v>111.04761904761905</v>
      </c>
      <c r="AG20" s="214">
        <v>20</v>
      </c>
      <c r="AH20" s="215">
        <f t="shared" si="16"/>
        <v>0.12757025193798452</v>
      </c>
      <c r="AI20" s="214">
        <f t="shared" si="17"/>
        <v>105.322</v>
      </c>
      <c r="AJ20" s="214">
        <f t="shared" si="18"/>
        <v>552.94050000000004</v>
      </c>
      <c r="AK20" s="185">
        <f t="shared" si="19"/>
        <v>166.57142857142858</v>
      </c>
      <c r="AL20" s="214">
        <v>40</v>
      </c>
      <c r="AM20" s="215">
        <f t="shared" si="20"/>
        <v>0.17009366925064601</v>
      </c>
      <c r="AN20" s="214">
        <f t="shared" si="21"/>
        <v>210.64400000000001</v>
      </c>
      <c r="AO20" s="214">
        <f t="shared" si="22"/>
        <v>737.25400000000002</v>
      </c>
      <c r="AP20" s="185">
        <f t="shared" si="23"/>
        <v>222.0952380952381</v>
      </c>
      <c r="AQ20" s="214">
        <v>60</v>
      </c>
      <c r="AR20" s="215">
        <f t="shared" si="24"/>
        <v>0.19135537790697676</v>
      </c>
      <c r="AS20" s="214">
        <f t="shared" si="25"/>
        <v>315.96600000000001</v>
      </c>
      <c r="AT20" s="214">
        <f t="shared" si="26"/>
        <v>829.41075000000001</v>
      </c>
      <c r="AU20" s="185">
        <f t="shared" si="27"/>
        <v>249.85714285714286</v>
      </c>
      <c r="AV20" s="214">
        <v>80</v>
      </c>
      <c r="AW20" s="215">
        <f t="shared" si="28"/>
        <v>0.22679155900086137</v>
      </c>
      <c r="AX20" s="214">
        <f t="shared" si="29"/>
        <v>421.28800000000001</v>
      </c>
      <c r="AY20" s="214">
        <f t="shared" si="30"/>
        <v>983.0053333333334</v>
      </c>
      <c r="AZ20" s="185">
        <f t="shared" si="31"/>
        <v>305.38095238095241</v>
      </c>
      <c r="BA20" s="214">
        <v>110</v>
      </c>
      <c r="BB20" s="215">
        <f t="shared" si="32"/>
        <v>0.25514050387596898</v>
      </c>
      <c r="BC20" s="214">
        <f t="shared" si="33"/>
        <v>579.27099999999996</v>
      </c>
      <c r="BD20" s="214">
        <f t="shared" si="34"/>
        <v>1105.8809999999999</v>
      </c>
      <c r="BE20" s="185">
        <f t="shared" si="35"/>
        <v>360.90476190476193</v>
      </c>
      <c r="BF20" s="214">
        <v>145</v>
      </c>
      <c r="BG20" s="215">
        <f t="shared" si="36"/>
        <v>0.28457979278473466</v>
      </c>
      <c r="BH20" s="214">
        <f t="shared" si="37"/>
        <v>763.58449999999993</v>
      </c>
      <c r="BI20" s="214">
        <f t="shared" si="38"/>
        <v>1233.4826538461539</v>
      </c>
      <c r="BJ20" s="185">
        <f t="shared" si="39"/>
        <v>416.42857142857144</v>
      </c>
      <c r="BK20" s="214">
        <v>200</v>
      </c>
      <c r="BL20" s="215">
        <f t="shared" si="40"/>
        <v>0.34018733850129201</v>
      </c>
      <c r="BM20" s="214">
        <f t="shared" si="41"/>
        <v>1053.22</v>
      </c>
      <c r="BN20" s="214">
        <f t="shared" si="42"/>
        <v>1474.508</v>
      </c>
      <c r="BO20" s="185">
        <f t="shared" si="43"/>
        <v>471.95238095238096</v>
      </c>
      <c r="BP20" s="214"/>
      <c r="BQ20" s="215">
        <f t="shared" si="44"/>
        <v>0</v>
      </c>
      <c r="BR20" s="214">
        <f t="shared" si="45"/>
        <v>0</v>
      </c>
      <c r="BS20" s="214">
        <f t="shared" si="46"/>
        <v>0</v>
      </c>
      <c r="BT20" s="185">
        <f t="shared" si="47"/>
        <v>527.47619047619048</v>
      </c>
      <c r="BU20" s="214">
        <v>300</v>
      </c>
      <c r="BV20" s="215">
        <f t="shared" si="48"/>
        <v>0.40285342717258266</v>
      </c>
      <c r="BW20" s="242">
        <f t="shared" si="49"/>
        <v>1579.83</v>
      </c>
      <c r="BX20" s="242">
        <f t="shared" si="50"/>
        <v>1746.1278947368421</v>
      </c>
    </row>
    <row r="21" spans="1:76" s="181" customFormat="1" ht="23.25" customHeight="1" x14ac:dyDescent="0.2">
      <c r="A21" s="203" t="s">
        <v>20</v>
      </c>
      <c r="B21" s="227" t="s">
        <v>65</v>
      </c>
      <c r="C21" s="202" t="s">
        <v>70</v>
      </c>
      <c r="D21" s="247" t="s">
        <v>80</v>
      </c>
      <c r="E21" s="261">
        <v>11229151</v>
      </c>
      <c r="F21" s="198">
        <v>7</v>
      </c>
      <c r="G21" s="258">
        <v>5</v>
      </c>
      <c r="H21" s="245"/>
      <c r="I21" s="245"/>
      <c r="J21" s="245">
        <f>630+630</f>
        <v>1260</v>
      </c>
      <c r="K21" s="212">
        <v>5.2992999999999997</v>
      </c>
      <c r="L21" s="225"/>
      <c r="M21" s="212">
        <f t="shared" si="0"/>
        <v>5.2992999999999997</v>
      </c>
      <c r="N21" s="244">
        <v>546</v>
      </c>
      <c r="O21" s="157">
        <f t="shared" si="1"/>
        <v>2893.4177999999997</v>
      </c>
      <c r="P21" s="157">
        <f t="shared" si="2"/>
        <v>3087</v>
      </c>
      <c r="Q21" s="157">
        <f t="shared" si="3"/>
        <v>4347</v>
      </c>
      <c r="R21" s="209">
        <f t="shared" si="4"/>
        <v>0.66561256038647332</v>
      </c>
      <c r="S21" s="222">
        <f t="shared" si="5"/>
        <v>66.561256038647329</v>
      </c>
      <c r="T21" s="248">
        <v>67</v>
      </c>
      <c r="U21" s="220">
        <f t="shared" si="6"/>
        <v>390.29494461532659</v>
      </c>
      <c r="V21" s="219">
        <f t="shared" si="7"/>
        <v>5.2992999999999997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52</v>
      </c>
      <c r="AB21" s="214">
        <v>20</v>
      </c>
      <c r="AC21" s="215">
        <f t="shared" si="12"/>
        <v>0.25600483091787435</v>
      </c>
      <c r="AD21" s="214">
        <f t="shared" si="13"/>
        <v>105.98599999999999</v>
      </c>
      <c r="AE21" s="214">
        <f t="shared" si="14"/>
        <v>1112.8529999999998</v>
      </c>
      <c r="AF21" s="216">
        <f t="shared" si="15"/>
        <v>104</v>
      </c>
      <c r="AG21" s="214">
        <v>60</v>
      </c>
      <c r="AH21" s="215">
        <f t="shared" si="16"/>
        <v>0.38400724637681155</v>
      </c>
      <c r="AI21" s="214">
        <f t="shared" si="17"/>
        <v>317.95799999999997</v>
      </c>
      <c r="AJ21" s="214">
        <f t="shared" si="18"/>
        <v>1669.2794999999999</v>
      </c>
      <c r="AK21" s="185">
        <f t="shared" si="19"/>
        <v>156</v>
      </c>
      <c r="AL21" s="214">
        <v>120</v>
      </c>
      <c r="AM21" s="215">
        <f t="shared" si="20"/>
        <v>0.5120096618357487</v>
      </c>
      <c r="AN21" s="214">
        <f t="shared" si="21"/>
        <v>635.91599999999994</v>
      </c>
      <c r="AO21" s="214">
        <f t="shared" si="22"/>
        <v>2225.7059999999997</v>
      </c>
      <c r="AP21" s="185">
        <f t="shared" si="23"/>
        <v>208</v>
      </c>
      <c r="AQ21" s="214">
        <v>180</v>
      </c>
      <c r="AR21" s="215">
        <f t="shared" si="24"/>
        <v>0.57601086956521741</v>
      </c>
      <c r="AS21" s="214">
        <f t="shared" si="25"/>
        <v>953.87399999999991</v>
      </c>
      <c r="AT21" s="214">
        <f t="shared" si="26"/>
        <v>2503.9192499999999</v>
      </c>
      <c r="AU21" s="185">
        <f t="shared" si="27"/>
        <v>234</v>
      </c>
      <c r="AV21" s="214">
        <v>210</v>
      </c>
      <c r="AW21" s="215">
        <f t="shared" si="28"/>
        <v>0.5973446054750402</v>
      </c>
      <c r="AX21" s="214">
        <f t="shared" si="29"/>
        <v>1112.8529999999998</v>
      </c>
      <c r="AY21" s="214">
        <f t="shared" si="30"/>
        <v>2596.6569999999997</v>
      </c>
      <c r="AZ21" s="185">
        <f t="shared" si="31"/>
        <v>286</v>
      </c>
      <c r="BA21" s="214">
        <v>240</v>
      </c>
      <c r="BB21" s="215">
        <f t="shared" si="32"/>
        <v>0.55855599472990769</v>
      </c>
      <c r="BC21" s="214">
        <f t="shared" si="33"/>
        <v>1271.8319999999999</v>
      </c>
      <c r="BD21" s="214">
        <f t="shared" si="34"/>
        <v>2428.0429090909088</v>
      </c>
      <c r="BE21" s="185">
        <f t="shared" si="35"/>
        <v>338</v>
      </c>
      <c r="BF21" s="214">
        <v>300</v>
      </c>
      <c r="BG21" s="215">
        <f t="shared" si="36"/>
        <v>0.59078037904124869</v>
      </c>
      <c r="BH21" s="214">
        <f t="shared" si="37"/>
        <v>1589.79</v>
      </c>
      <c r="BI21" s="214">
        <f t="shared" si="38"/>
        <v>2568.1223076923079</v>
      </c>
      <c r="BJ21" s="185">
        <f t="shared" si="39"/>
        <v>390</v>
      </c>
      <c r="BK21" s="214">
        <v>360</v>
      </c>
      <c r="BL21" s="215">
        <f t="shared" si="40"/>
        <v>0.61441159420289848</v>
      </c>
      <c r="BM21" s="214">
        <f t="shared" si="41"/>
        <v>1907.7479999999998</v>
      </c>
      <c r="BN21" s="214">
        <f t="shared" si="42"/>
        <v>2670.8471999999997</v>
      </c>
      <c r="BO21" s="185">
        <f t="shared" si="43"/>
        <v>442</v>
      </c>
      <c r="BP21" s="214"/>
      <c r="BQ21" s="215">
        <f t="shared" si="44"/>
        <v>0</v>
      </c>
      <c r="BR21" s="214">
        <f t="shared" si="45"/>
        <v>0</v>
      </c>
      <c r="BS21" s="214">
        <f t="shared" si="46"/>
        <v>0</v>
      </c>
      <c r="BT21" s="185">
        <f t="shared" si="47"/>
        <v>494</v>
      </c>
      <c r="BU21" s="214">
        <v>480</v>
      </c>
      <c r="BV21" s="215">
        <f t="shared" si="48"/>
        <v>0.64674904652936693</v>
      </c>
      <c r="BW21" s="242">
        <f t="shared" si="49"/>
        <v>2543.6639999999998</v>
      </c>
      <c r="BX21" s="242">
        <f t="shared" si="50"/>
        <v>2811.4181052631579</v>
      </c>
    </row>
    <row r="22" spans="1:76" s="181" customFormat="1" ht="23.25" customHeight="1" x14ac:dyDescent="0.2">
      <c r="A22" s="203" t="s">
        <v>20</v>
      </c>
      <c r="B22" s="227" t="s">
        <v>65</v>
      </c>
      <c r="C22" s="202" t="s">
        <v>70</v>
      </c>
      <c r="D22" s="247" t="s">
        <v>79</v>
      </c>
      <c r="E22" s="261">
        <v>11229151</v>
      </c>
      <c r="F22" s="198">
        <v>6</v>
      </c>
      <c r="G22" s="258">
        <v>6</v>
      </c>
      <c r="H22" s="246"/>
      <c r="I22" s="245"/>
      <c r="J22" s="245">
        <v>630</v>
      </c>
      <c r="K22" s="212">
        <v>5.2992999999999997</v>
      </c>
      <c r="L22" s="225"/>
      <c r="M22" s="212">
        <f t="shared" si="0"/>
        <v>5.2992999999999997</v>
      </c>
      <c r="N22" s="244">
        <v>734</v>
      </c>
      <c r="O22" s="157">
        <f t="shared" si="1"/>
        <v>3889.6861999999996</v>
      </c>
      <c r="P22" s="157">
        <f t="shared" si="2"/>
        <v>3704.3999999999996</v>
      </c>
      <c r="Q22" s="157">
        <f t="shared" si="3"/>
        <v>4334.3999999999996</v>
      </c>
      <c r="R22" s="209">
        <f t="shared" si="4"/>
        <v>0.89739899409376156</v>
      </c>
      <c r="S22" s="222">
        <f t="shared" si="5"/>
        <v>89.73989940937615</v>
      </c>
      <c r="T22" s="243">
        <v>90</v>
      </c>
      <c r="U22" s="220">
        <f t="shared" si="6"/>
        <v>629.13214952918304</v>
      </c>
      <c r="V22" s="219">
        <f t="shared" si="7"/>
        <v>5.2992999999999997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69.904761904761898</v>
      </c>
      <c r="AB22" s="214">
        <v>60</v>
      </c>
      <c r="AC22" s="215">
        <f t="shared" si="12"/>
        <v>0.77024709302325578</v>
      </c>
      <c r="AD22" s="214">
        <f t="shared" si="13"/>
        <v>317.95799999999997</v>
      </c>
      <c r="AE22" s="214">
        <f t="shared" si="14"/>
        <v>3338.5589999999997</v>
      </c>
      <c r="AF22" s="216">
        <f t="shared" si="15"/>
        <v>139.8095238095238</v>
      </c>
      <c r="AG22" s="214">
        <v>120</v>
      </c>
      <c r="AH22" s="215">
        <f t="shared" si="16"/>
        <v>0.77024709302325578</v>
      </c>
      <c r="AI22" s="214">
        <f t="shared" si="17"/>
        <v>635.91599999999994</v>
      </c>
      <c r="AJ22" s="214">
        <f t="shared" si="18"/>
        <v>3338.5589999999997</v>
      </c>
      <c r="AK22" s="185">
        <f t="shared" si="19"/>
        <v>209.71428571428569</v>
      </c>
      <c r="AL22" s="214">
        <v>150</v>
      </c>
      <c r="AM22" s="215">
        <f t="shared" si="20"/>
        <v>0.64187257751937987</v>
      </c>
      <c r="AN22" s="214">
        <f t="shared" si="21"/>
        <v>794.89499999999998</v>
      </c>
      <c r="AO22" s="214">
        <f t="shared" si="22"/>
        <v>2782.1324999999997</v>
      </c>
      <c r="AP22" s="185">
        <f t="shared" si="23"/>
        <v>279.61904761904759</v>
      </c>
      <c r="AQ22" s="214">
        <v>180</v>
      </c>
      <c r="AR22" s="215">
        <f t="shared" si="24"/>
        <v>0.57768531976744186</v>
      </c>
      <c r="AS22" s="214">
        <f t="shared" si="25"/>
        <v>953.87399999999991</v>
      </c>
      <c r="AT22" s="214">
        <f t="shared" si="26"/>
        <v>2503.9192499999999</v>
      </c>
      <c r="AU22" s="185">
        <f t="shared" si="27"/>
        <v>314.57142857142856</v>
      </c>
      <c r="AV22" s="214">
        <v>210</v>
      </c>
      <c r="AW22" s="215">
        <f t="shared" si="28"/>
        <v>0.59908107235142116</v>
      </c>
      <c r="AX22" s="214">
        <f t="shared" si="29"/>
        <v>1112.8529999999998</v>
      </c>
      <c r="AY22" s="214">
        <f t="shared" si="30"/>
        <v>2596.6569999999997</v>
      </c>
      <c r="AZ22" s="185">
        <f t="shared" si="31"/>
        <v>384.47619047619042</v>
      </c>
      <c r="BA22" s="214">
        <v>240</v>
      </c>
      <c r="BB22" s="215">
        <f t="shared" si="32"/>
        <v>0.5601797040169133</v>
      </c>
      <c r="BC22" s="214">
        <f t="shared" si="33"/>
        <v>1271.8319999999999</v>
      </c>
      <c r="BD22" s="214">
        <f t="shared" si="34"/>
        <v>2428.0429090909088</v>
      </c>
      <c r="BE22" s="185">
        <f t="shared" si="35"/>
        <v>454.38095238095235</v>
      </c>
      <c r="BF22" s="214">
        <v>270</v>
      </c>
      <c r="BG22" s="215">
        <f t="shared" si="36"/>
        <v>0.53324798747763869</v>
      </c>
      <c r="BH22" s="214">
        <f t="shared" si="37"/>
        <v>1430.8109999999999</v>
      </c>
      <c r="BI22" s="214">
        <f t="shared" si="38"/>
        <v>2311.3100769230768</v>
      </c>
      <c r="BJ22" s="185">
        <f t="shared" si="39"/>
        <v>524.28571428571422</v>
      </c>
      <c r="BK22" s="214">
        <v>300</v>
      </c>
      <c r="BL22" s="215">
        <f t="shared" si="40"/>
        <v>0.51349806201550396</v>
      </c>
      <c r="BM22" s="214">
        <f t="shared" si="41"/>
        <v>1589.79</v>
      </c>
      <c r="BN22" s="214">
        <f t="shared" si="42"/>
        <v>2225.7060000000001</v>
      </c>
      <c r="BO22" s="185">
        <f t="shared" si="43"/>
        <v>594.19047619047615</v>
      </c>
      <c r="BP22" s="214"/>
      <c r="BQ22" s="215">
        <f t="shared" si="44"/>
        <v>0</v>
      </c>
      <c r="BR22" s="214">
        <f t="shared" si="45"/>
        <v>0</v>
      </c>
      <c r="BS22" s="214">
        <f t="shared" si="46"/>
        <v>0</v>
      </c>
      <c r="BT22" s="185">
        <f t="shared" si="47"/>
        <v>664.09523809523807</v>
      </c>
      <c r="BU22" s="214">
        <v>420</v>
      </c>
      <c r="BV22" s="215">
        <f t="shared" si="48"/>
        <v>0.56755048959608323</v>
      </c>
      <c r="BW22" s="242">
        <f t="shared" si="49"/>
        <v>2225.7059999999997</v>
      </c>
      <c r="BX22" s="242">
        <f t="shared" si="50"/>
        <v>2459.9908421052628</v>
      </c>
    </row>
    <row r="23" spans="1:76" s="181" customFormat="1" ht="23.25" customHeight="1" x14ac:dyDescent="0.2">
      <c r="A23" s="203" t="s">
        <v>20</v>
      </c>
      <c r="B23" s="227" t="s">
        <v>65</v>
      </c>
      <c r="C23" s="202" t="s">
        <v>70</v>
      </c>
      <c r="D23" s="247" t="s">
        <v>78</v>
      </c>
      <c r="E23" s="261">
        <v>11229151</v>
      </c>
      <c r="F23" s="198">
        <v>6</v>
      </c>
      <c r="G23" s="258">
        <v>5</v>
      </c>
      <c r="H23" s="245"/>
      <c r="I23" s="246"/>
      <c r="J23" s="245">
        <f>630+630</f>
        <v>1260</v>
      </c>
      <c r="K23" s="212">
        <v>5.2992999999999997</v>
      </c>
      <c r="L23" s="225"/>
      <c r="M23" s="212">
        <f t="shared" si="0"/>
        <v>5.2992999999999997</v>
      </c>
      <c r="N23" s="244">
        <v>693</v>
      </c>
      <c r="O23" s="157">
        <f t="shared" si="1"/>
        <v>3672.4148999999998</v>
      </c>
      <c r="P23" s="157">
        <f t="shared" si="2"/>
        <v>3087</v>
      </c>
      <c r="Q23" s="157">
        <f t="shared" si="3"/>
        <v>4347</v>
      </c>
      <c r="R23" s="209">
        <f t="shared" si="4"/>
        <v>0.84481594202898547</v>
      </c>
      <c r="S23" s="222">
        <f t="shared" si="5"/>
        <v>84.481594202898549</v>
      </c>
      <c r="T23" s="251">
        <v>85</v>
      </c>
      <c r="U23" s="220">
        <f t="shared" si="6"/>
        <v>495.15030287019044</v>
      </c>
      <c r="V23" s="219">
        <f t="shared" si="7"/>
        <v>5.2992999999999997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66</v>
      </c>
      <c r="AB23" s="214">
        <v>30</v>
      </c>
      <c r="AC23" s="215">
        <f t="shared" si="12"/>
        <v>0.38400724637681155</v>
      </c>
      <c r="AD23" s="214">
        <f t="shared" si="13"/>
        <v>158.97899999999998</v>
      </c>
      <c r="AE23" s="214">
        <f t="shared" si="14"/>
        <v>1669.2794999999999</v>
      </c>
      <c r="AF23" s="216">
        <f t="shared" si="15"/>
        <v>132</v>
      </c>
      <c r="AG23" s="214">
        <v>60</v>
      </c>
      <c r="AH23" s="215">
        <f t="shared" si="16"/>
        <v>0.38400724637681155</v>
      </c>
      <c r="AI23" s="214">
        <f t="shared" si="17"/>
        <v>317.95799999999997</v>
      </c>
      <c r="AJ23" s="214">
        <f t="shared" si="18"/>
        <v>1669.2794999999999</v>
      </c>
      <c r="AK23" s="185">
        <f t="shared" si="19"/>
        <v>198</v>
      </c>
      <c r="AL23" s="214">
        <v>120</v>
      </c>
      <c r="AM23" s="215">
        <f t="shared" si="20"/>
        <v>0.5120096618357487</v>
      </c>
      <c r="AN23" s="214">
        <f t="shared" si="21"/>
        <v>635.91599999999994</v>
      </c>
      <c r="AO23" s="214">
        <f t="shared" si="22"/>
        <v>2225.7059999999997</v>
      </c>
      <c r="AP23" s="185">
        <f t="shared" si="23"/>
        <v>264</v>
      </c>
      <c r="AQ23" s="214">
        <v>170</v>
      </c>
      <c r="AR23" s="215">
        <f t="shared" si="24"/>
        <v>0.54401026570048305</v>
      </c>
      <c r="AS23" s="214">
        <f t="shared" si="25"/>
        <v>900.88099999999997</v>
      </c>
      <c r="AT23" s="214">
        <f t="shared" si="26"/>
        <v>2364.812625</v>
      </c>
      <c r="AU23" s="185">
        <f t="shared" si="27"/>
        <v>297</v>
      </c>
      <c r="AV23" s="214">
        <v>190</v>
      </c>
      <c r="AW23" s="215">
        <f t="shared" si="28"/>
        <v>0.54045464304884594</v>
      </c>
      <c r="AX23" s="214">
        <f t="shared" si="29"/>
        <v>1006.867</v>
      </c>
      <c r="AY23" s="214">
        <f t="shared" si="30"/>
        <v>2349.3563333333332</v>
      </c>
      <c r="AZ23" s="185">
        <f t="shared" si="31"/>
        <v>363</v>
      </c>
      <c r="BA23" s="214">
        <v>240</v>
      </c>
      <c r="BB23" s="215">
        <f t="shared" si="32"/>
        <v>0.55855599472990769</v>
      </c>
      <c r="BC23" s="214">
        <f t="shared" si="33"/>
        <v>1271.8319999999999</v>
      </c>
      <c r="BD23" s="214">
        <f t="shared" si="34"/>
        <v>2428.0429090909088</v>
      </c>
      <c r="BE23" s="185">
        <f t="shared" si="35"/>
        <v>429</v>
      </c>
      <c r="BF23" s="214">
        <v>270</v>
      </c>
      <c r="BG23" s="215">
        <f t="shared" si="36"/>
        <v>0.53170234113712378</v>
      </c>
      <c r="BH23" s="214">
        <f t="shared" si="37"/>
        <v>1430.8109999999999</v>
      </c>
      <c r="BI23" s="214">
        <f t="shared" si="38"/>
        <v>2311.3100769230768</v>
      </c>
      <c r="BJ23" s="185">
        <f t="shared" si="39"/>
        <v>495</v>
      </c>
      <c r="BK23" s="214">
        <v>300</v>
      </c>
      <c r="BL23" s="215">
        <f t="shared" si="40"/>
        <v>0.51200966183574881</v>
      </c>
      <c r="BM23" s="214">
        <f t="shared" si="41"/>
        <v>1589.79</v>
      </c>
      <c r="BN23" s="214">
        <f t="shared" si="42"/>
        <v>2225.7060000000001</v>
      </c>
      <c r="BO23" s="185">
        <f t="shared" si="43"/>
        <v>561</v>
      </c>
      <c r="BP23" s="214"/>
      <c r="BQ23" s="215">
        <f t="shared" si="44"/>
        <v>0</v>
      </c>
      <c r="BR23" s="214">
        <f t="shared" si="45"/>
        <v>0</v>
      </c>
      <c r="BS23" s="214">
        <f t="shared" si="46"/>
        <v>0</v>
      </c>
      <c r="BT23" s="185">
        <f t="shared" si="47"/>
        <v>627</v>
      </c>
      <c r="BU23" s="214">
        <v>420</v>
      </c>
      <c r="BV23" s="215">
        <f t="shared" si="48"/>
        <v>0.56590541571319597</v>
      </c>
      <c r="BW23" s="242">
        <f t="shared" si="49"/>
        <v>2225.7059999999997</v>
      </c>
      <c r="BX23" s="242">
        <f t="shared" si="50"/>
        <v>2459.9908421052628</v>
      </c>
    </row>
    <row r="24" spans="1:76" s="181" customFormat="1" ht="23.25" customHeight="1" x14ac:dyDescent="0.2">
      <c r="A24" s="203" t="s">
        <v>20</v>
      </c>
      <c r="B24" s="227" t="s">
        <v>72</v>
      </c>
      <c r="C24" s="202" t="s">
        <v>70</v>
      </c>
      <c r="D24" s="247" t="s">
        <v>77</v>
      </c>
      <c r="E24" s="261">
        <v>11173458</v>
      </c>
      <c r="F24" s="198">
        <v>7</v>
      </c>
      <c r="G24" s="258">
        <v>6</v>
      </c>
      <c r="H24" s="245"/>
      <c r="I24" s="245"/>
      <c r="J24" s="245">
        <v>630</v>
      </c>
      <c r="K24" s="212">
        <v>3.7639999999999998</v>
      </c>
      <c r="L24" s="225"/>
      <c r="M24" s="212">
        <f t="shared" si="0"/>
        <v>3.7639999999999998</v>
      </c>
      <c r="N24" s="224">
        <v>826</v>
      </c>
      <c r="O24" s="157">
        <f t="shared" si="1"/>
        <v>3109.0639999999999</v>
      </c>
      <c r="P24" s="157">
        <f t="shared" si="2"/>
        <v>3704.3999999999996</v>
      </c>
      <c r="Q24" s="157">
        <f t="shared" si="3"/>
        <v>4334.3999999999996</v>
      </c>
      <c r="R24" s="209">
        <f t="shared" si="4"/>
        <v>0.71729974160206722</v>
      </c>
      <c r="S24" s="222">
        <f t="shared" si="5"/>
        <v>71.729974160206723</v>
      </c>
      <c r="T24" s="251">
        <v>71.900000000000006</v>
      </c>
      <c r="U24" s="220">
        <f t="shared" si="6"/>
        <v>707.61519659936243</v>
      </c>
      <c r="V24" s="219">
        <f t="shared" si="7"/>
        <v>3.7639999999999998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78.666666666666671</v>
      </c>
      <c r="AB24" s="214">
        <v>60</v>
      </c>
      <c r="AC24" s="215">
        <f t="shared" si="12"/>
        <v>0.54709302325581388</v>
      </c>
      <c r="AD24" s="214">
        <f t="shared" si="13"/>
        <v>225.83999999999997</v>
      </c>
      <c r="AE24" s="214">
        <f t="shared" si="14"/>
        <v>2371.3199999999997</v>
      </c>
      <c r="AF24" s="216">
        <f t="shared" si="15"/>
        <v>157.33333333333334</v>
      </c>
      <c r="AG24" s="214">
        <v>120</v>
      </c>
      <c r="AH24" s="215">
        <f t="shared" si="16"/>
        <v>0.54709302325581388</v>
      </c>
      <c r="AI24" s="214">
        <f t="shared" si="17"/>
        <v>451.67999999999995</v>
      </c>
      <c r="AJ24" s="214">
        <f t="shared" si="18"/>
        <v>2371.3199999999997</v>
      </c>
      <c r="AK24" s="185">
        <f t="shared" si="19"/>
        <v>236</v>
      </c>
      <c r="AL24" s="214">
        <v>171</v>
      </c>
      <c r="AM24" s="215">
        <f t="shared" si="20"/>
        <v>0.51973837209302332</v>
      </c>
      <c r="AN24" s="214">
        <f t="shared" si="21"/>
        <v>643.64400000000001</v>
      </c>
      <c r="AO24" s="214">
        <f t="shared" si="22"/>
        <v>2252.7539999999999</v>
      </c>
      <c r="AP24" s="185">
        <f t="shared" si="23"/>
        <v>314.66666666666669</v>
      </c>
      <c r="AQ24" s="214">
        <v>231</v>
      </c>
      <c r="AR24" s="215">
        <f t="shared" si="24"/>
        <v>0.52657703488372087</v>
      </c>
      <c r="AS24" s="214">
        <f t="shared" si="25"/>
        <v>869.48399999999992</v>
      </c>
      <c r="AT24" s="214">
        <f t="shared" si="26"/>
        <v>2282.3954999999996</v>
      </c>
      <c r="AU24" s="185">
        <f t="shared" si="27"/>
        <v>354</v>
      </c>
      <c r="AV24" s="214">
        <v>261</v>
      </c>
      <c r="AW24" s="215">
        <f t="shared" si="28"/>
        <v>0.52885658914728695</v>
      </c>
      <c r="AX24" s="214">
        <f t="shared" si="29"/>
        <v>982.404</v>
      </c>
      <c r="AY24" s="214">
        <f t="shared" si="30"/>
        <v>2292.2760000000003</v>
      </c>
      <c r="AZ24" s="185">
        <f t="shared" si="31"/>
        <v>432.66666666666669</v>
      </c>
      <c r="BA24" s="214">
        <v>321</v>
      </c>
      <c r="BB24" s="215">
        <f t="shared" si="32"/>
        <v>0.53217230443974628</v>
      </c>
      <c r="BC24" s="214">
        <f t="shared" si="33"/>
        <v>1208.2439999999999</v>
      </c>
      <c r="BD24" s="214">
        <f t="shared" si="34"/>
        <v>2306.6476363636361</v>
      </c>
      <c r="BE24" s="185">
        <f t="shared" si="35"/>
        <v>511.33333333333337</v>
      </c>
      <c r="BF24" s="214">
        <v>420</v>
      </c>
      <c r="BG24" s="215">
        <f t="shared" si="36"/>
        <v>0.5891771019677996</v>
      </c>
      <c r="BH24" s="214">
        <f t="shared" si="37"/>
        <v>1580.8799999999999</v>
      </c>
      <c r="BI24" s="214">
        <f t="shared" si="38"/>
        <v>2553.7292307692305</v>
      </c>
      <c r="BJ24" s="185">
        <f t="shared" si="39"/>
        <v>590</v>
      </c>
      <c r="BK24" s="214">
        <v>480</v>
      </c>
      <c r="BL24" s="215">
        <f t="shared" si="40"/>
        <v>0.58356589147286819</v>
      </c>
      <c r="BM24" s="214">
        <f t="shared" si="41"/>
        <v>1806.7199999999998</v>
      </c>
      <c r="BN24" s="214">
        <f t="shared" si="42"/>
        <v>2529.4079999999999</v>
      </c>
      <c r="BO24" s="185">
        <f t="shared" si="43"/>
        <v>668.66666666666674</v>
      </c>
      <c r="BP24" s="214"/>
      <c r="BQ24" s="215">
        <f t="shared" si="44"/>
        <v>0</v>
      </c>
      <c r="BR24" s="214">
        <f t="shared" si="45"/>
        <v>0</v>
      </c>
      <c r="BS24" s="214">
        <f t="shared" si="46"/>
        <v>0</v>
      </c>
      <c r="BT24" s="185">
        <f t="shared" si="47"/>
        <v>747.33333333333337</v>
      </c>
      <c r="BU24" s="214">
        <v>642</v>
      </c>
      <c r="BV24" s="215">
        <f t="shared" si="48"/>
        <v>0.61619951040391685</v>
      </c>
      <c r="BW24" s="242">
        <f t="shared" si="49"/>
        <v>2416.4879999999998</v>
      </c>
      <c r="BX24" s="242">
        <f t="shared" si="50"/>
        <v>2670.8551578947367</v>
      </c>
    </row>
    <row r="25" spans="1:76" s="181" customFormat="1" ht="23.25" customHeight="1" x14ac:dyDescent="0.2">
      <c r="A25" s="203" t="s">
        <v>20</v>
      </c>
      <c r="B25" s="227" t="s">
        <v>72</v>
      </c>
      <c r="C25" s="202" t="s">
        <v>70</v>
      </c>
      <c r="D25" s="247" t="s">
        <v>76</v>
      </c>
      <c r="E25" s="252">
        <v>11173458</v>
      </c>
      <c r="F25" s="198">
        <v>7</v>
      </c>
      <c r="G25" s="258">
        <v>7</v>
      </c>
      <c r="H25" s="246"/>
      <c r="I25" s="245"/>
      <c r="J25" s="245"/>
      <c r="K25" s="212">
        <v>3.7639999999999998</v>
      </c>
      <c r="L25" s="225"/>
      <c r="M25" s="212">
        <f t="shared" si="0"/>
        <v>3.7639999999999998</v>
      </c>
      <c r="N25" s="244">
        <v>545</v>
      </c>
      <c r="O25" s="157">
        <f t="shared" si="1"/>
        <v>2051.38</v>
      </c>
      <c r="P25" s="157">
        <f t="shared" si="2"/>
        <v>4321.8</v>
      </c>
      <c r="Q25" s="157">
        <f t="shared" si="3"/>
        <v>4321.8</v>
      </c>
      <c r="R25" s="209">
        <f t="shared" si="4"/>
        <v>0.47465870702022306</v>
      </c>
      <c r="S25" s="222">
        <f t="shared" si="5"/>
        <v>47.465870702022308</v>
      </c>
      <c r="T25" s="243">
        <v>47.4</v>
      </c>
      <c r="U25" s="220">
        <f t="shared" si="6"/>
        <v>544.24367693942622</v>
      </c>
      <c r="V25" s="219">
        <f t="shared" si="7"/>
        <v>3.7639999999999998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51.904761904761905</v>
      </c>
      <c r="AB25" s="214">
        <v>52</v>
      </c>
      <c r="AC25" s="215">
        <f t="shared" si="12"/>
        <v>0.47552964042759954</v>
      </c>
      <c r="AD25" s="214">
        <f t="shared" si="13"/>
        <v>195.72799999999998</v>
      </c>
      <c r="AE25" s="214">
        <f t="shared" si="14"/>
        <v>2055.1439999999998</v>
      </c>
      <c r="AF25" s="216">
        <f t="shared" si="15"/>
        <v>103.80952380952381</v>
      </c>
      <c r="AG25" s="214">
        <v>104</v>
      </c>
      <c r="AH25" s="215">
        <f t="shared" si="16"/>
        <v>0.47552964042759954</v>
      </c>
      <c r="AI25" s="214">
        <f t="shared" si="17"/>
        <v>391.45599999999996</v>
      </c>
      <c r="AJ25" s="214">
        <f t="shared" si="18"/>
        <v>2055.1439999999998</v>
      </c>
      <c r="AK25" s="185">
        <f t="shared" si="19"/>
        <v>155.71428571428572</v>
      </c>
      <c r="AL25" s="214">
        <v>156</v>
      </c>
      <c r="AM25" s="215">
        <f t="shared" si="20"/>
        <v>0.47552964042759954</v>
      </c>
      <c r="AN25" s="214">
        <f t="shared" si="21"/>
        <v>587.18399999999997</v>
      </c>
      <c r="AO25" s="214">
        <f t="shared" si="22"/>
        <v>2055.1439999999998</v>
      </c>
      <c r="AP25" s="185">
        <f t="shared" si="23"/>
        <v>207.61904761904762</v>
      </c>
      <c r="AQ25" s="214">
        <v>208</v>
      </c>
      <c r="AR25" s="215">
        <f t="shared" si="24"/>
        <v>0.47552964042759954</v>
      </c>
      <c r="AS25" s="214">
        <f t="shared" si="25"/>
        <v>782.91199999999992</v>
      </c>
      <c r="AT25" s="214">
        <f t="shared" si="26"/>
        <v>2055.1439999999998</v>
      </c>
      <c r="AU25" s="185">
        <f t="shared" si="27"/>
        <v>233.57142857142858</v>
      </c>
      <c r="AV25" s="214">
        <v>234</v>
      </c>
      <c r="AW25" s="215">
        <f t="shared" si="28"/>
        <v>0.47552964042759954</v>
      </c>
      <c r="AX25" s="214">
        <f t="shared" si="29"/>
        <v>880.77599999999995</v>
      </c>
      <c r="AY25" s="214">
        <f t="shared" si="30"/>
        <v>2055.1439999999998</v>
      </c>
      <c r="AZ25" s="185">
        <f t="shared" si="31"/>
        <v>285.47619047619048</v>
      </c>
      <c r="BA25" s="214">
        <v>286</v>
      </c>
      <c r="BB25" s="215">
        <f t="shared" si="32"/>
        <v>0.47552964042759954</v>
      </c>
      <c r="BC25" s="214">
        <f t="shared" si="33"/>
        <v>1076.5039999999999</v>
      </c>
      <c r="BD25" s="214">
        <f t="shared" si="34"/>
        <v>2055.1439999999998</v>
      </c>
      <c r="BE25" s="185">
        <f t="shared" si="35"/>
        <v>337.38095238095241</v>
      </c>
      <c r="BF25" s="214">
        <v>338</v>
      </c>
      <c r="BG25" s="215">
        <f t="shared" si="36"/>
        <v>0.47552964042759965</v>
      </c>
      <c r="BH25" s="214">
        <f t="shared" si="37"/>
        <v>1272.232</v>
      </c>
      <c r="BI25" s="214">
        <f t="shared" si="38"/>
        <v>2055.1440000000002</v>
      </c>
      <c r="BJ25" s="185">
        <f t="shared" si="39"/>
        <v>389.28571428571428</v>
      </c>
      <c r="BK25" s="214">
        <v>390</v>
      </c>
      <c r="BL25" s="215">
        <f t="shared" si="40"/>
        <v>0.47552964042759954</v>
      </c>
      <c r="BM25" s="214">
        <f t="shared" si="41"/>
        <v>1467.9599999999998</v>
      </c>
      <c r="BN25" s="214">
        <f t="shared" si="42"/>
        <v>2055.1439999999998</v>
      </c>
      <c r="BO25" s="185">
        <f t="shared" si="43"/>
        <v>441.1904761904762</v>
      </c>
      <c r="BP25" s="214"/>
      <c r="BQ25" s="215">
        <f t="shared" si="44"/>
        <v>0</v>
      </c>
      <c r="BR25" s="214">
        <f t="shared" si="45"/>
        <v>0</v>
      </c>
      <c r="BS25" s="214">
        <f t="shared" si="46"/>
        <v>0</v>
      </c>
      <c r="BT25" s="185">
        <f t="shared" si="47"/>
        <v>493.09523809523807</v>
      </c>
      <c r="BU25" s="214">
        <v>490</v>
      </c>
      <c r="BV25" s="215">
        <f t="shared" si="48"/>
        <v>0.47167919799498748</v>
      </c>
      <c r="BW25" s="242">
        <f t="shared" si="49"/>
        <v>1844.36</v>
      </c>
      <c r="BX25" s="242">
        <f t="shared" si="50"/>
        <v>2038.5031578947369</v>
      </c>
    </row>
    <row r="26" spans="1:76" s="181" customFormat="1" ht="22.5" customHeight="1" x14ac:dyDescent="0.2">
      <c r="A26" s="203" t="s">
        <v>20</v>
      </c>
      <c r="B26" s="227" t="s">
        <v>72</v>
      </c>
      <c r="C26" s="202" t="s">
        <v>70</v>
      </c>
      <c r="D26" s="247" t="s">
        <v>75</v>
      </c>
      <c r="E26" s="252">
        <v>11173458</v>
      </c>
      <c r="F26" s="198">
        <v>6</v>
      </c>
      <c r="G26" s="258">
        <v>5</v>
      </c>
      <c r="H26" s="246"/>
      <c r="I26" s="245"/>
      <c r="J26" s="245"/>
      <c r="K26" s="212">
        <v>3.7639999999999998</v>
      </c>
      <c r="L26" s="225"/>
      <c r="M26" s="212">
        <f t="shared" si="0"/>
        <v>3.7639999999999998</v>
      </c>
      <c r="N26" s="244">
        <v>523</v>
      </c>
      <c r="O26" s="157">
        <f t="shared" si="1"/>
        <v>1968.5719999999999</v>
      </c>
      <c r="P26" s="157">
        <f t="shared" si="2"/>
        <v>3087</v>
      </c>
      <c r="Q26" s="157">
        <f t="shared" si="3"/>
        <v>3087</v>
      </c>
      <c r="R26" s="209">
        <f t="shared" si="4"/>
        <v>0.63769744088111435</v>
      </c>
      <c r="S26" s="222">
        <f t="shared" si="5"/>
        <v>63.769744088111437</v>
      </c>
      <c r="T26" s="243">
        <v>63.8</v>
      </c>
      <c r="U26" s="220">
        <f t="shared" si="6"/>
        <v>523.2481402763018</v>
      </c>
      <c r="V26" s="219">
        <f t="shared" si="7"/>
        <v>3.7639999999999998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49.80952380952381</v>
      </c>
      <c r="AB26" s="214">
        <v>30</v>
      </c>
      <c r="AC26" s="215">
        <f t="shared" si="12"/>
        <v>0.38408163265306117</v>
      </c>
      <c r="AD26" s="214">
        <f t="shared" si="13"/>
        <v>112.91999999999999</v>
      </c>
      <c r="AE26" s="214">
        <f t="shared" si="14"/>
        <v>1185.6599999999999</v>
      </c>
      <c r="AF26" s="216">
        <f t="shared" si="15"/>
        <v>99.61904761904762</v>
      </c>
      <c r="AG26" s="214">
        <v>120</v>
      </c>
      <c r="AH26" s="215">
        <f t="shared" si="16"/>
        <v>0.76816326530612233</v>
      </c>
      <c r="AI26" s="214">
        <f t="shared" si="17"/>
        <v>451.67999999999995</v>
      </c>
      <c r="AJ26" s="214">
        <f t="shared" si="18"/>
        <v>2371.3199999999997</v>
      </c>
      <c r="AK26" s="185">
        <f t="shared" si="19"/>
        <v>149.42857142857144</v>
      </c>
      <c r="AL26" s="214">
        <v>200</v>
      </c>
      <c r="AM26" s="215">
        <f t="shared" si="20"/>
        <v>0.85351473922902488</v>
      </c>
      <c r="AN26" s="214">
        <f t="shared" si="21"/>
        <v>752.8</v>
      </c>
      <c r="AO26" s="214">
        <f t="shared" si="22"/>
        <v>2634.7999999999997</v>
      </c>
      <c r="AP26" s="185">
        <f t="shared" si="23"/>
        <v>199.23809523809524</v>
      </c>
      <c r="AQ26" s="214">
        <v>260</v>
      </c>
      <c r="AR26" s="215">
        <f t="shared" si="24"/>
        <v>0.83217687074829927</v>
      </c>
      <c r="AS26" s="214">
        <f t="shared" si="25"/>
        <v>978.64</v>
      </c>
      <c r="AT26" s="214">
        <f t="shared" si="26"/>
        <v>2568.9299999999998</v>
      </c>
      <c r="AU26" s="185">
        <f t="shared" si="27"/>
        <v>224.14285714285714</v>
      </c>
      <c r="AV26" s="214">
        <v>294</v>
      </c>
      <c r="AW26" s="215">
        <f t="shared" si="28"/>
        <v>0.83644444444444455</v>
      </c>
      <c r="AX26" s="214">
        <f t="shared" si="29"/>
        <v>1106.616</v>
      </c>
      <c r="AY26" s="214">
        <f t="shared" si="30"/>
        <v>2582.1040000000003</v>
      </c>
      <c r="AZ26" s="185">
        <f t="shared" si="31"/>
        <v>273.95238095238096</v>
      </c>
      <c r="BA26" s="214">
        <v>360</v>
      </c>
      <c r="BB26" s="215">
        <f t="shared" si="32"/>
        <v>0.83799628942486093</v>
      </c>
      <c r="BC26" s="214">
        <f t="shared" si="33"/>
        <v>1355.04</v>
      </c>
      <c r="BD26" s="214">
        <f t="shared" si="34"/>
        <v>2586.8945454545456</v>
      </c>
      <c r="BE26" s="185">
        <f t="shared" si="35"/>
        <v>323.76190476190476</v>
      </c>
      <c r="BF26" s="214">
        <v>410</v>
      </c>
      <c r="BG26" s="215">
        <f t="shared" si="36"/>
        <v>0.80755625327053893</v>
      </c>
      <c r="BH26" s="214">
        <f t="shared" si="37"/>
        <v>1543.24</v>
      </c>
      <c r="BI26" s="214">
        <f t="shared" si="38"/>
        <v>2492.9261538461537</v>
      </c>
      <c r="BJ26" s="185">
        <f t="shared" si="39"/>
        <v>373.57142857142856</v>
      </c>
      <c r="BK26" s="214">
        <v>475</v>
      </c>
      <c r="BL26" s="215">
        <f t="shared" si="40"/>
        <v>0.81083900226757366</v>
      </c>
      <c r="BM26" s="214">
        <f t="shared" si="41"/>
        <v>1787.8999999999999</v>
      </c>
      <c r="BN26" s="214">
        <f t="shared" si="42"/>
        <v>2503.06</v>
      </c>
      <c r="BO26" s="185">
        <f t="shared" si="43"/>
        <v>423.38095238095241</v>
      </c>
      <c r="BP26" s="214"/>
      <c r="BQ26" s="215">
        <f t="shared" si="44"/>
        <v>0</v>
      </c>
      <c r="BR26" s="214">
        <f t="shared" si="45"/>
        <v>0</v>
      </c>
      <c r="BS26" s="214">
        <f t="shared" si="46"/>
        <v>0</v>
      </c>
      <c r="BT26" s="185">
        <f t="shared" si="47"/>
        <v>473.1904761904762</v>
      </c>
      <c r="BU26" s="214">
        <v>681</v>
      </c>
      <c r="BV26" s="215">
        <f t="shared" si="48"/>
        <v>0.91775295381310418</v>
      </c>
      <c r="BW26" s="242">
        <f t="shared" si="49"/>
        <v>2563.2839999999997</v>
      </c>
      <c r="BX26" s="242">
        <f t="shared" si="50"/>
        <v>2833.1033684210524</v>
      </c>
    </row>
    <row r="27" spans="1:76" s="181" customFormat="1" ht="23.25" customHeight="1" x14ac:dyDescent="0.2">
      <c r="A27" s="203" t="s">
        <v>20</v>
      </c>
      <c r="B27" s="227" t="s">
        <v>72</v>
      </c>
      <c r="C27" s="202" t="s">
        <v>70</v>
      </c>
      <c r="D27" s="247" t="s">
        <v>74</v>
      </c>
      <c r="E27" s="252">
        <v>11173458</v>
      </c>
      <c r="F27" s="198">
        <v>7</v>
      </c>
      <c r="G27" s="258">
        <v>7</v>
      </c>
      <c r="H27" s="246"/>
      <c r="I27" s="246"/>
      <c r="J27" s="245"/>
      <c r="K27" s="212">
        <v>3.7639999999999998</v>
      </c>
      <c r="L27" s="225"/>
      <c r="M27" s="212">
        <f t="shared" si="0"/>
        <v>3.7639999999999998</v>
      </c>
      <c r="N27" s="244">
        <v>186</v>
      </c>
      <c r="O27" s="157">
        <f t="shared" si="1"/>
        <v>700.10399999999993</v>
      </c>
      <c r="P27" s="157">
        <f t="shared" si="2"/>
        <v>4321.8</v>
      </c>
      <c r="Q27" s="157">
        <f t="shared" si="3"/>
        <v>4321.8</v>
      </c>
      <c r="R27" s="209">
        <f t="shared" si="4"/>
        <v>0.16199361377203941</v>
      </c>
      <c r="S27" s="222">
        <f t="shared" si="5"/>
        <v>16.199361377203942</v>
      </c>
      <c r="T27" s="243">
        <v>16.2</v>
      </c>
      <c r="U27" s="220">
        <f t="shared" si="6"/>
        <v>186.00733262486719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17.714285714285715</v>
      </c>
      <c r="AB27" s="214">
        <v>18</v>
      </c>
      <c r="AC27" s="215">
        <f t="shared" si="12"/>
        <v>0.16460641399416909</v>
      </c>
      <c r="AD27" s="214">
        <f t="shared" si="13"/>
        <v>67.751999999999995</v>
      </c>
      <c r="AE27" s="214">
        <f t="shared" si="14"/>
        <v>711.39599999999996</v>
      </c>
      <c r="AF27" s="216">
        <f t="shared" si="15"/>
        <v>35.428571428571431</v>
      </c>
      <c r="AG27" s="214">
        <v>36</v>
      </c>
      <c r="AH27" s="215">
        <f t="shared" si="16"/>
        <v>0.16460641399416909</v>
      </c>
      <c r="AI27" s="214">
        <f t="shared" si="17"/>
        <v>135.50399999999999</v>
      </c>
      <c r="AJ27" s="214">
        <f t="shared" si="18"/>
        <v>711.39599999999996</v>
      </c>
      <c r="AK27" s="185">
        <f t="shared" si="19"/>
        <v>53.142857142857146</v>
      </c>
      <c r="AL27" s="214">
        <v>54</v>
      </c>
      <c r="AM27" s="215">
        <f t="shared" si="20"/>
        <v>0.16460641399416909</v>
      </c>
      <c r="AN27" s="214">
        <f t="shared" si="21"/>
        <v>203.256</v>
      </c>
      <c r="AO27" s="214">
        <f t="shared" si="22"/>
        <v>711.39599999999996</v>
      </c>
      <c r="AP27" s="185">
        <f t="shared" si="23"/>
        <v>70.857142857142861</v>
      </c>
      <c r="AQ27" s="214">
        <v>70</v>
      </c>
      <c r="AR27" s="215">
        <f t="shared" si="24"/>
        <v>0.16003401360544214</v>
      </c>
      <c r="AS27" s="214">
        <f t="shared" si="25"/>
        <v>263.47999999999996</v>
      </c>
      <c r="AT27" s="214">
        <f t="shared" si="26"/>
        <v>691.63499999999988</v>
      </c>
      <c r="AU27" s="185">
        <f t="shared" si="27"/>
        <v>79.714285714285722</v>
      </c>
      <c r="AV27" s="214">
        <v>81</v>
      </c>
      <c r="AW27" s="215">
        <f t="shared" si="28"/>
        <v>0.16460641399416909</v>
      </c>
      <c r="AX27" s="214">
        <f t="shared" si="29"/>
        <v>304.88399999999996</v>
      </c>
      <c r="AY27" s="214">
        <f t="shared" si="30"/>
        <v>711.39599999999996</v>
      </c>
      <c r="AZ27" s="185">
        <f t="shared" si="31"/>
        <v>97.428571428571431</v>
      </c>
      <c r="BA27" s="214">
        <v>99</v>
      </c>
      <c r="BB27" s="215">
        <f t="shared" si="32"/>
        <v>0.16460641399416909</v>
      </c>
      <c r="BC27" s="214">
        <f t="shared" si="33"/>
        <v>372.63599999999997</v>
      </c>
      <c r="BD27" s="214">
        <f t="shared" si="34"/>
        <v>711.39599999999996</v>
      </c>
      <c r="BE27" s="185">
        <f t="shared" si="35"/>
        <v>115.14285714285715</v>
      </c>
      <c r="BF27" s="214">
        <v>117</v>
      </c>
      <c r="BG27" s="215">
        <f t="shared" si="36"/>
        <v>0.16460641399416909</v>
      </c>
      <c r="BH27" s="214">
        <f t="shared" si="37"/>
        <v>440.38799999999998</v>
      </c>
      <c r="BI27" s="214">
        <f t="shared" si="38"/>
        <v>711.39599999999996</v>
      </c>
      <c r="BJ27" s="185">
        <f t="shared" si="39"/>
        <v>132.85714285714286</v>
      </c>
      <c r="BK27" s="214">
        <v>130</v>
      </c>
      <c r="BL27" s="215">
        <f t="shared" si="40"/>
        <v>0.1585098801425332</v>
      </c>
      <c r="BM27" s="214">
        <f t="shared" si="41"/>
        <v>489.32</v>
      </c>
      <c r="BN27" s="214">
        <f t="shared" si="42"/>
        <v>685.048</v>
      </c>
      <c r="BO27" s="185">
        <f t="shared" si="43"/>
        <v>150.57142857142858</v>
      </c>
      <c r="BP27" s="214"/>
      <c r="BQ27" s="215">
        <f t="shared" si="44"/>
        <v>0</v>
      </c>
      <c r="BR27" s="214">
        <f t="shared" si="45"/>
        <v>0</v>
      </c>
      <c r="BS27" s="214">
        <f t="shared" si="46"/>
        <v>0</v>
      </c>
      <c r="BT27" s="185">
        <f t="shared" si="47"/>
        <v>168.28571428571431</v>
      </c>
      <c r="BU27" s="214">
        <v>160</v>
      </c>
      <c r="BV27" s="215">
        <f t="shared" si="48"/>
        <v>0.1540176973044857</v>
      </c>
      <c r="BW27" s="242">
        <f t="shared" si="49"/>
        <v>602.24</v>
      </c>
      <c r="BX27" s="242">
        <f t="shared" si="50"/>
        <v>665.63368421052633</v>
      </c>
    </row>
    <row r="28" spans="1:76" s="181" customFormat="1" ht="23.25" customHeight="1" x14ac:dyDescent="0.2">
      <c r="A28" s="203" t="s">
        <v>20</v>
      </c>
      <c r="B28" s="227" t="s">
        <v>72</v>
      </c>
      <c r="C28" s="202" t="s">
        <v>70</v>
      </c>
      <c r="D28" s="247" t="s">
        <v>73</v>
      </c>
      <c r="E28" s="252">
        <v>11173458</v>
      </c>
      <c r="F28" s="198">
        <v>7</v>
      </c>
      <c r="G28" s="258">
        <v>7</v>
      </c>
      <c r="H28" s="245"/>
      <c r="I28" s="246"/>
      <c r="J28" s="245"/>
      <c r="K28" s="212">
        <v>3.7639999999999998</v>
      </c>
      <c r="L28" s="225"/>
      <c r="M28" s="212">
        <f t="shared" si="0"/>
        <v>3.7639999999999998</v>
      </c>
      <c r="N28" s="244">
        <v>901</v>
      </c>
      <c r="O28" s="157">
        <f t="shared" si="1"/>
        <v>3391.364</v>
      </c>
      <c r="P28" s="157">
        <f t="shared" si="2"/>
        <v>4321.8</v>
      </c>
      <c r="Q28" s="157">
        <f t="shared" si="3"/>
        <v>4321.8</v>
      </c>
      <c r="R28" s="209">
        <f t="shared" si="4"/>
        <v>0.78471100004627703</v>
      </c>
      <c r="S28" s="222">
        <f t="shared" si="5"/>
        <v>78.471100004627701</v>
      </c>
      <c r="T28" s="251">
        <v>78.5</v>
      </c>
      <c r="U28" s="220">
        <f t="shared" si="6"/>
        <v>901.33182784272049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85.80952380952381</v>
      </c>
      <c r="AB28" s="214">
        <v>60</v>
      </c>
      <c r="AC28" s="215">
        <f t="shared" si="12"/>
        <v>0.54868804664723025</v>
      </c>
      <c r="AD28" s="214">
        <f t="shared" si="13"/>
        <v>225.83999999999997</v>
      </c>
      <c r="AE28" s="214">
        <f t="shared" si="14"/>
        <v>2371.3199999999997</v>
      </c>
      <c r="AF28" s="216">
        <f t="shared" si="15"/>
        <v>171.61904761904762</v>
      </c>
      <c r="AG28" s="214">
        <v>135</v>
      </c>
      <c r="AH28" s="215">
        <f t="shared" si="16"/>
        <v>0.61727405247813416</v>
      </c>
      <c r="AI28" s="214">
        <f t="shared" si="17"/>
        <v>508.14</v>
      </c>
      <c r="AJ28" s="214">
        <f t="shared" si="18"/>
        <v>2667.7350000000001</v>
      </c>
      <c r="AK28" s="185">
        <f t="shared" si="19"/>
        <v>257.42857142857144</v>
      </c>
      <c r="AL28" s="214">
        <v>210</v>
      </c>
      <c r="AM28" s="215">
        <f t="shared" si="20"/>
        <v>0.64013605442176857</v>
      </c>
      <c r="AN28" s="214">
        <f t="shared" si="21"/>
        <v>790.43999999999994</v>
      </c>
      <c r="AO28" s="214">
        <f t="shared" si="22"/>
        <v>2766.5399999999995</v>
      </c>
      <c r="AP28" s="185">
        <f t="shared" si="23"/>
        <v>343.23809523809524</v>
      </c>
      <c r="AQ28" s="214">
        <v>270</v>
      </c>
      <c r="AR28" s="215">
        <f t="shared" si="24"/>
        <v>0.61727405247813416</v>
      </c>
      <c r="AS28" s="214">
        <f t="shared" si="25"/>
        <v>1016.28</v>
      </c>
      <c r="AT28" s="214">
        <f t="shared" si="26"/>
        <v>2667.7350000000001</v>
      </c>
      <c r="AU28" s="185">
        <f t="shared" si="27"/>
        <v>386.14285714285717</v>
      </c>
      <c r="AV28" s="214">
        <v>325</v>
      </c>
      <c r="AW28" s="215">
        <f t="shared" si="28"/>
        <v>0.66045783392722168</v>
      </c>
      <c r="AX28" s="214">
        <f t="shared" si="29"/>
        <v>1223.3</v>
      </c>
      <c r="AY28" s="214">
        <f t="shared" si="30"/>
        <v>2854.3666666666668</v>
      </c>
      <c r="AZ28" s="185">
        <f t="shared" si="31"/>
        <v>471.95238095238096</v>
      </c>
      <c r="BA28" s="214">
        <v>400</v>
      </c>
      <c r="BB28" s="215">
        <f t="shared" si="32"/>
        <v>0.66507642017846103</v>
      </c>
      <c r="BC28" s="214">
        <f t="shared" si="33"/>
        <v>1505.6</v>
      </c>
      <c r="BD28" s="214">
        <f t="shared" si="34"/>
        <v>2874.3272727272729</v>
      </c>
      <c r="BE28" s="185">
        <f t="shared" si="35"/>
        <v>557.76190476190482</v>
      </c>
      <c r="BF28" s="214">
        <v>475</v>
      </c>
      <c r="BG28" s="215">
        <f t="shared" si="36"/>
        <v>0.66827390296778044</v>
      </c>
      <c r="BH28" s="214">
        <f t="shared" si="37"/>
        <v>1787.8999999999999</v>
      </c>
      <c r="BI28" s="214">
        <f t="shared" si="38"/>
        <v>2888.1461538461535</v>
      </c>
      <c r="BJ28" s="185">
        <f t="shared" si="39"/>
        <v>643.57142857142856</v>
      </c>
      <c r="BK28" s="214">
        <v>582</v>
      </c>
      <c r="BL28" s="215">
        <f t="shared" si="40"/>
        <v>0.70963654033041779</v>
      </c>
      <c r="BM28" s="214">
        <f t="shared" si="41"/>
        <v>2190.6479999999997</v>
      </c>
      <c r="BN28" s="214">
        <f t="shared" si="42"/>
        <v>3066.9071999999996</v>
      </c>
      <c r="BO28" s="185">
        <f t="shared" si="43"/>
        <v>729.38095238095241</v>
      </c>
      <c r="BP28" s="214"/>
      <c r="BQ28" s="215">
        <f t="shared" si="44"/>
        <v>0</v>
      </c>
      <c r="BR28" s="214">
        <f t="shared" si="45"/>
        <v>0</v>
      </c>
      <c r="BS28" s="214">
        <f t="shared" si="46"/>
        <v>0</v>
      </c>
      <c r="BT28" s="185">
        <f t="shared" si="47"/>
        <v>815.19047619047615</v>
      </c>
      <c r="BU28" s="214">
        <v>815</v>
      </c>
      <c r="BV28" s="215">
        <f t="shared" si="48"/>
        <v>0.78452764564472399</v>
      </c>
      <c r="BW28" s="242">
        <f t="shared" si="49"/>
        <v>3067.66</v>
      </c>
      <c r="BX28" s="242">
        <f t="shared" si="50"/>
        <v>3390.5715789473684</v>
      </c>
    </row>
    <row r="29" spans="1:76" s="181" customFormat="1" ht="23.25" customHeight="1" x14ac:dyDescent="0.2">
      <c r="A29" s="203" t="s">
        <v>20</v>
      </c>
      <c r="B29" s="227" t="s">
        <v>72</v>
      </c>
      <c r="C29" s="202" t="s">
        <v>70</v>
      </c>
      <c r="D29" s="247" t="s">
        <v>71</v>
      </c>
      <c r="E29" s="252">
        <v>11173458</v>
      </c>
      <c r="F29" s="198">
        <v>7</v>
      </c>
      <c r="G29" s="198">
        <v>7</v>
      </c>
      <c r="H29" s="246"/>
      <c r="I29" s="246"/>
      <c r="J29" s="245"/>
      <c r="K29" s="212">
        <v>3.7639999999999998</v>
      </c>
      <c r="L29" s="225"/>
      <c r="M29" s="212">
        <f t="shared" si="0"/>
        <v>3.7639999999999998</v>
      </c>
      <c r="N29" s="244">
        <v>1148</v>
      </c>
      <c r="O29" s="157">
        <f t="shared" si="1"/>
        <v>4321.0720000000001</v>
      </c>
      <c r="P29" s="157">
        <f t="shared" si="2"/>
        <v>4321.8</v>
      </c>
      <c r="Q29" s="157">
        <f t="shared" si="3"/>
        <v>4321.8</v>
      </c>
      <c r="R29" s="209">
        <f t="shared" si="4"/>
        <v>0.9998315516682863</v>
      </c>
      <c r="S29" s="222">
        <f t="shared" si="5"/>
        <v>99.983155166828624</v>
      </c>
      <c r="T29" s="243">
        <v>100</v>
      </c>
      <c r="U29" s="220">
        <f t="shared" si="6"/>
        <v>1148.1934112646122</v>
      </c>
      <c r="V29" s="219">
        <f t="shared" si="7"/>
        <v>3.7639999999999998</v>
      </c>
      <c r="W29" s="223"/>
      <c r="X29" s="218">
        <f t="shared" si="8"/>
        <v>0</v>
      </c>
      <c r="Y29" s="187">
        <f t="shared" si="9"/>
        <v>0</v>
      </c>
      <c r="Z29" s="217">
        <f t="shared" si="10"/>
        <v>0</v>
      </c>
      <c r="AA29" s="185">
        <f t="shared" si="11"/>
        <v>109.33333333333333</v>
      </c>
      <c r="AB29" s="214">
        <v>109</v>
      </c>
      <c r="AC29" s="215">
        <f t="shared" si="12"/>
        <v>0.99678328474246825</v>
      </c>
      <c r="AD29" s="214">
        <f t="shared" si="13"/>
        <v>410.27599999999995</v>
      </c>
      <c r="AE29" s="214">
        <f t="shared" si="14"/>
        <v>4307.8979999999992</v>
      </c>
      <c r="AF29" s="216">
        <f t="shared" si="15"/>
        <v>218.66666666666666</v>
      </c>
      <c r="AG29" s="214">
        <v>230</v>
      </c>
      <c r="AH29" s="215">
        <f t="shared" si="16"/>
        <v>1.0516520894071912</v>
      </c>
      <c r="AI29" s="214">
        <f t="shared" si="17"/>
        <v>865.71999999999991</v>
      </c>
      <c r="AJ29" s="214">
        <f t="shared" si="18"/>
        <v>4545.03</v>
      </c>
      <c r="AK29" s="185">
        <f t="shared" si="19"/>
        <v>328</v>
      </c>
      <c r="AL29" s="214">
        <v>350</v>
      </c>
      <c r="AM29" s="215">
        <f t="shared" si="20"/>
        <v>1.0668934240362811</v>
      </c>
      <c r="AN29" s="214">
        <f t="shared" si="21"/>
        <v>1317.3999999999999</v>
      </c>
      <c r="AO29" s="214">
        <f t="shared" si="22"/>
        <v>4610.8999999999996</v>
      </c>
      <c r="AP29" s="185">
        <f t="shared" si="23"/>
        <v>437.33333333333331</v>
      </c>
      <c r="AQ29" s="214">
        <v>410</v>
      </c>
      <c r="AR29" s="215">
        <f t="shared" si="24"/>
        <v>0.9373420796890185</v>
      </c>
      <c r="AS29" s="214">
        <f t="shared" si="25"/>
        <v>1543.24</v>
      </c>
      <c r="AT29" s="214">
        <f t="shared" si="26"/>
        <v>4051.0050000000001</v>
      </c>
      <c r="AU29" s="185">
        <f t="shared" si="27"/>
        <v>492</v>
      </c>
      <c r="AV29" s="214">
        <v>492</v>
      </c>
      <c r="AW29" s="215">
        <f t="shared" si="28"/>
        <v>0.9998315516682863</v>
      </c>
      <c r="AX29" s="214">
        <f t="shared" si="29"/>
        <v>1851.8879999999999</v>
      </c>
      <c r="AY29" s="214">
        <f t="shared" si="30"/>
        <v>4321.0720000000001</v>
      </c>
      <c r="AZ29" s="185">
        <f t="shared" si="31"/>
        <v>601.33333333333326</v>
      </c>
      <c r="BA29" s="214">
        <v>601</v>
      </c>
      <c r="BB29" s="215">
        <f t="shared" si="32"/>
        <v>0.9992773213181374</v>
      </c>
      <c r="BC29" s="214">
        <f t="shared" si="33"/>
        <v>2262.1639999999998</v>
      </c>
      <c r="BD29" s="214">
        <f t="shared" si="34"/>
        <v>4318.6767272727266</v>
      </c>
      <c r="BE29" s="185">
        <f t="shared" si="35"/>
        <v>710.66666666666663</v>
      </c>
      <c r="BF29" s="214">
        <v>711</v>
      </c>
      <c r="BG29" s="215">
        <f t="shared" si="36"/>
        <v>1.0003005158107199</v>
      </c>
      <c r="BH29" s="214">
        <f t="shared" si="37"/>
        <v>2676.2039999999997</v>
      </c>
      <c r="BI29" s="214">
        <f t="shared" si="38"/>
        <v>4323.098769230769</v>
      </c>
      <c r="BJ29" s="185">
        <f t="shared" si="39"/>
        <v>820</v>
      </c>
      <c r="BK29" s="214">
        <v>818</v>
      </c>
      <c r="BL29" s="215">
        <f t="shared" si="40"/>
        <v>0.99739293812763197</v>
      </c>
      <c r="BM29" s="214">
        <f t="shared" si="41"/>
        <v>3078.9519999999998</v>
      </c>
      <c r="BN29" s="214">
        <f t="shared" si="42"/>
        <v>4310.5328</v>
      </c>
      <c r="BO29" s="185">
        <f t="shared" si="43"/>
        <v>929.33333333333326</v>
      </c>
      <c r="BP29" s="214"/>
      <c r="BQ29" s="215">
        <f t="shared" si="44"/>
        <v>0</v>
      </c>
      <c r="BR29" s="214">
        <f t="shared" si="45"/>
        <v>0</v>
      </c>
      <c r="BS29" s="214">
        <f t="shared" si="46"/>
        <v>0</v>
      </c>
      <c r="BT29" s="185">
        <f t="shared" si="47"/>
        <v>1038.6666666666665</v>
      </c>
      <c r="BU29" s="214">
        <v>1039</v>
      </c>
      <c r="BV29" s="215">
        <f t="shared" si="48"/>
        <v>1.0001524218710041</v>
      </c>
      <c r="BW29" s="242">
        <f t="shared" si="49"/>
        <v>3910.7959999999998</v>
      </c>
      <c r="BX29" s="242">
        <f t="shared" si="50"/>
        <v>4322.4587368421053</v>
      </c>
    </row>
    <row r="30" spans="1:76" s="181" customFormat="1" ht="23.25" customHeight="1" x14ac:dyDescent="0.2">
      <c r="A30" s="203" t="s">
        <v>20</v>
      </c>
      <c r="B30" s="227" t="s">
        <v>43</v>
      </c>
      <c r="C30" s="202" t="s">
        <v>70</v>
      </c>
      <c r="D30" s="247" t="s">
        <v>69</v>
      </c>
      <c r="E30" s="261">
        <v>11214897</v>
      </c>
      <c r="F30" s="198">
        <v>7</v>
      </c>
      <c r="G30" s="198">
        <v>6</v>
      </c>
      <c r="H30" s="245"/>
      <c r="I30" s="245"/>
      <c r="J30" s="245"/>
      <c r="K30" s="212">
        <v>2.6002000000000001</v>
      </c>
      <c r="L30" s="225"/>
      <c r="M30" s="212">
        <f t="shared" si="0"/>
        <v>2.6002000000000001</v>
      </c>
      <c r="N30" s="244">
        <v>921</v>
      </c>
      <c r="O30" s="157">
        <f t="shared" si="1"/>
        <v>2394.7842000000001</v>
      </c>
      <c r="P30" s="157">
        <f t="shared" si="2"/>
        <v>3704.3999999999996</v>
      </c>
      <c r="Q30" s="157">
        <f t="shared" si="3"/>
        <v>3704.3999999999996</v>
      </c>
      <c r="R30" s="209">
        <f t="shared" si="4"/>
        <v>0.64647019760285074</v>
      </c>
      <c r="S30" s="222">
        <f t="shared" si="5"/>
        <v>64.647019760285076</v>
      </c>
      <c r="T30" s="251">
        <v>65.099999999999994</v>
      </c>
      <c r="U30" s="220">
        <f t="shared" si="6"/>
        <v>927.45342665948749</v>
      </c>
      <c r="V30" s="219">
        <f t="shared" si="7"/>
        <v>2.6002000000000001</v>
      </c>
      <c r="W30" s="223"/>
      <c r="X30" s="218">
        <f t="shared" si="8"/>
        <v>0</v>
      </c>
      <c r="Y30" s="187">
        <f t="shared" si="9"/>
        <v>0</v>
      </c>
      <c r="Z30" s="217">
        <f t="shared" si="10"/>
        <v>0</v>
      </c>
      <c r="AA30" s="185">
        <f t="shared" si="11"/>
        <v>87.714285714285708</v>
      </c>
      <c r="AB30" s="214">
        <v>30</v>
      </c>
      <c r="AC30" s="215">
        <f t="shared" si="12"/>
        <v>0.22110544217687075</v>
      </c>
      <c r="AD30" s="214">
        <f t="shared" si="13"/>
        <v>78.006</v>
      </c>
      <c r="AE30" s="214">
        <f t="shared" si="14"/>
        <v>819.06299999999999</v>
      </c>
      <c r="AF30" s="216">
        <f t="shared" si="15"/>
        <v>175.42857142857142</v>
      </c>
      <c r="AG30" s="214">
        <v>60</v>
      </c>
      <c r="AH30" s="215">
        <f t="shared" si="16"/>
        <v>0.22110544217687075</v>
      </c>
      <c r="AI30" s="214">
        <f t="shared" si="17"/>
        <v>156.012</v>
      </c>
      <c r="AJ30" s="214">
        <f t="shared" si="18"/>
        <v>819.06299999999999</v>
      </c>
      <c r="AK30" s="185">
        <f t="shared" si="19"/>
        <v>263.14285714285711</v>
      </c>
      <c r="AL30" s="214">
        <v>120</v>
      </c>
      <c r="AM30" s="215">
        <f t="shared" si="20"/>
        <v>0.29480725623582771</v>
      </c>
      <c r="AN30" s="214">
        <f t="shared" si="21"/>
        <v>312.024</v>
      </c>
      <c r="AO30" s="214">
        <f t="shared" si="22"/>
        <v>1092.0840000000001</v>
      </c>
      <c r="AP30" s="185">
        <f t="shared" si="23"/>
        <v>350.85714285714283</v>
      </c>
      <c r="AQ30" s="214">
        <v>240</v>
      </c>
      <c r="AR30" s="215">
        <f t="shared" si="24"/>
        <v>0.44221088435374151</v>
      </c>
      <c r="AS30" s="214">
        <f t="shared" si="25"/>
        <v>624.048</v>
      </c>
      <c r="AT30" s="214">
        <f t="shared" si="26"/>
        <v>1638.126</v>
      </c>
      <c r="AU30" s="185">
        <f t="shared" si="27"/>
        <v>394.71428571428567</v>
      </c>
      <c r="AV30" s="214">
        <v>300</v>
      </c>
      <c r="AW30" s="215">
        <f t="shared" si="28"/>
        <v>0.4913454270597129</v>
      </c>
      <c r="AX30" s="214">
        <f t="shared" si="29"/>
        <v>780.06000000000006</v>
      </c>
      <c r="AY30" s="214">
        <f t="shared" si="30"/>
        <v>1820.1400000000003</v>
      </c>
      <c r="AZ30" s="185">
        <f t="shared" si="31"/>
        <v>482.42857142857139</v>
      </c>
      <c r="BA30" s="214">
        <v>349</v>
      </c>
      <c r="BB30" s="215">
        <f t="shared" si="32"/>
        <v>0.46767151102865395</v>
      </c>
      <c r="BC30" s="214">
        <f t="shared" si="33"/>
        <v>907.46980000000008</v>
      </c>
      <c r="BD30" s="214">
        <f t="shared" si="34"/>
        <v>1732.4423454545456</v>
      </c>
      <c r="BE30" s="185">
        <f t="shared" si="35"/>
        <v>570.14285714285711</v>
      </c>
      <c r="BF30" s="214">
        <v>420</v>
      </c>
      <c r="BG30" s="215">
        <f t="shared" si="36"/>
        <v>0.47622710622710629</v>
      </c>
      <c r="BH30" s="214">
        <f t="shared" si="37"/>
        <v>1092.0840000000001</v>
      </c>
      <c r="BI30" s="214">
        <f t="shared" si="38"/>
        <v>1764.1356923076924</v>
      </c>
      <c r="BJ30" s="185">
        <f t="shared" si="39"/>
        <v>657.85714285714278</v>
      </c>
      <c r="BK30" s="214">
        <v>540</v>
      </c>
      <c r="BL30" s="215">
        <f t="shared" si="40"/>
        <v>0.53065306122448985</v>
      </c>
      <c r="BM30" s="214">
        <f t="shared" si="41"/>
        <v>1404.1079999999999</v>
      </c>
      <c r="BN30" s="214">
        <f t="shared" si="42"/>
        <v>1965.7511999999999</v>
      </c>
      <c r="BO30" s="185">
        <f t="shared" si="43"/>
        <v>745.57142857142856</v>
      </c>
      <c r="BP30" s="214"/>
      <c r="BQ30" s="215">
        <f t="shared" si="44"/>
        <v>0</v>
      </c>
      <c r="BR30" s="214">
        <f t="shared" si="45"/>
        <v>0</v>
      </c>
      <c r="BS30" s="214">
        <f t="shared" si="46"/>
        <v>0</v>
      </c>
      <c r="BT30" s="185">
        <f t="shared" si="47"/>
        <v>833.28571428571422</v>
      </c>
      <c r="BU30" s="214">
        <v>670</v>
      </c>
      <c r="BV30" s="215">
        <f t="shared" si="48"/>
        <v>0.51979174125790673</v>
      </c>
      <c r="BW30" s="242">
        <f t="shared" si="49"/>
        <v>1742.134</v>
      </c>
      <c r="BX30" s="242">
        <f t="shared" si="50"/>
        <v>1925.5165263157894</v>
      </c>
    </row>
    <row r="31" spans="1:76" s="265" customFormat="1" ht="33" customHeight="1" x14ac:dyDescent="0.25">
      <c r="A31" s="241" t="s">
        <v>68</v>
      </c>
      <c r="B31" s="240"/>
      <c r="C31" s="240"/>
      <c r="D31" s="239"/>
      <c r="E31" s="238"/>
      <c r="F31" s="229">
        <f>SUM(F5:F30)</f>
        <v>175</v>
      </c>
      <c r="G31" s="229">
        <f>SUM(G5:G30)</f>
        <v>160.5</v>
      </c>
      <c r="H31" s="229">
        <f>SUM(H5:H30)</f>
        <v>0</v>
      </c>
      <c r="I31" s="229">
        <f>SUM(I5:I30)</f>
        <v>630</v>
      </c>
      <c r="J31" s="229">
        <f>SUM(J5:J30)</f>
        <v>7560</v>
      </c>
      <c r="K31" s="237"/>
      <c r="L31" s="229">
        <f>SUM(L6:L30)</f>
        <v>0</v>
      </c>
      <c r="M31" s="237"/>
      <c r="N31" s="229">
        <f>SUM(N6:N30)</f>
        <v>20834</v>
      </c>
      <c r="O31" s="229">
        <f>SUM(O5:O30)</f>
        <v>77972.738839048194</v>
      </c>
      <c r="P31" s="229">
        <f>SUM(P5:P30)</f>
        <v>99092.700000000012</v>
      </c>
      <c r="Q31" s="229">
        <f>SUM(Q5:Q30)</f>
        <v>106022.70000000001</v>
      </c>
      <c r="R31" s="232">
        <f t="shared" si="4"/>
        <v>0.73543438187339305</v>
      </c>
      <c r="S31" s="236"/>
      <c r="T31" s="235"/>
      <c r="U31" s="220"/>
      <c r="V31" s="229"/>
      <c r="W31" s="229">
        <f>SUM(W5:W30)</f>
        <v>0</v>
      </c>
      <c r="X31" s="229">
        <f>SUM(X5:X30)</f>
        <v>0</v>
      </c>
      <c r="Y31" s="232">
        <f t="shared" si="9"/>
        <v>0</v>
      </c>
      <c r="Z31" s="266">
        <f t="shared" si="10"/>
        <v>0</v>
      </c>
      <c r="AA31" s="229">
        <f>SUM(AA6:AA30)</f>
        <v>1984.1904761904766</v>
      </c>
      <c r="AB31" s="229">
        <f>SUM(AB6:AB30)</f>
        <v>1339</v>
      </c>
      <c r="AC31" s="230">
        <f t="shared" si="12"/>
        <v>0.49700551988436192</v>
      </c>
      <c r="AD31" s="229">
        <f>SUM(AD5:AD30)</f>
        <v>5018.4635364803571</v>
      </c>
      <c r="AE31" s="229">
        <f>SUM(AE5:AE30)</f>
        <v>52693.867133043743</v>
      </c>
      <c r="AF31" s="229">
        <f>SUM(AF6:AF30)</f>
        <v>3968.3809523809532</v>
      </c>
      <c r="AG31" s="229">
        <f>SUM(AG6:AG30)</f>
        <v>2945</v>
      </c>
      <c r="AH31" s="230">
        <f t="shared" si="16"/>
        <v>0.54302172207502475</v>
      </c>
      <c r="AI31" s="229">
        <f>SUM(AI5:AI30)</f>
        <v>10966.215072960713</v>
      </c>
      <c r="AJ31" s="229">
        <f>SUM(AJ5:AJ30)</f>
        <v>57572.629133043738</v>
      </c>
      <c r="AK31" s="229">
        <f>SUM(AK6:AK30)</f>
        <v>5952.5714285714275</v>
      </c>
      <c r="AL31" s="229">
        <f>SUM(AL6:AL30)</f>
        <v>4782</v>
      </c>
      <c r="AM31" s="230">
        <f t="shared" si="20"/>
        <v>0.58519502225713227</v>
      </c>
      <c r="AN31" s="229">
        <f>SUM(AN5:AN30)</f>
        <v>17726.844653217497</v>
      </c>
      <c r="AO31" s="229">
        <f>SUM(AO5:AO30)</f>
        <v>62043.956286261258</v>
      </c>
      <c r="AP31" s="229">
        <f>SUM(AP6:AP30)</f>
        <v>7936.7619047619064</v>
      </c>
      <c r="AQ31" s="229">
        <f>SUM(AQ6:AQ30)</f>
        <v>6266</v>
      </c>
      <c r="AR31" s="230">
        <f t="shared" si="24"/>
        <v>0.58007130522951089</v>
      </c>
      <c r="AS31" s="229">
        <f>SUM(AS5:AS30)</f>
        <v>23428.847989697857</v>
      </c>
      <c r="AT31" s="229">
        <f>SUM(AT5:AT30)</f>
        <v>61500.725972956869</v>
      </c>
      <c r="AU31" s="229">
        <f>SUM(AU6:AU30)</f>
        <v>8928.8571428571413</v>
      </c>
      <c r="AV31" s="229">
        <f>SUM(AV6:AV30)</f>
        <v>7735</v>
      </c>
      <c r="AW31" s="230">
        <f t="shared" si="28"/>
        <v>0.63487285834062723</v>
      </c>
      <c r="AX31" s="229">
        <f>SUM(AX5:AX30)</f>
        <v>28847.543399138922</v>
      </c>
      <c r="AY31" s="229">
        <f>SUM(AY5:AY30)</f>
        <v>67310.934597990825</v>
      </c>
      <c r="AZ31" s="229">
        <f>SUM(AZ6:AZ30)</f>
        <v>10913.047619047618</v>
      </c>
      <c r="BA31" s="229">
        <f>SUM(BA6:BA30)</f>
        <v>9414</v>
      </c>
      <c r="BB31" s="230">
        <f t="shared" si="32"/>
        <v>0.62917160917426584</v>
      </c>
      <c r="BC31" s="229">
        <f>SUM(BC5:BC30)</f>
        <v>34941.485735619281</v>
      </c>
      <c r="BD31" s="229">
        <f>SUM(BD5:BD30)</f>
        <v>66706.472768000443</v>
      </c>
      <c r="BE31" s="229">
        <f>SUM(BE6:BE30)</f>
        <v>12897.238095238095</v>
      </c>
      <c r="BF31" s="229">
        <f>SUM(BF6:BF30)</f>
        <v>11186</v>
      </c>
      <c r="BG31" s="230">
        <f t="shared" si="36"/>
        <v>0.63114629120154842</v>
      </c>
      <c r="BH31" s="229">
        <f>SUM(BH5:BH30)</f>
        <v>41424.087645060361</v>
      </c>
      <c r="BI31" s="229">
        <f>SUM(BI5:BI30)</f>
        <v>66915.833888174413</v>
      </c>
      <c r="BJ31" s="229">
        <f>SUM(BJ6:BJ30)</f>
        <v>14881.428571428571</v>
      </c>
      <c r="BK31" s="229">
        <f>SUM(BK6:BK30)</f>
        <v>12981</v>
      </c>
      <c r="BL31" s="230">
        <f t="shared" si="40"/>
        <v>0.63612184688226203</v>
      </c>
      <c r="BM31" s="229">
        <f>SUM(BM5:BM30)</f>
        <v>48173.825525317137</v>
      </c>
      <c r="BN31" s="229">
        <f>SUM(BN5:BN30)</f>
        <v>67443.355735444013</v>
      </c>
      <c r="BO31" s="229">
        <f>SUM(BO6:BO30)</f>
        <v>16865.61904761905</v>
      </c>
      <c r="BP31" s="229">
        <f>SUM(BP6:BP30)</f>
        <v>0</v>
      </c>
      <c r="BQ31" s="230">
        <f t="shared" si="44"/>
        <v>0</v>
      </c>
      <c r="BR31" s="229">
        <f>SUM(BR5:BR30)</f>
        <v>0</v>
      </c>
      <c r="BS31" s="229">
        <f>SUM(BS5:BS30)</f>
        <v>0</v>
      </c>
      <c r="BT31" s="229">
        <f>SUM(BT6:BT30)</f>
        <v>18849.809523809527</v>
      </c>
      <c r="BU31" s="229">
        <f>SUM(BU6:BU30)</f>
        <v>17038</v>
      </c>
      <c r="BV31" s="230">
        <f t="shared" si="48"/>
        <v>0.66624009842643162</v>
      </c>
      <c r="BW31" s="229">
        <f>SUM(BW5:BW30)</f>
        <v>63909.281313584979</v>
      </c>
      <c r="BX31" s="229">
        <f>SUM(BX5:BX30)</f>
        <v>70636.574083436033</v>
      </c>
    </row>
    <row r="32" spans="1:76" s="181" customFormat="1" ht="23.25" customHeight="1" x14ac:dyDescent="0.2">
      <c r="A32" s="203" t="s">
        <v>20</v>
      </c>
      <c r="B32" s="227" t="s">
        <v>65</v>
      </c>
      <c r="C32" s="202" t="s">
        <v>60</v>
      </c>
      <c r="D32" s="247" t="s">
        <v>67</v>
      </c>
      <c r="E32" s="259" t="s">
        <v>66</v>
      </c>
      <c r="F32" s="198">
        <v>7</v>
      </c>
      <c r="G32" s="258">
        <v>7</v>
      </c>
      <c r="H32" s="245"/>
      <c r="I32" s="246"/>
      <c r="J32" s="245"/>
      <c r="K32" s="212">
        <v>4.2813999999999997</v>
      </c>
      <c r="L32" s="225"/>
      <c r="M32" s="212">
        <f>K32</f>
        <v>4.2813999999999997</v>
      </c>
      <c r="N32" s="244">
        <v>959</v>
      </c>
      <c r="O32" s="157">
        <f>(N32*M32)</f>
        <v>4105.8625999999995</v>
      </c>
      <c r="P32" s="157">
        <f>G32*$R$1</f>
        <v>4321.8</v>
      </c>
      <c r="Q32" s="157">
        <f>(P32-((H32+I32)))+(J32)</f>
        <v>4321.8</v>
      </c>
      <c r="R32" s="209">
        <f t="shared" si="4"/>
        <v>0.95003530936183977</v>
      </c>
      <c r="S32" s="222">
        <f>R32*100</f>
        <v>95.003530936183978</v>
      </c>
      <c r="T32" s="251">
        <v>95</v>
      </c>
      <c r="U32" s="220">
        <f>((((G32*$S$1))*T32)/K32)/100</f>
        <v>958.96435745316967</v>
      </c>
      <c r="V32" s="219">
        <f>M32</f>
        <v>4.2813999999999997</v>
      </c>
      <c r="W32" s="223"/>
      <c r="X32" s="218">
        <f>W32*V32</f>
        <v>0</v>
      </c>
      <c r="Y32" s="187">
        <f t="shared" si="9"/>
        <v>0</v>
      </c>
      <c r="Z32" s="217">
        <f t="shared" si="10"/>
        <v>0</v>
      </c>
      <c r="AA32" s="185">
        <f>($N32/$Z$3)*AE$3</f>
        <v>91.333333333333329</v>
      </c>
      <c r="AB32" s="214">
        <v>70</v>
      </c>
      <c r="AC32" s="215">
        <f t="shared" si="12"/>
        <v>0.72812925170068021</v>
      </c>
      <c r="AD32" s="214">
        <f>AB32*$M32</f>
        <v>299.69799999999998</v>
      </c>
      <c r="AE32" s="214">
        <f>(AD32/AE$3)*$Z$3</f>
        <v>3146.8289999999997</v>
      </c>
      <c r="AF32" s="216">
        <f>($N32/$Z$3)*AJ$3</f>
        <v>182.66666666666666</v>
      </c>
      <c r="AG32" s="214">
        <v>140</v>
      </c>
      <c r="AH32" s="215">
        <f t="shared" si="16"/>
        <v>0.72812925170068021</v>
      </c>
      <c r="AI32" s="214">
        <f>AG32*$M32</f>
        <v>599.39599999999996</v>
      </c>
      <c r="AJ32" s="214">
        <f>(AI32/AJ$3)*$Z$3</f>
        <v>3146.8289999999997</v>
      </c>
      <c r="AK32" s="185">
        <f>($N32/$Z$3)*AO$3</f>
        <v>274</v>
      </c>
      <c r="AL32" s="214">
        <v>220</v>
      </c>
      <c r="AM32" s="215">
        <f t="shared" si="20"/>
        <v>0.7628020732102363</v>
      </c>
      <c r="AN32" s="214">
        <f>AL32*$M32</f>
        <v>941.9079999999999</v>
      </c>
      <c r="AO32" s="214">
        <f>(AN32/AO$3)*$Z$3</f>
        <v>3296.6779999999994</v>
      </c>
      <c r="AP32" s="185">
        <f>($N32/$Z$3)*AT$3</f>
        <v>365.33333333333331</v>
      </c>
      <c r="AQ32" s="214">
        <v>300</v>
      </c>
      <c r="AR32" s="215">
        <f t="shared" si="24"/>
        <v>0.7801384839650144</v>
      </c>
      <c r="AS32" s="214">
        <f>AQ32*$M32</f>
        <v>1284.4199999999998</v>
      </c>
      <c r="AT32" s="214">
        <f>(AS32/AT$3)*$Z$3</f>
        <v>3371.6024999999995</v>
      </c>
      <c r="AU32" s="185">
        <f>($N32/$Z$3)*AY$3</f>
        <v>411</v>
      </c>
      <c r="AV32" s="214">
        <v>350</v>
      </c>
      <c r="AW32" s="215">
        <f t="shared" si="28"/>
        <v>0.80903250188964471</v>
      </c>
      <c r="AX32" s="214">
        <f>AV32*$M32</f>
        <v>1498.4899999999998</v>
      </c>
      <c r="AY32" s="214">
        <f>(AX32/AY$3)*$Z$3</f>
        <v>3496.4766666666665</v>
      </c>
      <c r="AZ32" s="185">
        <f>($N32/$Z$3)*BD$3</f>
        <v>502.33333333333331</v>
      </c>
      <c r="BA32" s="214">
        <v>420</v>
      </c>
      <c r="BB32" s="215">
        <f t="shared" si="32"/>
        <v>0.79432282003710575</v>
      </c>
      <c r="BC32" s="214">
        <f>BA32*$M32</f>
        <v>1798.1879999999999</v>
      </c>
      <c r="BD32" s="214">
        <f>(BC32/BD$3)*$Z$3</f>
        <v>3432.9043636363635</v>
      </c>
      <c r="BE32" s="185">
        <f>($N32/$Z$3)*BI$3</f>
        <v>593.66666666666663</v>
      </c>
      <c r="BF32" s="214">
        <v>480</v>
      </c>
      <c r="BG32" s="215">
        <f t="shared" si="36"/>
        <v>0.76813635344247566</v>
      </c>
      <c r="BH32" s="214">
        <f>BF32*$M32</f>
        <v>2055.0719999999997</v>
      </c>
      <c r="BI32" s="214">
        <f>(BH32/BI$3)*$Z$3</f>
        <v>3319.7316923076914</v>
      </c>
      <c r="BJ32" s="185">
        <f>($N32/$Z$3)*BN$3</f>
        <v>685</v>
      </c>
      <c r="BK32" s="214">
        <v>560</v>
      </c>
      <c r="BL32" s="215">
        <f t="shared" si="40"/>
        <v>0.77667120181405891</v>
      </c>
      <c r="BM32" s="214">
        <f>BK32*$M32</f>
        <v>2397.5839999999998</v>
      </c>
      <c r="BN32" s="214">
        <f>(BM32/BN$3)*$Z$3</f>
        <v>3356.6176</v>
      </c>
      <c r="BO32" s="185">
        <f>($N32/$Z$3)*BS$3</f>
        <v>776.33333333333326</v>
      </c>
      <c r="BP32" s="214"/>
      <c r="BQ32" s="215">
        <f t="shared" si="44"/>
        <v>0</v>
      </c>
      <c r="BR32" s="214">
        <f>BP32*$M32</f>
        <v>0</v>
      </c>
      <c r="BS32" s="214">
        <f>(BR32/BS$3)*$Z$3</f>
        <v>0</v>
      </c>
      <c r="BT32" s="185">
        <f>($N32/$Z$3)*BX$3</f>
        <v>867.66666666666663</v>
      </c>
      <c r="BU32" s="214">
        <v>820</v>
      </c>
      <c r="BV32" s="215">
        <f t="shared" si="48"/>
        <v>0.89784358856324464</v>
      </c>
      <c r="BW32" s="214">
        <f>BU32*$M32</f>
        <v>3510.7479999999996</v>
      </c>
      <c r="BX32" s="214">
        <f>(BW32/BX$3)*$Z$3</f>
        <v>3880.300421052631</v>
      </c>
    </row>
    <row r="33" spans="1:78" s="181" customFormat="1" ht="23.25" customHeight="1" x14ac:dyDescent="0.2">
      <c r="A33" s="203" t="s">
        <v>20</v>
      </c>
      <c r="B33" s="227" t="s">
        <v>65</v>
      </c>
      <c r="C33" s="202" t="s">
        <v>60</v>
      </c>
      <c r="D33" s="247" t="s">
        <v>64</v>
      </c>
      <c r="E33" s="259" t="s">
        <v>58</v>
      </c>
      <c r="F33" s="198">
        <v>7</v>
      </c>
      <c r="G33" s="258">
        <v>7</v>
      </c>
      <c r="H33" s="245"/>
      <c r="I33" s="246"/>
      <c r="J33" s="245"/>
      <c r="K33" s="212">
        <v>4.2813999999999997</v>
      </c>
      <c r="L33" s="225"/>
      <c r="M33" s="212">
        <f>K33</f>
        <v>4.2813999999999997</v>
      </c>
      <c r="N33" s="244">
        <v>858</v>
      </c>
      <c r="O33" s="157">
        <f>(N33*M33)</f>
        <v>3673.4411999999998</v>
      </c>
      <c r="P33" s="157">
        <f>G33*$R$1</f>
        <v>4321.8</v>
      </c>
      <c r="Q33" s="157">
        <f>(P33-((H33+I33)))+(J33)</f>
        <v>4321.8</v>
      </c>
      <c r="R33" s="209">
        <f t="shared" si="4"/>
        <v>0.849979453005692</v>
      </c>
      <c r="S33" s="222">
        <f>R33*100</f>
        <v>84.997945300569199</v>
      </c>
      <c r="T33" s="251">
        <v>85</v>
      </c>
      <c r="U33" s="220">
        <f>((((G33*$S$1))*T33)/K33)/100</f>
        <v>858.02074087915173</v>
      </c>
      <c r="V33" s="219">
        <f>M33</f>
        <v>4.2813999999999997</v>
      </c>
      <c r="W33" s="223"/>
      <c r="X33" s="218">
        <f>W33*V33</f>
        <v>0</v>
      </c>
      <c r="Y33" s="187">
        <f t="shared" si="9"/>
        <v>0</v>
      </c>
      <c r="Z33" s="217">
        <f t="shared" si="10"/>
        <v>0</v>
      </c>
      <c r="AA33" s="185">
        <f>($N33/$Z$3)*AE$3</f>
        <v>81.714285714285708</v>
      </c>
      <c r="AB33" s="214">
        <v>80</v>
      </c>
      <c r="AC33" s="215">
        <f t="shared" si="12"/>
        <v>0.83214771622934869</v>
      </c>
      <c r="AD33" s="214">
        <f>AB33*$M33</f>
        <v>342.51199999999994</v>
      </c>
      <c r="AE33" s="214">
        <f>(AD33/AE$3)*$Z$3</f>
        <v>3596.3759999999993</v>
      </c>
      <c r="AF33" s="216">
        <f>($N33/$Z$3)*AJ$3</f>
        <v>163.42857142857142</v>
      </c>
      <c r="AG33" s="214">
        <v>160</v>
      </c>
      <c r="AH33" s="215">
        <f t="shared" si="16"/>
        <v>0.83214771622934869</v>
      </c>
      <c r="AI33" s="214">
        <f>AG33*$M33</f>
        <v>685.02399999999989</v>
      </c>
      <c r="AJ33" s="214">
        <f>(AI33/AJ$3)*$Z$3</f>
        <v>3596.3759999999993</v>
      </c>
      <c r="AK33" s="185">
        <f>($N33/$Z$3)*AO$3</f>
        <v>245.14285714285711</v>
      </c>
      <c r="AL33" s="214">
        <v>220</v>
      </c>
      <c r="AM33" s="215">
        <f t="shared" si="20"/>
        <v>0.7628020732102363</v>
      </c>
      <c r="AN33" s="214">
        <f>AL33*$M33</f>
        <v>941.9079999999999</v>
      </c>
      <c r="AO33" s="214">
        <f>(AN33/AO$3)*$Z$3</f>
        <v>3296.6779999999994</v>
      </c>
      <c r="AP33" s="185">
        <f>($N33/$Z$3)*AT$3</f>
        <v>326.85714285714283</v>
      </c>
      <c r="AQ33" s="214">
        <v>280</v>
      </c>
      <c r="AR33" s="215">
        <f t="shared" si="24"/>
        <v>0.72812925170068021</v>
      </c>
      <c r="AS33" s="214">
        <f>AQ33*$M33</f>
        <v>1198.7919999999999</v>
      </c>
      <c r="AT33" s="214">
        <f>(AS33/AT$3)*$Z$3</f>
        <v>3146.8289999999997</v>
      </c>
      <c r="AU33" s="185">
        <f>($N33/$Z$3)*AY$3</f>
        <v>367.71428571428567</v>
      </c>
      <c r="AV33" s="214">
        <v>360</v>
      </c>
      <c r="AW33" s="215">
        <f t="shared" si="28"/>
        <v>0.83214771622934869</v>
      </c>
      <c r="AX33" s="214">
        <f>AV33*$M33</f>
        <v>1541.3039999999999</v>
      </c>
      <c r="AY33" s="214">
        <f>(AX33/AY$3)*$Z$3</f>
        <v>3596.3759999999993</v>
      </c>
      <c r="AZ33" s="185">
        <f>($N33/$Z$3)*BD$3</f>
        <v>449.42857142857139</v>
      </c>
      <c r="BA33" s="214">
        <v>440</v>
      </c>
      <c r="BB33" s="215">
        <f t="shared" si="32"/>
        <v>0.83214771622934869</v>
      </c>
      <c r="BC33" s="214">
        <f>BA33*$M33</f>
        <v>1883.8159999999998</v>
      </c>
      <c r="BD33" s="214">
        <f>(BC33/BD$3)*$Z$3</f>
        <v>3596.3759999999993</v>
      </c>
      <c r="BE33" s="185">
        <f>($N33/$Z$3)*BI$3</f>
        <v>531.14285714285711</v>
      </c>
      <c r="BF33" s="214">
        <v>500</v>
      </c>
      <c r="BG33" s="215">
        <f t="shared" si="36"/>
        <v>0.80014203483591229</v>
      </c>
      <c r="BH33" s="214">
        <f>BF33*$M33</f>
        <v>2140.6999999999998</v>
      </c>
      <c r="BI33" s="214">
        <f>(BH33/BI$3)*$Z$3</f>
        <v>3458.0538461538458</v>
      </c>
      <c r="BJ33" s="185">
        <f>($N33/$Z$3)*BN$3</f>
        <v>612.85714285714278</v>
      </c>
      <c r="BK33" s="214">
        <v>520</v>
      </c>
      <c r="BL33" s="215">
        <f t="shared" si="40"/>
        <v>0.72119468739876902</v>
      </c>
      <c r="BM33" s="214">
        <f>BK33*$M33</f>
        <v>2226.328</v>
      </c>
      <c r="BN33" s="214">
        <f>(BM33/BN$3)*$Z$3</f>
        <v>3116.8591999999999</v>
      </c>
      <c r="BO33" s="185">
        <f>($N33/$Z$3)*BS$3</f>
        <v>694.57142857142856</v>
      </c>
      <c r="BP33" s="214"/>
      <c r="BQ33" s="215">
        <f t="shared" si="44"/>
        <v>0</v>
      </c>
      <c r="BR33" s="214">
        <f>BP33*$M33</f>
        <v>0</v>
      </c>
      <c r="BS33" s="214">
        <f>(BR33/BS$3)*$Z$3</f>
        <v>0</v>
      </c>
      <c r="BT33" s="185">
        <f>($N33/$Z$3)*BX$3</f>
        <v>776.28571428571422</v>
      </c>
      <c r="BU33" s="214">
        <v>640</v>
      </c>
      <c r="BV33" s="215">
        <f t="shared" si="48"/>
        <v>0.70075597156155667</v>
      </c>
      <c r="BW33" s="214">
        <f>BU33*$M33</f>
        <v>2740.0959999999995</v>
      </c>
      <c r="BX33" s="214">
        <f>(BW33/BX$3)*$Z$3</f>
        <v>3028.5271578947359</v>
      </c>
    </row>
    <row r="34" spans="1:78" s="228" customFormat="1" ht="23.25" customHeight="1" x14ac:dyDescent="0.2">
      <c r="A34" s="203" t="s">
        <v>20</v>
      </c>
      <c r="B34" s="227" t="s">
        <v>63</v>
      </c>
      <c r="C34" s="202" t="s">
        <v>60</v>
      </c>
      <c r="D34" s="247" t="s">
        <v>62</v>
      </c>
      <c r="E34" s="259" t="s">
        <v>61</v>
      </c>
      <c r="F34" s="198">
        <v>26</v>
      </c>
      <c r="G34" s="198">
        <v>24</v>
      </c>
      <c r="H34" s="245"/>
      <c r="I34" s="245">
        <f>630+630</f>
        <v>1260</v>
      </c>
      <c r="J34" s="245">
        <f>630+630+630+630</f>
        <v>2520</v>
      </c>
      <c r="K34" s="264">
        <v>11.16</v>
      </c>
      <c r="L34" s="256"/>
      <c r="M34" s="212">
        <f>K34</f>
        <v>11.16</v>
      </c>
      <c r="N34" s="263">
        <v>495</v>
      </c>
      <c r="O34" s="254">
        <f>(N34*M34)</f>
        <v>5524.2</v>
      </c>
      <c r="P34" s="254">
        <f>G34*$R$1</f>
        <v>14817.599999999999</v>
      </c>
      <c r="Q34" s="254">
        <f>(P34-((H34+I34)))+(J34)</f>
        <v>16077.599999999999</v>
      </c>
      <c r="R34" s="209">
        <f t="shared" si="4"/>
        <v>0.34359605911330049</v>
      </c>
      <c r="S34" s="222">
        <f>R34*100</f>
        <v>34.35960591133005</v>
      </c>
      <c r="T34" s="251">
        <v>35</v>
      </c>
      <c r="U34" s="220">
        <f>((((G34*$S$1)-270)*T34)/K34)/100</f>
        <v>456.24193548387092</v>
      </c>
      <c r="V34" s="219">
        <f>M34</f>
        <v>11.16</v>
      </c>
      <c r="W34" s="223"/>
      <c r="X34" s="253">
        <f>W34*V34</f>
        <v>0</v>
      </c>
      <c r="Y34" s="187">
        <f t="shared" si="9"/>
        <v>0</v>
      </c>
      <c r="Z34" s="217">
        <f t="shared" si="10"/>
        <v>0</v>
      </c>
      <c r="AA34" s="185">
        <f>($N34/$Z$3)*AE$3</f>
        <v>47.142857142857146</v>
      </c>
      <c r="AB34" s="214">
        <v>20</v>
      </c>
      <c r="AC34" s="215">
        <f t="shared" si="12"/>
        <v>0.14576802507836992</v>
      </c>
      <c r="AD34" s="214">
        <f>AB34*$M34</f>
        <v>223.2</v>
      </c>
      <c r="AE34" s="214">
        <f>(AD34/AE$3)*$Z$3</f>
        <v>2343.6</v>
      </c>
      <c r="AF34" s="216">
        <f>($N34/$Z$3)*AJ$3</f>
        <v>94.285714285714292</v>
      </c>
      <c r="AG34" s="214">
        <v>60</v>
      </c>
      <c r="AH34" s="215">
        <f t="shared" si="16"/>
        <v>0.21865203761755489</v>
      </c>
      <c r="AI34" s="214">
        <f>AG34*$M34</f>
        <v>669.6</v>
      </c>
      <c r="AJ34" s="214">
        <f>(AI34/AJ$3)*$Z$3</f>
        <v>3515.4</v>
      </c>
      <c r="AK34" s="185">
        <f>($N34/$Z$3)*AO$3</f>
        <v>141.42857142857144</v>
      </c>
      <c r="AL34" s="214">
        <v>100</v>
      </c>
      <c r="AM34" s="215">
        <f t="shared" si="20"/>
        <v>0.24294670846394986</v>
      </c>
      <c r="AN34" s="214">
        <f>AL34*$M34</f>
        <v>1116</v>
      </c>
      <c r="AO34" s="214">
        <f>(AN34/AO$3)*$Z$3</f>
        <v>3906</v>
      </c>
      <c r="AP34" s="185">
        <f>($N34/$Z$3)*AT$3</f>
        <v>188.57142857142858</v>
      </c>
      <c r="AQ34" s="214">
        <v>120</v>
      </c>
      <c r="AR34" s="215">
        <f t="shared" si="24"/>
        <v>0.21865203761755489</v>
      </c>
      <c r="AS34" s="214">
        <f>AQ34*$M34</f>
        <v>1339.2</v>
      </c>
      <c r="AT34" s="214">
        <f>(AS34/AT$3)*$Z$3</f>
        <v>3515.4</v>
      </c>
      <c r="AU34" s="185">
        <f>($N34/$Z$3)*AY$3</f>
        <v>212.14285714285717</v>
      </c>
      <c r="AV34" s="214">
        <v>160</v>
      </c>
      <c r="AW34" s="215">
        <f t="shared" si="28"/>
        <v>0.25914315569487983</v>
      </c>
      <c r="AX34" s="214">
        <f>AV34*$M34</f>
        <v>1785.6</v>
      </c>
      <c r="AY34" s="214">
        <f>(AX34/AY$3)*$Z$3</f>
        <v>4166.3999999999996</v>
      </c>
      <c r="AZ34" s="185">
        <f>($N34/$Z$3)*BD$3</f>
        <v>259.28571428571428</v>
      </c>
      <c r="BA34" s="214">
        <v>170</v>
      </c>
      <c r="BB34" s="215">
        <f t="shared" si="32"/>
        <v>0.22527785693929897</v>
      </c>
      <c r="BC34" s="214">
        <f>BA34*$M34</f>
        <v>1897.2</v>
      </c>
      <c r="BD34" s="214">
        <f>(BC34/BD$3)*$Z$3</f>
        <v>3621.9272727272728</v>
      </c>
      <c r="BE34" s="185">
        <f>($N34/$Z$3)*BI$3</f>
        <v>306.42857142857144</v>
      </c>
      <c r="BF34" s="214">
        <v>220</v>
      </c>
      <c r="BG34" s="215">
        <f t="shared" si="36"/>
        <v>0.24668435013262602</v>
      </c>
      <c r="BH34" s="214">
        <f>BF34*$M34</f>
        <v>2455.1999999999998</v>
      </c>
      <c r="BI34" s="214">
        <f>(BH34/BI$3)*$Z$3</f>
        <v>3966.0923076923077</v>
      </c>
      <c r="BJ34" s="185">
        <f>($N34/$Z$3)*BN$3</f>
        <v>353.57142857142861</v>
      </c>
      <c r="BK34" s="214">
        <v>265</v>
      </c>
      <c r="BL34" s="215">
        <f t="shared" si="40"/>
        <v>0.25752351097178683</v>
      </c>
      <c r="BM34" s="214">
        <f>BK34*$M34</f>
        <v>2957.4</v>
      </c>
      <c r="BN34" s="214">
        <f>(BM34/BN$3)*$Z$3</f>
        <v>4140.3599999999997</v>
      </c>
      <c r="BO34" s="185">
        <f>($N34/$Z$3)*BS$3</f>
        <v>400.71428571428572</v>
      </c>
      <c r="BP34" s="214"/>
      <c r="BQ34" s="215">
        <f t="shared" si="44"/>
        <v>0</v>
      </c>
      <c r="BR34" s="214">
        <f>BP34*$M34</f>
        <v>0</v>
      </c>
      <c r="BS34" s="214">
        <f>(BR34/BS$3)*$Z$3</f>
        <v>0</v>
      </c>
      <c r="BT34" s="185">
        <f>($N34/$Z$3)*BX$3</f>
        <v>447.85714285714289</v>
      </c>
      <c r="BU34" s="214">
        <v>320</v>
      </c>
      <c r="BV34" s="215">
        <f t="shared" si="48"/>
        <v>0.24550404223725458</v>
      </c>
      <c r="BW34" s="214">
        <f>BU34*$M34</f>
        <v>3571.2</v>
      </c>
      <c r="BX34" s="214">
        <f>(BW34/BX$3)*$Z$3</f>
        <v>3947.1157894736839</v>
      </c>
    </row>
    <row r="35" spans="1:78" s="181" customFormat="1" ht="23.25" customHeight="1" x14ac:dyDescent="0.2">
      <c r="A35" s="203" t="s">
        <v>20</v>
      </c>
      <c r="B35" s="227" t="s">
        <v>43</v>
      </c>
      <c r="C35" s="202" t="s">
        <v>60</v>
      </c>
      <c r="D35" s="247" t="s">
        <v>59</v>
      </c>
      <c r="E35" s="259" t="s">
        <v>58</v>
      </c>
      <c r="F35" s="198">
        <v>7</v>
      </c>
      <c r="G35" s="198">
        <v>7</v>
      </c>
      <c r="H35" s="245"/>
      <c r="I35" s="245"/>
      <c r="J35" s="245"/>
      <c r="K35" s="212">
        <v>2.6002000000000001</v>
      </c>
      <c r="L35" s="225"/>
      <c r="M35" s="212">
        <f>K35</f>
        <v>2.6002000000000001</v>
      </c>
      <c r="N35" s="244">
        <v>827</v>
      </c>
      <c r="O35" s="157">
        <f>(N35*M35)</f>
        <v>2150.3654000000001</v>
      </c>
      <c r="P35" s="157">
        <f>G35*$R$1</f>
        <v>4321.8</v>
      </c>
      <c r="Q35" s="157">
        <f>(P35-((H35+I35)))+(J35)</f>
        <v>4321.8</v>
      </c>
      <c r="R35" s="209">
        <f t="shared" si="4"/>
        <v>0.49756245083067241</v>
      </c>
      <c r="S35" s="222">
        <f>R35*100</f>
        <v>49.756245083067242</v>
      </c>
      <c r="T35" s="248">
        <v>50.2</v>
      </c>
      <c r="U35" s="220">
        <f>((((G35*$S$1))*T35)/K35)/100</f>
        <v>834.37566341050695</v>
      </c>
      <c r="V35" s="219">
        <f>M35</f>
        <v>2.6002000000000001</v>
      </c>
      <c r="W35" s="223"/>
      <c r="X35" s="218">
        <f>W35*V35</f>
        <v>0</v>
      </c>
      <c r="Y35" s="187">
        <f t="shared" si="9"/>
        <v>0</v>
      </c>
      <c r="Z35" s="217">
        <f t="shared" si="10"/>
        <v>0</v>
      </c>
      <c r="AA35" s="185">
        <f>($N35/$Z$3)*AE$3</f>
        <v>78.761904761904759</v>
      </c>
      <c r="AB35" s="214">
        <v>20</v>
      </c>
      <c r="AC35" s="215">
        <f t="shared" si="12"/>
        <v>0.12634596695821185</v>
      </c>
      <c r="AD35" s="214">
        <f>AB35*$M35</f>
        <v>52.004000000000005</v>
      </c>
      <c r="AE35" s="214">
        <f>(AD35/AE$3)*$Z$3</f>
        <v>546.04200000000003</v>
      </c>
      <c r="AF35" s="216">
        <f>($N35/$Z$3)*AJ$3</f>
        <v>157.52380952380952</v>
      </c>
      <c r="AG35" s="214">
        <v>40</v>
      </c>
      <c r="AH35" s="215">
        <f t="shared" si="16"/>
        <v>0.12634596695821185</v>
      </c>
      <c r="AI35" s="214">
        <f>AG35*$M35</f>
        <v>104.00800000000001</v>
      </c>
      <c r="AJ35" s="214">
        <f>(AI35/AJ$3)*$Z$3</f>
        <v>546.04200000000003</v>
      </c>
      <c r="AK35" s="185">
        <f>($N35/$Z$3)*AO$3</f>
        <v>236.28571428571428</v>
      </c>
      <c r="AL35" s="214">
        <v>60</v>
      </c>
      <c r="AM35" s="215">
        <f t="shared" si="20"/>
        <v>0.12634596695821185</v>
      </c>
      <c r="AN35" s="214">
        <f>AL35*$M35</f>
        <v>156.012</v>
      </c>
      <c r="AO35" s="214">
        <f>(AN35/AO$3)*$Z$3</f>
        <v>546.04200000000003</v>
      </c>
      <c r="AP35" s="185">
        <f>($N35/$Z$3)*AT$3</f>
        <v>315.04761904761904</v>
      </c>
      <c r="AQ35" s="214">
        <v>100</v>
      </c>
      <c r="AR35" s="215">
        <f t="shared" si="24"/>
        <v>0.15793245869776482</v>
      </c>
      <c r="AS35" s="214">
        <f>AQ35*$M35</f>
        <v>260.02</v>
      </c>
      <c r="AT35" s="214">
        <f>(AS35/AT$3)*$Z$3</f>
        <v>682.55250000000001</v>
      </c>
      <c r="AU35" s="185">
        <f>($N35/$Z$3)*AY$3</f>
        <v>354.42857142857144</v>
      </c>
      <c r="AV35" s="214">
        <v>140</v>
      </c>
      <c r="AW35" s="215">
        <f t="shared" si="28"/>
        <v>0.19653817082388511</v>
      </c>
      <c r="AX35" s="214">
        <f>AV35*$M35</f>
        <v>364.02800000000002</v>
      </c>
      <c r="AY35" s="214">
        <f>(AX35/AY$3)*$Z$3</f>
        <v>849.39866666666671</v>
      </c>
      <c r="AZ35" s="185">
        <f>($N35/$Z$3)*BD$3</f>
        <v>433.19047619047615</v>
      </c>
      <c r="BA35" s="214">
        <v>160</v>
      </c>
      <c r="BB35" s="215">
        <f t="shared" si="32"/>
        <v>0.18377595193921725</v>
      </c>
      <c r="BC35" s="214">
        <f>BA35*$M35</f>
        <v>416.03200000000004</v>
      </c>
      <c r="BD35" s="214">
        <f>(BC35/BD$3)*$Z$3</f>
        <v>794.24290909090917</v>
      </c>
      <c r="BE35" s="185">
        <f>($N35/$Z$3)*BI$3</f>
        <v>511.95238095238096</v>
      </c>
      <c r="BF35" s="214">
        <v>180</v>
      </c>
      <c r="BG35" s="215">
        <f t="shared" si="36"/>
        <v>0.17494056963444721</v>
      </c>
      <c r="BH35" s="214">
        <f>BF35*$M35</f>
        <v>468.036</v>
      </c>
      <c r="BI35" s="214">
        <f>(BH35/BI$3)*$Z$3</f>
        <v>756.05815384615391</v>
      </c>
      <c r="BJ35" s="185">
        <f>($N35/$Z$3)*BN$3</f>
        <v>590.71428571428567</v>
      </c>
      <c r="BK35" s="214">
        <v>240</v>
      </c>
      <c r="BL35" s="215">
        <f t="shared" si="40"/>
        <v>0.20215354713313896</v>
      </c>
      <c r="BM35" s="214">
        <f>BK35*$M35</f>
        <v>624.048</v>
      </c>
      <c r="BN35" s="214">
        <f>(BM35/BN$3)*$Z$3</f>
        <v>873.66719999999998</v>
      </c>
      <c r="BO35" s="185">
        <f>($N35/$Z$3)*BS$3</f>
        <v>669.47619047619048</v>
      </c>
      <c r="BP35" s="214"/>
      <c r="BQ35" s="215">
        <f t="shared" si="44"/>
        <v>0</v>
      </c>
      <c r="BR35" s="214">
        <f>BP35*$M35</f>
        <v>0</v>
      </c>
      <c r="BS35" s="214">
        <f>(BR35/BS$3)*$Z$3</f>
        <v>0</v>
      </c>
      <c r="BT35" s="185">
        <f>($N35/$Z$3)*BX$3</f>
        <v>748.23809523809518</v>
      </c>
      <c r="BU35" s="214">
        <v>420</v>
      </c>
      <c r="BV35" s="215">
        <f t="shared" si="48"/>
        <v>0.27929108485499465</v>
      </c>
      <c r="BW35" s="242">
        <f>BU35*$M35</f>
        <v>1092.0840000000001</v>
      </c>
      <c r="BX35" s="242">
        <f>(BW35/BX$3)*$Z$3</f>
        <v>1207.0402105263158</v>
      </c>
    </row>
    <row r="36" spans="1:78" s="228" customFormat="1" ht="23.25" customHeight="1" x14ac:dyDescent="0.25">
      <c r="A36" s="241" t="s">
        <v>57</v>
      </c>
      <c r="B36" s="240"/>
      <c r="C36" s="240"/>
      <c r="D36" s="239"/>
      <c r="E36" s="238"/>
      <c r="F36" s="229">
        <f>SUM(F32:F35)</f>
        <v>47</v>
      </c>
      <c r="G36" s="229">
        <f>SUM(G32:G35)</f>
        <v>45</v>
      </c>
      <c r="H36" s="229">
        <f>SUM(H32:H35)</f>
        <v>0</v>
      </c>
      <c r="I36" s="229">
        <f>SUM(I32:I35)</f>
        <v>1260</v>
      </c>
      <c r="J36" s="229">
        <f>SUM(J32:J35)</f>
        <v>2520</v>
      </c>
      <c r="K36" s="237"/>
      <c r="L36" s="229">
        <f>SUM(L32:L35)</f>
        <v>0</v>
      </c>
      <c r="M36" s="237"/>
      <c r="N36" s="229">
        <f>SUM(N32:N35)</f>
        <v>3139</v>
      </c>
      <c r="O36" s="229">
        <f>SUM(O32:O35)</f>
        <v>15453.869199999999</v>
      </c>
      <c r="P36" s="229">
        <f>SUM(P32:P35)</f>
        <v>27782.999999999996</v>
      </c>
      <c r="Q36" s="229">
        <f>SUM(Q32:Q35)</f>
        <v>29042.999999999996</v>
      </c>
      <c r="R36" s="232">
        <f t="shared" si="4"/>
        <v>0.53210306097854909</v>
      </c>
      <c r="S36" s="236"/>
      <c r="T36" s="235">
        <v>0</v>
      </c>
      <c r="U36" s="220"/>
      <c r="V36" s="233"/>
      <c r="W36" s="229">
        <f>SUM(W32:W35)</f>
        <v>0</v>
      </c>
      <c r="X36" s="229">
        <f>SUM(X32:X35)</f>
        <v>0</v>
      </c>
      <c r="Y36" s="232">
        <f t="shared" si="9"/>
        <v>0</v>
      </c>
      <c r="Z36" s="262">
        <f t="shared" si="10"/>
        <v>0</v>
      </c>
      <c r="AA36" s="229">
        <f>SUM(AA32:AA35)</f>
        <v>298.95238095238096</v>
      </c>
      <c r="AB36" s="229">
        <f>SUM(AB32:AB35)</f>
        <v>190</v>
      </c>
      <c r="AC36" s="230">
        <f t="shared" si="12"/>
        <v>0.33167534345625449</v>
      </c>
      <c r="AD36" s="229">
        <f>SUM(AD32:AD35)</f>
        <v>917.41399999999987</v>
      </c>
      <c r="AE36" s="229">
        <f>SUM(AE32:AE35)</f>
        <v>9632.8469999999979</v>
      </c>
      <c r="AF36" s="229">
        <f>SUM(AF32:AF35)</f>
        <v>597.90476190476193</v>
      </c>
      <c r="AG36" s="229">
        <f>SUM(AG32:AG35)</f>
        <v>400</v>
      </c>
      <c r="AH36" s="230">
        <f t="shared" si="16"/>
        <v>0.37202241503976863</v>
      </c>
      <c r="AI36" s="229">
        <f>SUM(AI32:AI35)</f>
        <v>2058.0279999999998</v>
      </c>
      <c r="AJ36" s="229">
        <f>SUM(AJ32:AJ35)</f>
        <v>10804.646999999999</v>
      </c>
      <c r="AK36" s="229">
        <f>SUM(AK32:AK35)</f>
        <v>896.85714285714289</v>
      </c>
      <c r="AL36" s="229">
        <f>SUM(AL32:AL35)</f>
        <v>600</v>
      </c>
      <c r="AM36" s="230">
        <f t="shared" si="20"/>
        <v>0.38031188238129671</v>
      </c>
      <c r="AN36" s="229">
        <f>SUM(AN32:AN35)</f>
        <v>3155.828</v>
      </c>
      <c r="AO36" s="229">
        <f>SUM(AO32:AO35)</f>
        <v>11045.397999999999</v>
      </c>
      <c r="AP36" s="229">
        <f>SUM(AP32:AP35)</f>
        <v>1195.8095238095239</v>
      </c>
      <c r="AQ36" s="229">
        <f>SUM(AQ32:AQ35)</f>
        <v>800</v>
      </c>
      <c r="AR36" s="230">
        <f t="shared" si="24"/>
        <v>0.36898336948662325</v>
      </c>
      <c r="AS36" s="229">
        <f>SUM(AS32:AS35)</f>
        <v>4082.4319999999993</v>
      </c>
      <c r="AT36" s="229">
        <f>SUM(AT32:AT35)</f>
        <v>10716.383999999998</v>
      </c>
      <c r="AU36" s="229">
        <f>SUM(AU32:AU35)</f>
        <v>1345.2857142857142</v>
      </c>
      <c r="AV36" s="229">
        <f>SUM(AV32:AV35)</f>
        <v>1010</v>
      </c>
      <c r="AW36" s="230">
        <f t="shared" si="28"/>
        <v>0.41692150719048765</v>
      </c>
      <c r="AX36" s="229">
        <f>SUM(AX32:AX35)</f>
        <v>5189.4220000000005</v>
      </c>
      <c r="AY36" s="229">
        <f>SUM(AY32:AY35)</f>
        <v>12108.651333333331</v>
      </c>
      <c r="AZ36" s="229">
        <f>SUM(AZ32:AZ35)</f>
        <v>1644.2380952380952</v>
      </c>
      <c r="BA36" s="229">
        <f>SUM(BA32:BA35)</f>
        <v>1190</v>
      </c>
      <c r="BB36" s="230">
        <f t="shared" si="32"/>
        <v>0.39408637349635184</v>
      </c>
      <c r="BC36" s="229">
        <f>SUM(BC32:BC35)</f>
        <v>5995.2359999999999</v>
      </c>
      <c r="BD36" s="229">
        <f>SUM(BD32:BD35)</f>
        <v>11445.450545454545</v>
      </c>
      <c r="BE36" s="229">
        <f>SUM(BE32:BE35)</f>
        <v>1943.1904761904764</v>
      </c>
      <c r="BF36" s="229">
        <f>SUM(BF32:BF35)</f>
        <v>1380</v>
      </c>
      <c r="BG36" s="230">
        <f t="shared" si="36"/>
        <v>0.39596240057845267</v>
      </c>
      <c r="BH36" s="229">
        <f>SUM(BH32:BH35)</f>
        <v>7119.0079999999989</v>
      </c>
      <c r="BI36" s="229">
        <f>SUM(BI32:BI35)</f>
        <v>11499.936</v>
      </c>
      <c r="BJ36" s="229">
        <f>SUM(BJ32:BJ35)</f>
        <v>2242.1428571428569</v>
      </c>
      <c r="BK36" s="229">
        <f>SUM(BK32:BK35)</f>
        <v>1585</v>
      </c>
      <c r="BL36" s="230">
        <f t="shared" si="40"/>
        <v>0.39553434562545198</v>
      </c>
      <c r="BM36" s="229">
        <f>SUM(BM32:BM35)</f>
        <v>8205.36</v>
      </c>
      <c r="BN36" s="229">
        <f>SUM(BN32:BN35)</f>
        <v>11487.504000000001</v>
      </c>
      <c r="BO36" s="229">
        <f>SUM(BO32:BO35)</f>
        <v>2541.0952380952381</v>
      </c>
      <c r="BP36" s="229">
        <f>SUM(BP32:BP35)</f>
        <v>0</v>
      </c>
      <c r="BQ36" s="230">
        <f t="shared" si="44"/>
        <v>0</v>
      </c>
      <c r="BR36" s="229">
        <f>SUM(BR32:BR35)</f>
        <v>0</v>
      </c>
      <c r="BS36" s="229">
        <f>SUM(BS32:BS35)</f>
        <v>0</v>
      </c>
      <c r="BT36" s="229">
        <f>SUM(BT32:BT35)</f>
        <v>2840.0476190476193</v>
      </c>
      <c r="BU36" s="229">
        <f>SUM(BU32:BU35)</f>
        <v>2200</v>
      </c>
      <c r="BV36" s="230">
        <f t="shared" si="48"/>
        <v>0.41534908855653235</v>
      </c>
      <c r="BW36" s="229">
        <f>SUM(BW32:BW35)</f>
        <v>10914.127999999999</v>
      </c>
      <c r="BX36" s="229">
        <f>SUM(BX32:BX35)</f>
        <v>12062.983578947367</v>
      </c>
    </row>
    <row r="37" spans="1:78" s="181" customFormat="1" ht="23.25" customHeight="1" x14ac:dyDescent="0.2">
      <c r="A37" s="203" t="s">
        <v>20</v>
      </c>
      <c r="B37" s="227" t="s">
        <v>56</v>
      </c>
      <c r="C37" s="202" t="s">
        <v>55</v>
      </c>
      <c r="D37" s="247" t="s">
        <v>54</v>
      </c>
      <c r="E37" s="261" t="s">
        <v>53</v>
      </c>
      <c r="F37" s="198">
        <v>18</v>
      </c>
      <c r="G37" s="258">
        <v>15</v>
      </c>
      <c r="H37" s="246"/>
      <c r="I37" s="245"/>
      <c r="J37" s="245">
        <f>630</f>
        <v>630</v>
      </c>
      <c r="K37" s="212">
        <v>10.293699999999999</v>
      </c>
      <c r="L37" s="225"/>
      <c r="M37" s="212">
        <f>K37</f>
        <v>10.293699999999999</v>
      </c>
      <c r="N37" s="224">
        <v>672</v>
      </c>
      <c r="O37" s="157">
        <f>(N37*M37)</f>
        <v>6917.3663999999999</v>
      </c>
      <c r="P37" s="157">
        <f>G37*$R$1</f>
        <v>9261</v>
      </c>
      <c r="Q37" s="157">
        <f>(P37-((H37+I37)))+(J37)</f>
        <v>9891</v>
      </c>
      <c r="R37" s="209">
        <f t="shared" si="4"/>
        <v>0.69935966029723995</v>
      </c>
      <c r="S37" s="222">
        <f>R37*100</f>
        <v>69.935966029724</v>
      </c>
      <c r="T37" s="251">
        <v>70</v>
      </c>
      <c r="U37" s="220">
        <f>((((G37*$S$1))*T37)/K37)/100</f>
        <v>629.77355081263306</v>
      </c>
      <c r="V37" s="219">
        <f>M37</f>
        <v>10.293699999999999</v>
      </c>
      <c r="W37" s="223"/>
      <c r="X37" s="218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64</v>
      </c>
      <c r="AB37" s="214">
        <v>55</v>
      </c>
      <c r="AC37" s="215">
        <f t="shared" si="12"/>
        <v>0.60101220806794053</v>
      </c>
      <c r="AD37" s="214">
        <f>AB37*$M37</f>
        <v>566.15350000000001</v>
      </c>
      <c r="AE37" s="214">
        <f>(AD37/AE$3)*$Z$3</f>
        <v>5944.61175</v>
      </c>
      <c r="AF37" s="216">
        <f>($N37/$Z$3)*AJ$3</f>
        <v>128</v>
      </c>
      <c r="AG37" s="214">
        <v>113</v>
      </c>
      <c r="AH37" s="215">
        <f t="shared" si="16"/>
        <v>0.61740345010615705</v>
      </c>
      <c r="AI37" s="214">
        <f>AG37*$M37</f>
        <v>1163.1880999999998</v>
      </c>
      <c r="AJ37" s="214">
        <f>(AI37/AJ$3)*$Z$3</f>
        <v>6106.7375249999996</v>
      </c>
      <c r="AK37" s="185">
        <f>($N37/$Z$3)*AO$3</f>
        <v>192</v>
      </c>
      <c r="AL37" s="214">
        <v>173</v>
      </c>
      <c r="AM37" s="215">
        <f t="shared" si="20"/>
        <v>0.63015219391365884</v>
      </c>
      <c r="AN37" s="214">
        <f>AL37*$M37</f>
        <v>1780.8100999999999</v>
      </c>
      <c r="AO37" s="214">
        <f>(AN37/AO$3)*$Z$3</f>
        <v>6232.8353499999994</v>
      </c>
      <c r="AP37" s="185">
        <f>($N37/$Z$3)*AT$3</f>
        <v>256</v>
      </c>
      <c r="AQ37" s="214">
        <v>200</v>
      </c>
      <c r="AR37" s="215">
        <f t="shared" si="24"/>
        <v>0.54637473460721864</v>
      </c>
      <c r="AS37" s="214">
        <f>AQ37*$M37</f>
        <v>2058.7399999999998</v>
      </c>
      <c r="AT37" s="214">
        <f>(AS37/AT$3)*$Z$3</f>
        <v>5404.1924999999992</v>
      </c>
      <c r="AU37" s="185">
        <f>($N37/$Z$3)*AY$3</f>
        <v>288</v>
      </c>
      <c r="AV37" s="214">
        <v>245</v>
      </c>
      <c r="AW37" s="215">
        <f t="shared" si="28"/>
        <v>0.59494137768341582</v>
      </c>
      <c r="AX37" s="214">
        <f>AV37*$M37</f>
        <v>2521.9564999999998</v>
      </c>
      <c r="AY37" s="214">
        <f>(AX37/AY$3)*$Z$3</f>
        <v>5884.5651666666663</v>
      </c>
      <c r="AZ37" s="185">
        <f>($N37/$Z$3)*BD$3</f>
        <v>352</v>
      </c>
      <c r="BA37" s="214">
        <v>293</v>
      </c>
      <c r="BB37" s="215">
        <f t="shared" si="32"/>
        <v>0.58213744450878202</v>
      </c>
      <c r="BC37" s="214">
        <f>BA37*$M37</f>
        <v>3016.0540999999998</v>
      </c>
      <c r="BD37" s="214">
        <f>(BC37/BD$3)*$Z$3</f>
        <v>5757.9214636363631</v>
      </c>
      <c r="BE37" s="185">
        <f>($N37/$Z$3)*BI$3</f>
        <v>416</v>
      </c>
      <c r="BF37" s="214">
        <v>359</v>
      </c>
      <c r="BG37" s="215">
        <f t="shared" si="36"/>
        <v>0.60353393761228158</v>
      </c>
      <c r="BH37" s="214">
        <f>BF37*$M37</f>
        <v>3695.4382999999998</v>
      </c>
      <c r="BI37" s="214">
        <f>(BH37/BI$3)*$Z$3</f>
        <v>5969.5541769230767</v>
      </c>
      <c r="BJ37" s="185">
        <f>($N37/$Z$3)*BN$3</f>
        <v>480</v>
      </c>
      <c r="BK37" s="214">
        <v>445</v>
      </c>
      <c r="BL37" s="215">
        <f t="shared" si="40"/>
        <v>0.64836468506723288</v>
      </c>
      <c r="BM37" s="214">
        <f>BK37*$M37</f>
        <v>4580.6965</v>
      </c>
      <c r="BN37" s="214">
        <f>(BM37/BN$3)*$Z$3</f>
        <v>6412.9751000000006</v>
      </c>
      <c r="BO37" s="185">
        <f>($N37/$Z$3)*BS$3</f>
        <v>544</v>
      </c>
      <c r="BP37" s="214"/>
      <c r="BQ37" s="215">
        <f t="shared" si="44"/>
        <v>0</v>
      </c>
      <c r="BR37" s="214">
        <f>BP37*$M37</f>
        <v>0</v>
      </c>
      <c r="BS37" s="214">
        <f>(BR37/BS$3)*$Z$3</f>
        <v>0</v>
      </c>
      <c r="BT37" s="185">
        <f>($N37/$Z$3)*BX$3</f>
        <v>608</v>
      </c>
      <c r="BU37" s="214">
        <v>543</v>
      </c>
      <c r="BV37" s="215">
        <f t="shared" si="48"/>
        <v>0.62459259135098888</v>
      </c>
      <c r="BW37" s="242">
        <f>BU37*$M37</f>
        <v>5589.4790999999996</v>
      </c>
      <c r="BX37" s="242">
        <f>(BW37/BX$3)*$Z$3</f>
        <v>6177.8453210526313</v>
      </c>
    </row>
    <row r="38" spans="1:78" s="228" customFormat="1" ht="23.25" customHeight="1" x14ac:dyDescent="0.25">
      <c r="A38" s="241" t="s">
        <v>52</v>
      </c>
      <c r="B38" s="240"/>
      <c r="C38" s="240"/>
      <c r="D38" s="239"/>
      <c r="E38" s="238"/>
      <c r="F38" s="229">
        <f>SUM(F37)</f>
        <v>18</v>
      </c>
      <c r="G38" s="229">
        <f>SUM(G37)</f>
        <v>15</v>
      </c>
      <c r="H38" s="229">
        <f>SUM(H37)</f>
        <v>0</v>
      </c>
      <c r="I38" s="229">
        <f>SUM(I37)</f>
        <v>0</v>
      </c>
      <c r="J38" s="229">
        <f>SUM(J37)</f>
        <v>630</v>
      </c>
      <c r="K38" s="237"/>
      <c r="L38" s="229">
        <f>SUM(L37)</f>
        <v>0</v>
      </c>
      <c r="M38" s="237"/>
      <c r="N38" s="229">
        <f>SUM(N37)</f>
        <v>672</v>
      </c>
      <c r="O38" s="229">
        <f>SUM(O37)</f>
        <v>6917.3663999999999</v>
      </c>
      <c r="P38" s="229">
        <f>SUM(P37)</f>
        <v>9261</v>
      </c>
      <c r="Q38" s="229">
        <f>SUM(Q37)</f>
        <v>9891</v>
      </c>
      <c r="R38" s="232">
        <f t="shared" si="4"/>
        <v>0.69935966029723995</v>
      </c>
      <c r="S38" s="236"/>
      <c r="T38" s="235"/>
      <c r="U38" s="234"/>
      <c r="V38" s="233"/>
      <c r="W38" s="229">
        <f>SUM(W37)</f>
        <v>0</v>
      </c>
      <c r="X38" s="229">
        <f>SUM(X37)</f>
        <v>0</v>
      </c>
      <c r="Y38" s="232">
        <f t="shared" si="9"/>
        <v>0</v>
      </c>
      <c r="Z38" s="231">
        <f t="shared" si="10"/>
        <v>0</v>
      </c>
      <c r="AA38" s="229">
        <f>SUM(AA37)</f>
        <v>64</v>
      </c>
      <c r="AB38" s="229">
        <f>SUM(AB37)</f>
        <v>55</v>
      </c>
      <c r="AC38" s="230">
        <f t="shared" si="12"/>
        <v>0.60101220806794053</v>
      </c>
      <c r="AD38" s="229">
        <f>SUM(AD37)</f>
        <v>566.15350000000001</v>
      </c>
      <c r="AE38" s="229">
        <f>SUM(AE37)</f>
        <v>5944.61175</v>
      </c>
      <c r="AF38" s="229">
        <f>SUM(AF37)</f>
        <v>128</v>
      </c>
      <c r="AG38" s="229">
        <f>SUM(AG37)</f>
        <v>113</v>
      </c>
      <c r="AH38" s="230">
        <f t="shared" si="16"/>
        <v>0.61740345010615705</v>
      </c>
      <c r="AI38" s="229">
        <f>SUM(AI37)</f>
        <v>1163.1880999999998</v>
      </c>
      <c r="AJ38" s="229">
        <f>SUM(AJ37)</f>
        <v>6106.7375249999996</v>
      </c>
      <c r="AK38" s="229">
        <f>SUM(AK37)</f>
        <v>192</v>
      </c>
      <c r="AL38" s="229">
        <f>SUM(AL37)</f>
        <v>173</v>
      </c>
      <c r="AM38" s="230">
        <f t="shared" si="20"/>
        <v>0.63015219391365884</v>
      </c>
      <c r="AN38" s="229">
        <f>SUM(AN37)</f>
        <v>1780.8100999999999</v>
      </c>
      <c r="AO38" s="229">
        <f>SUM(AO37)</f>
        <v>6232.8353499999994</v>
      </c>
      <c r="AP38" s="229">
        <f>SUM(AP37)</f>
        <v>256</v>
      </c>
      <c r="AQ38" s="229">
        <f>SUM(AQ37)</f>
        <v>200</v>
      </c>
      <c r="AR38" s="230">
        <f t="shared" si="24"/>
        <v>0.54637473460721864</v>
      </c>
      <c r="AS38" s="229">
        <f>SUM(AS37)</f>
        <v>2058.7399999999998</v>
      </c>
      <c r="AT38" s="229">
        <f>SUM(AT37)</f>
        <v>5404.1924999999992</v>
      </c>
      <c r="AU38" s="229">
        <f>SUM(AU37)</f>
        <v>288</v>
      </c>
      <c r="AV38" s="229">
        <f>SUM(AV37)</f>
        <v>245</v>
      </c>
      <c r="AW38" s="230">
        <f t="shared" si="28"/>
        <v>0.59494137768341582</v>
      </c>
      <c r="AX38" s="229">
        <f>SUM(AX37)</f>
        <v>2521.9564999999998</v>
      </c>
      <c r="AY38" s="229">
        <f>SUM(AY37)</f>
        <v>5884.5651666666663</v>
      </c>
      <c r="AZ38" s="229">
        <f>SUM(AZ37)</f>
        <v>352</v>
      </c>
      <c r="BA38" s="229">
        <f>SUM(BA37)</f>
        <v>293</v>
      </c>
      <c r="BB38" s="230">
        <f t="shared" si="32"/>
        <v>0.58213744450878202</v>
      </c>
      <c r="BC38" s="229">
        <f>SUM(BC37)</f>
        <v>3016.0540999999998</v>
      </c>
      <c r="BD38" s="229">
        <f>SUM(BD37)</f>
        <v>5757.9214636363631</v>
      </c>
      <c r="BE38" s="229">
        <f>SUM(BE37)</f>
        <v>416</v>
      </c>
      <c r="BF38" s="229">
        <f>SUM(BF37)</f>
        <v>359</v>
      </c>
      <c r="BG38" s="230">
        <f t="shared" si="36"/>
        <v>0.60353393761228158</v>
      </c>
      <c r="BH38" s="229">
        <f>SUM(BH37)</f>
        <v>3695.4382999999998</v>
      </c>
      <c r="BI38" s="229">
        <f>SUM(BI37)</f>
        <v>5969.5541769230767</v>
      </c>
      <c r="BJ38" s="229">
        <f>SUM(BJ37)</f>
        <v>480</v>
      </c>
      <c r="BK38" s="229">
        <f>SUM(BK37)</f>
        <v>445</v>
      </c>
      <c r="BL38" s="230">
        <f t="shared" si="40"/>
        <v>0.64836468506723288</v>
      </c>
      <c r="BM38" s="229">
        <f>SUM(BM37)</f>
        <v>4580.6965</v>
      </c>
      <c r="BN38" s="229">
        <f>SUM(BN37)</f>
        <v>6412.9751000000006</v>
      </c>
      <c r="BO38" s="229">
        <f>SUM(BO37)</f>
        <v>544</v>
      </c>
      <c r="BP38" s="229">
        <f>SUM(BP37)</f>
        <v>0</v>
      </c>
      <c r="BQ38" s="230">
        <f t="shared" si="44"/>
        <v>0</v>
      </c>
      <c r="BR38" s="229">
        <f>SUM(BR37)</f>
        <v>0</v>
      </c>
      <c r="BS38" s="229">
        <f>SUM(BS37)</f>
        <v>0</v>
      </c>
      <c r="BT38" s="229">
        <f>SUM(BT37)</f>
        <v>608</v>
      </c>
      <c r="BU38" s="229">
        <f>SUM(BU37)</f>
        <v>543</v>
      </c>
      <c r="BV38" s="230">
        <f t="shared" si="48"/>
        <v>0.62459259135098888</v>
      </c>
      <c r="BW38" s="229">
        <f>SUM(BW37)</f>
        <v>5589.4790999999996</v>
      </c>
      <c r="BX38" s="229">
        <f>SUM(BX37)</f>
        <v>6177.8453210526313</v>
      </c>
    </row>
    <row r="39" spans="1:78" s="181" customFormat="1" ht="23.25" customHeight="1" x14ac:dyDescent="0.2">
      <c r="A39" s="203" t="s">
        <v>20</v>
      </c>
      <c r="B39" s="227" t="s">
        <v>51</v>
      </c>
      <c r="C39" s="202" t="s">
        <v>42</v>
      </c>
      <c r="D39" s="247" t="s">
        <v>50</v>
      </c>
      <c r="E39" s="252" t="s">
        <v>40</v>
      </c>
      <c r="F39" s="198">
        <v>16</v>
      </c>
      <c r="G39" s="258">
        <v>16</v>
      </c>
      <c r="H39" s="246"/>
      <c r="I39" s="245">
        <v>630</v>
      </c>
      <c r="J39" s="245">
        <v>630</v>
      </c>
      <c r="K39" s="212">
        <v>12.332599999999999</v>
      </c>
      <c r="L39" s="225"/>
      <c r="M39" s="212">
        <f>K39</f>
        <v>12.332599999999999</v>
      </c>
      <c r="N39" s="244">
        <v>361</v>
      </c>
      <c r="O39" s="157">
        <f>(N39*M39)</f>
        <v>4452.0685999999996</v>
      </c>
      <c r="P39" s="157">
        <f>G39*$R$1</f>
        <v>9878.4</v>
      </c>
      <c r="Q39" s="157">
        <f>(P39-((H39+I39)))+(J39)</f>
        <v>9878.4</v>
      </c>
      <c r="R39" s="209">
        <f t="shared" si="4"/>
        <v>0.45068721655328797</v>
      </c>
      <c r="S39" s="222">
        <f>R39*100</f>
        <v>45.068721655328794</v>
      </c>
      <c r="T39" s="243">
        <v>45.1</v>
      </c>
      <c r="U39" s="220">
        <f>((((G39*$S$1))*T39)/K39)/100</f>
        <v>361.25053922125102</v>
      </c>
      <c r="V39" s="219">
        <f>M39</f>
        <v>12.332599999999999</v>
      </c>
      <c r="W39" s="223"/>
      <c r="X39" s="218">
        <f>W39*V39</f>
        <v>0</v>
      </c>
      <c r="Y39" s="187">
        <f t="shared" si="9"/>
        <v>0</v>
      </c>
      <c r="Z39" s="217">
        <f t="shared" si="10"/>
        <v>0</v>
      </c>
      <c r="AA39" s="185">
        <f>($N39/$Z$3)*AE$3</f>
        <v>34.38095238095238</v>
      </c>
      <c r="AB39" s="214">
        <v>15</v>
      </c>
      <c r="AC39" s="215">
        <f t="shared" si="12"/>
        <v>0.19662946428571426</v>
      </c>
      <c r="AD39" s="214">
        <f>AB39*$M39</f>
        <v>184.98899999999998</v>
      </c>
      <c r="AE39" s="214">
        <f>(AD39/AE$3)*$Z$3</f>
        <v>1942.3844999999997</v>
      </c>
      <c r="AF39" s="216">
        <f>($N39/$Z$3)*AJ$3</f>
        <v>68.761904761904759</v>
      </c>
      <c r="AG39" s="214">
        <v>30</v>
      </c>
      <c r="AH39" s="215">
        <f t="shared" si="16"/>
        <v>0.19662946428571426</v>
      </c>
      <c r="AI39" s="214">
        <f>AG39*$M39</f>
        <v>369.97799999999995</v>
      </c>
      <c r="AJ39" s="214">
        <f>(AI39/AJ$3)*$Z$3</f>
        <v>1942.3844999999997</v>
      </c>
      <c r="AK39" s="185">
        <f>($N39/$Z$3)*AO$3</f>
        <v>103.14285714285714</v>
      </c>
      <c r="AL39" s="214">
        <v>56</v>
      </c>
      <c r="AM39" s="215">
        <f t="shared" si="20"/>
        <v>0.24469444444444444</v>
      </c>
      <c r="AN39" s="214">
        <f>AL39*$M39</f>
        <v>690.62559999999996</v>
      </c>
      <c r="AO39" s="214">
        <f>(AN39/AO$3)*$Z$3</f>
        <v>2417.1895999999997</v>
      </c>
      <c r="AP39" s="185">
        <f>($N39/$Z$3)*AT$3</f>
        <v>137.52380952380952</v>
      </c>
      <c r="AQ39" s="214">
        <v>80</v>
      </c>
      <c r="AR39" s="215">
        <f t="shared" si="24"/>
        <v>0.26217261904761907</v>
      </c>
      <c r="AS39" s="214">
        <f>AQ39*$M39</f>
        <v>986.60799999999995</v>
      </c>
      <c r="AT39" s="214">
        <f>(AS39/AT$3)*$Z$3</f>
        <v>2589.846</v>
      </c>
      <c r="AU39" s="185">
        <f>($N39/$Z$3)*AY$3</f>
        <v>154.71428571428572</v>
      </c>
      <c r="AV39" s="214">
        <v>95</v>
      </c>
      <c r="AW39" s="215">
        <f t="shared" si="28"/>
        <v>0.27673776455026455</v>
      </c>
      <c r="AX39" s="214">
        <f>AV39*$M39</f>
        <v>1171.597</v>
      </c>
      <c r="AY39" s="214">
        <f>(AX39/AY$3)*$Z$3</f>
        <v>2733.7263333333331</v>
      </c>
      <c r="AZ39" s="185">
        <f>($N39/$Z$3)*BD$3</f>
        <v>189.09523809523807</v>
      </c>
      <c r="BA39" s="214">
        <v>105</v>
      </c>
      <c r="BB39" s="215">
        <f t="shared" si="32"/>
        <v>0.25025568181818181</v>
      </c>
      <c r="BC39" s="214">
        <f>BA39*$M39</f>
        <v>1294.923</v>
      </c>
      <c r="BD39" s="214">
        <f>(BC39/BD$3)*$Z$3</f>
        <v>2472.1257272727271</v>
      </c>
      <c r="BE39" s="185">
        <f>($N39/$Z$3)*BI$3</f>
        <v>223.47619047619048</v>
      </c>
      <c r="BF39" s="214">
        <v>120</v>
      </c>
      <c r="BG39" s="215">
        <f t="shared" si="36"/>
        <v>0.2420054945054945</v>
      </c>
      <c r="BH39" s="214">
        <f>BF39*$M39</f>
        <v>1479.9119999999998</v>
      </c>
      <c r="BI39" s="214">
        <f>(BH39/BI$3)*$Z$3</f>
        <v>2390.6270769230769</v>
      </c>
      <c r="BJ39" s="185">
        <f>($N39/$Z$3)*BN$3</f>
        <v>257.85714285714283</v>
      </c>
      <c r="BK39" s="214">
        <v>135</v>
      </c>
      <c r="BL39" s="215">
        <f t="shared" si="40"/>
        <v>0.23595535714285712</v>
      </c>
      <c r="BM39" s="214">
        <f>BK39*$M39</f>
        <v>1664.9009999999998</v>
      </c>
      <c r="BN39" s="214">
        <f>(BM39/BN$3)*$Z$3</f>
        <v>2330.8613999999998</v>
      </c>
      <c r="BO39" s="185">
        <f>($N39/$Z$3)*BS$3</f>
        <v>292.23809523809524</v>
      </c>
      <c r="BP39" s="214"/>
      <c r="BQ39" s="215">
        <f t="shared" si="44"/>
        <v>0</v>
      </c>
      <c r="BR39" s="214">
        <f>BP39*$M39</f>
        <v>0</v>
      </c>
      <c r="BS39" s="214">
        <f>(BR39/BS$3)*$Z$3</f>
        <v>0</v>
      </c>
      <c r="BT39" s="185">
        <f>($N39/$Z$3)*BX$3</f>
        <v>326.61904761904759</v>
      </c>
      <c r="BU39" s="214">
        <v>165</v>
      </c>
      <c r="BV39" s="215">
        <f t="shared" si="48"/>
        <v>0.22767622180451128</v>
      </c>
      <c r="BW39" s="242">
        <f>BU39*$M39</f>
        <v>2034.8789999999999</v>
      </c>
      <c r="BX39" s="242">
        <f>(BW39/BX$3)*$Z$3</f>
        <v>2249.0767894736841</v>
      </c>
    </row>
    <row r="40" spans="1:78" s="228" customFormat="1" ht="23.25" customHeight="1" x14ac:dyDescent="0.2">
      <c r="A40" s="203" t="s">
        <v>20</v>
      </c>
      <c r="B40" s="227" t="s">
        <v>46</v>
      </c>
      <c r="C40" s="202" t="s">
        <v>42</v>
      </c>
      <c r="D40" s="247" t="s">
        <v>49</v>
      </c>
      <c r="E40" s="259" t="s">
        <v>44</v>
      </c>
      <c r="F40" s="198">
        <v>10</v>
      </c>
      <c r="G40" s="258">
        <v>9</v>
      </c>
      <c r="H40" s="257"/>
      <c r="I40" s="245"/>
      <c r="J40" s="245">
        <v>630</v>
      </c>
      <c r="K40" s="212">
        <v>11.772500000000001</v>
      </c>
      <c r="L40" s="256"/>
      <c r="M40" s="212">
        <f>K40</f>
        <v>11.772500000000001</v>
      </c>
      <c r="N40" s="255">
        <v>0</v>
      </c>
      <c r="O40" s="254">
        <f>(N40*M40)</f>
        <v>0</v>
      </c>
      <c r="P40" s="254">
        <f>G40*$R$1</f>
        <v>5556.5999999999995</v>
      </c>
      <c r="Q40" s="254">
        <f>(P40-((H40+I40)))+(J40)</f>
        <v>6186.5999999999995</v>
      </c>
      <c r="R40" s="209">
        <f t="shared" si="4"/>
        <v>0</v>
      </c>
      <c r="S40" s="222">
        <f>R40*100</f>
        <v>0</v>
      </c>
      <c r="T40" s="251">
        <v>0</v>
      </c>
      <c r="U40" s="220">
        <f>((((G40*$S$1))*T40)/K40)/100</f>
        <v>0</v>
      </c>
      <c r="V40" s="219">
        <f>M40</f>
        <v>11.772500000000001</v>
      </c>
      <c r="W40" s="223"/>
      <c r="X40" s="253">
        <f>W40*V40</f>
        <v>0</v>
      </c>
      <c r="Y40" s="187">
        <f t="shared" si="9"/>
        <v>0</v>
      </c>
      <c r="Z40" s="217" t="e">
        <f t="shared" si="10"/>
        <v>#DIV/0!</v>
      </c>
      <c r="AA40" s="185">
        <f>($N40/$Z$3)*AE$3</f>
        <v>0</v>
      </c>
      <c r="AB40" s="214">
        <v>0</v>
      </c>
      <c r="AC40" s="215">
        <f t="shared" si="12"/>
        <v>0</v>
      </c>
      <c r="AD40" s="214">
        <f>AB40*$M40</f>
        <v>0</v>
      </c>
      <c r="AE40" s="214">
        <f>(AD40/AE$3)*$Z$3</f>
        <v>0</v>
      </c>
      <c r="AF40" s="216">
        <f>($N40/$Z$3)*AJ$3</f>
        <v>0</v>
      </c>
      <c r="AG40" s="214">
        <v>0</v>
      </c>
      <c r="AH40" s="215">
        <f t="shared" si="16"/>
        <v>0</v>
      </c>
      <c r="AI40" s="214">
        <f>AG40*$M40</f>
        <v>0</v>
      </c>
      <c r="AJ40" s="214">
        <f>(AI40/AJ$3)*$Z$3</f>
        <v>0</v>
      </c>
      <c r="AK40" s="185">
        <f>($N40/$Z$3)*AO$3</f>
        <v>0</v>
      </c>
      <c r="AL40" s="214">
        <v>0</v>
      </c>
      <c r="AM40" s="215">
        <f t="shared" si="20"/>
        <v>0</v>
      </c>
      <c r="AN40" s="214">
        <f>AL40*$M40</f>
        <v>0</v>
      </c>
      <c r="AO40" s="214">
        <f>(AN40/AO$3)*$Z$3</f>
        <v>0</v>
      </c>
      <c r="AP40" s="185">
        <f>($N40/$Z$3)*AT$3</f>
        <v>0</v>
      </c>
      <c r="AQ40" s="214">
        <v>0</v>
      </c>
      <c r="AR40" s="215">
        <f t="shared" si="24"/>
        <v>0</v>
      </c>
      <c r="AS40" s="214">
        <f>AQ40*$M40</f>
        <v>0</v>
      </c>
      <c r="AT40" s="214">
        <f>(AS40/AT$3)*$Z$3</f>
        <v>0</v>
      </c>
      <c r="AU40" s="185">
        <f>($N40/$Z$3)*AY$3</f>
        <v>0</v>
      </c>
      <c r="AV40" s="214">
        <v>0</v>
      </c>
      <c r="AW40" s="215">
        <f t="shared" si="28"/>
        <v>0</v>
      </c>
      <c r="AX40" s="214">
        <f>AV40*$M40</f>
        <v>0</v>
      </c>
      <c r="AY40" s="214">
        <f>(AX40/AY$3)*$Z$3</f>
        <v>0</v>
      </c>
      <c r="AZ40" s="185">
        <f>($N40/$Z$3)*BD$3</f>
        <v>0</v>
      </c>
      <c r="BA40" s="214">
        <v>0</v>
      </c>
      <c r="BB40" s="215">
        <f t="shared" si="32"/>
        <v>0</v>
      </c>
      <c r="BC40" s="214">
        <f>BA40*$M40</f>
        <v>0</v>
      </c>
      <c r="BD40" s="214">
        <f>(BC40/BD$3)*$Z$3</f>
        <v>0</v>
      </c>
      <c r="BE40" s="185">
        <f>($N40/$Z$3)*BI$3</f>
        <v>0</v>
      </c>
      <c r="BF40" s="214">
        <v>0</v>
      </c>
      <c r="BG40" s="215">
        <f t="shared" si="36"/>
        <v>0</v>
      </c>
      <c r="BH40" s="214">
        <f>BF40*$M40</f>
        <v>0</v>
      </c>
      <c r="BI40" s="214">
        <f>(BH40/BI$3)*$Z$3</f>
        <v>0</v>
      </c>
      <c r="BJ40" s="185">
        <f>($N40/$Z$3)*BN$3</f>
        <v>0</v>
      </c>
      <c r="BK40" s="214">
        <v>0</v>
      </c>
      <c r="BL40" s="215">
        <f t="shared" si="40"/>
        <v>0</v>
      </c>
      <c r="BM40" s="214">
        <f>BK40*$M40</f>
        <v>0</v>
      </c>
      <c r="BN40" s="214">
        <f>(BM40/BN$3)*$Z$3</f>
        <v>0</v>
      </c>
      <c r="BO40" s="185">
        <f>($N40/$Z$3)*BS$3</f>
        <v>0</v>
      </c>
      <c r="BP40" s="214"/>
      <c r="BQ40" s="215">
        <f t="shared" si="44"/>
        <v>0</v>
      </c>
      <c r="BR40" s="214">
        <f>BP40*$M40</f>
        <v>0</v>
      </c>
      <c r="BS40" s="214">
        <f>(BR40/BS$3)*$Z$3</f>
        <v>0</v>
      </c>
      <c r="BT40" s="185">
        <f>($N40/$Z$3)*BX$3</f>
        <v>0</v>
      </c>
      <c r="BU40" s="214">
        <v>0</v>
      </c>
      <c r="BV40" s="215">
        <f t="shared" si="48"/>
        <v>0</v>
      </c>
      <c r="BW40" s="214">
        <f>BU40*$M40</f>
        <v>0</v>
      </c>
      <c r="BX40" s="214">
        <f>(BW40/BX$3)*$Z$3</f>
        <v>0</v>
      </c>
    </row>
    <row r="41" spans="1:78" s="181" customFormat="1" ht="23.25" customHeight="1" x14ac:dyDescent="0.2">
      <c r="A41" s="203" t="s">
        <v>20</v>
      </c>
      <c r="B41" s="227" t="s">
        <v>48</v>
      </c>
      <c r="C41" s="202" t="s">
        <v>42</v>
      </c>
      <c r="D41" s="247" t="s">
        <v>47</v>
      </c>
      <c r="E41" s="260" t="s">
        <v>40</v>
      </c>
      <c r="F41" s="198">
        <v>14</v>
      </c>
      <c r="G41" s="258">
        <v>14</v>
      </c>
      <c r="H41" s="246"/>
      <c r="I41" s="246"/>
      <c r="J41" s="245"/>
      <c r="K41" s="212">
        <v>4.2229999999999999</v>
      </c>
      <c r="L41" s="225"/>
      <c r="M41" s="212">
        <f>K41</f>
        <v>4.2229999999999999</v>
      </c>
      <c r="N41" s="244">
        <v>0</v>
      </c>
      <c r="O41" s="157">
        <f>(N41*M41)</f>
        <v>0</v>
      </c>
      <c r="P41" s="157">
        <f>G41*$R$1</f>
        <v>8643.6</v>
      </c>
      <c r="Q41" s="157">
        <f>(P41-((H41+I41)))+(J41)</f>
        <v>8643.6</v>
      </c>
      <c r="R41" s="209">
        <f t="shared" si="4"/>
        <v>0</v>
      </c>
      <c r="S41" s="222">
        <f>R41*100</f>
        <v>0</v>
      </c>
      <c r="T41" s="243">
        <v>0</v>
      </c>
      <c r="U41" s="220">
        <f>((((G41*$S$1))*T41)/K41)/100</f>
        <v>0</v>
      </c>
      <c r="V41" s="219">
        <f>M41</f>
        <v>4.2229999999999999</v>
      </c>
      <c r="W41" s="223"/>
      <c r="X41" s="218">
        <f>W41*V41</f>
        <v>0</v>
      </c>
      <c r="Y41" s="187">
        <f t="shared" si="9"/>
        <v>0</v>
      </c>
      <c r="Z41" s="217" t="e">
        <f t="shared" si="10"/>
        <v>#DIV/0!</v>
      </c>
      <c r="AA41" s="185">
        <f>($N41/$Z$3)*AE$3</f>
        <v>0</v>
      </c>
      <c r="AB41" s="214">
        <v>0</v>
      </c>
      <c r="AC41" s="215">
        <f t="shared" si="12"/>
        <v>0</v>
      </c>
      <c r="AD41" s="214">
        <f>AB41*$M41</f>
        <v>0</v>
      </c>
      <c r="AE41" s="214">
        <f>(AD41/AE$3)*$Z$3</f>
        <v>0</v>
      </c>
      <c r="AF41" s="216">
        <f>($N41/$Z$3)*AJ$3</f>
        <v>0</v>
      </c>
      <c r="AG41" s="214">
        <v>0</v>
      </c>
      <c r="AH41" s="215">
        <f t="shared" si="16"/>
        <v>0</v>
      </c>
      <c r="AI41" s="214">
        <f>AG41*$M41</f>
        <v>0</v>
      </c>
      <c r="AJ41" s="214">
        <f>(AI41/AJ$3)*$Z$3</f>
        <v>0</v>
      </c>
      <c r="AK41" s="185">
        <f>($N41/$Z$3)*AO$3</f>
        <v>0</v>
      </c>
      <c r="AL41" s="214">
        <v>0</v>
      </c>
      <c r="AM41" s="215">
        <f t="shared" si="20"/>
        <v>0</v>
      </c>
      <c r="AN41" s="214">
        <f>AL41*$M41</f>
        <v>0</v>
      </c>
      <c r="AO41" s="214">
        <f>(AN41/AO$3)*$Z$3</f>
        <v>0</v>
      </c>
      <c r="AP41" s="185">
        <f>($N41/$Z$3)*AT$3</f>
        <v>0</v>
      </c>
      <c r="AQ41" s="214">
        <v>0</v>
      </c>
      <c r="AR41" s="215">
        <f t="shared" si="24"/>
        <v>0</v>
      </c>
      <c r="AS41" s="214">
        <f>AQ41*$M41</f>
        <v>0</v>
      </c>
      <c r="AT41" s="214">
        <f>(AS41/AT$3)*$Z$3</f>
        <v>0</v>
      </c>
      <c r="AU41" s="185">
        <f>($N41/$Z$3)*AY$3</f>
        <v>0</v>
      </c>
      <c r="AV41" s="214">
        <v>0</v>
      </c>
      <c r="AW41" s="215">
        <f t="shared" si="28"/>
        <v>0</v>
      </c>
      <c r="AX41" s="214">
        <f>AV41*$M41</f>
        <v>0</v>
      </c>
      <c r="AY41" s="214">
        <f>(AX41/AY$3)*$Z$3</f>
        <v>0</v>
      </c>
      <c r="AZ41" s="185">
        <f>($N41/$Z$3)*BD$3</f>
        <v>0</v>
      </c>
      <c r="BA41" s="214">
        <v>0</v>
      </c>
      <c r="BB41" s="215">
        <f t="shared" si="32"/>
        <v>0</v>
      </c>
      <c r="BC41" s="214">
        <f>BA41*$M41</f>
        <v>0</v>
      </c>
      <c r="BD41" s="214">
        <f>(BC41/BD$3)*$Z$3</f>
        <v>0</v>
      </c>
      <c r="BE41" s="185">
        <f>($N41/$Z$3)*BI$3</f>
        <v>0</v>
      </c>
      <c r="BF41" s="214">
        <v>0</v>
      </c>
      <c r="BG41" s="215">
        <f t="shared" si="36"/>
        <v>0</v>
      </c>
      <c r="BH41" s="214">
        <f>BF41*$M41</f>
        <v>0</v>
      </c>
      <c r="BI41" s="214">
        <f>(BH41/BI$3)*$Z$3</f>
        <v>0</v>
      </c>
      <c r="BJ41" s="185">
        <f>($N41/$Z$3)*BN$3</f>
        <v>0</v>
      </c>
      <c r="BK41" s="214">
        <v>0</v>
      </c>
      <c r="BL41" s="215">
        <f t="shared" si="40"/>
        <v>0</v>
      </c>
      <c r="BM41" s="214">
        <f>BK41*$M41</f>
        <v>0</v>
      </c>
      <c r="BN41" s="214">
        <f>(BM41/BN$3)*$Z$3</f>
        <v>0</v>
      </c>
      <c r="BO41" s="185">
        <f>($N41/$Z$3)*BS$3</f>
        <v>0</v>
      </c>
      <c r="BP41" s="214"/>
      <c r="BQ41" s="215">
        <f t="shared" si="44"/>
        <v>0</v>
      </c>
      <c r="BR41" s="214">
        <f>BP41*$M41</f>
        <v>0</v>
      </c>
      <c r="BS41" s="214">
        <f>(BR41/BS$3)*$Z$3</f>
        <v>0</v>
      </c>
      <c r="BT41" s="185">
        <f>($N41/$Z$3)*BX$3</f>
        <v>0</v>
      </c>
      <c r="BU41" s="214">
        <v>120</v>
      </c>
      <c r="BV41" s="215">
        <f t="shared" si="48"/>
        <v>6.479975448826146E-2</v>
      </c>
      <c r="BW41" s="242">
        <f>BU41*$M41</f>
        <v>506.76</v>
      </c>
      <c r="BX41" s="242">
        <f>(BW41/BX$3)*$Z$3</f>
        <v>560.1031578947368</v>
      </c>
    </row>
    <row r="42" spans="1:78" s="228" customFormat="1" ht="23.25" customHeight="1" x14ac:dyDescent="0.2">
      <c r="A42" s="203" t="s">
        <v>20</v>
      </c>
      <c r="B42" s="227" t="s">
        <v>46</v>
      </c>
      <c r="C42" s="202" t="s">
        <v>42</v>
      </c>
      <c r="D42" s="247" t="s">
        <v>45</v>
      </c>
      <c r="E42" s="259" t="s">
        <v>44</v>
      </c>
      <c r="F42" s="198">
        <v>16</v>
      </c>
      <c r="G42" s="258">
        <v>16</v>
      </c>
      <c r="H42" s="257"/>
      <c r="I42" s="245"/>
      <c r="J42" s="245"/>
      <c r="K42" s="212">
        <v>11.772500000000001</v>
      </c>
      <c r="L42" s="256"/>
      <c r="M42" s="212">
        <f>K42</f>
        <v>11.772500000000001</v>
      </c>
      <c r="N42" s="255">
        <v>327</v>
      </c>
      <c r="O42" s="254">
        <f>(N42*M42)</f>
        <v>3849.6075000000001</v>
      </c>
      <c r="P42" s="254">
        <f>G42*$R$1</f>
        <v>9878.4</v>
      </c>
      <c r="Q42" s="254">
        <f>(P42-((H42+I42)))+(J42)</f>
        <v>9878.4</v>
      </c>
      <c r="R42" s="209">
        <f t="shared" si="4"/>
        <v>0.38969949586977648</v>
      </c>
      <c r="S42" s="222">
        <f>R42*100</f>
        <v>38.969949586977648</v>
      </c>
      <c r="T42" s="251">
        <v>39.1</v>
      </c>
      <c r="U42" s="220">
        <f>((((G42*$S$1))*T42)/K42)/100</f>
        <v>328.09126353790612</v>
      </c>
      <c r="V42" s="219">
        <f>M42</f>
        <v>11.772500000000001</v>
      </c>
      <c r="W42" s="223"/>
      <c r="X42" s="253">
        <f>W42*V42</f>
        <v>0</v>
      </c>
      <c r="Y42" s="187">
        <f t="shared" si="9"/>
        <v>0</v>
      </c>
      <c r="Z42" s="217">
        <f t="shared" si="10"/>
        <v>0</v>
      </c>
      <c r="AA42" s="185">
        <f>($N42/$Z$3)*AE$3</f>
        <v>31.142857142857142</v>
      </c>
      <c r="AB42" s="214">
        <v>20</v>
      </c>
      <c r="AC42" s="215">
        <f t="shared" si="12"/>
        <v>0.25026573129251706</v>
      </c>
      <c r="AD42" s="214">
        <f>AB42*$M42</f>
        <v>235.45000000000002</v>
      </c>
      <c r="AE42" s="214">
        <f>(AD42/AE$3)*$Z$3</f>
        <v>2472.2250000000004</v>
      </c>
      <c r="AF42" s="216">
        <f>($N42/$Z$3)*AJ$3</f>
        <v>62.285714285714285</v>
      </c>
      <c r="AG42" s="214">
        <v>40</v>
      </c>
      <c r="AH42" s="215">
        <f t="shared" si="16"/>
        <v>0.25026573129251706</v>
      </c>
      <c r="AI42" s="214">
        <f>AG42*$M42</f>
        <v>470.90000000000003</v>
      </c>
      <c r="AJ42" s="214">
        <f>(AI42/AJ$3)*$Z$3</f>
        <v>2472.2250000000004</v>
      </c>
      <c r="AK42" s="185">
        <f>($N42/$Z$3)*AO$3</f>
        <v>93.428571428571431</v>
      </c>
      <c r="AL42" s="214">
        <v>60</v>
      </c>
      <c r="AM42" s="215">
        <f t="shared" si="20"/>
        <v>0.25026573129251706</v>
      </c>
      <c r="AN42" s="214">
        <f>AL42*$M42</f>
        <v>706.35</v>
      </c>
      <c r="AO42" s="214">
        <f>(AN42/AO$3)*$Z$3</f>
        <v>2472.2250000000004</v>
      </c>
      <c r="AP42" s="185">
        <f>($N42/$Z$3)*AT$3</f>
        <v>124.57142857142857</v>
      </c>
      <c r="AQ42" s="214">
        <v>80</v>
      </c>
      <c r="AR42" s="215">
        <f t="shared" si="24"/>
        <v>0.25026573129251706</v>
      </c>
      <c r="AS42" s="214">
        <f>AQ42*$M42</f>
        <v>941.80000000000007</v>
      </c>
      <c r="AT42" s="214">
        <f>(AS42/AT$3)*$Z$3</f>
        <v>2472.2250000000004</v>
      </c>
      <c r="AU42" s="185">
        <f>($N42/$Z$3)*AY$3</f>
        <v>140.14285714285714</v>
      </c>
      <c r="AV42" s="214">
        <v>100</v>
      </c>
      <c r="AW42" s="215">
        <f t="shared" si="28"/>
        <v>0.27807303476946332</v>
      </c>
      <c r="AX42" s="214">
        <f>AV42*$M42</f>
        <v>1177.25</v>
      </c>
      <c r="AY42" s="214">
        <f>(AX42/AY$3)*$Z$3</f>
        <v>2746.9166666666665</v>
      </c>
      <c r="AZ42" s="185">
        <f>($N42/$Z$3)*BD$3</f>
        <v>171.28571428571428</v>
      </c>
      <c r="BA42" s="214">
        <v>115</v>
      </c>
      <c r="BB42" s="215">
        <f t="shared" si="32"/>
        <v>0.26164144635126779</v>
      </c>
      <c r="BC42" s="214">
        <f>BA42*$M42</f>
        <v>1353.8375000000001</v>
      </c>
      <c r="BD42" s="214">
        <f>(BC42/BD$3)*$Z$3</f>
        <v>2584.5988636363636</v>
      </c>
      <c r="BE42" s="185">
        <f>($N42/$Z$3)*BI$3</f>
        <v>202.42857142857142</v>
      </c>
      <c r="BF42" s="214">
        <v>140</v>
      </c>
      <c r="BG42" s="215">
        <f t="shared" si="36"/>
        <v>0.26951694139194143</v>
      </c>
      <c r="BH42" s="214">
        <f>BF42*$M42</f>
        <v>1648.15</v>
      </c>
      <c r="BI42" s="214">
        <f>(BH42/BI$3)*$Z$3</f>
        <v>2662.396153846154</v>
      </c>
      <c r="BJ42" s="185">
        <f>($N42/$Z$3)*BN$3</f>
        <v>233.57142857142856</v>
      </c>
      <c r="BK42" s="214">
        <v>180</v>
      </c>
      <c r="BL42" s="215">
        <f t="shared" si="40"/>
        <v>0.30031887755102044</v>
      </c>
      <c r="BM42" s="214">
        <f>BK42*$M42</f>
        <v>2119.0500000000002</v>
      </c>
      <c r="BN42" s="214">
        <f>(BM42/BN$3)*$Z$3</f>
        <v>2966.67</v>
      </c>
      <c r="BO42" s="185">
        <f>($N42/$Z$3)*BS$3</f>
        <v>264.71428571428572</v>
      </c>
      <c r="BP42" s="214"/>
      <c r="BQ42" s="215">
        <f t="shared" si="44"/>
        <v>0</v>
      </c>
      <c r="BR42" s="214">
        <f>BP42*$M42</f>
        <v>0</v>
      </c>
      <c r="BS42" s="214">
        <f>(BR42/BS$3)*$Z$3</f>
        <v>0</v>
      </c>
      <c r="BT42" s="185">
        <f>($N42/$Z$3)*BX$3</f>
        <v>295.85714285714283</v>
      </c>
      <c r="BU42" s="214">
        <v>220</v>
      </c>
      <c r="BV42" s="215">
        <f t="shared" si="48"/>
        <v>0.28978137307554602</v>
      </c>
      <c r="BW42" s="214">
        <f>BU42*$M42</f>
        <v>2589.9500000000003</v>
      </c>
      <c r="BX42" s="214">
        <f>(BW42/BX$3)*$Z$3</f>
        <v>2862.5763157894739</v>
      </c>
    </row>
    <row r="43" spans="1:78" s="181" customFormat="1" ht="23.25" customHeight="1" x14ac:dyDescent="0.2">
      <c r="A43" s="203" t="s">
        <v>20</v>
      </c>
      <c r="B43" s="227" t="s">
        <v>43</v>
      </c>
      <c r="C43" s="202" t="s">
        <v>42</v>
      </c>
      <c r="D43" s="247" t="s">
        <v>41</v>
      </c>
      <c r="E43" s="252" t="s">
        <v>40</v>
      </c>
      <c r="F43" s="198">
        <v>14</v>
      </c>
      <c r="G43" s="198">
        <v>14</v>
      </c>
      <c r="H43" s="245"/>
      <c r="I43" s="245">
        <f>630+630</f>
        <v>1260</v>
      </c>
      <c r="J43" s="245">
        <f>630+630</f>
        <v>1260</v>
      </c>
      <c r="K43" s="212">
        <v>12.5603</v>
      </c>
      <c r="L43" s="225"/>
      <c r="M43" s="212">
        <f>K43</f>
        <v>12.5603</v>
      </c>
      <c r="N43" s="244">
        <v>285</v>
      </c>
      <c r="O43" s="157">
        <f>(N43*M43)</f>
        <v>3579.6855</v>
      </c>
      <c r="P43" s="157">
        <f>G43*$R$1</f>
        <v>8643.6</v>
      </c>
      <c r="Q43" s="157">
        <f>(P43-((H43+I43)))+(J43)</f>
        <v>8643.6</v>
      </c>
      <c r="R43" s="209">
        <f t="shared" si="4"/>
        <v>0.41414289185061781</v>
      </c>
      <c r="S43" s="222">
        <f>R43*100</f>
        <v>41.414289185061783</v>
      </c>
      <c r="T43" s="251">
        <v>38.9</v>
      </c>
      <c r="U43" s="220">
        <f>((((G43*$S$1))*T43)/K43)/100</f>
        <v>267.69745945558623</v>
      </c>
      <c r="V43" s="219">
        <f>M43</f>
        <v>12.5603</v>
      </c>
      <c r="W43" s="223"/>
      <c r="X43" s="218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27.142857142857142</v>
      </c>
      <c r="AB43" s="214">
        <v>15</v>
      </c>
      <c r="AC43" s="215">
        <f t="shared" si="12"/>
        <v>0.22886844023323613</v>
      </c>
      <c r="AD43" s="214">
        <f>AB43*$M43</f>
        <v>188.40449999999998</v>
      </c>
      <c r="AE43" s="214">
        <f>(AD43/AE$3)*$Z$3</f>
        <v>1978.2472499999999</v>
      </c>
      <c r="AF43" s="216">
        <f>($N43/$Z$3)*AJ$3</f>
        <v>54.285714285714285</v>
      </c>
      <c r="AG43" s="214">
        <v>30</v>
      </c>
      <c r="AH43" s="215">
        <f t="shared" si="16"/>
        <v>0.22886844023323613</v>
      </c>
      <c r="AI43" s="214">
        <f>AG43*$M43</f>
        <v>376.80899999999997</v>
      </c>
      <c r="AJ43" s="214">
        <f>(AI43/AJ$3)*$Z$3</f>
        <v>1978.2472499999999</v>
      </c>
      <c r="AK43" s="185">
        <f>($N43/$Z$3)*AO$3</f>
        <v>81.428571428571431</v>
      </c>
      <c r="AL43" s="214">
        <v>32</v>
      </c>
      <c r="AM43" s="215">
        <f t="shared" si="20"/>
        <v>0.16275089083252345</v>
      </c>
      <c r="AN43" s="214">
        <f>AL43*$M43</f>
        <v>401.92959999999999</v>
      </c>
      <c r="AO43" s="214">
        <f>(AN43/AO$3)*$Z$3</f>
        <v>1406.7535999999998</v>
      </c>
      <c r="AP43" s="185">
        <f>($N43/$Z$3)*AT$3</f>
        <v>108.57142857142857</v>
      </c>
      <c r="AQ43" s="214">
        <v>50</v>
      </c>
      <c r="AR43" s="215">
        <f t="shared" si="24"/>
        <v>0.19072370019436347</v>
      </c>
      <c r="AS43" s="214">
        <f>AQ43*$M43</f>
        <v>628.01499999999999</v>
      </c>
      <c r="AT43" s="214">
        <f>(AS43/AT$3)*$Z$3</f>
        <v>1648.5393750000001</v>
      </c>
      <c r="AU43" s="185">
        <f>($N43/$Z$3)*AY$3</f>
        <v>122.14285714285714</v>
      </c>
      <c r="AV43" s="214">
        <v>60</v>
      </c>
      <c r="AW43" s="215">
        <f t="shared" si="28"/>
        <v>0.20343861354065434</v>
      </c>
      <c r="AX43" s="214">
        <f>AV43*$M43</f>
        <v>753.61799999999994</v>
      </c>
      <c r="AY43" s="214">
        <f>(AX43/AY$3)*$Z$3</f>
        <v>1758.442</v>
      </c>
      <c r="AZ43" s="185">
        <f>($N43/$Z$3)*BD$3</f>
        <v>149.28571428571428</v>
      </c>
      <c r="BA43" s="214">
        <v>70</v>
      </c>
      <c r="BB43" s="215">
        <f t="shared" si="32"/>
        <v>0.19419140383426098</v>
      </c>
      <c r="BC43" s="214">
        <f>BA43*$M43</f>
        <v>879.221</v>
      </c>
      <c r="BD43" s="214">
        <f>(BC43/BD$3)*$Z$3</f>
        <v>1678.5128181818181</v>
      </c>
      <c r="BE43" s="185">
        <f>($N43/$Z$3)*BI$3</f>
        <v>176.42857142857142</v>
      </c>
      <c r="BF43" s="214">
        <v>80</v>
      </c>
      <c r="BG43" s="215">
        <f t="shared" si="36"/>
        <v>0.18778948942214249</v>
      </c>
      <c r="BH43" s="214">
        <f>BF43*$M43</f>
        <v>1004.824</v>
      </c>
      <c r="BI43" s="214">
        <f>(BH43/BI$3)*$Z$3</f>
        <v>1623.1772307692308</v>
      </c>
      <c r="BJ43" s="185">
        <f>($N43/$Z$3)*BN$3</f>
        <v>203.57142857142856</v>
      </c>
      <c r="BK43" s="214">
        <v>100</v>
      </c>
      <c r="BL43" s="215">
        <f t="shared" si="40"/>
        <v>0.20343861354065434</v>
      </c>
      <c r="BM43" s="214">
        <f>BK43*$M43</f>
        <v>1256.03</v>
      </c>
      <c r="BN43" s="214">
        <f>(BM43/BN$3)*$Z$3</f>
        <v>1758.442</v>
      </c>
      <c r="BO43" s="185">
        <f>($N43/$Z$3)*BS$3</f>
        <v>230.71428571428572</v>
      </c>
      <c r="BP43" s="214"/>
      <c r="BQ43" s="215">
        <f t="shared" si="44"/>
        <v>0</v>
      </c>
      <c r="BR43" s="214">
        <f>BP43*$M43</f>
        <v>0</v>
      </c>
      <c r="BS43" s="214">
        <f>(BR43/BS$3)*$Z$3</f>
        <v>0</v>
      </c>
      <c r="BT43" s="185">
        <f>($N43/$Z$3)*BX$3</f>
        <v>257.85714285714283</v>
      </c>
      <c r="BU43" s="214">
        <v>110</v>
      </c>
      <c r="BV43" s="215">
        <f t="shared" si="48"/>
        <v>0.17667037491688403</v>
      </c>
      <c r="BW43" s="242">
        <f>BU43*$M43</f>
        <v>1381.633</v>
      </c>
      <c r="BX43" s="242">
        <f>(BW43/BX$3)*$Z$3</f>
        <v>1527.0680526315789</v>
      </c>
    </row>
    <row r="44" spans="1:78" s="228" customFormat="1" ht="23.25" customHeight="1" x14ac:dyDescent="0.25">
      <c r="A44" s="241" t="s">
        <v>39</v>
      </c>
      <c r="B44" s="240"/>
      <c r="C44" s="240"/>
      <c r="D44" s="239"/>
      <c r="E44" s="238"/>
      <c r="F44" s="229">
        <f>SUM(F39:F43)</f>
        <v>70</v>
      </c>
      <c r="G44" s="229">
        <f>SUM(G39:G43)</f>
        <v>69</v>
      </c>
      <c r="H44" s="229">
        <f>SUM(H39:H43)</f>
        <v>0</v>
      </c>
      <c r="I44" s="229">
        <f>SUM(I39:I43)</f>
        <v>1890</v>
      </c>
      <c r="J44" s="229">
        <f>SUM(J39:J43)</f>
        <v>2520</v>
      </c>
      <c r="K44" s="237"/>
      <c r="L44" s="229">
        <f>SUM(L39:L43)</f>
        <v>0</v>
      </c>
      <c r="M44" s="237"/>
      <c r="N44" s="229">
        <f>SUM(N39:N43)</f>
        <v>973</v>
      </c>
      <c r="O44" s="229">
        <f>SUM(O39:O43)</f>
        <v>11881.3616</v>
      </c>
      <c r="P44" s="229">
        <f>SUM(P39:P43)</f>
        <v>42600.6</v>
      </c>
      <c r="Q44" s="229">
        <f>SUM(Q39:Q43)</f>
        <v>43230.6</v>
      </c>
      <c r="R44" s="232">
        <f t="shared" si="4"/>
        <v>0.27483684242180306</v>
      </c>
      <c r="S44" s="236"/>
      <c r="T44" s="235"/>
      <c r="U44" s="234"/>
      <c r="V44" s="233"/>
      <c r="W44" s="229">
        <f>SUM(W39:W43)</f>
        <v>0</v>
      </c>
      <c r="X44" s="229">
        <f>SUM(X39:X43)</f>
        <v>0</v>
      </c>
      <c r="Y44" s="232">
        <f t="shared" si="9"/>
        <v>0</v>
      </c>
      <c r="Z44" s="231">
        <f t="shared" si="10"/>
        <v>0</v>
      </c>
      <c r="AA44" s="229">
        <f>SUM(AA39:AA43)</f>
        <v>92.666666666666657</v>
      </c>
      <c r="AB44" s="229">
        <f>SUM(AB39:AB43)</f>
        <v>50</v>
      </c>
      <c r="AC44" s="230">
        <f t="shared" si="12"/>
        <v>0.14787804818808903</v>
      </c>
      <c r="AD44" s="229">
        <f>SUM(AD39:AD43)</f>
        <v>608.84349999999995</v>
      </c>
      <c r="AE44" s="229">
        <f>SUM(AE39:AE43)</f>
        <v>6392.8567500000008</v>
      </c>
      <c r="AF44" s="229">
        <f>SUM(AF39:AF43)</f>
        <v>185.33333333333331</v>
      </c>
      <c r="AG44" s="229">
        <f>SUM(AG39:AG43)</f>
        <v>100</v>
      </c>
      <c r="AH44" s="230">
        <f t="shared" si="16"/>
        <v>0.14787804818808903</v>
      </c>
      <c r="AI44" s="229">
        <f>SUM(AI39:AI43)</f>
        <v>1217.6869999999999</v>
      </c>
      <c r="AJ44" s="229">
        <f>SUM(AJ39:AJ43)</f>
        <v>6392.8567500000008</v>
      </c>
      <c r="AK44" s="229">
        <f>SUM(AK39:AK43)</f>
        <v>278</v>
      </c>
      <c r="AL44" s="229">
        <f>SUM(AL39:AL43)</f>
        <v>148</v>
      </c>
      <c r="AM44" s="230">
        <f t="shared" si="20"/>
        <v>0.14564147155024451</v>
      </c>
      <c r="AN44" s="229">
        <f>SUM(AN39:AN43)</f>
        <v>1798.9051999999999</v>
      </c>
      <c r="AO44" s="229">
        <f>SUM(AO39:AO43)</f>
        <v>6296.1682000000001</v>
      </c>
      <c r="AP44" s="229">
        <f>SUM(AP39:AP43)</f>
        <v>370.66666666666663</v>
      </c>
      <c r="AQ44" s="229">
        <f>SUM(AQ39:AQ43)</f>
        <v>210</v>
      </c>
      <c r="AR44" s="230">
        <f t="shared" si="24"/>
        <v>0.15522824978140484</v>
      </c>
      <c r="AS44" s="229">
        <f>SUM(AS39:AS43)</f>
        <v>2556.4229999999998</v>
      </c>
      <c r="AT44" s="229">
        <f>SUM(AT39:AT43)</f>
        <v>6710.6103750000002</v>
      </c>
      <c r="AU44" s="229">
        <f>SUM(AU39:AU43)</f>
        <v>417</v>
      </c>
      <c r="AV44" s="229">
        <f>SUM(AV39:AV43)</f>
        <v>255</v>
      </c>
      <c r="AW44" s="230">
        <f t="shared" si="28"/>
        <v>0.16745279963729395</v>
      </c>
      <c r="AX44" s="229">
        <f>SUM(AX39:AX43)</f>
        <v>3102.4649999999997</v>
      </c>
      <c r="AY44" s="229">
        <f>SUM(AY39:AY43)</f>
        <v>7239.085</v>
      </c>
      <c r="AZ44" s="229">
        <f>SUM(AZ39:AZ43)</f>
        <v>509.66666666666663</v>
      </c>
      <c r="BA44" s="229">
        <f>SUM(BA39:BA43)</f>
        <v>290</v>
      </c>
      <c r="BB44" s="230">
        <f t="shared" si="32"/>
        <v>0.15579791650106428</v>
      </c>
      <c r="BC44" s="229">
        <f>SUM(BC39:BC43)</f>
        <v>3527.9815000000003</v>
      </c>
      <c r="BD44" s="229">
        <f>SUM(BD39:BD43)</f>
        <v>6735.2374090909088</v>
      </c>
      <c r="BE44" s="229">
        <f>SUM(BE39:BE43)</f>
        <v>602.33333333333337</v>
      </c>
      <c r="BF44" s="229">
        <f>SUM(BF39:BF43)</f>
        <v>340</v>
      </c>
      <c r="BG44" s="230">
        <f t="shared" si="36"/>
        <v>0.15443228781322632</v>
      </c>
      <c r="BH44" s="229">
        <f>SUM(BH39:BH43)</f>
        <v>4132.8859999999995</v>
      </c>
      <c r="BI44" s="229">
        <f>SUM(BI39:BI43)</f>
        <v>6676.2004615384622</v>
      </c>
      <c r="BJ44" s="229">
        <f>SUM(BJ39:BJ43)</f>
        <v>695</v>
      </c>
      <c r="BK44" s="229">
        <f>SUM(BK39:BK43)</f>
        <v>415</v>
      </c>
      <c r="BL44" s="230">
        <f t="shared" si="40"/>
        <v>0.1632171054762136</v>
      </c>
      <c r="BM44" s="229">
        <f>SUM(BM39:BM43)</f>
        <v>5039.9809999999998</v>
      </c>
      <c r="BN44" s="229">
        <f>SUM(BN39:BN43)</f>
        <v>7055.9733999999999</v>
      </c>
      <c r="BO44" s="229">
        <f>SUM(BO39:BO43)</f>
        <v>787.66666666666674</v>
      </c>
      <c r="BP44" s="229">
        <f>SUM(BP39:BP43)</f>
        <v>0</v>
      </c>
      <c r="BQ44" s="230">
        <f t="shared" si="44"/>
        <v>0</v>
      </c>
      <c r="BR44" s="229">
        <f>SUM(BR39:BR43)</f>
        <v>0</v>
      </c>
      <c r="BS44" s="229">
        <f>SUM(BS39:BS43)</f>
        <v>0</v>
      </c>
      <c r="BT44" s="229">
        <f>SUM(BT39:BT43)</f>
        <v>880.33333333333326</v>
      </c>
      <c r="BU44" s="229">
        <f>SUM(BU39:BU43)</f>
        <v>615</v>
      </c>
      <c r="BV44" s="230">
        <f t="shared" si="48"/>
        <v>0.16652149902590929</v>
      </c>
      <c r="BW44" s="229">
        <f>SUM(BW39:BW43)</f>
        <v>6513.2219999999998</v>
      </c>
      <c r="BX44" s="229">
        <f>SUM(BX39:BX43)</f>
        <v>7198.824315789474</v>
      </c>
    </row>
    <row r="45" spans="1:78" s="181" customFormat="1" ht="23.25" customHeight="1" x14ac:dyDescent="0.2">
      <c r="A45" s="203" t="s">
        <v>20</v>
      </c>
      <c r="B45" s="227" t="s">
        <v>38</v>
      </c>
      <c r="C45" s="202" t="s">
        <v>34</v>
      </c>
      <c r="D45" s="247" t="s">
        <v>37</v>
      </c>
      <c r="E45" s="250" t="s">
        <v>36</v>
      </c>
      <c r="F45" s="198">
        <v>9</v>
      </c>
      <c r="G45" s="198">
        <v>9</v>
      </c>
      <c r="H45" s="245"/>
      <c r="I45" s="245">
        <v>630</v>
      </c>
      <c r="J45" s="245">
        <v>630</v>
      </c>
      <c r="K45" s="249">
        <v>10.172800000000001</v>
      </c>
      <c r="L45" s="225"/>
      <c r="M45" s="212">
        <f>K45</f>
        <v>10.172800000000001</v>
      </c>
      <c r="N45" s="244">
        <v>164</v>
      </c>
      <c r="O45" s="157">
        <f>(N45*M45)</f>
        <v>1668.3392000000001</v>
      </c>
      <c r="P45" s="157">
        <f>G45*$R$1</f>
        <v>5556.5999999999995</v>
      </c>
      <c r="Q45" s="157">
        <f>(P45-((H45+I45)))+(J45)</f>
        <v>5556.5999999999995</v>
      </c>
      <c r="R45" s="209">
        <f t="shared" si="4"/>
        <v>0.30024461001331754</v>
      </c>
      <c r="S45" s="222">
        <f>R45*100</f>
        <v>30.024461001331755</v>
      </c>
      <c r="T45" s="248">
        <v>30</v>
      </c>
      <c r="U45" s="220">
        <f>((((G45*$S$1))*T45)/K45)/100</f>
        <v>163.86638880150986</v>
      </c>
      <c r="V45" s="219">
        <f>M45</f>
        <v>10.172800000000001</v>
      </c>
      <c r="W45" s="223"/>
      <c r="X45" s="218">
        <f>W45*V45</f>
        <v>0</v>
      </c>
      <c r="Y45" s="187">
        <f t="shared" si="9"/>
        <v>0</v>
      </c>
      <c r="Z45" s="217">
        <f t="shared" si="10"/>
        <v>0</v>
      </c>
      <c r="AA45" s="185">
        <f>($N45/$Z$3)*AE$3</f>
        <v>15.619047619047619</v>
      </c>
      <c r="AB45" s="214">
        <v>20</v>
      </c>
      <c r="AC45" s="215">
        <f t="shared" si="12"/>
        <v>0.38445956160241879</v>
      </c>
      <c r="AD45" s="214">
        <f>AB45*$M45</f>
        <v>203.45600000000002</v>
      </c>
      <c r="AE45" s="214">
        <f>(AD45/AE$3)*$Z$3</f>
        <v>2136.288</v>
      </c>
      <c r="AF45" s="216">
        <f>($N45/$Z$3)*AJ$3</f>
        <v>31.238095238095237</v>
      </c>
      <c r="AG45" s="214">
        <v>38</v>
      </c>
      <c r="AH45" s="215">
        <f t="shared" si="16"/>
        <v>0.36523658352229788</v>
      </c>
      <c r="AI45" s="214">
        <f>AG45*$M45</f>
        <v>386.56640000000004</v>
      </c>
      <c r="AJ45" s="214">
        <f>(AI45/AJ$3)*$Z$3</f>
        <v>2029.4736000000003</v>
      </c>
      <c r="AK45" s="185">
        <f>($N45/$Z$3)*AO$3</f>
        <v>46.857142857142854</v>
      </c>
      <c r="AL45" s="214">
        <v>58</v>
      </c>
      <c r="AM45" s="215">
        <f t="shared" si="20"/>
        <v>0.37164424288233822</v>
      </c>
      <c r="AN45" s="214">
        <f>AL45*$M45</f>
        <v>590.02240000000006</v>
      </c>
      <c r="AO45" s="214">
        <f>(AN45/AO$3)*$Z$3</f>
        <v>2065.0784000000003</v>
      </c>
      <c r="AP45" s="185">
        <f>($N45/$Z$3)*AT$3</f>
        <v>62.476190476190474</v>
      </c>
      <c r="AQ45" s="214">
        <v>78</v>
      </c>
      <c r="AR45" s="215">
        <f t="shared" si="24"/>
        <v>0.37484807256235836</v>
      </c>
      <c r="AS45" s="214">
        <f>AQ45*$M45</f>
        <v>793.47840000000008</v>
      </c>
      <c r="AT45" s="214">
        <f>(AS45/AT$3)*$Z$3</f>
        <v>2082.8808000000004</v>
      </c>
      <c r="AU45" s="185">
        <f>($N45/$Z$3)*AY$3</f>
        <v>70.285714285714278</v>
      </c>
      <c r="AV45" s="214">
        <v>85</v>
      </c>
      <c r="AW45" s="215">
        <f t="shared" si="28"/>
        <v>0.36310069706895109</v>
      </c>
      <c r="AX45" s="214">
        <f>AV45*$M45</f>
        <v>864.68799999999999</v>
      </c>
      <c r="AY45" s="214">
        <f>(AX45/AY$3)*$Z$3</f>
        <v>2017.6053333333334</v>
      </c>
      <c r="AZ45" s="185">
        <f>($N45/$Z$3)*BD$3</f>
        <v>85.904761904761898</v>
      </c>
      <c r="BA45" s="214">
        <v>100</v>
      </c>
      <c r="BB45" s="215">
        <f t="shared" si="32"/>
        <v>0.34950869236583526</v>
      </c>
      <c r="BC45" s="214">
        <f>BA45*$M45</f>
        <v>1017.2800000000001</v>
      </c>
      <c r="BD45" s="214">
        <f>(BC45/BD$3)*$Z$3</f>
        <v>1942.0800000000002</v>
      </c>
      <c r="BE45" s="185">
        <f>($N45/$Z$3)*BI$3</f>
        <v>101.52380952380952</v>
      </c>
      <c r="BF45" s="214">
        <v>120</v>
      </c>
      <c r="BG45" s="215">
        <f t="shared" si="36"/>
        <v>0.35488574917146348</v>
      </c>
      <c r="BH45" s="214">
        <f>BF45*$M45</f>
        <v>1220.7360000000001</v>
      </c>
      <c r="BI45" s="214">
        <f>(BH45/BI$3)*$Z$3</f>
        <v>1971.9581538461539</v>
      </c>
      <c r="BJ45" s="185">
        <f>($N45/$Z$3)*BN$3</f>
        <v>117.14285714285714</v>
      </c>
      <c r="BK45" s="214">
        <v>140</v>
      </c>
      <c r="BL45" s="215">
        <f t="shared" si="40"/>
        <v>0.35882892416225753</v>
      </c>
      <c r="BM45" s="214">
        <f>BK45*$M45</f>
        <v>1424.192</v>
      </c>
      <c r="BN45" s="214">
        <f>(BM45/BN$3)*$Z$3</f>
        <v>1993.8688</v>
      </c>
      <c r="BO45" s="185">
        <f>($N45/$Z$3)*BS$3</f>
        <v>132.76190476190476</v>
      </c>
      <c r="BP45" s="214"/>
      <c r="BQ45" s="215">
        <f t="shared" si="44"/>
        <v>0</v>
      </c>
      <c r="BR45" s="214">
        <f>BP45*$M45</f>
        <v>0</v>
      </c>
      <c r="BS45" s="214">
        <f>(BR45/BS$3)*$Z$3</f>
        <v>0</v>
      </c>
      <c r="BT45" s="185">
        <f>($N45/$Z$3)*BX$3</f>
        <v>148.38095238095238</v>
      </c>
      <c r="BU45" s="214">
        <v>180</v>
      </c>
      <c r="BV45" s="215">
        <f t="shared" si="48"/>
        <v>0.36422484783387044</v>
      </c>
      <c r="BW45" s="242">
        <f>BU45*$M45</f>
        <v>1831.104</v>
      </c>
      <c r="BX45" s="242">
        <f>(BW45/BX$3)*$Z$3</f>
        <v>2023.8517894736842</v>
      </c>
    </row>
    <row r="46" spans="1:78" s="181" customFormat="1" ht="23.25" customHeight="1" x14ac:dyDescent="0.2">
      <c r="A46" s="203" t="s">
        <v>20</v>
      </c>
      <c r="B46" s="227" t="s">
        <v>35</v>
      </c>
      <c r="C46" s="202" t="s">
        <v>34</v>
      </c>
      <c r="D46" s="247" t="s">
        <v>33</v>
      </c>
      <c r="E46" s="247" t="s">
        <v>32</v>
      </c>
      <c r="F46" s="198">
        <v>14</v>
      </c>
      <c r="G46" s="198">
        <v>13</v>
      </c>
      <c r="H46" s="246"/>
      <c r="I46" s="246"/>
      <c r="J46" s="245">
        <v>630</v>
      </c>
      <c r="K46" s="212">
        <v>7.7587999999999999</v>
      </c>
      <c r="L46" s="225"/>
      <c r="M46" s="212">
        <f>K46</f>
        <v>7.7587999999999999</v>
      </c>
      <c r="N46" s="244">
        <v>334</v>
      </c>
      <c r="O46" s="157">
        <f>(N46*M46)</f>
        <v>2591.4391999999998</v>
      </c>
      <c r="P46" s="157">
        <f>G46*$R$1</f>
        <v>8026.2</v>
      </c>
      <c r="Q46" s="157">
        <f>(P46-((H46+I46)))+(J46)</f>
        <v>8656.2000000000007</v>
      </c>
      <c r="R46" s="209">
        <f t="shared" si="4"/>
        <v>0.29937376677988026</v>
      </c>
      <c r="S46" s="222">
        <f>R46*100</f>
        <v>29.937376677988027</v>
      </c>
      <c r="T46" s="243">
        <v>30</v>
      </c>
      <c r="U46" s="220">
        <f>((((G46*$S$1))*T46)/K46)/100</f>
        <v>310.33922771562612</v>
      </c>
      <c r="V46" s="219">
        <f>M46</f>
        <v>7.7587999999999999</v>
      </c>
      <c r="W46" s="223"/>
      <c r="X46" s="218">
        <f>W46*V46</f>
        <v>0</v>
      </c>
      <c r="Y46" s="187">
        <f t="shared" si="9"/>
        <v>0</v>
      </c>
      <c r="Z46" s="217">
        <f t="shared" si="10"/>
        <v>0</v>
      </c>
      <c r="AA46" s="185">
        <f>($N46/$Z$3)*AE$3</f>
        <v>31.80952380952381</v>
      </c>
      <c r="AB46" s="214">
        <v>16</v>
      </c>
      <c r="AC46" s="215">
        <f t="shared" si="12"/>
        <v>0.15058321203299369</v>
      </c>
      <c r="AD46" s="214">
        <f>AB46*$M46</f>
        <v>124.1408</v>
      </c>
      <c r="AE46" s="214">
        <f>(AD46/AE$3)*$Z$3</f>
        <v>1303.4784</v>
      </c>
      <c r="AF46" s="216">
        <f>($N46/$Z$3)*AJ$3</f>
        <v>63.61904761904762</v>
      </c>
      <c r="AG46" s="214">
        <v>36</v>
      </c>
      <c r="AH46" s="215">
        <f t="shared" si="16"/>
        <v>0.16940611353711788</v>
      </c>
      <c r="AI46" s="214">
        <f>AG46*$M46</f>
        <v>279.3168</v>
      </c>
      <c r="AJ46" s="214">
        <f>(AI46/AJ$3)*$Z$3</f>
        <v>1466.4132</v>
      </c>
      <c r="AK46" s="185">
        <f>($N46/$Z$3)*AO$3</f>
        <v>95.428571428571431</v>
      </c>
      <c r="AL46" s="214">
        <v>48</v>
      </c>
      <c r="AM46" s="215">
        <f t="shared" si="20"/>
        <v>0.15058321203299369</v>
      </c>
      <c r="AN46" s="214">
        <f>AL46*$M46</f>
        <v>372.42239999999998</v>
      </c>
      <c r="AO46" s="214">
        <f>(AN46/AO$3)*$Z$3</f>
        <v>1303.4784</v>
      </c>
      <c r="AP46" s="185">
        <f>($N46/$Z$3)*AT$3</f>
        <v>127.23809523809524</v>
      </c>
      <c r="AQ46" s="214">
        <v>56</v>
      </c>
      <c r="AR46" s="215">
        <f t="shared" si="24"/>
        <v>0.13176031052886947</v>
      </c>
      <c r="AS46" s="214">
        <f>AQ46*$M46</f>
        <v>434.49279999999999</v>
      </c>
      <c r="AT46" s="214">
        <f>(AS46/AT$3)*$Z$3</f>
        <v>1140.5436</v>
      </c>
      <c r="AU46" s="185">
        <f>($N46/$Z$3)*AY$3</f>
        <v>143.14285714285714</v>
      </c>
      <c r="AV46" s="214">
        <v>65</v>
      </c>
      <c r="AW46" s="215">
        <f t="shared" si="28"/>
        <v>0.13594317752978596</v>
      </c>
      <c r="AX46" s="214">
        <f>AV46*$M46</f>
        <v>504.322</v>
      </c>
      <c r="AY46" s="214">
        <f>(AX46/AY$3)*$Z$3</f>
        <v>1176.7513333333334</v>
      </c>
      <c r="AZ46" s="185">
        <f>($N46/$Z$3)*BD$3</f>
        <v>174.95238095238096</v>
      </c>
      <c r="BA46" s="214">
        <v>92</v>
      </c>
      <c r="BB46" s="215">
        <f t="shared" si="32"/>
        <v>0.15742790348903887</v>
      </c>
      <c r="BC46" s="214">
        <f>BA46*$M46</f>
        <v>713.80960000000005</v>
      </c>
      <c r="BD46" s="214">
        <f>(BC46/BD$3)*$Z$3</f>
        <v>1362.7274181818184</v>
      </c>
      <c r="BE46" s="185">
        <f>($N46/$Z$3)*BI$3</f>
        <v>206.76190476190476</v>
      </c>
      <c r="BF46" s="214">
        <v>116</v>
      </c>
      <c r="BG46" s="215">
        <f t="shared" si="36"/>
        <v>0.16795819803680065</v>
      </c>
      <c r="BH46" s="214">
        <f>BF46*$M46</f>
        <v>900.02080000000001</v>
      </c>
      <c r="BI46" s="214">
        <f>(BH46/BI$3)*$Z$3</f>
        <v>1453.879753846154</v>
      </c>
      <c r="BJ46" s="185">
        <f>($N46/$Z$3)*BN$3</f>
        <v>238.57142857142858</v>
      </c>
      <c r="BK46" s="214">
        <v>140</v>
      </c>
      <c r="BL46" s="215">
        <f t="shared" si="40"/>
        <v>0.17568041403849263</v>
      </c>
      <c r="BM46" s="214">
        <f>BK46*$M46</f>
        <v>1086.232</v>
      </c>
      <c r="BN46" s="214">
        <f>(BM46/BN$3)*$Z$3</f>
        <v>1520.7248</v>
      </c>
      <c r="BO46" s="185">
        <f>($N46/$Z$3)*BS$3</f>
        <v>270.38095238095241</v>
      </c>
      <c r="BP46" s="214"/>
      <c r="BQ46" s="215">
        <f t="shared" si="44"/>
        <v>0</v>
      </c>
      <c r="BR46" s="214">
        <f>BP46*$M46</f>
        <v>0</v>
      </c>
      <c r="BS46" s="214">
        <f>(BR46/BS$3)*$Z$3</f>
        <v>0</v>
      </c>
      <c r="BT46" s="185">
        <f>($N46/$Z$3)*BX$3</f>
        <v>302.1904761904762</v>
      </c>
      <c r="BU46" s="214">
        <v>176</v>
      </c>
      <c r="BV46" s="215">
        <f t="shared" si="48"/>
        <v>0.17435950866978217</v>
      </c>
      <c r="BW46" s="242">
        <f>BU46*$M46</f>
        <v>1365.5488</v>
      </c>
      <c r="BX46" s="242">
        <f>(BW46/BX$3)*$Z$3</f>
        <v>1509.2907789473686</v>
      </c>
    </row>
    <row r="47" spans="1:78" s="228" customFormat="1" ht="23.25" customHeight="1" x14ac:dyDescent="0.25">
      <c r="A47" s="241" t="s">
        <v>31</v>
      </c>
      <c r="B47" s="240"/>
      <c r="C47" s="240"/>
      <c r="D47" s="239"/>
      <c r="E47" s="238"/>
      <c r="F47" s="229">
        <f>SUM(F45:F46)</f>
        <v>23</v>
      </c>
      <c r="G47" s="229">
        <f>SUM(G45:G46)</f>
        <v>22</v>
      </c>
      <c r="H47" s="229">
        <f>SUM(H45:H46)</f>
        <v>0</v>
      </c>
      <c r="I47" s="229">
        <f>SUM(I45:I46)</f>
        <v>630</v>
      </c>
      <c r="J47" s="229">
        <f>SUM(J45:J46)</f>
        <v>1260</v>
      </c>
      <c r="K47" s="237"/>
      <c r="L47" s="229">
        <f>SUM(L45:L46)</f>
        <v>0</v>
      </c>
      <c r="M47" s="237"/>
      <c r="N47" s="229">
        <f>SUM(N45:N46)</f>
        <v>498</v>
      </c>
      <c r="O47" s="229">
        <f>SUM(O45:O46)</f>
        <v>4259.7784000000001</v>
      </c>
      <c r="P47" s="229">
        <f>SUM(P45:P46)</f>
        <v>13582.8</v>
      </c>
      <c r="Q47" s="229">
        <f>SUM(Q45:Q46)</f>
        <v>14212.8</v>
      </c>
      <c r="R47" s="232">
        <f t="shared" si="4"/>
        <v>0.29971422942699544</v>
      </c>
      <c r="S47" s="236"/>
      <c r="T47" s="235"/>
      <c r="U47" s="234"/>
      <c r="V47" s="233"/>
      <c r="W47" s="229">
        <f>SUM(W21:W46)</f>
        <v>0</v>
      </c>
      <c r="X47" s="229">
        <f>SUM(X21:X46)</f>
        <v>0</v>
      </c>
      <c r="Y47" s="232">
        <f t="shared" si="9"/>
        <v>0</v>
      </c>
      <c r="Z47" s="231">
        <f t="shared" si="10"/>
        <v>0</v>
      </c>
      <c r="AA47" s="229">
        <f>SUM(AA45:AA46)</f>
        <v>47.428571428571431</v>
      </c>
      <c r="AB47" s="229">
        <f>SUM(AB45:AB46)</f>
        <v>36</v>
      </c>
      <c r="AC47" s="230">
        <f t="shared" si="12"/>
        <v>0.24201891252955085</v>
      </c>
      <c r="AD47" s="229">
        <f>SUM(AD45:AD46)</f>
        <v>327.59680000000003</v>
      </c>
      <c r="AE47" s="229">
        <f>SUM(AE45:AE46)</f>
        <v>3439.7664</v>
      </c>
      <c r="AF47" s="229">
        <f>SUM(AF45:AF46)</f>
        <v>94.857142857142861</v>
      </c>
      <c r="AG47" s="229">
        <f>SUM(AG45:AG46)</f>
        <v>74</v>
      </c>
      <c r="AH47" s="230">
        <f t="shared" si="16"/>
        <v>0.24596749408983454</v>
      </c>
      <c r="AI47" s="229">
        <f>SUM(AI45:AI46)</f>
        <v>665.88319999999999</v>
      </c>
      <c r="AJ47" s="229">
        <f>SUM(AJ45:AJ46)</f>
        <v>3495.8868000000002</v>
      </c>
      <c r="AK47" s="229">
        <f>SUM(AK45:AK46)</f>
        <v>142.28571428571428</v>
      </c>
      <c r="AL47" s="229">
        <f>SUM(AL45:AL46)</f>
        <v>106</v>
      </c>
      <c r="AM47" s="230">
        <f t="shared" si="20"/>
        <v>0.23700866824271083</v>
      </c>
      <c r="AN47" s="229">
        <f>SUM(AN45:AN46)</f>
        <v>962.44479999999999</v>
      </c>
      <c r="AO47" s="229">
        <f>SUM(AO45:AO46)</f>
        <v>3368.5568000000003</v>
      </c>
      <c r="AP47" s="229">
        <f>SUM(AP45:AP46)</f>
        <v>189.71428571428572</v>
      </c>
      <c r="AQ47" s="229">
        <f>SUM(AQ45:AQ46)</f>
        <v>134</v>
      </c>
      <c r="AR47" s="230">
        <f t="shared" si="24"/>
        <v>0.22679728132387711</v>
      </c>
      <c r="AS47" s="229">
        <f>SUM(AS45:AS46)</f>
        <v>1227.9712</v>
      </c>
      <c r="AT47" s="229">
        <f>SUM(AT45:AT46)</f>
        <v>3223.4244000000003</v>
      </c>
      <c r="AU47" s="229">
        <f>SUM(AU45:AU46)</f>
        <v>213.42857142857142</v>
      </c>
      <c r="AV47" s="229">
        <f>SUM(AV45:AV46)</f>
        <v>150</v>
      </c>
      <c r="AW47" s="230">
        <f t="shared" si="28"/>
        <v>0.22475210139217233</v>
      </c>
      <c r="AX47" s="229">
        <f>SUM(AX45:AX46)</f>
        <v>1369.01</v>
      </c>
      <c r="AY47" s="229">
        <f>SUM(AY45:AY46)</f>
        <v>3194.3566666666666</v>
      </c>
      <c r="AZ47" s="229">
        <f>SUM(AZ45:AZ46)</f>
        <v>260.85714285714289</v>
      </c>
      <c r="BA47" s="229">
        <f>SUM(BA45:BA46)</f>
        <v>192</v>
      </c>
      <c r="BB47" s="230">
        <f t="shared" si="32"/>
        <v>0.23252331828927575</v>
      </c>
      <c r="BC47" s="229">
        <f>SUM(BC45:BC46)</f>
        <v>1731.0896000000002</v>
      </c>
      <c r="BD47" s="229">
        <f>SUM(BD45:BD46)</f>
        <v>3304.8074181818183</v>
      </c>
      <c r="BE47" s="229">
        <f>SUM(BE45:BE46)</f>
        <v>308.28571428571428</v>
      </c>
      <c r="BF47" s="229">
        <f>SUM(BF45:BF46)</f>
        <v>236</v>
      </c>
      <c r="BG47" s="230">
        <f t="shared" si="36"/>
        <v>0.24103891616657577</v>
      </c>
      <c r="BH47" s="229">
        <f>SUM(BH45:BH46)</f>
        <v>2120.7568000000001</v>
      </c>
      <c r="BI47" s="229">
        <f>SUM(BI45:BI46)</f>
        <v>3425.8379076923079</v>
      </c>
      <c r="BJ47" s="229">
        <f>SUM(BJ45:BJ46)</f>
        <v>355.71428571428572</v>
      </c>
      <c r="BK47" s="229">
        <f>SUM(BK45:BK46)</f>
        <v>280</v>
      </c>
      <c r="BL47" s="230">
        <f t="shared" si="40"/>
        <v>0.24728368794326244</v>
      </c>
      <c r="BM47" s="229">
        <f>SUM(BM45:BM46)</f>
        <v>2510.424</v>
      </c>
      <c r="BN47" s="229">
        <f>SUM(BN45:BN46)</f>
        <v>3514.5936000000002</v>
      </c>
      <c r="BO47" s="229">
        <f>SUM(BO45:BO46)</f>
        <v>403.14285714285717</v>
      </c>
      <c r="BP47" s="229">
        <f>SUM(BP45:BP46)</f>
        <v>0</v>
      </c>
      <c r="BQ47" s="230">
        <f t="shared" si="44"/>
        <v>0</v>
      </c>
      <c r="BR47" s="229">
        <f>SUM(BR45:BR46)</f>
        <v>0</v>
      </c>
      <c r="BS47" s="229">
        <f>SUM(BS45:BS46)</f>
        <v>0</v>
      </c>
      <c r="BT47" s="229">
        <f>SUM(BT45:BT46)</f>
        <v>450.57142857142856</v>
      </c>
      <c r="BU47" s="229">
        <f>SUM(BU45:BU46)</f>
        <v>356</v>
      </c>
      <c r="BV47" s="230">
        <f t="shared" si="48"/>
        <v>0.24858877690680603</v>
      </c>
      <c r="BW47" s="229">
        <f>SUM(BW45:BW46)</f>
        <v>3196.6527999999998</v>
      </c>
      <c r="BX47" s="229">
        <f>SUM(BX45:BX46)</f>
        <v>3533.1425684210526</v>
      </c>
      <c r="BY47" s="181"/>
      <c r="BZ47" s="181"/>
    </row>
    <row r="48" spans="1:78" s="181" customFormat="1" ht="23.25" customHeight="1" x14ac:dyDescent="0.25">
      <c r="A48" s="203" t="s">
        <v>30</v>
      </c>
      <c r="B48" s="227" t="s">
        <v>29</v>
      </c>
      <c r="C48" s="201" t="s">
        <v>28</v>
      </c>
      <c r="D48" s="226" t="s">
        <v>27</v>
      </c>
      <c r="E48" s="199" t="s">
        <v>21</v>
      </c>
      <c r="F48" s="198">
        <v>14</v>
      </c>
      <c r="G48" s="198">
        <v>13</v>
      </c>
      <c r="H48" s="197"/>
      <c r="I48" s="197"/>
      <c r="J48" s="213"/>
      <c r="K48" s="212">
        <v>21.9329</v>
      </c>
      <c r="L48" s="225"/>
      <c r="M48" s="212">
        <f>K48</f>
        <v>21.9329</v>
      </c>
      <c r="N48" s="224">
        <v>73</v>
      </c>
      <c r="O48" s="157">
        <f>(N48*M48)</f>
        <v>1601.1016999999999</v>
      </c>
      <c r="P48" s="157">
        <f>G48*$R$1</f>
        <v>8026.2</v>
      </c>
      <c r="Q48" s="157">
        <f>(P48-((H48+I48)))+(J48)</f>
        <v>8026.2</v>
      </c>
      <c r="R48" s="209">
        <f t="shared" si="4"/>
        <v>0.19948440108644189</v>
      </c>
      <c r="S48" s="222">
        <f>R48*100</f>
        <v>19.948440108644188</v>
      </c>
      <c r="T48" s="221">
        <v>20</v>
      </c>
      <c r="U48" s="220">
        <f>((((G48*$S$1))*T48)/K48)/100</f>
        <v>73.188680019514067</v>
      </c>
      <c r="V48" s="219">
        <f>M48</f>
        <v>21.9329</v>
      </c>
      <c r="W48" s="223"/>
      <c r="X48" s="218">
        <f>W48*V48</f>
        <v>0</v>
      </c>
      <c r="Y48" s="187">
        <f t="shared" si="9"/>
        <v>0</v>
      </c>
      <c r="Z48" s="217">
        <f t="shared" si="10"/>
        <v>0</v>
      </c>
      <c r="AA48" s="185">
        <f>($N48/$Z$3)*AE$3</f>
        <v>6.9523809523809526</v>
      </c>
      <c r="AB48" s="214">
        <v>0</v>
      </c>
      <c r="AC48" s="215">
        <f t="shared" si="12"/>
        <v>0</v>
      </c>
      <c r="AD48" s="214">
        <f>AB48*$M48</f>
        <v>0</v>
      </c>
      <c r="AE48" s="214">
        <f>(AD48/AE$3)*$Z$3</f>
        <v>0</v>
      </c>
      <c r="AF48" s="216">
        <f>($N48/$Z$3)*AJ$3</f>
        <v>13.904761904761905</v>
      </c>
      <c r="AG48" s="214">
        <v>0</v>
      </c>
      <c r="AH48" s="215">
        <f t="shared" si="16"/>
        <v>0</v>
      </c>
      <c r="AI48" s="214">
        <f>AG48*$M48</f>
        <v>0</v>
      </c>
      <c r="AJ48" s="214">
        <f>(AI48/AJ$3)*$Z$3</f>
        <v>0</v>
      </c>
      <c r="AK48" s="185">
        <f>($N48/$Z$3)*AO$3</f>
        <v>20.857142857142858</v>
      </c>
      <c r="AL48" s="214">
        <v>0</v>
      </c>
      <c r="AM48" s="215">
        <f t="shared" si="20"/>
        <v>0</v>
      </c>
      <c r="AN48" s="214">
        <f>AL48*$M48</f>
        <v>0</v>
      </c>
      <c r="AO48" s="214">
        <f>(AN48/AO$3)*$Z$3</f>
        <v>0</v>
      </c>
      <c r="AP48" s="185">
        <f>($N48/$Z$3)*AT$3</f>
        <v>27.80952380952381</v>
      </c>
      <c r="AQ48" s="214">
        <v>0</v>
      </c>
      <c r="AR48" s="215">
        <f t="shared" si="24"/>
        <v>0</v>
      </c>
      <c r="AS48" s="214">
        <f>AQ48*$M48</f>
        <v>0</v>
      </c>
      <c r="AT48" s="214">
        <f>(AS48/AT$3)*$Z$3</f>
        <v>0</v>
      </c>
      <c r="AU48" s="185">
        <f>($N48/$Z$3)*AY$3</f>
        <v>31.285714285714285</v>
      </c>
      <c r="AV48" s="214">
        <v>0</v>
      </c>
      <c r="AW48" s="215">
        <f t="shared" si="28"/>
        <v>0</v>
      </c>
      <c r="AX48" s="214">
        <f>AV48*$M48</f>
        <v>0</v>
      </c>
      <c r="AY48" s="214">
        <f>(AX48/AY$3)*$Z$3</f>
        <v>0</v>
      </c>
      <c r="AZ48" s="185">
        <f>($N48/$Z$3)*BD$3</f>
        <v>38.238095238095241</v>
      </c>
      <c r="BA48" s="214">
        <v>0</v>
      </c>
      <c r="BB48" s="215">
        <f t="shared" si="32"/>
        <v>0</v>
      </c>
      <c r="BC48" s="214">
        <f>BA48*$M48</f>
        <v>0</v>
      </c>
      <c r="BD48" s="214">
        <f>(BC48/BD$3)*$Z$3</f>
        <v>0</v>
      </c>
      <c r="BE48" s="185">
        <f>($N48/$Z$3)*BI$3</f>
        <v>45.19047619047619</v>
      </c>
      <c r="BF48" s="214">
        <v>0</v>
      </c>
      <c r="BG48" s="215">
        <f t="shared" si="36"/>
        <v>0</v>
      </c>
      <c r="BH48" s="214">
        <f>BF48*$M48</f>
        <v>0</v>
      </c>
      <c r="BI48" s="214">
        <f>(BH48/BI$3)*$Z$3</f>
        <v>0</v>
      </c>
      <c r="BJ48" s="185">
        <f>($N48/$Z$3)*BN$3</f>
        <v>52.142857142857146</v>
      </c>
      <c r="BK48" s="214">
        <v>0</v>
      </c>
      <c r="BL48" s="215">
        <f t="shared" si="40"/>
        <v>0</v>
      </c>
      <c r="BM48" s="214">
        <f>BK48*$M48</f>
        <v>0</v>
      </c>
      <c r="BN48" s="214">
        <f>(BM48/BN$3)*$Z$3</f>
        <v>0</v>
      </c>
      <c r="BO48" s="185">
        <f>($N48/$Z$3)*BS$3</f>
        <v>59.095238095238095</v>
      </c>
      <c r="BP48" s="214"/>
      <c r="BQ48" s="215">
        <f t="shared" si="44"/>
        <v>0</v>
      </c>
      <c r="BR48" s="214">
        <f>BP48*$M48</f>
        <v>0</v>
      </c>
      <c r="BS48" s="214">
        <f>(BR48/BS$3)*$Z$3</f>
        <v>0</v>
      </c>
      <c r="BT48" s="185">
        <f>($N48/$Z$3)*BX$3</f>
        <v>66.047619047619051</v>
      </c>
      <c r="BU48" s="214"/>
      <c r="BV48" s="215">
        <f t="shared" si="48"/>
        <v>0</v>
      </c>
      <c r="BW48" s="214">
        <f>BU48*$M48</f>
        <v>0</v>
      </c>
      <c r="BX48" s="214">
        <f>(BW48/BX$3)*$Z$3</f>
        <v>0</v>
      </c>
    </row>
    <row r="49" spans="1:76" s="181" customFormat="1" ht="23.25" hidden="1" customHeight="1" x14ac:dyDescent="0.25">
      <c r="A49" s="203"/>
      <c r="B49" s="202"/>
      <c r="C49" s="201" t="s">
        <v>26</v>
      </c>
      <c r="D49" s="200" t="s">
        <v>25</v>
      </c>
      <c r="E49" s="199" t="s">
        <v>21</v>
      </c>
      <c r="F49" s="198">
        <v>27</v>
      </c>
      <c r="G49" s="198">
        <v>7</v>
      </c>
      <c r="H49" s="197"/>
      <c r="I49" s="197"/>
      <c r="J49" s="213">
        <f>630*4</f>
        <v>2520</v>
      </c>
      <c r="K49" s="196"/>
      <c r="L49" s="211">
        <v>1</v>
      </c>
      <c r="M49" s="196"/>
      <c r="N49" s="211">
        <v>1</v>
      </c>
      <c r="O49" s="157">
        <f>(N49*M49)</f>
        <v>0</v>
      </c>
      <c r="P49" s="157">
        <f>G49*$R$1</f>
        <v>4321.8</v>
      </c>
      <c r="Q49" s="157">
        <f>(P49-((H49+I49)))+(J49)</f>
        <v>6841.8</v>
      </c>
      <c r="R49" s="209">
        <f t="shared" si="4"/>
        <v>0</v>
      </c>
      <c r="S49" s="222">
        <v>1</v>
      </c>
      <c r="T49" s="221"/>
      <c r="U49" s="220"/>
      <c r="V49" s="219">
        <f>M49</f>
        <v>0</v>
      </c>
      <c r="W49" s="211"/>
      <c r="X49" s="218">
        <f>W49*V49</f>
        <v>0</v>
      </c>
      <c r="Y49" s="187">
        <f t="shared" si="9"/>
        <v>0</v>
      </c>
      <c r="Z49" s="217"/>
      <c r="AA49" s="185"/>
      <c r="AB49" s="214"/>
      <c r="AC49" s="215">
        <f t="shared" si="12"/>
        <v>0</v>
      </c>
      <c r="AD49" s="214">
        <f>AB49*$M49</f>
        <v>0</v>
      </c>
      <c r="AE49" s="214">
        <f>(AD49/AE$3)*$Z$3</f>
        <v>0</v>
      </c>
      <c r="AF49" s="216"/>
      <c r="AG49" s="214"/>
      <c r="AH49" s="215">
        <f t="shared" si="16"/>
        <v>0</v>
      </c>
      <c r="AI49" s="214">
        <f>AG49*$M49</f>
        <v>0</v>
      </c>
      <c r="AJ49" s="214">
        <f>(AI49/AJ$3)*$Z$3</f>
        <v>0</v>
      </c>
      <c r="AK49" s="205"/>
      <c r="AL49" s="214"/>
      <c r="AM49" s="215">
        <f t="shared" si="20"/>
        <v>0</v>
      </c>
      <c r="AN49" s="214">
        <f>AL49*$M49</f>
        <v>0</v>
      </c>
      <c r="AO49" s="214">
        <f>(AN49/AO$3)*$Z$3</f>
        <v>0</v>
      </c>
      <c r="AP49" s="205"/>
      <c r="AQ49" s="214"/>
      <c r="AR49" s="215">
        <f t="shared" si="24"/>
        <v>0</v>
      </c>
      <c r="AS49" s="214">
        <f>AQ49*$M49</f>
        <v>0</v>
      </c>
      <c r="AT49" s="214">
        <f>(AS49/AT$3)*$Z$3</f>
        <v>0</v>
      </c>
      <c r="AU49" s="205"/>
      <c r="AV49" s="214"/>
      <c r="AW49" s="215">
        <f t="shared" si="28"/>
        <v>0</v>
      </c>
      <c r="AX49" s="214">
        <f>AV49*$M49</f>
        <v>0</v>
      </c>
      <c r="AY49" s="214">
        <f>(AX49/AY$3)*$Z$3</f>
        <v>0</v>
      </c>
      <c r="AZ49" s="205"/>
      <c r="BA49" s="214"/>
      <c r="BB49" s="215">
        <f t="shared" si="32"/>
        <v>0</v>
      </c>
      <c r="BC49" s="214">
        <f>BA49*$M49</f>
        <v>0</v>
      </c>
      <c r="BD49" s="214">
        <f>(BC49/BD$3)*$Z$3</f>
        <v>0</v>
      </c>
      <c r="BE49" s="205"/>
      <c r="BF49" s="214"/>
      <c r="BG49" s="215">
        <f t="shared" si="36"/>
        <v>0</v>
      </c>
      <c r="BH49" s="214">
        <f>BF49*$M49</f>
        <v>0</v>
      </c>
      <c r="BI49" s="214">
        <f>(BH49/BI$3)*$Z$3</f>
        <v>0</v>
      </c>
      <c r="BJ49" s="205"/>
      <c r="BK49" s="214"/>
      <c r="BL49" s="215">
        <f t="shared" si="40"/>
        <v>0</v>
      </c>
      <c r="BM49" s="214">
        <f>BK49*$M49</f>
        <v>0</v>
      </c>
      <c r="BN49" s="214">
        <f>(BM49/BN$3)*$Z$3</f>
        <v>0</v>
      </c>
      <c r="BO49" s="205"/>
      <c r="BP49" s="214"/>
      <c r="BQ49" s="215">
        <f t="shared" si="44"/>
        <v>0</v>
      </c>
      <c r="BR49" s="214">
        <f>BP49*$M49</f>
        <v>0</v>
      </c>
      <c r="BS49" s="214">
        <f>(BR49/BS$3)*$Z$3</f>
        <v>0</v>
      </c>
      <c r="BT49" s="205"/>
      <c r="BU49" s="214"/>
      <c r="BV49" s="215">
        <f t="shared" si="48"/>
        <v>0</v>
      </c>
      <c r="BW49" s="214">
        <f>BU49*$M49</f>
        <v>0</v>
      </c>
      <c r="BX49" s="214">
        <f>(BW49/BX$3)*$Z$3</f>
        <v>0</v>
      </c>
    </row>
    <row r="50" spans="1:76" s="181" customFormat="1" ht="23.25" hidden="1" customHeight="1" x14ac:dyDescent="0.35">
      <c r="A50" s="203" t="s">
        <v>20</v>
      </c>
      <c r="B50" s="202" t="s">
        <v>24</v>
      </c>
      <c r="C50" s="201" t="s">
        <v>23</v>
      </c>
      <c r="D50" s="200" t="s">
        <v>22</v>
      </c>
      <c r="E50" s="199" t="s">
        <v>21</v>
      </c>
      <c r="F50" s="198">
        <v>7</v>
      </c>
      <c r="G50" s="198">
        <v>7</v>
      </c>
      <c r="H50" s="197"/>
      <c r="I50" s="197"/>
      <c r="J50" s="213"/>
      <c r="K50" s="196"/>
      <c r="L50" s="211">
        <v>1</v>
      </c>
      <c r="M50" s="212"/>
      <c r="N50" s="211">
        <v>1</v>
      </c>
      <c r="O50" s="210">
        <f>Q50*0.0001</f>
        <v>0.43218000000000006</v>
      </c>
      <c r="P50" s="157">
        <f>G50*$R$1</f>
        <v>4321.8</v>
      </c>
      <c r="Q50" s="157">
        <f>(P50-((H50+I50)))+(J50)</f>
        <v>4321.8</v>
      </c>
      <c r="R50" s="209">
        <f t="shared" si="4"/>
        <v>1E-4</v>
      </c>
      <c r="S50" s="208">
        <v>1</v>
      </c>
      <c r="T50" s="208">
        <v>1</v>
      </c>
      <c r="U50" s="191"/>
      <c r="V50" s="190"/>
      <c r="W50" s="189"/>
      <c r="X50" s="188"/>
      <c r="Y50" s="207"/>
      <c r="Z50" s="186"/>
      <c r="AA50" s="205"/>
      <c r="AB50" s="182"/>
      <c r="AC50" s="204"/>
      <c r="AD50" s="182"/>
      <c r="AE50" s="182"/>
      <c r="AF50" s="206"/>
      <c r="AG50" s="182"/>
      <c r="AH50" s="204"/>
      <c r="AI50" s="182"/>
      <c r="AJ50" s="182"/>
      <c r="AK50" s="205"/>
      <c r="AL50" s="182"/>
      <c r="AM50" s="204"/>
      <c r="AN50" s="182"/>
      <c r="AO50" s="182"/>
      <c r="AP50" s="205"/>
      <c r="AQ50" s="182"/>
      <c r="AR50" s="204"/>
      <c r="AS50" s="182"/>
      <c r="AT50" s="182"/>
      <c r="AU50" s="205"/>
      <c r="AV50" s="182"/>
      <c r="AW50" s="204"/>
      <c r="AX50" s="182"/>
      <c r="AY50" s="182"/>
      <c r="AZ50" s="205"/>
      <c r="BA50" s="182"/>
      <c r="BB50" s="204"/>
      <c r="BC50" s="182"/>
      <c r="BD50" s="182"/>
      <c r="BE50" s="205"/>
      <c r="BF50" s="182"/>
      <c r="BG50" s="204"/>
      <c r="BH50" s="182"/>
      <c r="BI50" s="182"/>
      <c r="BJ50" s="205"/>
      <c r="BK50" s="182"/>
      <c r="BL50" s="204"/>
      <c r="BM50" s="182"/>
      <c r="BN50" s="182"/>
      <c r="BO50" s="205"/>
      <c r="BP50" s="182"/>
      <c r="BQ50" s="204"/>
      <c r="BR50" s="182"/>
      <c r="BS50" s="182"/>
      <c r="BT50" s="205"/>
      <c r="BU50" s="182"/>
      <c r="BV50" s="204"/>
      <c r="BW50" s="182"/>
      <c r="BX50" s="182"/>
    </row>
    <row r="51" spans="1:76" s="181" customFormat="1" ht="23.25" customHeight="1" x14ac:dyDescent="0.35">
      <c r="A51" s="203" t="s">
        <v>20</v>
      </c>
      <c r="B51" s="202" t="s">
        <v>19</v>
      </c>
      <c r="C51" s="201" t="s">
        <v>17</v>
      </c>
      <c r="D51" s="200" t="s">
        <v>18</v>
      </c>
      <c r="E51" s="199" t="s">
        <v>17</v>
      </c>
      <c r="F51" s="198">
        <v>17</v>
      </c>
      <c r="G51" s="198">
        <v>15</v>
      </c>
      <c r="H51" s="197"/>
      <c r="I51" s="197"/>
      <c r="J51" s="197"/>
      <c r="K51" s="196"/>
      <c r="L51" s="189"/>
      <c r="M51" s="195">
        <v>0.91</v>
      </c>
      <c r="N51" s="189">
        <f>O51/M51</f>
        <v>7429.1538461538457</v>
      </c>
      <c r="O51" s="157">
        <f>((G51*O1))*R51</f>
        <v>6760.53</v>
      </c>
      <c r="P51" s="157">
        <f>G51*$O$1</f>
        <v>9261</v>
      </c>
      <c r="Q51" s="157">
        <f>(P51-((H51+I51)))+(J51)</f>
        <v>9261</v>
      </c>
      <c r="R51" s="194">
        <v>0.73</v>
      </c>
      <c r="S51" s="193"/>
      <c r="T51" s="192"/>
      <c r="U51" s="191"/>
      <c r="V51" s="190"/>
      <c r="W51" s="189"/>
      <c r="X51" s="188"/>
      <c r="Y51" s="187"/>
      <c r="Z51" s="186"/>
      <c r="AA51" s="185">
        <f>($N51/$Z$3)*AE$3</f>
        <v>707.53846153846155</v>
      </c>
      <c r="AB51" s="184">
        <f>AD51/$M$51</f>
        <v>624.17582417582412</v>
      </c>
      <c r="AC51" s="183">
        <f>AE51/$Q51</f>
        <v>0.64399092970521543</v>
      </c>
      <c r="AD51" s="182">
        <v>568</v>
      </c>
      <c r="AE51" s="182">
        <f>(AD51/AE$3)*$Z$3</f>
        <v>5964</v>
      </c>
      <c r="AF51" s="185">
        <f>($N51/$Z$3)*AJ$3</f>
        <v>1415.0769230769231</v>
      </c>
      <c r="AG51" s="184">
        <f>AI51/$M$51</f>
        <v>628.57142857142856</v>
      </c>
      <c r="AH51" s="183">
        <f>AJ51/$Q51</f>
        <v>0.32426303854875282</v>
      </c>
      <c r="AI51" s="182">
        <v>572</v>
      </c>
      <c r="AJ51" s="182">
        <f>(AI51/AJ$3)*$Z$3</f>
        <v>3003</v>
      </c>
      <c r="AK51" s="185">
        <f>($N51/$Z$3)*AO$3</f>
        <v>2122.6153846153848</v>
      </c>
      <c r="AL51" s="184">
        <f>AN51/$M$51</f>
        <v>752.74725274725267</v>
      </c>
      <c r="AM51" s="183">
        <f>AO51/$Q51</f>
        <v>0.25888133030990174</v>
      </c>
      <c r="AN51" s="182">
        <v>685</v>
      </c>
      <c r="AO51" s="182">
        <f>(AN51/AO$3)*$Z$3</f>
        <v>2397.5</v>
      </c>
      <c r="AP51" s="185">
        <f>($N51/$Z$3)*AT$3</f>
        <v>2830.1538461538462</v>
      </c>
      <c r="AQ51" s="184">
        <f>AS51/$M$51</f>
        <v>2508.7912087912086</v>
      </c>
      <c r="AR51" s="183">
        <f>AT51/$Q51</f>
        <v>0.64710884353741494</v>
      </c>
      <c r="AS51" s="182">
        <v>2283</v>
      </c>
      <c r="AT51" s="182">
        <f>(AS51/AT$3)*$Z$3</f>
        <v>5992.875</v>
      </c>
      <c r="AU51" s="185">
        <f>($N51/$Z$3)*AY$3</f>
        <v>3183.9230769230771</v>
      </c>
      <c r="AV51" s="184">
        <f>AX51/$M$51</f>
        <v>3070.3296703296701</v>
      </c>
      <c r="AW51" s="183">
        <f>AY51/$Q51</f>
        <v>0.70395565633660884</v>
      </c>
      <c r="AX51" s="182">
        <v>2794</v>
      </c>
      <c r="AY51" s="182">
        <f>(AX51/AY$3)*$Z$3</f>
        <v>6519.3333333333339</v>
      </c>
      <c r="AZ51" s="185">
        <f>($N51/$Z$3)*BD$3</f>
        <v>3891.4615384615386</v>
      </c>
      <c r="BA51" s="184">
        <f>BC51/$M$51</f>
        <v>3647.2527472527472</v>
      </c>
      <c r="BB51" s="183">
        <f>BD51/$Q51</f>
        <v>0.68418882704596995</v>
      </c>
      <c r="BC51" s="182">
        <v>3319</v>
      </c>
      <c r="BD51" s="182">
        <f>(BC51/BD$3)*$Z$3</f>
        <v>6336.2727272727279</v>
      </c>
      <c r="BE51" s="185">
        <f>($N51/$Z$3)*BI$3</f>
        <v>4599</v>
      </c>
      <c r="BF51" s="184">
        <f>BH51/$M$51</f>
        <v>4053.8461538461538</v>
      </c>
      <c r="BG51" s="183">
        <f>BI51/$Q51</f>
        <v>0.64346764346764351</v>
      </c>
      <c r="BH51" s="182">
        <v>3689</v>
      </c>
      <c r="BI51" s="182">
        <f>(BH51/BI$3)*$Z$3</f>
        <v>5959.1538461538466</v>
      </c>
      <c r="BJ51" s="185">
        <f>($N51/$Z$3)*BN$3</f>
        <v>5306.5384615384619</v>
      </c>
      <c r="BK51" s="184">
        <f>BM51/$M$51</f>
        <v>4517.5824175824173</v>
      </c>
      <c r="BL51" s="183">
        <f>BN51/$Q51</f>
        <v>0.6214663643235071</v>
      </c>
      <c r="BM51" s="182">
        <v>4111</v>
      </c>
      <c r="BN51" s="182">
        <f>(BM51/BN$3)*$Z$3</f>
        <v>5755.4</v>
      </c>
      <c r="BO51" s="185">
        <f>($N51/$Z$3)*BS$3</f>
        <v>6014.0769230769229</v>
      </c>
      <c r="BP51" s="184">
        <f>BR51/$M$51</f>
        <v>0</v>
      </c>
      <c r="BQ51" s="183">
        <f>BS51/$Q51</f>
        <v>0</v>
      </c>
      <c r="BR51" s="182"/>
      <c r="BS51" s="182">
        <f>(BR51/BS$3)*$Z$3</f>
        <v>0</v>
      </c>
      <c r="BT51" s="185">
        <f>($N51/$Z$3)*BX$3</f>
        <v>6721.6153846153848</v>
      </c>
      <c r="BU51" s="184">
        <f>BW51/$M$51</f>
        <v>6068.131868131868</v>
      </c>
      <c r="BV51" s="183">
        <f>BX51/$Q51</f>
        <v>0.65902852369017795</v>
      </c>
      <c r="BW51" s="182">
        <v>5522</v>
      </c>
      <c r="BX51" s="182">
        <f>(BW51/BX$3)*$Z$3</f>
        <v>6103.2631578947376</v>
      </c>
    </row>
    <row r="52" spans="1:76" s="164" customFormat="1" ht="28.5" customHeight="1" thickBot="1" x14ac:dyDescent="0.35">
      <c r="A52" s="180"/>
      <c r="B52" s="179"/>
      <c r="C52" s="178"/>
      <c r="D52" s="177"/>
      <c r="E52" s="176"/>
      <c r="F52" s="165">
        <f>F31+F36+F38+F48+F50+F51+F49+F47+F44</f>
        <v>398</v>
      </c>
      <c r="G52" s="165">
        <f>G31+G36+G38+G48+G50+G51+G49+G47+G44</f>
        <v>353.5</v>
      </c>
      <c r="H52" s="165">
        <f>H31+H36+H38+H48+H50+H51+H49+H47+H44</f>
        <v>0</v>
      </c>
      <c r="I52" s="165">
        <f>I31+I36+I38+I48+I50+I51+I49+I47+I44</f>
        <v>4410</v>
      </c>
      <c r="J52" s="165">
        <f>J31+J36+J38+J48+J50+J51+J49+J47+J44</f>
        <v>17010</v>
      </c>
      <c r="K52" s="175"/>
      <c r="L52" s="165">
        <f>L31+L36+L38+L48+L50+L51+L49+L47+L44</f>
        <v>2</v>
      </c>
      <c r="M52" s="175"/>
      <c r="N52" s="167">
        <f>N31+N36+N38+N48+N50+N51+N49+N47+N44</f>
        <v>33620.153846153844</v>
      </c>
      <c r="O52" s="165">
        <f>O31+O36+O38+O48+O50+O51+O49+O47+O44</f>
        <v>124847.17831904819</v>
      </c>
      <c r="P52" s="167">
        <f>P31+P36+P38+P48+P50+P51+P49+P47+P44</f>
        <v>218250.9</v>
      </c>
      <c r="Q52" s="167">
        <f>Q31+Q36++Q38+Q48+Q50+Q51+Q49+Q47+Q44</f>
        <v>230850.9</v>
      </c>
      <c r="R52" s="174">
        <f>O52/Q52</f>
        <v>0.54081304564568822</v>
      </c>
      <c r="S52" s="173"/>
      <c r="T52" s="172"/>
      <c r="U52" s="171"/>
      <c r="V52" s="170"/>
      <c r="W52" s="165">
        <f>W31+W36+W38+W48+W50+W51+W49+W47+W44</f>
        <v>0</v>
      </c>
      <c r="X52" s="165">
        <f>X31+X36+X38+X48+X50+X51+X49+X47+X44</f>
        <v>0</v>
      </c>
      <c r="Y52" s="169">
        <f>X52/Q52</f>
        <v>0</v>
      </c>
      <c r="Z52" s="168">
        <f>W52/N52</f>
        <v>0</v>
      </c>
      <c r="AA52" s="165">
        <f>AA31+AA36+AA38+AA48+AA50+AA51+AA49+AA47+AA44</f>
        <v>3201.728937728938</v>
      </c>
      <c r="AB52" s="165">
        <f>AB31+AB36+AB38+AB48+AB50+AB51+AB49+AB47+AB44</f>
        <v>2294.1758241758243</v>
      </c>
      <c r="AC52" s="166">
        <f>AE52/$Q52</f>
        <v>0.36416556761547708</v>
      </c>
      <c r="AD52" s="165">
        <f>AD31+AD36+AD38+AD48+AD50+AD51+AD49+AD47+AD44</f>
        <v>8006.4713364803574</v>
      </c>
      <c r="AE52" s="165">
        <f>AE31+AE36+AE38+AE48+AE50+AE51+AE49+AE47+AE44</f>
        <v>84067.94903304374</v>
      </c>
      <c r="AF52" s="165">
        <f>AF31+AF36+AF38+AF48+AF50+AF51+AF49+AF47+AF44</f>
        <v>6403.4578754578761</v>
      </c>
      <c r="AG52" s="165">
        <f>AG31+AG36+AG38+AG48+AG50+AG51+AG49+AG47+AG44</f>
        <v>4260.5714285714284</v>
      </c>
      <c r="AH52" s="166">
        <f>AJ52/$Q52</f>
        <v>0.3784943320907293</v>
      </c>
      <c r="AI52" s="165">
        <f>AI31+AI36+AI38+AI48+AI50+AI51+AI49+AI47+AI44</f>
        <v>16643.001372960713</v>
      </c>
      <c r="AJ52" s="165">
        <f>AJ31+AJ36+AJ38+AJ48+AJ50+AJ51+AJ49+AJ47+AJ44</f>
        <v>87375.757208043739</v>
      </c>
      <c r="AK52" s="165">
        <f>AK31+AK36+AK38+AK48+AK50+AK51+AK49+AK47+AK44</f>
        <v>9605.1868131868123</v>
      </c>
      <c r="AL52" s="165">
        <f>AL31+AL36+AL38+AL48+AL50+AL51+AL49+AL47+AL44</f>
        <v>6561.7472527472528</v>
      </c>
      <c r="AM52" s="166">
        <f>AO52/$Q52</f>
        <v>0.39585903557777447</v>
      </c>
      <c r="AN52" s="165">
        <f>AN31+AN36+AN38+AN48+AN50+AN51+AN49+AN47+AN44</f>
        <v>26109.832753217499</v>
      </c>
      <c r="AO52" s="165">
        <f>AO31+AO36+AO38+AO48+AO50+AO51+AO49+AO47+AO44</f>
        <v>91384.414636261252</v>
      </c>
      <c r="AP52" s="167">
        <f>AP31+AP36+AP38+AP48+AP50+AP51+AP49+AP47+AP44</f>
        <v>12806.915750915752</v>
      </c>
      <c r="AQ52" s="165">
        <f>AQ31+AQ36+AQ38+AQ48+AQ50+AQ51+AQ49+AQ47+AQ44</f>
        <v>10118.791208791208</v>
      </c>
      <c r="AR52" s="166">
        <f>AT52/$Q52</f>
        <v>0.40523217474117224</v>
      </c>
      <c r="AS52" s="165">
        <f>AS31+AS36+AS38+AS48+AS50+AS51+AS49+AS47+AS44</f>
        <v>35637.414189697862</v>
      </c>
      <c r="AT52" s="165">
        <f>AT31+AT36+AT38+AT48+AT50+AT51+AT49+AT47+AT44</f>
        <v>93548.212247956879</v>
      </c>
      <c r="AU52" s="167">
        <f>AU31+AU36+AU38+AU48+AU50+AU51+AU49+AU47+AU44</f>
        <v>14407.780219780218</v>
      </c>
      <c r="AV52" s="165">
        <f>AV31+AV36+AV38+AV48+AV50+AV51+AV49+AV47+AV44</f>
        <v>12465.329670329669</v>
      </c>
      <c r="AW52" s="166">
        <f>AY52/$Q52</f>
        <v>0.4429565840895176</v>
      </c>
      <c r="AX52" s="165">
        <f>AX31+AX36+AX38+AX48+AX50+AX51+AX49+AX47+AX44</f>
        <v>43824.396899138919</v>
      </c>
      <c r="AY52" s="165">
        <f>AY31+AY36+AY38+AY48+AY50+AY51+AY49+AY47+AY44</f>
        <v>102256.92609799081</v>
      </c>
      <c r="AZ52" s="165">
        <f>AZ31+AZ36+AZ38+AZ48+AZ50+AZ51+AZ49+AZ47+AZ44</f>
        <v>17609.509157509157</v>
      </c>
      <c r="BA52" s="165">
        <f>BA31+BA36+BA38+BA48+BA50+BA51+BA49+BA47+BA44</f>
        <v>15026.252747252747</v>
      </c>
      <c r="BB52" s="166">
        <f>BD52/$Q52</f>
        <v>0.43441962899705749</v>
      </c>
      <c r="BC52" s="165">
        <f>BC31+BC36+BC38+BC48+BC50+BC51+BC49+BC47+BC44</f>
        <v>52530.84693561928</v>
      </c>
      <c r="BD52" s="165">
        <f>BD31+BD36+BD38+BD48+BD50+BD51+BD49+BD47+BD44</f>
        <v>100286.16233163682</v>
      </c>
      <c r="BE52" s="165">
        <f>BE31+BE36+BE38+BE48+BE50+BE51+BE49+BE47+BE44</f>
        <v>20811.238095238095</v>
      </c>
      <c r="BF52" s="165">
        <f>BF31+BF36+BF38+BF48+BF50+BF51+BF49+BF47+BF44</f>
        <v>17554.846153846152</v>
      </c>
      <c r="BG52" s="166">
        <f>BI52/$Q52</f>
        <v>0.43511425028224754</v>
      </c>
      <c r="BH52" s="165">
        <f>BH31+BH36+BH38+BH48+BH50+BH51+BH49+BH47+BH44</f>
        <v>62181.176745060366</v>
      </c>
      <c r="BI52" s="165">
        <f>BI31+BI36+BI38+BI48+BI50+BI51+BI49+BI47+BI44</f>
        <v>100446.5162804821</v>
      </c>
      <c r="BJ52" s="165">
        <f>BJ31+BJ36+BJ38+BJ48+BJ50+BJ51+BJ49+BJ47+BJ44</f>
        <v>24012.967032967033</v>
      </c>
      <c r="BK52" s="165">
        <f>BK31+BK36+BK38+BK48+BK50+BK51+BK49+BK47+BK44</f>
        <v>20223.582417582416</v>
      </c>
      <c r="BL52" s="166">
        <f>BN52/$Q52</f>
        <v>0.44041327902747623</v>
      </c>
      <c r="BM52" s="165">
        <f>BM31+BM36+BM38+BM48+BM50+BM51+BM49+BM47+BM44</f>
        <v>72621.287025317142</v>
      </c>
      <c r="BN52" s="165">
        <f>BN31+BN36+BN38+BN48+BN50+BN51+BN49+BN47+BN44</f>
        <v>101669.80183544401</v>
      </c>
      <c r="BO52" s="167">
        <f>BO31+BO36+BO38+BO48+BO50+BO51+BO49+BO47+BO44</f>
        <v>27214.695970695971</v>
      </c>
      <c r="BP52" s="165">
        <f>BP31+BP36+BP38+BP48+BP50+BP51+BP49+BP47+BP44</f>
        <v>0</v>
      </c>
      <c r="BQ52" s="166">
        <f>BS52/$Q52</f>
        <v>0</v>
      </c>
      <c r="BR52" s="165">
        <f>BR31+BR36+BR38+BR48+BR50+BR51+BR49+BR47+BR44</f>
        <v>0</v>
      </c>
      <c r="BS52" s="165">
        <f>BS31+BS36+BS38+BS48+BS50+BS51+BS49+BS47+BS44</f>
        <v>0</v>
      </c>
      <c r="BT52" s="167">
        <f>BT31+BT36+BT38+BT48+BT50+BT51+BT49+BT47+BT44</f>
        <v>30416.424908424906</v>
      </c>
      <c r="BU52" s="165">
        <f>BU31+BU36+BU38+BU48+BU50+BU51+BU49+BU47+BU44</f>
        <v>26820.131868131866</v>
      </c>
      <c r="BV52" s="166">
        <f>BX52/$Q52</f>
        <v>0.45792601642679887</v>
      </c>
      <c r="BW52" s="165">
        <f>BW31+BW36+BW38+BW48+BW50+BW51+BW49+BW47+BW44</f>
        <v>95644.763213584971</v>
      </c>
      <c r="BX52" s="165">
        <f>BX31+BX36+BX38+BX48+BX50+BX51+BX49+BX47+BX44</f>
        <v>105712.6330255413</v>
      </c>
    </row>
    <row r="53" spans="1:76" s="138" customFormat="1" ht="18.75" customHeight="1" x14ac:dyDescent="0.45">
      <c r="A53" s="163"/>
      <c r="B53" s="162"/>
      <c r="C53" s="161"/>
      <c r="D53" s="161"/>
      <c r="E53" s="160" t="s">
        <v>16</v>
      </c>
      <c r="F53" s="159">
        <f>F52-F36</f>
        <v>351</v>
      </c>
      <c r="G53" s="150">
        <f>J53-I53</f>
        <v>20</v>
      </c>
      <c r="H53" s="149"/>
      <c r="I53" s="158">
        <f>I52/630</f>
        <v>7</v>
      </c>
      <c r="J53" s="147">
        <f>J52/630</f>
        <v>27</v>
      </c>
      <c r="K53" s="129"/>
      <c r="L53" s="144"/>
      <c r="M53" s="146"/>
      <c r="N53" s="144"/>
      <c r="O53" s="144"/>
      <c r="P53" s="144"/>
      <c r="Q53" s="144"/>
      <c r="R53" s="143"/>
      <c r="S53" s="143"/>
      <c r="T53" s="145"/>
      <c r="U53" s="127"/>
      <c r="V53" s="16"/>
      <c r="W53" s="144"/>
      <c r="Y53" s="143"/>
      <c r="AA53" s="142" t="s">
        <v>15</v>
      </c>
      <c r="AB53" s="157">
        <f>AB52-AA52</f>
        <v>-907.55311355311369</v>
      </c>
      <c r="AC53" s="156">
        <f>AC52-$R52</f>
        <v>-0.17664747803021114</v>
      </c>
      <c r="AD53" s="155"/>
      <c r="AE53" s="155"/>
      <c r="AF53" s="142" t="s">
        <v>15</v>
      </c>
      <c r="AG53" s="157">
        <f>AG52-AF52</f>
        <v>-2142.8864468864476</v>
      </c>
      <c r="AH53" s="156">
        <f>AH52-$R52</f>
        <v>-0.16231871355495892</v>
      </c>
      <c r="AI53" s="155"/>
      <c r="AJ53" s="155"/>
      <c r="AL53" s="157">
        <f>AL52-AK52</f>
        <v>-3043.4395604395595</v>
      </c>
      <c r="AM53" s="156">
        <f>AM52-$R52</f>
        <v>-0.14495401006791375</v>
      </c>
      <c r="AN53" s="155"/>
      <c r="AO53" s="155"/>
      <c r="AQ53" s="157">
        <f>AQ52-AP52</f>
        <v>-2688.124542124544</v>
      </c>
      <c r="AR53" s="156">
        <f>AR52-$R52</f>
        <v>-0.13558087090451598</v>
      </c>
      <c r="AS53" s="155"/>
      <c r="AT53" s="155"/>
      <c r="AV53" s="157">
        <f>AV52-AU52</f>
        <v>-1942.4505494505484</v>
      </c>
      <c r="AW53" s="156">
        <f>AW52-$R52</f>
        <v>-9.7856461556170615E-2</v>
      </c>
      <c r="AX53" s="155"/>
      <c r="AY53" s="155"/>
      <c r="BA53" s="157">
        <f>BA52-AZ52</f>
        <v>-2583.2564102564102</v>
      </c>
      <c r="BB53" s="156">
        <f>BB52-$R52</f>
        <v>-0.10639341664863072</v>
      </c>
      <c r="BC53" s="155"/>
      <c r="BD53" s="155"/>
      <c r="BF53" s="157">
        <f>BF52-BE52</f>
        <v>-3256.391941391943</v>
      </c>
      <c r="BG53" s="156">
        <f>BG52-$R52</f>
        <v>-0.10569879536344068</v>
      </c>
      <c r="BH53" s="155"/>
      <c r="BI53" s="155"/>
      <c r="BK53" s="157">
        <f>BK52-BJ52</f>
        <v>-3789.3846153846171</v>
      </c>
      <c r="BL53" s="156">
        <f>BL52-$R52</f>
        <v>-0.10039976661821198</v>
      </c>
      <c r="BM53" s="155"/>
      <c r="BN53" s="155"/>
      <c r="BP53" s="157">
        <f>BP52-BO52</f>
        <v>-27214.695970695971</v>
      </c>
      <c r="BQ53" s="156">
        <f>BQ52-$R52</f>
        <v>-0.54081304564568822</v>
      </c>
      <c r="BR53" s="155"/>
      <c r="BS53" s="155"/>
      <c r="BU53" s="157">
        <f>BU52-BT52</f>
        <v>-3596.2930402930397</v>
      </c>
      <c r="BV53" s="156">
        <f>BV52-$R52</f>
        <v>-8.2887029218889352E-2</v>
      </c>
      <c r="BW53" s="155"/>
      <c r="BX53" s="155"/>
    </row>
    <row r="54" spans="1:76" s="138" customFormat="1" ht="18.75" customHeight="1" x14ac:dyDescent="0.45">
      <c r="A54" s="154"/>
      <c r="B54" s="153"/>
      <c r="C54" s="152"/>
      <c r="D54" s="152"/>
      <c r="E54" s="2"/>
      <c r="F54" s="151"/>
      <c r="G54" s="150">
        <f>G52+G53</f>
        <v>373.5</v>
      </c>
      <c r="H54" s="149"/>
      <c r="I54" s="148"/>
      <c r="J54" s="147"/>
      <c r="K54" s="129"/>
      <c r="L54" s="144"/>
      <c r="M54" s="146"/>
      <c r="N54" s="144"/>
      <c r="O54" s="144"/>
      <c r="P54" s="144"/>
      <c r="Q54" s="144"/>
      <c r="R54" s="143"/>
      <c r="S54" s="143"/>
      <c r="T54" s="145"/>
      <c r="U54" s="127"/>
      <c r="V54" s="16"/>
      <c r="W54" s="144"/>
      <c r="Y54" s="143"/>
      <c r="AA54" s="142"/>
      <c r="AB54" s="141"/>
      <c r="AC54" s="140"/>
      <c r="AD54" s="139"/>
      <c r="AE54" s="139"/>
      <c r="AF54" s="142"/>
      <c r="AG54" s="141"/>
      <c r="AH54" s="140"/>
      <c r="AI54" s="139"/>
      <c r="AJ54" s="139"/>
      <c r="AL54" s="141"/>
      <c r="AM54" s="140"/>
      <c r="AN54" s="139"/>
      <c r="AO54" s="139"/>
      <c r="AQ54" s="141"/>
      <c r="AR54" s="140"/>
      <c r="AS54" s="139"/>
      <c r="AT54" s="139"/>
      <c r="AV54" s="141"/>
      <c r="AW54" s="140"/>
      <c r="AX54" s="139"/>
      <c r="AY54" s="139"/>
      <c r="BA54" s="141"/>
      <c r="BB54" s="140"/>
      <c r="BC54" s="139"/>
      <c r="BD54" s="139"/>
      <c r="BF54" s="141"/>
      <c r="BG54" s="140"/>
      <c r="BH54" s="139"/>
      <c r="BI54" s="139"/>
      <c r="BK54" s="141"/>
      <c r="BL54" s="140"/>
      <c r="BM54" s="139"/>
      <c r="BN54" s="139"/>
      <c r="BP54" s="141"/>
      <c r="BQ54" s="140"/>
      <c r="BR54" s="139"/>
      <c r="BS54" s="139"/>
      <c r="BU54" s="141"/>
      <c r="BV54" s="140"/>
      <c r="BW54" s="139"/>
      <c r="BX54" s="139"/>
    </row>
    <row r="55" spans="1:76" ht="23.25" customHeight="1" x14ac:dyDescent="0.35">
      <c r="A55" s="135"/>
      <c r="B55" s="134"/>
      <c r="E55" s="137" t="s">
        <v>14</v>
      </c>
      <c r="F55" s="136">
        <v>0.63800000000000001</v>
      </c>
      <c r="G55" s="132"/>
      <c r="H55" s="131"/>
      <c r="I55" s="130"/>
      <c r="J55" s="129"/>
      <c r="K55" s="128"/>
      <c r="L55" s="111"/>
      <c r="M55" s="128"/>
      <c r="N55" s="111"/>
      <c r="O55" s="19"/>
      <c r="P55" s="19"/>
      <c r="Q55" s="19"/>
      <c r="R55" s="113"/>
      <c r="S55" s="113"/>
      <c r="T55" s="12"/>
      <c r="U55" s="127"/>
      <c r="V55" s="13"/>
      <c r="W55" s="126"/>
      <c r="Y55" s="125"/>
      <c r="AC55" s="136">
        <v>0.3798684442771959</v>
      </c>
      <c r="AH55" s="136">
        <v>0.44586720541689689</v>
      </c>
      <c r="AM55" s="136">
        <v>0.49243276877151032</v>
      </c>
      <c r="AR55" s="136">
        <v>0.50014508811395508</v>
      </c>
      <c r="AW55" s="136">
        <v>0.53911888571360056</v>
      </c>
      <c r="BB55" s="136">
        <v>0.5494730826696882</v>
      </c>
      <c r="BG55" s="136">
        <v>0.55091827049218911</v>
      </c>
      <c r="BL55" s="136">
        <v>0.5610206522976231</v>
      </c>
      <c r="BQ55" s="136">
        <v>0.56651535824369537</v>
      </c>
      <c r="BV55" s="136">
        <v>0.57861781470502682</v>
      </c>
    </row>
    <row r="56" spans="1:76" ht="23.25" customHeight="1" x14ac:dyDescent="0.35">
      <c r="A56" s="135"/>
      <c r="B56" s="134"/>
      <c r="E56" s="133">
        <v>44895</v>
      </c>
      <c r="F56" s="124"/>
      <c r="G56" s="132"/>
      <c r="H56" s="131"/>
      <c r="I56" s="130"/>
      <c r="J56" s="129"/>
      <c r="K56" s="128"/>
      <c r="L56" s="111"/>
      <c r="M56" s="128"/>
      <c r="N56" s="111"/>
      <c r="O56" s="19"/>
      <c r="P56" s="19"/>
      <c r="Q56" s="19"/>
      <c r="R56" s="110"/>
      <c r="S56" s="113"/>
      <c r="T56" s="12"/>
      <c r="U56" s="127"/>
      <c r="V56" s="13"/>
      <c r="W56" s="126"/>
      <c r="Y56" s="125"/>
    </row>
    <row r="57" spans="1:76" s="97" customFormat="1" ht="16.5" customHeight="1" x14ac:dyDescent="0.35">
      <c r="A57" s="40"/>
      <c r="B57" s="123"/>
      <c r="C57" s="9"/>
      <c r="D57" s="9"/>
      <c r="E57" s="10"/>
      <c r="F57" s="124"/>
      <c r="G57" s="76">
        <v>29</v>
      </c>
      <c r="H57" s="120"/>
      <c r="I57" s="119"/>
      <c r="J57" s="118"/>
      <c r="K57" s="117"/>
      <c r="L57" s="116"/>
      <c r="M57" s="117"/>
      <c r="N57" s="116"/>
      <c r="O57" s="115"/>
      <c r="P57" s="115"/>
      <c r="Q57" s="115"/>
      <c r="R57" s="110"/>
      <c r="S57" s="113"/>
      <c r="T57" s="112"/>
      <c r="U57" s="27"/>
      <c r="V57" s="9"/>
      <c r="W57" s="111"/>
      <c r="Y57" s="110"/>
    </row>
    <row r="58" spans="1:76" s="97" customFormat="1" ht="24" customHeight="1" x14ac:dyDescent="0.35">
      <c r="A58" s="40"/>
      <c r="B58" s="123"/>
      <c r="C58" s="9"/>
      <c r="D58" s="9"/>
      <c r="E58" s="122"/>
      <c r="F58" s="121"/>
      <c r="G58" s="76"/>
      <c r="H58" s="120"/>
      <c r="I58" s="119"/>
      <c r="J58" s="118"/>
      <c r="K58" s="117"/>
      <c r="L58" s="116"/>
      <c r="M58" s="117"/>
      <c r="N58" s="116"/>
      <c r="O58" s="115"/>
      <c r="P58" s="115"/>
      <c r="Q58" s="114"/>
      <c r="R58" s="113"/>
      <c r="S58" s="113"/>
      <c r="T58" s="112"/>
      <c r="U58" s="27"/>
      <c r="V58" s="9"/>
      <c r="W58" s="111"/>
      <c r="Y58" s="110"/>
      <c r="AA58" s="15"/>
    </row>
    <row r="59" spans="1:76" s="97" customFormat="1" ht="22.5" customHeight="1" x14ac:dyDescent="0.35">
      <c r="A59" s="96"/>
      <c r="B59" s="109">
        <v>2.6212</v>
      </c>
      <c r="C59" s="94">
        <v>420</v>
      </c>
      <c r="D59" s="94">
        <f>B59*C59</f>
        <v>1100.904</v>
      </c>
      <c r="E59" s="93"/>
      <c r="F59" s="108"/>
      <c r="G59" s="76"/>
      <c r="H59" s="85" t="s">
        <v>13</v>
      </c>
      <c r="I59" s="85" t="s">
        <v>12</v>
      </c>
      <c r="J59" s="85"/>
      <c r="K59" s="107"/>
      <c r="L59" s="105"/>
      <c r="M59" s="106"/>
      <c r="N59" s="105"/>
      <c r="O59" s="104" t="s">
        <v>11</v>
      </c>
      <c r="P59" s="104"/>
      <c r="Q59" s="103"/>
      <c r="R59" s="102"/>
      <c r="S59" s="102"/>
      <c r="T59" s="101"/>
      <c r="U59" s="54"/>
      <c r="V59" s="100"/>
      <c r="W59" s="99"/>
      <c r="Y59" s="98"/>
      <c r="AA59" s="15"/>
    </row>
    <row r="60" spans="1:76" s="52" customFormat="1" x14ac:dyDescent="0.25">
      <c r="A60" s="96" t="s">
        <v>10</v>
      </c>
      <c r="B60" s="95">
        <v>3.6211000000000002</v>
      </c>
      <c r="C60" s="86">
        <v>60</v>
      </c>
      <c r="D60" s="94">
        <f>B60*C60</f>
        <v>217.26600000000002</v>
      </c>
      <c r="E60" s="93"/>
      <c r="F60" s="77"/>
      <c r="G60" s="76"/>
      <c r="H60" s="92">
        <v>26</v>
      </c>
      <c r="I60" s="20">
        <f>(H60*$S$1)-270</f>
        <v>15782.4</v>
      </c>
      <c r="J60" s="91">
        <v>0.37</v>
      </c>
      <c r="K60" s="69">
        <f>I60*J60</f>
        <v>5839.4879999999994</v>
      </c>
      <c r="L60" s="89"/>
      <c r="M60" s="90"/>
      <c r="N60" s="89"/>
      <c r="O60" s="82"/>
      <c r="P60" s="82"/>
      <c r="Q60" s="81"/>
      <c r="R60" s="88"/>
      <c r="S60" s="88"/>
      <c r="T60" s="55"/>
      <c r="U60" s="54"/>
      <c r="V60" s="48"/>
      <c r="W60" s="79"/>
      <c r="Y60" s="87"/>
      <c r="AA60" s="25"/>
    </row>
    <row r="61" spans="1:76" s="52" customFormat="1" x14ac:dyDescent="0.25">
      <c r="A61" s="42">
        <f>D61/C61</f>
        <v>2.7461875</v>
      </c>
      <c r="B61" s="78"/>
      <c r="C61" s="86">
        <f>C59+C60</f>
        <v>480</v>
      </c>
      <c r="D61" s="86">
        <f>D59+D60</f>
        <v>1318.17</v>
      </c>
      <c r="E61" s="77"/>
      <c r="F61" s="77"/>
      <c r="G61" s="76"/>
      <c r="H61" s="85" t="s">
        <v>9</v>
      </c>
      <c r="I61" s="85" t="s">
        <v>8</v>
      </c>
      <c r="J61" s="85" t="s">
        <v>7</v>
      </c>
      <c r="K61" s="84" t="s">
        <v>6</v>
      </c>
      <c r="L61" s="84" t="s">
        <v>5</v>
      </c>
      <c r="M61" s="84" t="s">
        <v>4</v>
      </c>
      <c r="N61" s="83" t="s">
        <v>3</v>
      </c>
      <c r="O61" s="83" t="s">
        <v>2</v>
      </c>
      <c r="P61" s="82"/>
      <c r="Q61" s="81"/>
      <c r="R61" s="56"/>
      <c r="S61" s="56"/>
      <c r="T61" s="80"/>
      <c r="U61" s="54"/>
      <c r="V61" s="39"/>
      <c r="W61" s="79"/>
      <c r="Y61" s="48"/>
      <c r="AA61" s="25"/>
    </row>
    <row r="62" spans="1:76" s="52" customFormat="1" x14ac:dyDescent="0.25">
      <c r="A62" s="42"/>
      <c r="B62" s="78"/>
      <c r="C62" s="78"/>
      <c r="D62" s="78"/>
      <c r="E62" s="77"/>
      <c r="F62" s="77"/>
      <c r="G62" s="76" t="s">
        <v>1</v>
      </c>
      <c r="H62" s="70">
        <v>158</v>
      </c>
      <c r="I62" s="21">
        <v>18.5</v>
      </c>
      <c r="J62" s="20">
        <f t="shared" ref="J62:J70" si="51">I62*H62</f>
        <v>2923</v>
      </c>
      <c r="K62" s="69">
        <f>K60-J62-J63-J64-J65-J66-J67-J68</f>
        <v>2916.4879999999994</v>
      </c>
      <c r="L62" s="21">
        <v>11.16</v>
      </c>
      <c r="M62" s="70">
        <f>K62/L62</f>
        <v>261.33405017921143</v>
      </c>
      <c r="N62" s="70">
        <f>H62+M62+H63+H64+H65+H66+H67+H68</f>
        <v>419.33405017921143</v>
      </c>
      <c r="O62" s="21">
        <f>K60/N62</f>
        <v>13.92562325311853</v>
      </c>
      <c r="P62" s="73"/>
      <c r="Q62" s="72"/>
      <c r="R62" s="56"/>
      <c r="S62" s="56"/>
      <c r="T62" s="55"/>
      <c r="U62" s="54"/>
      <c r="V62" s="48"/>
      <c r="W62" s="48"/>
      <c r="Y62" s="48"/>
      <c r="AA62" s="25"/>
    </row>
    <row r="63" spans="1:76" s="52" customFormat="1" x14ac:dyDescent="0.25">
      <c r="A63" s="42"/>
      <c r="B63" s="78"/>
      <c r="C63" s="78"/>
      <c r="D63" s="78"/>
      <c r="E63" s="77"/>
      <c r="F63" s="77"/>
      <c r="G63" s="76" t="s">
        <v>0</v>
      </c>
      <c r="H63" s="70"/>
      <c r="I63" s="21"/>
      <c r="J63" s="20">
        <f t="shared" si="51"/>
        <v>0</v>
      </c>
      <c r="K63" s="75"/>
      <c r="L63" s="74"/>
      <c r="M63" s="69"/>
      <c r="N63" s="67"/>
      <c r="O63" s="73"/>
      <c r="P63" s="73"/>
      <c r="Q63" s="72"/>
      <c r="R63" s="56"/>
      <c r="S63" s="56"/>
      <c r="T63" s="55"/>
      <c r="U63" s="54"/>
      <c r="V63" s="48"/>
      <c r="W63" s="48"/>
      <c r="Y63" s="48"/>
      <c r="AA63" s="25"/>
    </row>
    <row r="64" spans="1:76" s="52" customFormat="1" x14ac:dyDescent="0.35">
      <c r="A64" s="42"/>
      <c r="B64" s="42"/>
      <c r="C64" s="42"/>
      <c r="D64" s="42"/>
      <c r="E64" s="65"/>
      <c r="F64" s="64"/>
      <c r="G64" s="71"/>
      <c r="H64" s="70"/>
      <c r="I64" s="21"/>
      <c r="J64" s="20">
        <f t="shared" si="51"/>
        <v>0</v>
      </c>
      <c r="K64" s="21"/>
      <c r="L64" s="68"/>
      <c r="M64" s="69"/>
      <c r="N64" s="68"/>
      <c r="O64" s="67"/>
      <c r="P64" s="67"/>
      <c r="Q64" s="66"/>
      <c r="R64" s="56"/>
      <c r="S64" s="56"/>
      <c r="T64" s="55"/>
      <c r="U64" s="54"/>
      <c r="V64" s="48"/>
      <c r="W64" s="53"/>
      <c r="Y64" s="48"/>
      <c r="AA64" s="25"/>
    </row>
    <row r="65" spans="1:76" s="52" customFormat="1" x14ac:dyDescent="0.35">
      <c r="A65" s="42"/>
      <c r="B65" s="42"/>
      <c r="C65" s="42"/>
      <c r="D65" s="42"/>
      <c r="E65" s="65"/>
      <c r="F65" s="64"/>
      <c r="G65" s="40"/>
      <c r="H65" s="63"/>
      <c r="I65" s="21"/>
      <c r="J65" s="20">
        <f t="shared" si="51"/>
        <v>0</v>
      </c>
      <c r="K65" s="57"/>
      <c r="L65" s="53"/>
      <c r="M65" s="62"/>
      <c r="N65" s="61"/>
      <c r="O65" s="48"/>
      <c r="P65" s="48"/>
      <c r="Q65" s="60"/>
      <c r="R65" s="48"/>
      <c r="S65" s="56"/>
      <c r="T65" s="55"/>
      <c r="U65" s="54"/>
      <c r="V65" s="48"/>
      <c r="W65" s="53"/>
      <c r="Y65" s="48"/>
      <c r="AA65" s="25"/>
    </row>
    <row r="66" spans="1:76" s="52" customFormat="1" x14ac:dyDescent="0.35">
      <c r="A66" s="42"/>
      <c r="B66" s="42"/>
      <c r="C66" s="42"/>
      <c r="D66" s="42"/>
      <c r="E66" s="42"/>
      <c r="F66" s="41"/>
      <c r="G66" s="40"/>
      <c r="H66" s="59"/>
      <c r="I66" s="21"/>
      <c r="J66" s="20">
        <f t="shared" si="51"/>
        <v>0</v>
      </c>
      <c r="K66" s="58"/>
      <c r="L66" s="53"/>
      <c r="M66" s="57"/>
      <c r="N66" s="53"/>
      <c r="O66" s="48"/>
      <c r="P66" s="48"/>
      <c r="Q66" s="48"/>
      <c r="R66" s="48"/>
      <c r="S66" s="56"/>
      <c r="T66" s="55"/>
      <c r="U66" s="54"/>
      <c r="V66" s="48"/>
      <c r="W66" s="53"/>
      <c r="Y66" s="48"/>
      <c r="AA66" s="25"/>
    </row>
    <row r="67" spans="1:76" s="23" customFormat="1" x14ac:dyDescent="0.35">
      <c r="A67" s="51"/>
      <c r="B67" s="42"/>
      <c r="C67" s="42"/>
      <c r="D67" s="42"/>
      <c r="E67" s="42"/>
      <c r="F67" s="41"/>
      <c r="G67" s="40"/>
      <c r="H67" s="50"/>
      <c r="I67" s="21"/>
      <c r="J67" s="20">
        <f t="shared" si="51"/>
        <v>0</v>
      </c>
      <c r="K67" s="49"/>
      <c r="L67" s="48"/>
      <c r="M67" s="48"/>
      <c r="N67" s="48"/>
      <c r="O67" s="48"/>
      <c r="P67" s="48"/>
      <c r="Q67" s="47"/>
      <c r="R67" s="47"/>
      <c r="S67" s="46"/>
      <c r="T67" s="28"/>
      <c r="U67" s="27"/>
      <c r="V67" s="45"/>
      <c r="W67" s="44"/>
      <c r="Y67" s="44"/>
      <c r="AA67" s="25"/>
      <c r="AF67" s="24"/>
      <c r="AG67" s="24"/>
      <c r="AH67" s="24"/>
    </row>
    <row r="68" spans="1:76" s="23" customFormat="1" x14ac:dyDescent="0.35">
      <c r="A68" s="43"/>
      <c r="B68" s="42"/>
      <c r="C68" s="42"/>
      <c r="D68" s="42"/>
      <c r="E68" s="42"/>
      <c r="F68" s="41"/>
      <c r="G68" s="40"/>
      <c r="H68" s="39"/>
      <c r="I68" s="21"/>
      <c r="J68" s="20">
        <f t="shared" si="51"/>
        <v>0</v>
      </c>
      <c r="K68" s="38"/>
      <c r="L68" s="38"/>
      <c r="M68" s="38"/>
      <c r="N68" s="38"/>
      <c r="O68" s="38"/>
      <c r="P68" s="38"/>
      <c r="Q68" s="37"/>
      <c r="R68" s="36"/>
      <c r="S68" s="35"/>
      <c r="T68" s="28"/>
      <c r="U68" s="27"/>
      <c r="V68" s="34"/>
      <c r="W68" s="34"/>
      <c r="Y68" s="33"/>
      <c r="AA68" s="25"/>
      <c r="AF68" s="24"/>
      <c r="AG68" s="24"/>
      <c r="AH68" s="24"/>
    </row>
    <row r="69" spans="1:76" s="23" customFormat="1" x14ac:dyDescent="0.25">
      <c r="B69" s="22"/>
      <c r="C69" s="22"/>
      <c r="D69" s="22"/>
      <c r="E69" s="10"/>
      <c r="F69" s="9"/>
      <c r="G69" s="32"/>
      <c r="H69" s="31"/>
      <c r="I69" s="21"/>
      <c r="J69" s="20">
        <f t="shared" si="51"/>
        <v>0</v>
      </c>
      <c r="K69" s="31"/>
      <c r="L69" s="30"/>
      <c r="M69" s="31"/>
      <c r="N69" s="30"/>
      <c r="O69" s="29"/>
      <c r="P69" s="29"/>
      <c r="Q69" s="8"/>
      <c r="R69" s="9"/>
      <c r="S69" s="6"/>
      <c r="T69" s="28"/>
      <c r="U69" s="27"/>
      <c r="V69" s="11"/>
      <c r="W69" s="26"/>
      <c r="Y69" s="2"/>
      <c r="AA69" s="25"/>
      <c r="AB69" s="24"/>
      <c r="AC69" s="24"/>
      <c r="AF69" s="24"/>
      <c r="AG69" s="24"/>
      <c r="AH69" s="24"/>
    </row>
    <row r="70" spans="1:76" ht="24.75" customHeight="1" x14ac:dyDescent="0.35">
      <c r="B70" s="17"/>
      <c r="C70" s="16"/>
      <c r="D70" s="22"/>
      <c r="E70" s="10"/>
      <c r="F70" s="9"/>
      <c r="G70" s="9"/>
      <c r="H70" s="9"/>
      <c r="I70" s="21"/>
      <c r="J70" s="20">
        <f t="shared" si="51"/>
        <v>0</v>
      </c>
      <c r="K70" s="9"/>
      <c r="L70" s="19"/>
      <c r="M70" s="9"/>
      <c r="N70" s="19"/>
      <c r="O70" s="8"/>
      <c r="P70" s="8"/>
      <c r="Q70" s="8"/>
      <c r="R70" s="9"/>
      <c r="S70" s="13"/>
      <c r="T70" s="12"/>
      <c r="U70" s="14"/>
      <c r="V70" s="11"/>
      <c r="W70" s="18"/>
      <c r="AA70" s="15"/>
      <c r="AB70" s="14"/>
      <c r="AC70" s="14"/>
      <c r="AF70" s="14"/>
      <c r="AG70" s="14"/>
      <c r="AH70" s="14"/>
    </row>
    <row r="71" spans="1:76" s="2" customFormat="1" ht="24.75" customHeight="1" x14ac:dyDescent="0.35">
      <c r="A71" s="1"/>
      <c r="B71" s="17"/>
      <c r="C71" s="16"/>
      <c r="D71" s="9"/>
      <c r="E71" s="10"/>
      <c r="F71" s="9"/>
      <c r="G71" s="9"/>
      <c r="H71" s="9"/>
      <c r="I71" s="9"/>
      <c r="J71" s="9"/>
      <c r="K71" s="9"/>
      <c r="L71" s="8"/>
      <c r="M71" s="9"/>
      <c r="N71" s="8"/>
      <c r="O71" s="8"/>
      <c r="P71" s="8"/>
      <c r="Q71" s="8"/>
      <c r="R71" s="9"/>
      <c r="S71" s="13"/>
      <c r="T71" s="12"/>
      <c r="U71" s="14"/>
      <c r="V71" s="6"/>
      <c r="W71" s="3"/>
      <c r="AA71" s="6"/>
    </row>
    <row r="72" spans="1:76" x14ac:dyDescent="0.35">
      <c r="C72" s="13"/>
      <c r="D72" s="9"/>
      <c r="E72" s="10"/>
      <c r="F72" s="9"/>
      <c r="G72" s="9"/>
      <c r="H72" s="9"/>
      <c r="I72" s="9"/>
      <c r="J72" s="9"/>
      <c r="K72" s="9"/>
      <c r="L72" s="8"/>
      <c r="M72" s="9"/>
      <c r="N72" s="8"/>
      <c r="O72" s="8"/>
      <c r="P72" s="8"/>
      <c r="Q72" s="8"/>
      <c r="R72" s="9"/>
      <c r="S72" s="13"/>
      <c r="T72" s="12"/>
      <c r="U72" s="14"/>
      <c r="V72" s="6"/>
      <c r="AA72" s="15"/>
    </row>
    <row r="73" spans="1:76" x14ac:dyDescent="0.35">
      <c r="D73" s="9"/>
      <c r="E73" s="10"/>
      <c r="F73" s="9"/>
      <c r="G73" s="9"/>
      <c r="H73" s="9"/>
      <c r="I73" s="9"/>
      <c r="J73" s="9"/>
      <c r="K73" s="9"/>
      <c r="L73" s="8"/>
      <c r="M73" s="9"/>
      <c r="N73" s="8"/>
      <c r="O73" s="8"/>
      <c r="P73" s="8"/>
      <c r="Q73" s="8"/>
      <c r="R73" s="9"/>
      <c r="S73" s="13"/>
      <c r="T73" s="12"/>
      <c r="U73" s="14"/>
      <c r="V73" s="6"/>
      <c r="AA73" s="15"/>
    </row>
    <row r="74" spans="1:76" x14ac:dyDescent="0.35">
      <c r="D74" s="9"/>
      <c r="E74" s="10"/>
      <c r="F74" s="9"/>
      <c r="G74" s="9"/>
      <c r="H74" s="9"/>
      <c r="I74" s="9"/>
      <c r="J74" s="9"/>
      <c r="K74" s="9"/>
      <c r="L74" s="8"/>
      <c r="M74" s="9"/>
      <c r="N74" s="8"/>
      <c r="O74" s="8"/>
      <c r="P74" s="8"/>
      <c r="Q74" s="8"/>
      <c r="R74" s="9"/>
      <c r="S74" s="11"/>
      <c r="T74" s="4">
        <v>74.2</v>
      </c>
      <c r="V74" s="13"/>
      <c r="AA74" s="15"/>
    </row>
    <row r="75" spans="1:76" x14ac:dyDescent="0.35">
      <c r="D75" s="9"/>
      <c r="E75" s="10"/>
      <c r="F75" s="9"/>
      <c r="G75" s="9"/>
      <c r="H75" s="9"/>
      <c r="I75" s="9"/>
      <c r="J75" s="9"/>
      <c r="K75" s="9"/>
      <c r="L75" s="8"/>
      <c r="M75" s="9"/>
      <c r="N75" s="8"/>
      <c r="O75" s="8"/>
      <c r="P75" s="8"/>
      <c r="Q75" s="8"/>
      <c r="R75" s="9"/>
      <c r="S75" s="11"/>
      <c r="V75" s="13"/>
      <c r="AA75" s="15"/>
    </row>
    <row r="76" spans="1:76" x14ac:dyDescent="0.35">
      <c r="D76" s="9"/>
      <c r="E76" s="10"/>
      <c r="F76" s="9"/>
      <c r="G76" s="9"/>
      <c r="H76" s="9"/>
      <c r="I76" s="9"/>
      <c r="J76" s="9"/>
      <c r="K76" s="9"/>
      <c r="L76" s="8"/>
      <c r="M76" s="9"/>
      <c r="N76" s="8"/>
      <c r="O76" s="8"/>
      <c r="P76" s="8"/>
      <c r="Q76" s="8"/>
      <c r="R76" s="9"/>
      <c r="S76" s="11"/>
      <c r="V76" s="13"/>
    </row>
    <row r="77" spans="1:76" x14ac:dyDescent="0.35">
      <c r="D77" s="9"/>
      <c r="E77" s="10"/>
      <c r="F77" s="9"/>
      <c r="G77" s="9"/>
      <c r="H77" s="9"/>
      <c r="I77" s="9"/>
      <c r="J77" s="9"/>
      <c r="K77" s="9"/>
      <c r="L77" s="8"/>
      <c r="M77" s="9"/>
      <c r="N77" s="8"/>
      <c r="O77" s="8"/>
      <c r="P77" s="8"/>
      <c r="Q77" s="8"/>
      <c r="R77" s="9"/>
      <c r="S77" s="13"/>
      <c r="T77" s="12"/>
      <c r="U77" s="14"/>
      <c r="V77" s="13"/>
    </row>
    <row r="78" spans="1:76" x14ac:dyDescent="0.35">
      <c r="D78" s="9"/>
      <c r="E78" s="10"/>
      <c r="F78" s="9"/>
      <c r="G78" s="9"/>
      <c r="H78" s="9"/>
      <c r="I78" s="9"/>
      <c r="J78" s="9"/>
      <c r="K78" s="9"/>
      <c r="L78" s="8"/>
      <c r="M78" s="9"/>
      <c r="N78" s="8"/>
      <c r="O78" s="8"/>
      <c r="P78" s="8"/>
      <c r="Q78" s="8"/>
      <c r="R78" s="11"/>
      <c r="S78" s="13"/>
      <c r="T78" s="12"/>
      <c r="U78" s="14"/>
      <c r="V78" s="13"/>
    </row>
    <row r="79" spans="1:76" x14ac:dyDescent="0.35">
      <c r="D79" s="9"/>
      <c r="E79" s="10"/>
      <c r="F79" s="9"/>
      <c r="G79" s="9"/>
      <c r="H79" s="9"/>
      <c r="I79" s="9"/>
      <c r="J79" s="9"/>
      <c r="K79" s="9"/>
      <c r="L79" s="8"/>
      <c r="M79" s="9"/>
      <c r="N79" s="8"/>
      <c r="O79" s="8"/>
      <c r="P79" s="8"/>
      <c r="Q79" s="8"/>
      <c r="R79" s="11"/>
      <c r="S79" s="13"/>
      <c r="T79" s="12"/>
    </row>
    <row r="80" spans="1:76" s="3" customFormat="1" x14ac:dyDescent="0.35">
      <c r="A80" s="1"/>
      <c r="B80" s="6"/>
      <c r="C80" s="2"/>
      <c r="D80" s="9"/>
      <c r="E80" s="10"/>
      <c r="F80" s="9"/>
      <c r="G80" s="9"/>
      <c r="H80" s="9"/>
      <c r="I80" s="9"/>
      <c r="J80" s="9"/>
      <c r="K80" s="9"/>
      <c r="L80" s="8"/>
      <c r="M80" s="9"/>
      <c r="N80" s="8"/>
      <c r="O80" s="8"/>
      <c r="P80" s="8"/>
      <c r="Q80" s="8"/>
      <c r="R80" s="11"/>
      <c r="S80" s="2"/>
      <c r="T80" s="4"/>
      <c r="U80" s="1"/>
      <c r="V80" s="2"/>
      <c r="X80" s="1"/>
      <c r="Y80" s="2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</row>
    <row r="81" spans="1:78" x14ac:dyDescent="0.35">
      <c r="D81" s="9"/>
      <c r="E81" s="10"/>
      <c r="F81" s="9"/>
      <c r="G81" s="9"/>
      <c r="H81" s="9"/>
      <c r="I81" s="9"/>
      <c r="J81" s="9"/>
      <c r="K81" s="9"/>
      <c r="L81" s="8"/>
      <c r="M81" s="9"/>
      <c r="N81" s="8"/>
      <c r="O81" s="8"/>
      <c r="P81" s="8"/>
      <c r="Q81" s="8"/>
      <c r="R81" s="11"/>
    </row>
    <row r="82" spans="1:78" x14ac:dyDescent="0.35">
      <c r="D82" s="9"/>
      <c r="E82" s="10"/>
      <c r="F82" s="9"/>
      <c r="G82" s="9"/>
      <c r="H82" s="9"/>
      <c r="I82" s="9"/>
      <c r="J82" s="9"/>
      <c r="K82" s="9"/>
      <c r="L82" s="8"/>
      <c r="M82" s="9"/>
      <c r="N82" s="8"/>
      <c r="O82" s="8"/>
      <c r="P82" s="8"/>
      <c r="Q82" s="8"/>
      <c r="R82" s="11"/>
    </row>
    <row r="83" spans="1:78" s="2" customFormat="1" x14ac:dyDescent="0.35">
      <c r="A83" s="1"/>
      <c r="B83" s="6"/>
      <c r="D83" s="9"/>
      <c r="E83" s="10"/>
      <c r="F83" s="9"/>
      <c r="G83" s="9"/>
      <c r="H83" s="9"/>
      <c r="I83" s="9"/>
      <c r="J83" s="9"/>
      <c r="K83" s="9"/>
      <c r="L83" s="8"/>
      <c r="M83" s="9"/>
      <c r="N83" s="8"/>
      <c r="O83" s="8"/>
      <c r="P83" s="8"/>
      <c r="Q83" s="8"/>
      <c r="R83" s="11"/>
      <c r="T83" s="4"/>
      <c r="U83" s="1"/>
      <c r="W83" s="3"/>
      <c r="X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1:78" s="2" customFormat="1" x14ac:dyDescent="0.35">
      <c r="A84" s="1"/>
      <c r="B84" s="6"/>
      <c r="D84" s="9"/>
      <c r="E84" s="10"/>
      <c r="F84" s="9"/>
      <c r="G84" s="9"/>
      <c r="H84" s="9"/>
      <c r="I84" s="9"/>
      <c r="J84" s="9"/>
      <c r="K84" s="9"/>
      <c r="L84" s="8"/>
      <c r="M84" s="9"/>
      <c r="N84" s="8"/>
      <c r="O84" s="8"/>
      <c r="P84" s="8"/>
      <c r="Q84" s="8"/>
      <c r="R84" s="11"/>
      <c r="T84" s="4"/>
      <c r="U84" s="1"/>
      <c r="W84" s="3"/>
      <c r="X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</row>
    <row r="85" spans="1:78" s="2" customFormat="1" x14ac:dyDescent="0.35">
      <c r="A85" s="1"/>
      <c r="B85" s="6"/>
      <c r="D85" s="9"/>
      <c r="E85" s="10"/>
      <c r="F85" s="9"/>
      <c r="G85" s="9"/>
      <c r="H85" s="9"/>
      <c r="I85" s="9"/>
      <c r="J85" s="9"/>
      <c r="K85" s="9"/>
      <c r="L85" s="8"/>
      <c r="M85" s="9"/>
      <c r="N85" s="8"/>
      <c r="O85" s="8"/>
      <c r="P85" s="8"/>
      <c r="Q85" s="8"/>
      <c r="T85" s="4"/>
      <c r="U85" s="1"/>
      <c r="W85" s="3"/>
      <c r="X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s="2" customFormat="1" x14ac:dyDescent="0.35">
      <c r="A86" s="1"/>
      <c r="B86" s="6"/>
      <c r="D86" s="9"/>
      <c r="E86" s="10"/>
      <c r="F86" s="9"/>
      <c r="G86" s="9"/>
      <c r="H86" s="9"/>
      <c r="I86" s="9"/>
      <c r="J86" s="9"/>
      <c r="K86" s="9"/>
      <c r="L86" s="8"/>
      <c r="M86" s="9"/>
      <c r="N86" s="8"/>
      <c r="O86" s="8"/>
      <c r="P86" s="8"/>
      <c r="Q86" s="8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s="2" customFormat="1" x14ac:dyDescent="0.35">
      <c r="A87" s="1"/>
      <c r="B87" s="6"/>
      <c r="D87" s="9"/>
      <c r="E87" s="10"/>
      <c r="F87" s="9"/>
      <c r="G87" s="9"/>
      <c r="H87" s="9"/>
      <c r="I87" s="9"/>
      <c r="J87" s="9"/>
      <c r="K87" s="9"/>
      <c r="L87" s="8"/>
      <c r="M87" s="9"/>
      <c r="N87" s="8"/>
      <c r="O87" s="8"/>
      <c r="P87" s="8"/>
      <c r="Q87" s="8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s="2" customFormat="1" x14ac:dyDescent="0.35">
      <c r="A88" s="1"/>
      <c r="B88" s="6"/>
      <c r="D88" s="9"/>
      <c r="E88" s="10"/>
      <c r="F88" s="9"/>
      <c r="G88" s="9"/>
      <c r="H88" s="9"/>
      <c r="I88" s="9"/>
      <c r="J88" s="9"/>
      <c r="K88" s="9"/>
      <c r="L88" s="8"/>
      <c r="M88" s="9"/>
      <c r="N88" s="8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B89" s="6"/>
      <c r="D89" s="9"/>
      <c r="E89" s="10"/>
      <c r="F89" s="9"/>
      <c r="G89" s="9"/>
      <c r="H89" s="9"/>
      <c r="I89" s="9"/>
      <c r="J89" s="9"/>
      <c r="K89" s="9"/>
      <c r="L89" s="8"/>
      <c r="M89" s="9"/>
      <c r="N89" s="8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B90" s="6"/>
      <c r="D90" s="9"/>
      <c r="E90" s="10"/>
      <c r="F90" s="9"/>
      <c r="G90" s="9"/>
      <c r="H90" s="9"/>
      <c r="I90" s="9"/>
      <c r="J90" s="9"/>
      <c r="K90" s="9"/>
      <c r="L90" s="8"/>
      <c r="M90" s="9"/>
      <c r="N90" s="8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B91" s="6"/>
      <c r="D91" s="9"/>
      <c r="E91" s="10"/>
      <c r="F91" s="9"/>
      <c r="G91" s="9"/>
      <c r="H91" s="9"/>
      <c r="I91" s="9"/>
      <c r="J91" s="9"/>
      <c r="K91" s="9"/>
      <c r="L91" s="8"/>
      <c r="M91" s="9"/>
      <c r="N91" s="8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B92" s="6"/>
      <c r="D92" s="9"/>
      <c r="E92" s="10"/>
      <c r="F92" s="9"/>
      <c r="G92" s="9"/>
      <c r="H92" s="9"/>
      <c r="I92" s="9"/>
      <c r="J92" s="9"/>
      <c r="K92" s="9"/>
      <c r="L92" s="8"/>
      <c r="M92" s="9"/>
      <c r="N92" s="8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B93" s="6"/>
      <c r="D93" s="9"/>
      <c r="E93" s="10"/>
      <c r="F93" s="9"/>
      <c r="G93" s="9"/>
      <c r="H93" s="9"/>
      <c r="I93" s="9"/>
      <c r="J93" s="9"/>
      <c r="K93" s="9"/>
      <c r="L93" s="8"/>
      <c r="M93" s="9"/>
      <c r="N93" s="8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B94" s="6"/>
      <c r="D94" s="9"/>
      <c r="E94" s="10"/>
      <c r="F94" s="9"/>
      <c r="G94" s="9"/>
      <c r="H94" s="9"/>
      <c r="I94" s="9"/>
      <c r="J94" s="9"/>
      <c r="K94" s="9"/>
      <c r="L94" s="8"/>
      <c r="M94" s="9"/>
      <c r="N94" s="8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B95" s="6"/>
      <c r="D95" s="9"/>
      <c r="E95" s="10"/>
      <c r="F95" s="9"/>
      <c r="G95" s="9"/>
      <c r="H95" s="9"/>
      <c r="I95" s="9"/>
      <c r="J95" s="9"/>
      <c r="K95" s="9"/>
      <c r="L95" s="8"/>
      <c r="M95" s="9"/>
      <c r="N95" s="8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B96" s="6"/>
      <c r="D96" s="9"/>
      <c r="E96" s="10"/>
      <c r="F96" s="9"/>
      <c r="G96" s="9"/>
      <c r="H96" s="9"/>
      <c r="I96" s="9"/>
      <c r="J96" s="9"/>
      <c r="K96" s="9"/>
      <c r="L96" s="8"/>
      <c r="M96" s="9"/>
      <c r="N96" s="8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B97" s="6"/>
      <c r="E97" s="5"/>
      <c r="F97" s="9"/>
      <c r="G97" s="9"/>
      <c r="H97" s="9"/>
      <c r="I97" s="9"/>
      <c r="J97" s="9"/>
      <c r="K97" s="9"/>
      <c r="L97" s="8"/>
      <c r="M97" s="9"/>
      <c r="N97" s="8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B98" s="6"/>
      <c r="E98" s="5"/>
      <c r="F98" s="9"/>
      <c r="G98" s="9"/>
      <c r="H98" s="9"/>
      <c r="I98" s="9"/>
      <c r="J98" s="9"/>
      <c r="K98" s="9"/>
      <c r="L98" s="8"/>
      <c r="M98" s="9"/>
      <c r="N98" s="8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B99" s="6"/>
      <c r="E99" s="5"/>
      <c r="F99" s="9"/>
      <c r="G99" s="9"/>
      <c r="H99" s="9"/>
      <c r="I99" s="9"/>
      <c r="J99" s="9"/>
      <c r="K99" s="9"/>
      <c r="L99" s="8"/>
      <c r="M99" s="9"/>
      <c r="N99" s="8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B100" s="6"/>
      <c r="E100" s="5"/>
      <c r="F100" s="9"/>
      <c r="G100" s="9"/>
      <c r="H100" s="9"/>
      <c r="I100" s="9"/>
      <c r="J100" s="9"/>
      <c r="K100" s="9"/>
      <c r="L100" s="8"/>
      <c r="M100" s="9"/>
      <c r="N100" s="8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B101" s="6"/>
      <c r="E101" s="5"/>
      <c r="F101" s="9"/>
      <c r="G101" s="9"/>
      <c r="H101" s="9"/>
      <c r="I101" s="9"/>
      <c r="J101" s="9"/>
      <c r="K101" s="9"/>
      <c r="L101" s="8"/>
      <c r="M101" s="9"/>
      <c r="N101" s="8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B102" s="6"/>
      <c r="E102" s="5"/>
      <c r="F102" s="9"/>
      <c r="G102" s="9"/>
      <c r="H102" s="9"/>
      <c r="I102" s="9"/>
      <c r="J102" s="9"/>
      <c r="K102" s="9"/>
      <c r="L102" s="8"/>
      <c r="M102" s="9"/>
      <c r="N102" s="8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B103" s="6"/>
      <c r="E103" s="5"/>
      <c r="F103" s="9"/>
      <c r="G103" s="9"/>
      <c r="H103" s="9"/>
      <c r="I103" s="9"/>
      <c r="J103" s="9"/>
      <c r="K103" s="9"/>
      <c r="L103" s="8"/>
      <c r="M103" s="9"/>
      <c r="N103" s="8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B104" s="6"/>
      <c r="E104" s="5"/>
      <c r="F104" s="9"/>
      <c r="G104" s="9"/>
      <c r="H104" s="9"/>
      <c r="I104" s="9"/>
      <c r="J104" s="9"/>
      <c r="K104" s="9"/>
      <c r="L104" s="8"/>
      <c r="M104" s="9"/>
      <c r="N104" s="8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B105" s="6"/>
      <c r="E105" s="5"/>
      <c r="F105" s="9"/>
      <c r="G105" s="9"/>
      <c r="H105" s="9"/>
      <c r="I105" s="9"/>
      <c r="J105" s="9"/>
      <c r="K105" s="9"/>
      <c r="L105" s="8"/>
      <c r="M105" s="9"/>
      <c r="N105" s="8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B106" s="6"/>
      <c r="E106" s="5"/>
      <c r="F106" s="9"/>
      <c r="G106" s="9"/>
      <c r="H106" s="9"/>
      <c r="I106" s="9"/>
      <c r="J106" s="9"/>
      <c r="K106" s="9"/>
      <c r="L106" s="8"/>
      <c r="M106" s="9"/>
      <c r="N106" s="8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B107" s="6"/>
      <c r="E107" s="5"/>
      <c r="F107" s="9"/>
      <c r="G107" s="9"/>
      <c r="H107" s="9"/>
      <c r="I107" s="9"/>
      <c r="J107" s="9"/>
      <c r="K107" s="9"/>
      <c r="L107" s="8"/>
      <c r="M107" s="9"/>
      <c r="N107" s="8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B108" s="6"/>
      <c r="E108" s="5"/>
      <c r="F108" s="9"/>
      <c r="G108" s="9"/>
      <c r="H108" s="9"/>
      <c r="I108" s="9"/>
      <c r="J108" s="9"/>
      <c r="K108" s="9"/>
      <c r="L108" s="8"/>
      <c r="M108" s="9"/>
      <c r="N108" s="8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B109" s="6"/>
      <c r="E109" s="5"/>
      <c r="F109" s="9"/>
      <c r="G109" s="9"/>
      <c r="H109" s="9"/>
      <c r="I109" s="9"/>
      <c r="J109" s="9"/>
      <c r="K109" s="9"/>
      <c r="L109" s="8"/>
      <c r="M109" s="9"/>
      <c r="N109" s="8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B110" s="6"/>
      <c r="E110" s="5"/>
      <c r="F110" s="9"/>
      <c r="G110" s="9"/>
      <c r="H110" s="9"/>
      <c r="I110" s="9"/>
      <c r="J110" s="9"/>
      <c r="K110" s="9"/>
      <c r="L110" s="8"/>
      <c r="M110" s="9"/>
      <c r="N110" s="8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B111" s="6"/>
      <c r="E111" s="5"/>
      <c r="F111" s="9"/>
      <c r="G111" s="9"/>
      <c r="H111" s="9"/>
      <c r="I111" s="9"/>
      <c r="J111" s="9"/>
      <c r="K111" s="9"/>
      <c r="L111" s="8"/>
      <c r="M111" s="9"/>
      <c r="N111" s="8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B112" s="6"/>
      <c r="E112" s="5"/>
      <c r="F112" s="9"/>
      <c r="G112" s="9"/>
      <c r="H112" s="9"/>
      <c r="I112" s="9"/>
      <c r="J112" s="9"/>
      <c r="K112" s="9"/>
      <c r="L112" s="8"/>
      <c r="M112" s="9"/>
      <c r="N112" s="8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B113" s="6"/>
      <c r="E113" s="5"/>
      <c r="F113" s="9"/>
      <c r="G113" s="9"/>
      <c r="H113" s="9"/>
      <c r="I113" s="9"/>
      <c r="J113" s="9"/>
      <c r="K113" s="9"/>
      <c r="L113" s="8"/>
      <c r="M113" s="9"/>
      <c r="N113" s="8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B114" s="6"/>
      <c r="E114" s="5"/>
      <c r="F114" s="9"/>
      <c r="G114" s="9"/>
      <c r="H114" s="9"/>
      <c r="I114" s="9"/>
      <c r="J114" s="9"/>
      <c r="K114" s="9"/>
      <c r="L114" s="8"/>
      <c r="M114" s="9"/>
      <c r="N114" s="8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B115" s="6"/>
      <c r="E115" s="5"/>
      <c r="F115" s="9"/>
      <c r="G115" s="9"/>
      <c r="H115" s="9"/>
      <c r="I115" s="9"/>
      <c r="J115" s="9"/>
      <c r="K115" s="9"/>
      <c r="L115" s="8"/>
      <c r="M115" s="9"/>
      <c r="N115" s="8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s="2" customFormat="1" x14ac:dyDescent="0.35">
      <c r="A116" s="1"/>
      <c r="B116" s="6"/>
      <c r="E116" s="5"/>
      <c r="F116" s="9"/>
      <c r="G116" s="9"/>
      <c r="H116" s="9"/>
      <c r="I116" s="9"/>
      <c r="J116" s="9"/>
      <c r="K116" s="9"/>
      <c r="L116" s="8"/>
      <c r="M116" s="9"/>
      <c r="N116" s="8"/>
      <c r="O116" s="8"/>
      <c r="P116" s="8"/>
      <c r="Q116" s="8"/>
      <c r="T116" s="4"/>
      <c r="U116" s="1"/>
      <c r="W116" s="3"/>
      <c r="X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x14ac:dyDescent="0.35">
      <c r="G117" s="9"/>
      <c r="H117" s="9"/>
      <c r="I117" s="9"/>
      <c r="J117" s="9"/>
      <c r="K117" s="9"/>
      <c r="L117" s="8"/>
      <c r="M117" s="9"/>
      <c r="N117" s="8"/>
      <c r="O117" s="8"/>
      <c r="P117" s="8"/>
      <c r="Q117" s="8"/>
    </row>
    <row r="118" spans="1:78" x14ac:dyDescent="0.35">
      <c r="G118" s="9"/>
      <c r="H118" s="9"/>
      <c r="I118" s="9"/>
      <c r="J118" s="9"/>
      <c r="K118" s="9"/>
      <c r="L118" s="8"/>
      <c r="M118" s="9"/>
      <c r="N118" s="8"/>
      <c r="O118" s="8"/>
      <c r="P118" s="8"/>
      <c r="Q118" s="8"/>
    </row>
    <row r="119" spans="1:78" x14ac:dyDescent="0.35">
      <c r="G119" s="9"/>
      <c r="H119" s="9"/>
      <c r="I119" s="9"/>
      <c r="J119" s="9"/>
      <c r="K119" s="9"/>
      <c r="L119" s="8"/>
      <c r="M119" s="9"/>
      <c r="N119" s="8"/>
      <c r="O119" s="8"/>
      <c r="P119" s="8"/>
      <c r="Q119" s="8"/>
    </row>
    <row r="120" spans="1:78" x14ac:dyDescent="0.35">
      <c r="G120" s="9"/>
      <c r="H120" s="9"/>
      <c r="I120" s="9"/>
      <c r="J120" s="9"/>
      <c r="K120" s="9"/>
      <c r="L120" s="8"/>
      <c r="M120" s="9"/>
      <c r="N120" s="8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N121" s="8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N122" s="8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N123" s="8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N124" s="8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N125" s="8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N126" s="8"/>
      <c r="O126" s="8"/>
      <c r="P126" s="8"/>
      <c r="Q126" s="8"/>
    </row>
    <row r="127" spans="1:78" x14ac:dyDescent="0.35">
      <c r="G127" s="9"/>
      <c r="H127" s="9"/>
      <c r="I127" s="9"/>
      <c r="J127" s="9"/>
      <c r="K127" s="9"/>
      <c r="L127" s="8"/>
      <c r="M127" s="9"/>
      <c r="N127" s="8"/>
      <c r="O127" s="8"/>
      <c r="P127" s="8"/>
      <c r="Q127" s="8"/>
    </row>
    <row r="128" spans="1:78" s="2" customFormat="1" x14ac:dyDescent="0.35">
      <c r="A128" s="1"/>
      <c r="B128" s="6"/>
      <c r="E128" s="5"/>
      <c r="G128" s="9"/>
      <c r="H128" s="9"/>
      <c r="I128" s="9"/>
      <c r="J128" s="9"/>
      <c r="K128" s="9"/>
      <c r="L128" s="8"/>
      <c r="M128" s="9"/>
      <c r="N128" s="8"/>
      <c r="O128" s="8"/>
      <c r="P128" s="8"/>
      <c r="Q128" s="8"/>
      <c r="T128" s="4"/>
      <c r="U128" s="1"/>
      <c r="W128" s="3"/>
      <c r="X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29" spans="1:78" s="2" customFormat="1" x14ac:dyDescent="0.35">
      <c r="A129" s="1"/>
      <c r="B129" s="6"/>
      <c r="E129" s="5"/>
      <c r="G129" s="9"/>
      <c r="H129" s="9"/>
      <c r="I129" s="9"/>
      <c r="J129" s="9"/>
      <c r="K129" s="9"/>
      <c r="L129" s="8"/>
      <c r="M129" s="9"/>
      <c r="N129" s="8"/>
      <c r="O129" s="8"/>
      <c r="P129" s="8"/>
      <c r="Q129" s="8"/>
      <c r="T129" s="4"/>
      <c r="U129" s="1"/>
      <c r="W129" s="3"/>
      <c r="X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</row>
    <row r="156" spans="1:77" s="5" customFormat="1" x14ac:dyDescent="0.35">
      <c r="A156" s="1"/>
      <c r="B156" s="6"/>
      <c r="C156" s="2"/>
      <c r="D156" s="7">
        <v>0.35416666666666669</v>
      </c>
      <c r="F156" s="2"/>
      <c r="G156" s="2"/>
      <c r="H156" s="2"/>
      <c r="I156" s="2"/>
      <c r="J156" s="2"/>
      <c r="K156" s="2"/>
      <c r="L156" s="3"/>
      <c r="M156" s="2"/>
      <c r="N156" s="3"/>
      <c r="O156" s="3"/>
      <c r="P156" s="3"/>
      <c r="Q156" s="3"/>
      <c r="R156" s="2"/>
      <c r="S156" s="2"/>
      <c r="T156" s="4"/>
      <c r="U156" s="1"/>
      <c r="V156" s="2"/>
      <c r="W156" s="3"/>
      <c r="X156" s="1"/>
      <c r="Y156" s="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</row>
  </sheetData>
  <autoFilter ref="A4:BX56">
    <sortState ref="A5:BX52">
      <sortCondition descending="1" ref="C4:C52"/>
    </sortState>
  </autoFilter>
  <mergeCells count="11">
    <mergeCell ref="BA3:BC3"/>
    <mergeCell ref="BF3:BH3"/>
    <mergeCell ref="BK3:BM3"/>
    <mergeCell ref="BP3:BR3"/>
    <mergeCell ref="BU3:BW3"/>
    <mergeCell ref="AV3:AX3"/>
    <mergeCell ref="W2:Y2"/>
    <mergeCell ref="AB3:AD3"/>
    <mergeCell ref="AG3:AI3"/>
    <mergeCell ref="AL3:AN3"/>
    <mergeCell ref="AQ3:AS3"/>
  </mergeCells>
  <conditionalFormatting sqref="AA16 AA32:AA34 Z6:AA8 AF6:AF8 AK6:AK9 AP6:AP9 AU6:AU9 AZ6:AZ9 BE6:BE9 BJ6:BJ9 BO6:BO11 BT6:BT11">
    <cfRule type="cellIs" dxfId="5085" priority="699" operator="lessThan">
      <formula>1</formula>
    </cfRule>
  </conditionalFormatting>
  <conditionalFormatting sqref="W30 W45:W46 W50:W51 W21 W32:W34 W6:W7 W28">
    <cfRule type="cellIs" dxfId="5084" priority="698" operator="lessThan">
      <formula>N6</formula>
    </cfRule>
  </conditionalFormatting>
  <conditionalFormatting sqref="Z30">
    <cfRule type="cellIs" dxfId="5083" priority="696" operator="lessThan">
      <formula>1</formula>
    </cfRule>
  </conditionalFormatting>
  <conditionalFormatting sqref="G30 G6:G7">
    <cfRule type="cellIs" dxfId="5082" priority="697" operator="lessThan">
      <formula>F6</formula>
    </cfRule>
  </conditionalFormatting>
  <conditionalFormatting sqref="AA30">
    <cfRule type="cellIs" dxfId="5081" priority="695" operator="lessThan">
      <formula>1</formula>
    </cfRule>
  </conditionalFormatting>
  <conditionalFormatting sqref="Z48">
    <cfRule type="cellIs" dxfId="5080" priority="693" operator="lessThan">
      <formula>1</formula>
    </cfRule>
  </conditionalFormatting>
  <conditionalFormatting sqref="G48">
    <cfRule type="cellIs" dxfId="5079" priority="694" operator="lessThan">
      <formula>F48</formula>
    </cfRule>
  </conditionalFormatting>
  <conditionalFormatting sqref="AA48">
    <cfRule type="cellIs" dxfId="5078" priority="692" operator="lessThan">
      <formula>1</formula>
    </cfRule>
  </conditionalFormatting>
  <conditionalFormatting sqref="AA29">
    <cfRule type="cellIs" dxfId="5077" priority="688" operator="lessThan">
      <formula>1</formula>
    </cfRule>
  </conditionalFormatting>
  <conditionalFormatting sqref="G29">
    <cfRule type="cellIs" dxfId="5076" priority="691" operator="lessThan">
      <formula>F29</formula>
    </cfRule>
  </conditionalFormatting>
  <conditionalFormatting sqref="W29">
    <cfRule type="cellIs" dxfId="5075" priority="690" operator="lessThan">
      <formula>N29</formula>
    </cfRule>
  </conditionalFormatting>
  <conditionalFormatting sqref="Z29">
    <cfRule type="cellIs" dxfId="5074" priority="689" operator="lessThan">
      <formula>1</formula>
    </cfRule>
  </conditionalFormatting>
  <conditionalFormatting sqref="G46">
    <cfRule type="cellIs" dxfId="5073" priority="687" operator="lessThan">
      <formula>F46</formula>
    </cfRule>
  </conditionalFormatting>
  <conditionalFormatting sqref="AA46">
    <cfRule type="cellIs" dxfId="5072" priority="685" operator="lessThan">
      <formula>1</formula>
    </cfRule>
  </conditionalFormatting>
  <conditionalFormatting sqref="Z46">
    <cfRule type="cellIs" dxfId="5071" priority="686" operator="lessThan">
      <formula>1</formula>
    </cfRule>
  </conditionalFormatting>
  <conditionalFormatting sqref="G45">
    <cfRule type="cellIs" dxfId="5070" priority="684" operator="lessThan">
      <formula>F45</formula>
    </cfRule>
  </conditionalFormatting>
  <conditionalFormatting sqref="Z45">
    <cfRule type="cellIs" dxfId="5069" priority="683" operator="lessThan">
      <formula>1</formula>
    </cfRule>
  </conditionalFormatting>
  <conditionalFormatting sqref="AA45">
    <cfRule type="cellIs" dxfId="5068" priority="682" operator="lessThan">
      <formula>1</formula>
    </cfRule>
  </conditionalFormatting>
  <conditionalFormatting sqref="G51">
    <cfRule type="cellIs" dxfId="5067" priority="681" operator="lessThan">
      <formula>F51</formula>
    </cfRule>
  </conditionalFormatting>
  <conditionalFormatting sqref="Z51">
    <cfRule type="cellIs" dxfId="5066" priority="680" operator="lessThan">
      <formula>1</formula>
    </cfRule>
  </conditionalFormatting>
  <conditionalFormatting sqref="G50">
    <cfRule type="cellIs" dxfId="5065" priority="679" operator="lessThan">
      <formula>F50</formula>
    </cfRule>
  </conditionalFormatting>
  <conditionalFormatting sqref="AA50">
    <cfRule type="cellIs" dxfId="5064" priority="677" operator="lessThan">
      <formula>1</formula>
    </cfRule>
  </conditionalFormatting>
  <conditionalFormatting sqref="Z50">
    <cfRule type="cellIs" dxfId="5063" priority="678" operator="lessThan">
      <formula>1</formula>
    </cfRule>
  </conditionalFormatting>
  <conditionalFormatting sqref="G21">
    <cfRule type="cellIs" dxfId="5062" priority="676" operator="lessThan">
      <formula>F21</formula>
    </cfRule>
  </conditionalFormatting>
  <conditionalFormatting sqref="AA21">
    <cfRule type="cellIs" dxfId="5061" priority="674" operator="lessThan">
      <formula>1</formula>
    </cfRule>
  </conditionalFormatting>
  <conditionalFormatting sqref="Z21">
    <cfRule type="cellIs" dxfId="5060" priority="675" operator="lessThan">
      <formula>1</formula>
    </cfRule>
  </conditionalFormatting>
  <conditionalFormatting sqref="G28">
    <cfRule type="cellIs" dxfId="5059" priority="673" operator="lessThan">
      <formula>F28</formula>
    </cfRule>
  </conditionalFormatting>
  <conditionalFormatting sqref="AA28">
    <cfRule type="cellIs" dxfId="5058" priority="671" operator="lessThan">
      <formula>1</formula>
    </cfRule>
  </conditionalFormatting>
  <conditionalFormatting sqref="Z28">
    <cfRule type="cellIs" dxfId="5057" priority="672" operator="lessThan">
      <formula>1</formula>
    </cfRule>
  </conditionalFormatting>
  <conditionalFormatting sqref="H30 H45:H46 H50:H51 H48 H21 H28 J32 J6:J7">
    <cfRule type="cellIs" dxfId="5056" priority="670" operator="greaterThan">
      <formula>1</formula>
    </cfRule>
  </conditionalFormatting>
  <conditionalFormatting sqref="H29:I29 H34 H32 H6:H7">
    <cfRule type="cellIs" dxfId="5055" priority="669" operator="greaterThan">
      <formula>1</formula>
    </cfRule>
  </conditionalFormatting>
  <conditionalFormatting sqref="J48">
    <cfRule type="cellIs" dxfId="5054" priority="668" operator="greaterThan">
      <formula>1</formula>
    </cfRule>
  </conditionalFormatting>
  <conditionalFormatting sqref="I46">
    <cfRule type="cellIs" dxfId="5053" priority="667" operator="greaterThan">
      <formula>1</formula>
    </cfRule>
  </conditionalFormatting>
  <conditionalFormatting sqref="J28">
    <cfRule type="cellIs" dxfId="5052" priority="666" operator="greaterThan">
      <formula>1</formula>
    </cfRule>
  </conditionalFormatting>
  <conditionalFormatting sqref="J30">
    <cfRule type="cellIs" dxfId="5051" priority="665" operator="greaterThan">
      <formula>1</formula>
    </cfRule>
  </conditionalFormatting>
  <conditionalFormatting sqref="J45">
    <cfRule type="cellIs" dxfId="5050" priority="664" operator="greaterThan">
      <formula>1</formula>
    </cfRule>
  </conditionalFormatting>
  <conditionalFormatting sqref="AZ45 BE45 BJ45 BT45">
    <cfRule type="cellIs" dxfId="5049" priority="659" operator="lessThan">
      <formula>1</formula>
    </cfRule>
  </conditionalFormatting>
  <conditionalFormatting sqref="AQ45:AQ46 AB45:AB46 BF45:BF46 BA45:BA46 BK45:BK46 BP45:BP46 BU45:BU46 AG45:AG46 AL45:AL46 AV45:AV46 AB50 AB48 BA16 BF16 AB16 AG16 AV16 BP16 BU16 AQ16 AL16 BP23 BU23 AQ23 AL23 AB32:AB34 AG32:AG34 AL32:AL34 AQ32:AQ34 AV32:AV34 BA32:BA34 BF32:BF34 BK32:BK34 BP32:BP34 BU32:BU34 BA6:BA9 BF6:BF9 AB6:AB9 AG6:AG9 AV6:AV9 BP6:BP9 BU6:BU9 AQ6:AQ9 AL6:AL9 BA29:BA30 BF29:BF30 AB28:AB30 AG29:AG30 AV29:AV30 BP29:BP30 BU29:BU30 AQ29:AQ30 AL29:AL30 BK16:BK17 BK23:BK24 BK6:BK10 BK29:BK30">
    <cfRule type="cellIs" dxfId="5048" priority="663" operator="equal">
      <formula>0</formula>
    </cfRule>
  </conditionalFormatting>
  <conditionalFormatting sqref="AH37 BB37 AW37 BV37 BQ37 BL37 BG37 AR37 AM37 AC37 AR32:AR33 AH32:AH34 AM32:AM34 AC32:AC34 AW32:AW34 BB32:BB34 BG32:BG34 BL32:BL34 BQ32:BQ34 BV32:BV34 AH45:AH46 BB45:BB46 AW45:AW46 BV45:BV46 BQ45:BQ46 BL45:BL46 BG45:BG46 AR45:AR46 AM45:AM46 AC45:AC46 AC20:AC26 AC6:AC17 AH5:AH26 AM5:AM26 AR5:AR26 AW5:AW26 BB5:BB26 BG5:BG26 BL5:BL26 BQ5:BQ26 BV5:BV26 BV28:BV30 BQ28:BQ30 BL28:BL30 BG28:BG30 BB28:BB30 AW28:AW30 AR28:AR30 AM28:AM30 AH28:AH30 AC28:AC30">
    <cfRule type="cellIs" dxfId="5047" priority="662" operator="lessThan">
      <formula>$R5</formula>
    </cfRule>
  </conditionalFormatting>
  <conditionalFormatting sqref="AZ46 BE46 BJ46 BT46">
    <cfRule type="cellIs" dxfId="5046" priority="660" operator="lessThan">
      <formula>1</formula>
    </cfRule>
  </conditionalFormatting>
  <conditionalFormatting sqref="AZ29 BE29 BJ29 BT29">
    <cfRule type="cellIs" dxfId="5045" priority="661" operator="lessThan">
      <formula>1</formula>
    </cfRule>
  </conditionalFormatting>
  <conditionalFormatting sqref="AZ50 BE50 BJ50 BT50">
    <cfRule type="cellIs" dxfId="5044" priority="658" operator="lessThan">
      <formula>1</formula>
    </cfRule>
  </conditionalFormatting>
  <conditionalFormatting sqref="BA21">
    <cfRule type="cellIs" dxfId="5043" priority="655" operator="equal">
      <formula>0</formula>
    </cfRule>
  </conditionalFormatting>
  <conditionalFormatting sqref="AZ21 BE21 BJ21 BT21">
    <cfRule type="cellIs" dxfId="5042" priority="657" operator="lessThan">
      <formula>1</formula>
    </cfRule>
  </conditionalFormatting>
  <conditionalFormatting sqref="AZ28 BE28 BJ28 BT28">
    <cfRule type="cellIs" dxfId="5041" priority="656" operator="lessThan">
      <formula>1</formula>
    </cfRule>
  </conditionalFormatting>
  <conditionalFormatting sqref="BA28">
    <cfRule type="cellIs" dxfId="5040" priority="654" operator="equal">
      <formula>0</formula>
    </cfRule>
  </conditionalFormatting>
  <conditionalFormatting sqref="BF21">
    <cfRule type="cellIs" dxfId="5039" priority="653" operator="equal">
      <formula>0</formula>
    </cfRule>
  </conditionalFormatting>
  <conditionalFormatting sqref="BF28">
    <cfRule type="cellIs" dxfId="5038" priority="652" operator="equal">
      <formula>0</formula>
    </cfRule>
  </conditionalFormatting>
  <conditionalFormatting sqref="BK21">
    <cfRule type="cellIs" dxfId="5037" priority="651" operator="equal">
      <formula>0</formula>
    </cfRule>
  </conditionalFormatting>
  <conditionalFormatting sqref="BK28">
    <cfRule type="cellIs" dxfId="5036" priority="650" operator="equal">
      <formula>0</formula>
    </cfRule>
  </conditionalFormatting>
  <conditionalFormatting sqref="BP21">
    <cfRule type="cellIs" dxfId="5035" priority="649" operator="equal">
      <formula>0</formula>
    </cfRule>
  </conditionalFormatting>
  <conditionalFormatting sqref="BP28">
    <cfRule type="cellIs" dxfId="5034" priority="648" operator="equal">
      <formula>0</formula>
    </cfRule>
  </conditionalFormatting>
  <conditionalFormatting sqref="BU21">
    <cfRule type="cellIs" dxfId="5033" priority="647" operator="equal">
      <formula>0</formula>
    </cfRule>
  </conditionalFormatting>
  <conditionalFormatting sqref="BU28">
    <cfRule type="cellIs" dxfId="5032" priority="646" operator="equal">
      <formula>0</formula>
    </cfRule>
  </conditionalFormatting>
  <conditionalFormatting sqref="AZ48 BE48 BJ48 BT48">
    <cfRule type="cellIs" dxfId="5031" priority="644" operator="lessThan">
      <formula>1</formula>
    </cfRule>
  </conditionalFormatting>
  <conditionalFormatting sqref="AZ30 BE30 BJ30 BT30">
    <cfRule type="cellIs" dxfId="5030" priority="645" operator="lessThan">
      <formula>1</formula>
    </cfRule>
  </conditionalFormatting>
  <conditionalFormatting sqref="AB45">
    <cfRule type="cellIs" dxfId="5029" priority="640" operator="equal">
      <formula>0</formula>
    </cfRule>
  </conditionalFormatting>
  <conditionalFormatting sqref="AB21">
    <cfRule type="cellIs" dxfId="5028" priority="643" operator="equal">
      <formula>0</formula>
    </cfRule>
  </conditionalFormatting>
  <conditionalFormatting sqref="AB29">
    <cfRule type="cellIs" dxfId="5027" priority="642" operator="equal">
      <formula>0</formula>
    </cfRule>
  </conditionalFormatting>
  <conditionalFormatting sqref="AB28">
    <cfRule type="cellIs" dxfId="5026" priority="641" operator="equal">
      <formula>0</formula>
    </cfRule>
  </conditionalFormatting>
  <conditionalFormatting sqref="AB30">
    <cfRule type="cellIs" dxfId="5025" priority="639" operator="equal">
      <formula>0</formula>
    </cfRule>
  </conditionalFormatting>
  <conditionalFormatting sqref="AB21">
    <cfRule type="cellIs" dxfId="5024" priority="638" operator="equal">
      <formula>0</formula>
    </cfRule>
  </conditionalFormatting>
  <conditionalFormatting sqref="AF46">
    <cfRule type="cellIs" dxfId="5023" priority="634" operator="lessThan">
      <formula>1</formula>
    </cfRule>
  </conditionalFormatting>
  <conditionalFormatting sqref="AF48">
    <cfRule type="cellIs" dxfId="5022" priority="636" operator="lessThan">
      <formula>1</formula>
    </cfRule>
  </conditionalFormatting>
  <conditionalFormatting sqref="AF30">
    <cfRule type="cellIs" dxfId="5021" priority="637" operator="lessThan">
      <formula>1</formula>
    </cfRule>
  </conditionalFormatting>
  <conditionalFormatting sqref="AF29">
    <cfRule type="cellIs" dxfId="5020" priority="635" operator="lessThan">
      <formula>1</formula>
    </cfRule>
  </conditionalFormatting>
  <conditionalFormatting sqref="AF45">
    <cfRule type="cellIs" dxfId="5019" priority="633" operator="lessThan">
      <formula>1</formula>
    </cfRule>
  </conditionalFormatting>
  <conditionalFormatting sqref="AF50">
    <cfRule type="cellIs" dxfId="5018" priority="632" operator="lessThan">
      <formula>1</formula>
    </cfRule>
  </conditionalFormatting>
  <conditionalFormatting sqref="AF21">
    <cfRule type="cellIs" dxfId="5017" priority="631" operator="lessThan">
      <formula>1</formula>
    </cfRule>
  </conditionalFormatting>
  <conditionalFormatting sqref="AF28">
    <cfRule type="cellIs" dxfId="5016" priority="630" operator="lessThan">
      <formula>1</formula>
    </cfRule>
  </conditionalFormatting>
  <conditionalFormatting sqref="AU46 AK46 AP46">
    <cfRule type="cellIs" dxfId="5015" priority="627" operator="lessThan">
      <formula>1</formula>
    </cfRule>
  </conditionalFormatting>
  <conditionalFormatting sqref="AP29">
    <cfRule type="cellIs" dxfId="5014" priority="628" operator="lessThan">
      <formula>1</formula>
    </cfRule>
  </conditionalFormatting>
  <conditionalFormatting sqref="AK29 AU29">
    <cfRule type="cellIs" dxfId="5013" priority="629" operator="lessThan">
      <formula>1</formula>
    </cfRule>
  </conditionalFormatting>
  <conditionalFormatting sqref="AU45 AK45 AP45">
    <cfRule type="cellIs" dxfId="5012" priority="626" operator="lessThan">
      <formula>1</formula>
    </cfRule>
  </conditionalFormatting>
  <conditionalFormatting sqref="AU50 AK50 AP50">
    <cfRule type="cellIs" dxfId="5011" priority="625" operator="lessThan">
      <formula>1</formula>
    </cfRule>
  </conditionalFormatting>
  <conditionalFormatting sqref="AQ21">
    <cfRule type="cellIs" dxfId="5010" priority="618" operator="equal">
      <formula>0</formula>
    </cfRule>
  </conditionalFormatting>
  <conditionalFormatting sqref="AL28">
    <cfRule type="cellIs" dxfId="5009" priority="619" operator="equal">
      <formula>0</formula>
    </cfRule>
  </conditionalFormatting>
  <conditionalFormatting sqref="AU21 AK21 AP21">
    <cfRule type="cellIs" dxfId="5008" priority="624" operator="lessThan">
      <formula>1</formula>
    </cfRule>
  </conditionalFormatting>
  <conditionalFormatting sqref="AG21">
    <cfRule type="cellIs" dxfId="5007" priority="623" operator="equal">
      <formula>0</formula>
    </cfRule>
  </conditionalFormatting>
  <conditionalFormatting sqref="AU28 AK28 AP28">
    <cfRule type="cellIs" dxfId="5006" priority="622" operator="lessThan">
      <formula>1</formula>
    </cfRule>
  </conditionalFormatting>
  <conditionalFormatting sqref="AG28">
    <cfRule type="cellIs" dxfId="5005" priority="621" operator="equal">
      <formula>0</formula>
    </cfRule>
  </conditionalFormatting>
  <conditionalFormatting sqref="AV21">
    <cfRule type="cellIs" dxfId="5004" priority="616" operator="equal">
      <formula>0</formula>
    </cfRule>
  </conditionalFormatting>
  <conditionalFormatting sqref="AV28">
    <cfRule type="cellIs" dxfId="5003" priority="615" operator="equal">
      <formula>0</formula>
    </cfRule>
  </conditionalFormatting>
  <conditionalFormatting sqref="AL21">
    <cfRule type="cellIs" dxfId="5002" priority="620" operator="equal">
      <formula>0</formula>
    </cfRule>
  </conditionalFormatting>
  <conditionalFormatting sqref="AQ28">
    <cfRule type="cellIs" dxfId="5001" priority="617" operator="equal">
      <formula>0</formula>
    </cfRule>
  </conditionalFormatting>
  <conditionalFormatting sqref="AU48 AK48 AP48">
    <cfRule type="cellIs" dxfId="5000" priority="613" operator="lessThan">
      <formula>1</formula>
    </cfRule>
  </conditionalFormatting>
  <conditionalFormatting sqref="AU30 AK30 AP30">
    <cfRule type="cellIs" dxfId="4999" priority="614" operator="lessThan">
      <formula>1</formula>
    </cfRule>
  </conditionalFormatting>
  <conditionalFormatting sqref="J46">
    <cfRule type="cellIs" dxfId="4998" priority="612" operator="greaterThan">
      <formula>1</formula>
    </cfRule>
  </conditionalFormatting>
  <conditionalFormatting sqref="J29">
    <cfRule type="cellIs" dxfId="4997" priority="611" operator="greaterThan">
      <formula>1</formula>
    </cfRule>
  </conditionalFormatting>
  <conditionalFormatting sqref="I48">
    <cfRule type="cellIs" dxfId="4996" priority="610" operator="greaterThan">
      <formula>1</formula>
    </cfRule>
  </conditionalFormatting>
  <conditionalFormatting sqref="Z34">
    <cfRule type="cellIs" dxfId="4995" priority="609" operator="lessThan">
      <formula>1</formula>
    </cfRule>
  </conditionalFormatting>
  <conditionalFormatting sqref="G33">
    <cfRule type="cellIs" dxfId="4994" priority="608" operator="lessThan">
      <formula>F33</formula>
    </cfRule>
  </conditionalFormatting>
  <conditionalFormatting sqref="W33">
    <cfRule type="cellIs" dxfId="4993" priority="607" operator="lessThan">
      <formula>N33</formula>
    </cfRule>
  </conditionalFormatting>
  <conditionalFormatting sqref="Z33">
    <cfRule type="cellIs" dxfId="4992" priority="606" operator="lessThan">
      <formula>1</formula>
    </cfRule>
  </conditionalFormatting>
  <conditionalFormatting sqref="AA33">
    <cfRule type="cellIs" dxfId="4991" priority="605" operator="lessThan">
      <formula>1</formula>
    </cfRule>
  </conditionalFormatting>
  <conditionalFormatting sqref="H33">
    <cfRule type="cellIs" dxfId="4990" priority="604" operator="greaterThan">
      <formula>1</formula>
    </cfRule>
  </conditionalFormatting>
  <conditionalFormatting sqref="BT33:BT34">
    <cfRule type="cellIs" dxfId="4989" priority="603" operator="lessThan">
      <formula>1</formula>
    </cfRule>
  </conditionalFormatting>
  <conditionalFormatting sqref="AB32">
    <cfRule type="cellIs" dxfId="4988" priority="600" operator="equal">
      <formula>0</formula>
    </cfRule>
  </conditionalFormatting>
  <conditionalFormatting sqref="BT32 BJ32:BJ34 BE32:BE34 AZ32:AZ34">
    <cfRule type="cellIs" dxfId="4987" priority="599" operator="lessThan">
      <formula>1</formula>
    </cfRule>
  </conditionalFormatting>
  <conditionalFormatting sqref="G32">
    <cfRule type="cellIs" dxfId="4986" priority="602" operator="lessThan">
      <formula>F32</formula>
    </cfRule>
  </conditionalFormatting>
  <conditionalFormatting sqref="Z32">
    <cfRule type="cellIs" dxfId="4985" priority="601" operator="lessThan">
      <formula>1</formula>
    </cfRule>
  </conditionalFormatting>
  <conditionalFormatting sqref="AB32">
    <cfRule type="cellIs" dxfId="4984" priority="598" operator="equal">
      <formula>0</formula>
    </cfRule>
  </conditionalFormatting>
  <conditionalFormatting sqref="AF32:AF34">
    <cfRule type="cellIs" dxfId="4983" priority="597" operator="lessThan">
      <formula>1</formula>
    </cfRule>
  </conditionalFormatting>
  <conditionalFormatting sqref="AU32:AU34 AP32:AP34 AK32:AK34">
    <cfRule type="cellIs" dxfId="4982" priority="596" operator="lessThan">
      <formula>1</formula>
    </cfRule>
  </conditionalFormatting>
  <conditionalFormatting sqref="I21">
    <cfRule type="cellIs" dxfId="4981" priority="595" operator="greaterThan">
      <formula>1</formula>
    </cfRule>
  </conditionalFormatting>
  <conditionalFormatting sqref="G16">
    <cfRule type="cellIs" dxfId="4980" priority="594" operator="lessThan">
      <formula>F16</formula>
    </cfRule>
  </conditionalFormatting>
  <conditionalFormatting sqref="W16">
    <cfRule type="cellIs" dxfId="4979" priority="593" operator="lessThan">
      <formula>N16</formula>
    </cfRule>
  </conditionalFormatting>
  <conditionalFormatting sqref="Z16">
    <cfRule type="cellIs" dxfId="4978" priority="592" operator="lessThan">
      <formula>1</formula>
    </cfRule>
  </conditionalFormatting>
  <conditionalFormatting sqref="AZ16 BE16 BJ16 BT16">
    <cfRule type="cellIs" dxfId="4977" priority="591" operator="lessThan">
      <formula>1</formula>
    </cfRule>
  </conditionalFormatting>
  <conditionalFormatting sqref="BA13">
    <cfRule type="cellIs" dxfId="4976" priority="590" operator="equal">
      <formula>0</formula>
    </cfRule>
  </conditionalFormatting>
  <conditionalFormatting sqref="BF13">
    <cfRule type="cellIs" dxfId="4975" priority="589" operator="equal">
      <formula>0</formula>
    </cfRule>
  </conditionalFormatting>
  <conditionalFormatting sqref="AF16">
    <cfRule type="cellIs" dxfId="4974" priority="588" operator="lessThan">
      <formula>1</formula>
    </cfRule>
  </conditionalFormatting>
  <conditionalFormatting sqref="AP16">
    <cfRule type="cellIs" dxfId="4973" priority="586" operator="lessThan">
      <formula>1</formula>
    </cfRule>
  </conditionalFormatting>
  <conditionalFormatting sqref="AK16 AU16">
    <cfRule type="cellIs" dxfId="4972" priority="587" operator="lessThan">
      <formula>1</formula>
    </cfRule>
  </conditionalFormatting>
  <conditionalFormatting sqref="AV13">
    <cfRule type="cellIs" dxfId="4971" priority="585" operator="equal">
      <formula>0</formula>
    </cfRule>
  </conditionalFormatting>
  <conditionalFormatting sqref="Z49">
    <cfRule type="cellIs" dxfId="4970" priority="582" operator="lessThan">
      <formula>1</formula>
    </cfRule>
  </conditionalFormatting>
  <conditionalFormatting sqref="AA49">
    <cfRule type="cellIs" dxfId="4969" priority="581" operator="lessThan">
      <formula>1</formula>
    </cfRule>
  </conditionalFormatting>
  <conditionalFormatting sqref="G49">
    <cfRule type="cellIs" dxfId="4968" priority="584" operator="lessThan">
      <formula>F49</formula>
    </cfRule>
  </conditionalFormatting>
  <conditionalFormatting sqref="W49">
    <cfRule type="cellIs" dxfId="4967" priority="583" operator="lessThan">
      <formula>N49</formula>
    </cfRule>
  </conditionalFormatting>
  <conditionalFormatting sqref="H49:I49">
    <cfRule type="cellIs" dxfId="4966" priority="580" operator="greaterThan">
      <formula>1</formula>
    </cfRule>
  </conditionalFormatting>
  <conditionalFormatting sqref="AB49">
    <cfRule type="cellIs" dxfId="4965" priority="579" operator="equal">
      <formula>0</formula>
    </cfRule>
  </conditionalFormatting>
  <conditionalFormatting sqref="AF49">
    <cfRule type="cellIs" dxfId="4964" priority="578" operator="lessThan">
      <formula>1</formula>
    </cfRule>
  </conditionalFormatting>
  <conditionalFormatting sqref="J49">
    <cfRule type="cellIs" dxfId="4963" priority="577" operator="greaterThan">
      <formula>1</formula>
    </cfRule>
  </conditionalFormatting>
  <conditionalFormatting sqref="H16">
    <cfRule type="cellIs" dxfId="4962" priority="576" operator="greaterThan">
      <formula>1</formula>
    </cfRule>
  </conditionalFormatting>
  <conditionalFormatting sqref="AZ18 BE18 BJ18 BT18">
    <cfRule type="cellIs" dxfId="4961" priority="569" operator="lessThan">
      <formula>1</formula>
    </cfRule>
  </conditionalFormatting>
  <conditionalFormatting sqref="BA18">
    <cfRule type="cellIs" dxfId="4960" priority="568" operator="equal">
      <formula>0</formula>
    </cfRule>
  </conditionalFormatting>
  <conditionalFormatting sqref="Z18">
    <cfRule type="cellIs" dxfId="4959" priority="573" operator="lessThan">
      <formula>1</formula>
    </cfRule>
  </conditionalFormatting>
  <conditionalFormatting sqref="AA18">
    <cfRule type="cellIs" dxfId="4958" priority="572" operator="lessThan">
      <formula>1</formula>
    </cfRule>
  </conditionalFormatting>
  <conditionalFormatting sqref="G18">
    <cfRule type="cellIs" dxfId="4957" priority="575" operator="lessThan">
      <formula>F18</formula>
    </cfRule>
  </conditionalFormatting>
  <conditionalFormatting sqref="W18">
    <cfRule type="cellIs" dxfId="4956" priority="574" operator="lessThan">
      <formula>N18</formula>
    </cfRule>
  </conditionalFormatting>
  <conditionalFormatting sqref="H18">
    <cfRule type="cellIs" dxfId="4955" priority="571" operator="greaterThan">
      <formula>1</formula>
    </cfRule>
  </conditionalFormatting>
  <conditionalFormatting sqref="AQ18">
    <cfRule type="cellIs" dxfId="4954" priority="570" operator="equal">
      <formula>0</formula>
    </cfRule>
  </conditionalFormatting>
  <conditionalFormatting sqref="BF18">
    <cfRule type="cellIs" dxfId="4953" priority="567" operator="equal">
      <formula>0</formula>
    </cfRule>
  </conditionalFormatting>
  <conditionalFormatting sqref="BK18">
    <cfRule type="cellIs" dxfId="4952" priority="566" operator="equal">
      <formula>0</formula>
    </cfRule>
  </conditionalFormatting>
  <conditionalFormatting sqref="BP18">
    <cfRule type="cellIs" dxfId="4951" priority="565" operator="equal">
      <formula>0</formula>
    </cfRule>
  </conditionalFormatting>
  <conditionalFormatting sqref="BU18">
    <cfRule type="cellIs" dxfId="4950" priority="564" operator="equal">
      <formula>0</formula>
    </cfRule>
  </conditionalFormatting>
  <conditionalFormatting sqref="BF18">
    <cfRule type="cellIs" dxfId="4949" priority="563" operator="equal">
      <formula>0</formula>
    </cfRule>
  </conditionalFormatting>
  <conditionalFormatting sqref="AB18">
    <cfRule type="cellIs" dxfId="4948" priority="562" operator="equal">
      <formula>0</formula>
    </cfRule>
  </conditionalFormatting>
  <conditionalFormatting sqref="AF18">
    <cfRule type="cellIs" dxfId="4947" priority="561" operator="lessThan">
      <formula>1</formula>
    </cfRule>
  </conditionalFormatting>
  <conditionalFormatting sqref="AP18">
    <cfRule type="cellIs" dxfId="4946" priority="559" operator="lessThan">
      <formula>1</formula>
    </cfRule>
  </conditionalFormatting>
  <conditionalFormatting sqref="AK18 AU18">
    <cfRule type="cellIs" dxfId="4945" priority="560" operator="lessThan">
      <formula>1</formula>
    </cfRule>
  </conditionalFormatting>
  <conditionalFormatting sqref="AG18">
    <cfRule type="cellIs" dxfId="4944" priority="558" operator="equal">
      <formula>0</formula>
    </cfRule>
  </conditionalFormatting>
  <conditionalFormatting sqref="AL18">
    <cfRule type="cellIs" dxfId="4943" priority="557" operator="equal">
      <formula>0</formula>
    </cfRule>
  </conditionalFormatting>
  <conditionalFormatting sqref="AQ18">
    <cfRule type="cellIs" dxfId="4942" priority="556" operator="equal">
      <formula>0</formula>
    </cfRule>
  </conditionalFormatting>
  <conditionalFormatting sqref="AV18">
    <cfRule type="cellIs" dxfId="4941" priority="555" operator="equal">
      <formula>0</formula>
    </cfRule>
  </conditionalFormatting>
  <conditionalFormatting sqref="I50">
    <cfRule type="cellIs" dxfId="4940" priority="554" operator="greaterThan">
      <formula>1</formula>
    </cfRule>
  </conditionalFormatting>
  <conditionalFormatting sqref="AA23">
    <cfRule type="cellIs" dxfId="4939" priority="550" operator="lessThan">
      <formula>1</formula>
    </cfRule>
  </conditionalFormatting>
  <conditionalFormatting sqref="G23">
    <cfRule type="cellIs" dxfId="4938" priority="553" operator="lessThan">
      <formula>F23</formula>
    </cfRule>
  </conditionalFormatting>
  <conditionalFormatting sqref="W23">
    <cfRule type="cellIs" dxfId="4937" priority="552" operator="lessThan">
      <formula>N23</formula>
    </cfRule>
  </conditionalFormatting>
  <conditionalFormatting sqref="Z23">
    <cfRule type="cellIs" dxfId="4936" priority="551" operator="lessThan">
      <formula>1</formula>
    </cfRule>
  </conditionalFormatting>
  <conditionalFormatting sqref="H23">
    <cfRule type="cellIs" dxfId="4935" priority="549" operator="greaterThan">
      <formula>1</formula>
    </cfRule>
  </conditionalFormatting>
  <conditionalFormatting sqref="AQ13:AQ14">
    <cfRule type="cellIs" dxfId="4934" priority="548" operator="equal">
      <formula>0</formula>
    </cfRule>
  </conditionalFormatting>
  <conditionalFormatting sqref="AZ23 BE23 BJ23 BT23">
    <cfRule type="cellIs" dxfId="4933" priority="547" operator="lessThan">
      <formula>1</formula>
    </cfRule>
  </conditionalFormatting>
  <conditionalFormatting sqref="BA23">
    <cfRule type="cellIs" dxfId="4932" priority="546" operator="equal">
      <formula>0</formula>
    </cfRule>
  </conditionalFormatting>
  <conditionalFormatting sqref="BF23">
    <cfRule type="cellIs" dxfId="4931" priority="545" operator="equal">
      <formula>0</formula>
    </cfRule>
  </conditionalFormatting>
  <conditionalFormatting sqref="BK13:BK15">
    <cfRule type="cellIs" dxfId="4930" priority="544" operator="equal">
      <formula>0</formula>
    </cfRule>
  </conditionalFormatting>
  <conditionalFormatting sqref="BP13:BP14">
    <cfRule type="cellIs" dxfId="4929" priority="543" operator="equal">
      <formula>0</formula>
    </cfRule>
  </conditionalFormatting>
  <conditionalFormatting sqref="BU13:BU14">
    <cfRule type="cellIs" dxfId="4928" priority="542" operator="equal">
      <formula>0</formula>
    </cfRule>
  </conditionalFormatting>
  <conditionalFormatting sqref="AB23">
    <cfRule type="cellIs" dxfId="4927" priority="541" operator="equal">
      <formula>0</formula>
    </cfRule>
  </conditionalFormatting>
  <conditionalFormatting sqref="AF23">
    <cfRule type="cellIs" dxfId="4926" priority="540" operator="lessThan">
      <formula>1</formula>
    </cfRule>
  </conditionalFormatting>
  <conditionalFormatting sqref="AP23">
    <cfRule type="cellIs" dxfId="4925" priority="538" operator="lessThan">
      <formula>1</formula>
    </cfRule>
  </conditionalFormatting>
  <conditionalFormatting sqref="AK23 AU23">
    <cfRule type="cellIs" dxfId="4924" priority="539" operator="lessThan">
      <formula>1</formula>
    </cfRule>
  </conditionalFormatting>
  <conditionalFormatting sqref="AG23">
    <cfRule type="cellIs" dxfId="4923" priority="537" operator="equal">
      <formula>0</formula>
    </cfRule>
  </conditionalFormatting>
  <conditionalFormatting sqref="AQ13:AQ14">
    <cfRule type="cellIs" dxfId="4922" priority="535" operator="equal">
      <formula>0</formula>
    </cfRule>
  </conditionalFormatting>
  <conditionalFormatting sqref="AL13">
    <cfRule type="cellIs" dxfId="4921" priority="536" operator="equal">
      <formula>0</formula>
    </cfRule>
  </conditionalFormatting>
  <conditionalFormatting sqref="AV23">
    <cfRule type="cellIs" dxfId="4920" priority="534" operator="equal">
      <formula>0</formula>
    </cfRule>
  </conditionalFormatting>
  <conditionalFormatting sqref="J23">
    <cfRule type="cellIs" dxfId="4919" priority="533" operator="greaterThan">
      <formula>1</formula>
    </cfRule>
  </conditionalFormatting>
  <conditionalFormatting sqref="I23">
    <cfRule type="cellIs" dxfId="4918" priority="532" operator="greaterThan">
      <formula>1</formula>
    </cfRule>
  </conditionalFormatting>
  <conditionalFormatting sqref="Z11">
    <cfRule type="cellIs" dxfId="4917" priority="530" operator="lessThan">
      <formula>1</formula>
    </cfRule>
  </conditionalFormatting>
  <conditionalFormatting sqref="AA11">
    <cfRule type="cellIs" dxfId="4916" priority="529" operator="lessThan">
      <formula>1</formula>
    </cfRule>
  </conditionalFormatting>
  <conditionalFormatting sqref="W11">
    <cfRule type="cellIs" dxfId="4915" priority="531" operator="lessThan">
      <formula>N11</formula>
    </cfRule>
  </conditionalFormatting>
  <conditionalFormatting sqref="AQ11">
    <cfRule type="cellIs" dxfId="4914" priority="528" operator="equal">
      <formula>0</formula>
    </cfRule>
  </conditionalFormatting>
  <conditionalFormatting sqref="AZ11 BE11 BJ11">
    <cfRule type="cellIs" dxfId="4913" priority="527" operator="lessThan">
      <formula>1</formula>
    </cfRule>
  </conditionalFormatting>
  <conditionalFormatting sqref="BA11">
    <cfRule type="cellIs" dxfId="4912" priority="526" operator="equal">
      <formula>0</formula>
    </cfRule>
  </conditionalFormatting>
  <conditionalFormatting sqref="BF11">
    <cfRule type="cellIs" dxfId="4911" priority="525" operator="equal">
      <formula>0</formula>
    </cfRule>
  </conditionalFormatting>
  <conditionalFormatting sqref="BK11">
    <cfRule type="cellIs" dxfId="4910" priority="524" operator="equal">
      <formula>0</formula>
    </cfRule>
  </conditionalFormatting>
  <conditionalFormatting sqref="BP11">
    <cfRule type="cellIs" dxfId="4909" priority="523" operator="equal">
      <formula>0</formula>
    </cfRule>
  </conditionalFormatting>
  <conditionalFormatting sqref="BU11">
    <cfRule type="cellIs" dxfId="4908" priority="522" operator="equal">
      <formula>0</formula>
    </cfRule>
  </conditionalFormatting>
  <conditionalFormatting sqref="BF11">
    <cfRule type="cellIs" dxfId="4907" priority="521" operator="equal">
      <formula>0</formula>
    </cfRule>
  </conditionalFormatting>
  <conditionalFormatting sqref="AB11">
    <cfRule type="cellIs" dxfId="4906" priority="520" operator="equal">
      <formula>0</formula>
    </cfRule>
  </conditionalFormatting>
  <conditionalFormatting sqref="AF11">
    <cfRule type="cellIs" dxfId="4905" priority="519" operator="lessThan">
      <formula>1</formula>
    </cfRule>
  </conditionalFormatting>
  <conditionalFormatting sqref="AP11">
    <cfRule type="cellIs" dxfId="4904" priority="517" operator="lessThan">
      <formula>1</formula>
    </cfRule>
  </conditionalFormatting>
  <conditionalFormatting sqref="AK11 AU11">
    <cfRule type="cellIs" dxfId="4903" priority="518" operator="lessThan">
      <formula>1</formula>
    </cfRule>
  </conditionalFormatting>
  <conditionalFormatting sqref="AG11">
    <cfRule type="cellIs" dxfId="4902" priority="516" operator="equal">
      <formula>0</formula>
    </cfRule>
  </conditionalFormatting>
  <conditionalFormatting sqref="AL11">
    <cfRule type="cellIs" dxfId="4901" priority="515" operator="equal">
      <formula>0</formula>
    </cfRule>
  </conditionalFormatting>
  <conditionalFormatting sqref="AQ11">
    <cfRule type="cellIs" dxfId="4900" priority="514" operator="equal">
      <formula>0</formula>
    </cfRule>
  </conditionalFormatting>
  <conditionalFormatting sqref="AV11">
    <cfRule type="cellIs" dxfId="4899" priority="513" operator="equal">
      <formula>0</formula>
    </cfRule>
  </conditionalFormatting>
  <conditionalFormatting sqref="Z13">
    <cfRule type="cellIs" dxfId="4898" priority="510" operator="lessThan">
      <formula>1</formula>
    </cfRule>
  </conditionalFormatting>
  <conditionalFormatting sqref="AA13">
    <cfRule type="cellIs" dxfId="4897" priority="509" operator="lessThan">
      <formula>1</formula>
    </cfRule>
  </conditionalFormatting>
  <conditionalFormatting sqref="G13">
    <cfRule type="cellIs" dxfId="4896" priority="512" operator="lessThan">
      <formula>F13</formula>
    </cfRule>
  </conditionalFormatting>
  <conditionalFormatting sqref="W13">
    <cfRule type="cellIs" dxfId="4895" priority="511" operator="lessThan">
      <formula>N13</formula>
    </cfRule>
  </conditionalFormatting>
  <conditionalFormatting sqref="H13">
    <cfRule type="cellIs" dxfId="4894" priority="508" operator="greaterThan">
      <formula>1</formula>
    </cfRule>
  </conditionalFormatting>
  <conditionalFormatting sqref="AZ13 BE13 BJ13 BT13">
    <cfRule type="cellIs" dxfId="4893" priority="507" operator="lessThan">
      <formula>1</formula>
    </cfRule>
  </conditionalFormatting>
  <conditionalFormatting sqref="AB13">
    <cfRule type="cellIs" dxfId="4892" priority="506" operator="equal">
      <formula>0</formula>
    </cfRule>
  </conditionalFormatting>
  <conditionalFormatting sqref="AF13">
    <cfRule type="cellIs" dxfId="4891" priority="505" operator="lessThan">
      <formula>1</formula>
    </cfRule>
  </conditionalFormatting>
  <conditionalFormatting sqref="AP13">
    <cfRule type="cellIs" dxfId="4890" priority="503" operator="lessThan">
      <formula>1</formula>
    </cfRule>
  </conditionalFormatting>
  <conditionalFormatting sqref="AK13 AU13">
    <cfRule type="cellIs" dxfId="4889" priority="504" operator="lessThan">
      <formula>1</formula>
    </cfRule>
  </conditionalFormatting>
  <conditionalFormatting sqref="AG13">
    <cfRule type="cellIs" dxfId="4888" priority="502" operator="equal">
      <formula>0</formula>
    </cfRule>
  </conditionalFormatting>
  <conditionalFormatting sqref="Z26">
    <cfRule type="cellIs" dxfId="4887" priority="499" operator="lessThan">
      <formula>1</formula>
    </cfRule>
  </conditionalFormatting>
  <conditionalFormatting sqref="AA26">
    <cfRule type="cellIs" dxfId="4886" priority="498" operator="lessThan">
      <formula>1</formula>
    </cfRule>
  </conditionalFormatting>
  <conditionalFormatting sqref="G26">
    <cfRule type="cellIs" dxfId="4885" priority="501" operator="lessThan">
      <formula>F26</formula>
    </cfRule>
  </conditionalFormatting>
  <conditionalFormatting sqref="W26">
    <cfRule type="cellIs" dxfId="4884" priority="500" operator="lessThan">
      <formula>N26</formula>
    </cfRule>
  </conditionalFormatting>
  <conditionalFormatting sqref="H26">
    <cfRule type="cellIs" dxfId="4883" priority="497" operator="greaterThan">
      <formula>1</formula>
    </cfRule>
  </conditionalFormatting>
  <conditionalFormatting sqref="AQ26">
    <cfRule type="cellIs" dxfId="4882" priority="496" operator="equal">
      <formula>0</formula>
    </cfRule>
  </conditionalFormatting>
  <conditionalFormatting sqref="AZ26 BE26 BJ26 BT26">
    <cfRule type="cellIs" dxfId="4881" priority="495" operator="lessThan">
      <formula>1</formula>
    </cfRule>
  </conditionalFormatting>
  <conditionalFormatting sqref="BA26">
    <cfRule type="cellIs" dxfId="4880" priority="494" operator="equal">
      <formula>0</formula>
    </cfRule>
  </conditionalFormatting>
  <conditionalFormatting sqref="BF26">
    <cfRule type="cellIs" dxfId="4879" priority="493" operator="equal">
      <formula>0</formula>
    </cfRule>
  </conditionalFormatting>
  <conditionalFormatting sqref="BK26">
    <cfRule type="cellIs" dxfId="4878" priority="492" operator="equal">
      <formula>0</formula>
    </cfRule>
  </conditionalFormatting>
  <conditionalFormatting sqref="BP26">
    <cfRule type="cellIs" dxfId="4877" priority="491" operator="equal">
      <formula>0</formula>
    </cfRule>
  </conditionalFormatting>
  <conditionalFormatting sqref="BU26">
    <cfRule type="cellIs" dxfId="4876" priority="490" operator="equal">
      <formula>0</formula>
    </cfRule>
  </conditionalFormatting>
  <conditionalFormatting sqref="BF26">
    <cfRule type="cellIs" dxfId="4875" priority="489" operator="equal">
      <formula>0</formula>
    </cfRule>
  </conditionalFormatting>
  <conditionalFormatting sqref="AB26">
    <cfRule type="cellIs" dxfId="4874" priority="488" operator="equal">
      <formula>0</formula>
    </cfRule>
  </conditionalFormatting>
  <conditionalFormatting sqref="AF26">
    <cfRule type="cellIs" dxfId="4873" priority="487" operator="lessThan">
      <formula>1</formula>
    </cfRule>
  </conditionalFormatting>
  <conditionalFormatting sqref="AP26">
    <cfRule type="cellIs" dxfId="4872" priority="485" operator="lessThan">
      <formula>1</formula>
    </cfRule>
  </conditionalFormatting>
  <conditionalFormatting sqref="AK26 AU26">
    <cfRule type="cellIs" dxfId="4871" priority="486" operator="lessThan">
      <formula>1</formula>
    </cfRule>
  </conditionalFormatting>
  <conditionalFormatting sqref="AG26">
    <cfRule type="cellIs" dxfId="4870" priority="484" operator="equal">
      <formula>0</formula>
    </cfRule>
  </conditionalFormatting>
  <conditionalFormatting sqref="AL26">
    <cfRule type="cellIs" dxfId="4869" priority="483" operator="equal">
      <formula>0</formula>
    </cfRule>
  </conditionalFormatting>
  <conditionalFormatting sqref="AQ26">
    <cfRule type="cellIs" dxfId="4868" priority="482" operator="equal">
      <formula>0</formula>
    </cfRule>
  </conditionalFormatting>
  <conditionalFormatting sqref="AV26">
    <cfRule type="cellIs" dxfId="4867" priority="481" operator="equal">
      <formula>0</formula>
    </cfRule>
  </conditionalFormatting>
  <conditionalFormatting sqref="AZ10 BE10 BJ10">
    <cfRule type="cellIs" dxfId="4866" priority="476" operator="lessThan">
      <formula>1</formula>
    </cfRule>
  </conditionalFormatting>
  <conditionalFormatting sqref="BK10">
    <cfRule type="cellIs" dxfId="4865" priority="473" operator="equal">
      <formula>0</formula>
    </cfRule>
  </conditionalFormatting>
  <conditionalFormatting sqref="BU10">
    <cfRule type="cellIs" dxfId="4864" priority="471" operator="equal">
      <formula>0</formula>
    </cfRule>
  </conditionalFormatting>
  <conditionalFormatting sqref="BF10">
    <cfRule type="cellIs" dxfId="4863" priority="470" operator="equal">
      <formula>0</formula>
    </cfRule>
  </conditionalFormatting>
  <conditionalFormatting sqref="AB10">
    <cfRule type="cellIs" dxfId="4862" priority="469" operator="equal">
      <formula>0</formula>
    </cfRule>
  </conditionalFormatting>
  <conditionalFormatting sqref="AV10">
    <cfRule type="cellIs" dxfId="4861" priority="462" operator="equal">
      <formula>0</formula>
    </cfRule>
  </conditionalFormatting>
  <conditionalFormatting sqref="Z10">
    <cfRule type="cellIs" dxfId="4860" priority="479" operator="lessThan">
      <formula>1</formula>
    </cfRule>
  </conditionalFormatting>
  <conditionalFormatting sqref="AA10">
    <cfRule type="cellIs" dxfId="4859" priority="478" operator="lessThan">
      <formula>1</formula>
    </cfRule>
  </conditionalFormatting>
  <conditionalFormatting sqref="W10">
    <cfRule type="cellIs" dxfId="4858" priority="480" operator="lessThan">
      <formula>N10</formula>
    </cfRule>
  </conditionalFormatting>
  <conditionalFormatting sqref="AQ10">
    <cfRule type="cellIs" dxfId="4857" priority="477" operator="equal">
      <formula>0</formula>
    </cfRule>
  </conditionalFormatting>
  <conditionalFormatting sqref="BA10">
    <cfRule type="cellIs" dxfId="4856" priority="475" operator="equal">
      <formula>0</formula>
    </cfRule>
  </conditionalFormatting>
  <conditionalFormatting sqref="BF10">
    <cfRule type="cellIs" dxfId="4855" priority="474" operator="equal">
      <formula>0</formula>
    </cfRule>
  </conditionalFormatting>
  <conditionalFormatting sqref="BP10">
    <cfRule type="cellIs" dxfId="4854" priority="472" operator="equal">
      <formula>0</formula>
    </cfRule>
  </conditionalFormatting>
  <conditionalFormatting sqref="AF10">
    <cfRule type="cellIs" dxfId="4853" priority="468" operator="lessThan">
      <formula>1</formula>
    </cfRule>
  </conditionalFormatting>
  <conditionalFormatting sqref="AP10">
    <cfRule type="cellIs" dxfId="4852" priority="466" operator="lessThan">
      <formula>1</formula>
    </cfRule>
  </conditionalFormatting>
  <conditionalFormatting sqref="AK10 AU10">
    <cfRule type="cellIs" dxfId="4851" priority="467" operator="lessThan">
      <formula>1</formula>
    </cfRule>
  </conditionalFormatting>
  <conditionalFormatting sqref="AG10">
    <cfRule type="cellIs" dxfId="4850" priority="465" operator="equal">
      <formula>0</formula>
    </cfRule>
  </conditionalFormatting>
  <conditionalFormatting sqref="AL10">
    <cfRule type="cellIs" dxfId="4849" priority="464" operator="equal">
      <formula>0</formula>
    </cfRule>
  </conditionalFormatting>
  <conditionalFormatting sqref="AQ10">
    <cfRule type="cellIs" dxfId="4848" priority="463" operator="equal">
      <formula>0</formula>
    </cfRule>
  </conditionalFormatting>
  <conditionalFormatting sqref="Z9">
    <cfRule type="cellIs" dxfId="4847" priority="460" operator="lessThan">
      <formula>1</formula>
    </cfRule>
  </conditionalFormatting>
  <conditionalFormatting sqref="AA9">
    <cfRule type="cellIs" dxfId="4846" priority="459" operator="lessThan">
      <formula>1</formula>
    </cfRule>
  </conditionalFormatting>
  <conditionalFormatting sqref="W9">
    <cfRule type="cellIs" dxfId="4845" priority="461" operator="lessThan">
      <formula>N9</formula>
    </cfRule>
  </conditionalFormatting>
  <conditionalFormatting sqref="I26">
    <cfRule type="cellIs" dxfId="4844" priority="442" operator="greaterThan">
      <formula>1</formula>
    </cfRule>
  </conditionalFormatting>
  <conditionalFormatting sqref="AF9">
    <cfRule type="cellIs" dxfId="4843" priority="458" operator="lessThan">
      <formula>1</formula>
    </cfRule>
  </conditionalFormatting>
  <conditionalFormatting sqref="Z14">
    <cfRule type="cellIs" dxfId="4842" priority="455" operator="lessThan">
      <formula>1</formula>
    </cfRule>
  </conditionalFormatting>
  <conditionalFormatting sqref="AA14">
    <cfRule type="cellIs" dxfId="4841" priority="454" operator="lessThan">
      <formula>1</formula>
    </cfRule>
  </conditionalFormatting>
  <conditionalFormatting sqref="G14">
    <cfRule type="cellIs" dxfId="4840" priority="457" operator="lessThan">
      <formula>F14</formula>
    </cfRule>
  </conditionalFormatting>
  <conditionalFormatting sqref="W14">
    <cfRule type="cellIs" dxfId="4839" priority="456" operator="lessThan">
      <formula>N14</formula>
    </cfRule>
  </conditionalFormatting>
  <conditionalFormatting sqref="H14">
    <cfRule type="cellIs" dxfId="4838" priority="453" operator="greaterThan">
      <formula>1</formula>
    </cfRule>
  </conditionalFormatting>
  <conditionalFormatting sqref="AG14 BF14 BA14 AL14 AV14 AB14">
    <cfRule type="cellIs" dxfId="4837" priority="452" operator="equal">
      <formula>0</formula>
    </cfRule>
  </conditionalFormatting>
  <conditionalFormatting sqref="AZ14 BE14 BJ14 BT14">
    <cfRule type="cellIs" dxfId="4836" priority="451" operator="lessThan">
      <formula>1</formula>
    </cfRule>
  </conditionalFormatting>
  <conditionalFormatting sqref="BF14">
    <cfRule type="cellIs" dxfId="4835" priority="450" operator="equal">
      <formula>0</formula>
    </cfRule>
  </conditionalFormatting>
  <conditionalFormatting sqref="AF14">
    <cfRule type="cellIs" dxfId="4834" priority="449" operator="lessThan">
      <formula>1</formula>
    </cfRule>
  </conditionalFormatting>
  <conditionalFormatting sqref="AP14">
    <cfRule type="cellIs" dxfId="4833" priority="447" operator="lessThan">
      <formula>1</formula>
    </cfRule>
  </conditionalFormatting>
  <conditionalFormatting sqref="AK14 AU14">
    <cfRule type="cellIs" dxfId="4832" priority="448" operator="lessThan">
      <formula>1</formula>
    </cfRule>
  </conditionalFormatting>
  <conditionalFormatting sqref="I14">
    <cfRule type="cellIs" dxfId="4831" priority="446" operator="greaterThan">
      <formula>1</formula>
    </cfRule>
  </conditionalFormatting>
  <conditionalFormatting sqref="J21">
    <cfRule type="cellIs" dxfId="4830" priority="445" operator="greaterThan">
      <formula>1</formula>
    </cfRule>
  </conditionalFormatting>
  <conditionalFormatting sqref="J16">
    <cfRule type="cellIs" dxfId="4829" priority="444" operator="greaterThan">
      <formula>1</formula>
    </cfRule>
  </conditionalFormatting>
  <conditionalFormatting sqref="J50">
    <cfRule type="cellIs" dxfId="4828" priority="443" operator="greaterThan">
      <formula>1</formula>
    </cfRule>
  </conditionalFormatting>
  <conditionalFormatting sqref="I30">
    <cfRule type="cellIs" dxfId="4827" priority="440" operator="greaterThan">
      <formula>1</formula>
    </cfRule>
  </conditionalFormatting>
  <conditionalFormatting sqref="J51">
    <cfRule type="cellIs" dxfId="4826" priority="441" operator="greaterThan">
      <formula>1</formula>
    </cfRule>
  </conditionalFormatting>
  <conditionalFormatting sqref="I28">
    <cfRule type="cellIs" dxfId="4825" priority="439" operator="greaterThan">
      <formula>1</formula>
    </cfRule>
  </conditionalFormatting>
  <conditionalFormatting sqref="I51">
    <cfRule type="cellIs" dxfId="4824" priority="438" operator="greaterThan">
      <formula>1</formula>
    </cfRule>
  </conditionalFormatting>
  <conditionalFormatting sqref="AA22">
    <cfRule type="cellIs" dxfId="4823" priority="434" operator="lessThan">
      <formula>1</formula>
    </cfRule>
  </conditionalFormatting>
  <conditionalFormatting sqref="G22">
    <cfRule type="cellIs" dxfId="4822" priority="437" operator="lessThan">
      <formula>F22</formula>
    </cfRule>
  </conditionalFormatting>
  <conditionalFormatting sqref="W22">
    <cfRule type="cellIs" dxfId="4821" priority="436" operator="lessThan">
      <formula>N22</formula>
    </cfRule>
  </conditionalFormatting>
  <conditionalFormatting sqref="Z22">
    <cfRule type="cellIs" dxfId="4820" priority="435" operator="lessThan">
      <formula>1</formula>
    </cfRule>
  </conditionalFormatting>
  <conditionalFormatting sqref="H22">
    <cfRule type="cellIs" dxfId="4819" priority="433" operator="greaterThan">
      <formula>1</formula>
    </cfRule>
  </conditionalFormatting>
  <conditionalFormatting sqref="AQ22">
    <cfRule type="cellIs" dxfId="4818" priority="432" operator="equal">
      <formula>0</formula>
    </cfRule>
  </conditionalFormatting>
  <conditionalFormatting sqref="AZ22 BE22 BJ22 BT22">
    <cfRule type="cellIs" dxfId="4817" priority="431" operator="lessThan">
      <formula>1</formula>
    </cfRule>
  </conditionalFormatting>
  <conditionalFormatting sqref="BA22">
    <cfRule type="cellIs" dxfId="4816" priority="430" operator="equal">
      <formula>0</formula>
    </cfRule>
  </conditionalFormatting>
  <conditionalFormatting sqref="BF22">
    <cfRule type="cellIs" dxfId="4815" priority="429" operator="equal">
      <formula>0</formula>
    </cfRule>
  </conditionalFormatting>
  <conditionalFormatting sqref="BK22">
    <cfRule type="cellIs" dxfId="4814" priority="428" operator="equal">
      <formula>0</formula>
    </cfRule>
  </conditionalFormatting>
  <conditionalFormatting sqref="BP22">
    <cfRule type="cellIs" dxfId="4813" priority="427" operator="equal">
      <formula>0</formula>
    </cfRule>
  </conditionalFormatting>
  <conditionalFormatting sqref="BU22">
    <cfRule type="cellIs" dxfId="4812" priority="426" operator="equal">
      <formula>0</formula>
    </cfRule>
  </conditionalFormatting>
  <conditionalFormatting sqref="AB22">
    <cfRule type="cellIs" dxfId="4811" priority="425" operator="equal">
      <formula>0</formula>
    </cfRule>
  </conditionalFormatting>
  <conditionalFormatting sqref="AF22">
    <cfRule type="cellIs" dxfId="4810" priority="424" operator="lessThan">
      <formula>1</formula>
    </cfRule>
  </conditionalFormatting>
  <conditionalFormatting sqref="AP22">
    <cfRule type="cellIs" dxfId="4809" priority="422" operator="lessThan">
      <formula>1</formula>
    </cfRule>
  </conditionalFormatting>
  <conditionalFormatting sqref="AK22 AU22">
    <cfRule type="cellIs" dxfId="4808" priority="423" operator="lessThan">
      <formula>1</formula>
    </cfRule>
  </conditionalFormatting>
  <conditionalFormatting sqref="AG22">
    <cfRule type="cellIs" dxfId="4807" priority="421" operator="equal">
      <formula>0</formula>
    </cfRule>
  </conditionalFormatting>
  <conditionalFormatting sqref="AQ22">
    <cfRule type="cellIs" dxfId="4806" priority="419" operator="equal">
      <formula>0</formula>
    </cfRule>
  </conditionalFormatting>
  <conditionalFormatting sqref="AL22">
    <cfRule type="cellIs" dxfId="4805" priority="420" operator="equal">
      <formula>0</formula>
    </cfRule>
  </conditionalFormatting>
  <conditionalFormatting sqref="AV22">
    <cfRule type="cellIs" dxfId="4804" priority="418" operator="equal">
      <formula>0</formula>
    </cfRule>
  </conditionalFormatting>
  <conditionalFormatting sqref="Z20">
    <cfRule type="cellIs" dxfId="4803" priority="416" operator="lessThan">
      <formula>1</formula>
    </cfRule>
  </conditionalFormatting>
  <conditionalFormatting sqref="AA20">
    <cfRule type="cellIs" dxfId="4802" priority="415" operator="lessThan">
      <formula>1</formula>
    </cfRule>
  </conditionalFormatting>
  <conditionalFormatting sqref="W20">
    <cfRule type="cellIs" dxfId="4801" priority="417" operator="lessThan">
      <formula>N20</formula>
    </cfRule>
  </conditionalFormatting>
  <conditionalFormatting sqref="H20">
    <cfRule type="cellIs" dxfId="4800" priority="414" operator="greaterThan">
      <formula>1</formula>
    </cfRule>
  </conditionalFormatting>
  <conditionalFormatting sqref="AQ20">
    <cfRule type="cellIs" dxfId="4799" priority="413" operator="equal">
      <formula>0</formula>
    </cfRule>
  </conditionalFormatting>
  <conditionalFormatting sqref="AZ20 BE20 BJ20 BT20">
    <cfRule type="cellIs" dxfId="4798" priority="412" operator="lessThan">
      <formula>1</formula>
    </cfRule>
  </conditionalFormatting>
  <conditionalFormatting sqref="BA20">
    <cfRule type="cellIs" dxfId="4797" priority="411" operator="equal">
      <formula>0</formula>
    </cfRule>
  </conditionalFormatting>
  <conditionalFormatting sqref="BF20">
    <cfRule type="cellIs" dxfId="4796" priority="410" operator="equal">
      <formula>0</formula>
    </cfRule>
  </conditionalFormatting>
  <conditionalFormatting sqref="BK20">
    <cfRule type="cellIs" dxfId="4795" priority="409" operator="equal">
      <formula>0</formula>
    </cfRule>
  </conditionalFormatting>
  <conditionalFormatting sqref="BP20">
    <cfRule type="cellIs" dxfId="4794" priority="408" operator="equal">
      <formula>0</formula>
    </cfRule>
  </conditionalFormatting>
  <conditionalFormatting sqref="BU20">
    <cfRule type="cellIs" dxfId="4793" priority="407" operator="equal">
      <formula>0</formula>
    </cfRule>
  </conditionalFormatting>
  <conditionalFormatting sqref="BF20">
    <cfRule type="cellIs" dxfId="4792" priority="406" operator="equal">
      <formula>0</formula>
    </cfRule>
  </conditionalFormatting>
  <conditionalFormatting sqref="AB20">
    <cfRule type="cellIs" dxfId="4791" priority="405" operator="equal">
      <formula>0</formula>
    </cfRule>
  </conditionalFormatting>
  <conditionalFormatting sqref="AF20">
    <cfRule type="cellIs" dxfId="4790" priority="404" operator="lessThan">
      <formula>1</formula>
    </cfRule>
  </conditionalFormatting>
  <conditionalFormatting sqref="AP20">
    <cfRule type="cellIs" dxfId="4789" priority="402" operator="lessThan">
      <formula>1</formula>
    </cfRule>
  </conditionalFormatting>
  <conditionalFormatting sqref="AK20 AU20">
    <cfRule type="cellIs" dxfId="4788" priority="403" operator="lessThan">
      <formula>1</formula>
    </cfRule>
  </conditionalFormatting>
  <conditionalFormatting sqref="AG20">
    <cfRule type="cellIs" dxfId="4787" priority="401" operator="equal">
      <formula>0</formula>
    </cfRule>
  </conditionalFormatting>
  <conditionalFormatting sqref="AL20">
    <cfRule type="cellIs" dxfId="4786" priority="400" operator="equal">
      <formula>0</formula>
    </cfRule>
  </conditionalFormatting>
  <conditionalFormatting sqref="AQ20">
    <cfRule type="cellIs" dxfId="4785" priority="399" operator="equal">
      <formula>0</formula>
    </cfRule>
  </conditionalFormatting>
  <conditionalFormatting sqref="AV20">
    <cfRule type="cellIs" dxfId="4784" priority="398" operator="equal">
      <formula>0</formula>
    </cfRule>
  </conditionalFormatting>
  <conditionalFormatting sqref="AA17">
    <cfRule type="cellIs" dxfId="4783" priority="394" operator="lessThan">
      <formula>1</formula>
    </cfRule>
  </conditionalFormatting>
  <conditionalFormatting sqref="G17">
    <cfRule type="cellIs" dxfId="4782" priority="397" operator="lessThan">
      <formula>F17</formula>
    </cfRule>
  </conditionalFormatting>
  <conditionalFormatting sqref="W17">
    <cfRule type="cellIs" dxfId="4781" priority="396" operator="lessThan">
      <formula>N17</formula>
    </cfRule>
  </conditionalFormatting>
  <conditionalFormatting sqref="Z17">
    <cfRule type="cellIs" dxfId="4780" priority="395" operator="lessThan">
      <formula>1</formula>
    </cfRule>
  </conditionalFormatting>
  <conditionalFormatting sqref="AQ17">
    <cfRule type="cellIs" dxfId="4779" priority="393" operator="equal">
      <formula>0</formula>
    </cfRule>
  </conditionalFormatting>
  <conditionalFormatting sqref="AZ17 BE17 BJ17 BT17">
    <cfRule type="cellIs" dxfId="4778" priority="392" operator="lessThan">
      <formula>1</formula>
    </cfRule>
  </conditionalFormatting>
  <conditionalFormatting sqref="BA17">
    <cfRule type="cellIs" dxfId="4777" priority="391" operator="equal">
      <formula>0</formula>
    </cfRule>
  </conditionalFormatting>
  <conditionalFormatting sqref="BF17">
    <cfRule type="cellIs" dxfId="4776" priority="390" operator="equal">
      <formula>0</formula>
    </cfRule>
  </conditionalFormatting>
  <conditionalFormatting sqref="BK17">
    <cfRule type="cellIs" dxfId="4775" priority="389" operator="equal">
      <formula>0</formula>
    </cfRule>
  </conditionalFormatting>
  <conditionalFormatting sqref="BP17">
    <cfRule type="cellIs" dxfId="4774" priority="388" operator="equal">
      <formula>0</formula>
    </cfRule>
  </conditionalFormatting>
  <conditionalFormatting sqref="BU17">
    <cfRule type="cellIs" dxfId="4773" priority="387" operator="equal">
      <formula>0</formula>
    </cfRule>
  </conditionalFormatting>
  <conditionalFormatting sqref="AB17">
    <cfRule type="cellIs" dxfId="4772" priority="386" operator="equal">
      <formula>0</formula>
    </cfRule>
  </conditionalFormatting>
  <conditionalFormatting sqref="AF17">
    <cfRule type="cellIs" dxfId="4771" priority="385" operator="lessThan">
      <formula>1</formula>
    </cfRule>
  </conditionalFormatting>
  <conditionalFormatting sqref="AP17">
    <cfRule type="cellIs" dxfId="4770" priority="383" operator="lessThan">
      <formula>1</formula>
    </cfRule>
  </conditionalFormatting>
  <conditionalFormatting sqref="AK17 AU17">
    <cfRule type="cellIs" dxfId="4769" priority="384" operator="lessThan">
      <formula>1</formula>
    </cfRule>
  </conditionalFormatting>
  <conditionalFormatting sqref="AG17">
    <cfRule type="cellIs" dxfId="4768" priority="382" operator="equal">
      <formula>0</formula>
    </cfRule>
  </conditionalFormatting>
  <conditionalFormatting sqref="AQ17">
    <cfRule type="cellIs" dxfId="4767" priority="380" operator="equal">
      <formula>0</formula>
    </cfRule>
  </conditionalFormatting>
  <conditionalFormatting sqref="AL17">
    <cfRule type="cellIs" dxfId="4766" priority="381" operator="equal">
      <formula>0</formula>
    </cfRule>
  </conditionalFormatting>
  <conditionalFormatting sqref="AV17">
    <cfRule type="cellIs" dxfId="4765" priority="379" operator="equal">
      <formula>0</formula>
    </cfRule>
  </conditionalFormatting>
  <conditionalFormatting sqref="J17">
    <cfRule type="cellIs" dxfId="4764" priority="378" operator="greaterThan">
      <formula>1</formula>
    </cfRule>
  </conditionalFormatting>
  <conditionalFormatting sqref="I17">
    <cfRule type="cellIs" dxfId="4763" priority="377" operator="greaterThan">
      <formula>1</formula>
    </cfRule>
  </conditionalFormatting>
  <conditionalFormatting sqref="I13">
    <cfRule type="cellIs" dxfId="4762" priority="376" operator="greaterThan">
      <formula>1</formula>
    </cfRule>
  </conditionalFormatting>
  <conditionalFormatting sqref="W37">
    <cfRule type="cellIs" dxfId="4761" priority="375" operator="lessThan">
      <formula>N37</formula>
    </cfRule>
  </conditionalFormatting>
  <conditionalFormatting sqref="G37">
    <cfRule type="cellIs" dxfId="4760" priority="374" operator="lessThan">
      <formula>F37</formula>
    </cfRule>
  </conditionalFormatting>
  <conditionalFormatting sqref="AA37">
    <cfRule type="cellIs" dxfId="4759" priority="372" operator="lessThan">
      <formula>1</formula>
    </cfRule>
  </conditionalFormatting>
  <conditionalFormatting sqref="Z37">
    <cfRule type="cellIs" dxfId="4758" priority="373" operator="lessThan">
      <formula>1</formula>
    </cfRule>
  </conditionalFormatting>
  <conditionalFormatting sqref="H37">
    <cfRule type="cellIs" dxfId="4757" priority="371" operator="greaterThan">
      <formula>1</formula>
    </cfRule>
  </conditionalFormatting>
  <conditionalFormatting sqref="J37">
    <cfRule type="cellIs" dxfId="4756" priority="370" operator="greaterThan">
      <formula>1</formula>
    </cfRule>
  </conditionalFormatting>
  <conditionalFormatting sqref="AB37">
    <cfRule type="cellIs" dxfId="4755" priority="369" operator="equal">
      <formula>0</formula>
    </cfRule>
  </conditionalFormatting>
  <conditionalFormatting sqref="AZ37 BE37 BJ37 BT37">
    <cfRule type="cellIs" dxfId="4754" priority="368" operator="lessThan">
      <formula>1</formula>
    </cfRule>
  </conditionalFormatting>
  <conditionalFormatting sqref="BA37">
    <cfRule type="cellIs" dxfId="4753" priority="367" operator="equal">
      <formula>0</formula>
    </cfRule>
  </conditionalFormatting>
  <conditionalFormatting sqref="BF37">
    <cfRule type="cellIs" dxfId="4752" priority="366" operator="equal">
      <formula>0</formula>
    </cfRule>
  </conditionalFormatting>
  <conditionalFormatting sqref="BK37">
    <cfRule type="cellIs" dxfId="4751" priority="365" operator="equal">
      <formula>0</formula>
    </cfRule>
  </conditionalFormatting>
  <conditionalFormatting sqref="BP37">
    <cfRule type="cellIs" dxfId="4750" priority="364" operator="equal">
      <formula>0</formula>
    </cfRule>
  </conditionalFormatting>
  <conditionalFormatting sqref="BU37">
    <cfRule type="cellIs" dxfId="4749" priority="363" operator="equal">
      <formula>0</formula>
    </cfRule>
  </conditionalFormatting>
  <conditionalFormatting sqref="AB37">
    <cfRule type="cellIs" dxfId="4748" priority="362" operator="equal">
      <formula>0</formula>
    </cfRule>
  </conditionalFormatting>
  <conditionalFormatting sqref="AF37">
    <cfRule type="cellIs" dxfId="4747" priority="361" operator="lessThan">
      <formula>1</formula>
    </cfRule>
  </conditionalFormatting>
  <conditionalFormatting sqref="AL37">
    <cfRule type="cellIs" dxfId="4746" priority="358" operator="equal">
      <formula>0</formula>
    </cfRule>
  </conditionalFormatting>
  <conditionalFormatting sqref="AU37 AK37 AP37">
    <cfRule type="cellIs" dxfId="4745" priority="360" operator="lessThan">
      <formula>1</formula>
    </cfRule>
  </conditionalFormatting>
  <conditionalFormatting sqref="AG37">
    <cfRule type="cellIs" dxfId="4744" priority="359" operator="equal">
      <formula>0</formula>
    </cfRule>
  </conditionalFormatting>
  <conditionalFormatting sqref="AV37">
    <cfRule type="cellIs" dxfId="4743" priority="356" operator="equal">
      <formula>0</formula>
    </cfRule>
  </conditionalFormatting>
  <conditionalFormatting sqref="AQ37">
    <cfRule type="cellIs" dxfId="4742" priority="357" operator="equal">
      <formula>0</formula>
    </cfRule>
  </conditionalFormatting>
  <conditionalFormatting sqref="W15">
    <cfRule type="cellIs" dxfId="4741" priority="355" operator="lessThan">
      <formula>N15</formula>
    </cfRule>
  </conditionalFormatting>
  <conditionalFormatting sqref="Z15">
    <cfRule type="cellIs" dxfId="4740" priority="353" operator="lessThan">
      <formula>1</formula>
    </cfRule>
  </conditionalFormatting>
  <conditionalFormatting sqref="G15">
    <cfRule type="cellIs" dxfId="4739" priority="354" operator="lessThan">
      <formula>F15</formula>
    </cfRule>
  </conditionalFormatting>
  <conditionalFormatting sqref="AA15">
    <cfRule type="cellIs" dxfId="4738" priority="352" operator="lessThan">
      <formula>1</formula>
    </cfRule>
  </conditionalFormatting>
  <conditionalFormatting sqref="H15">
    <cfRule type="cellIs" dxfId="4737" priority="351" operator="greaterThan">
      <formula>1</formula>
    </cfRule>
  </conditionalFormatting>
  <conditionalFormatting sqref="J15">
    <cfRule type="cellIs" dxfId="4736" priority="350" operator="greaterThan">
      <formula>1</formula>
    </cfRule>
  </conditionalFormatting>
  <conditionalFormatting sqref="BF15 BA15 BK15 BP15 BU15 AG15 AL15 AV15 AQ15 AB15">
    <cfRule type="cellIs" dxfId="4735" priority="349" operator="equal">
      <formula>0</formula>
    </cfRule>
  </conditionalFormatting>
  <conditionalFormatting sqref="AZ15 BE15 BJ15 BT15">
    <cfRule type="cellIs" dxfId="4734" priority="348" operator="lessThan">
      <formula>1</formula>
    </cfRule>
  </conditionalFormatting>
  <conditionalFormatting sqref="AB15">
    <cfRule type="cellIs" dxfId="4733" priority="347" operator="equal">
      <formula>0</formula>
    </cfRule>
  </conditionalFormatting>
  <conditionalFormatting sqref="AF15">
    <cfRule type="cellIs" dxfId="4732" priority="346" operator="lessThan">
      <formula>1</formula>
    </cfRule>
  </conditionalFormatting>
  <conditionalFormatting sqref="AU15 AK15 AP15">
    <cfRule type="cellIs" dxfId="4731" priority="345" operator="lessThan">
      <formula>1</formula>
    </cfRule>
  </conditionalFormatting>
  <conditionalFormatting sqref="I15">
    <cfRule type="cellIs" dxfId="4730" priority="344" operator="greaterThan">
      <formula>1</formula>
    </cfRule>
  </conditionalFormatting>
  <conditionalFormatting sqref="Z19">
    <cfRule type="cellIs" dxfId="4729" priority="341" operator="lessThan">
      <formula>1</formula>
    </cfRule>
  </conditionalFormatting>
  <conditionalFormatting sqref="AA19">
    <cfRule type="cellIs" dxfId="4728" priority="340" operator="lessThan">
      <formula>1</formula>
    </cfRule>
  </conditionalFormatting>
  <conditionalFormatting sqref="G19">
    <cfRule type="cellIs" dxfId="4727" priority="343" operator="lessThan">
      <formula>F19</formula>
    </cfRule>
  </conditionalFormatting>
  <conditionalFormatting sqref="W19">
    <cfRule type="cellIs" dxfId="4726" priority="342" operator="lessThan">
      <formula>N19</formula>
    </cfRule>
  </conditionalFormatting>
  <conditionalFormatting sqref="H19">
    <cfRule type="cellIs" dxfId="4725" priority="339" operator="greaterThan">
      <formula>1</formula>
    </cfRule>
  </conditionalFormatting>
  <conditionalFormatting sqref="AQ19">
    <cfRule type="cellIs" dxfId="4724" priority="338" operator="equal">
      <formula>0</formula>
    </cfRule>
  </conditionalFormatting>
  <conditionalFormatting sqref="AZ19 BE19 BJ19 BT19">
    <cfRule type="cellIs" dxfId="4723" priority="337" operator="lessThan">
      <formula>1</formula>
    </cfRule>
  </conditionalFormatting>
  <conditionalFormatting sqref="BA19">
    <cfRule type="cellIs" dxfId="4722" priority="336" operator="equal">
      <formula>0</formula>
    </cfRule>
  </conditionalFormatting>
  <conditionalFormatting sqref="BF19">
    <cfRule type="cellIs" dxfId="4721" priority="335" operator="equal">
      <formula>0</formula>
    </cfRule>
  </conditionalFormatting>
  <conditionalFormatting sqref="BK19">
    <cfRule type="cellIs" dxfId="4720" priority="334" operator="equal">
      <formula>0</formula>
    </cfRule>
  </conditionalFormatting>
  <conditionalFormatting sqref="BP19">
    <cfRule type="cellIs" dxfId="4719" priority="333" operator="equal">
      <formula>0</formula>
    </cfRule>
  </conditionalFormatting>
  <conditionalFormatting sqref="BU19">
    <cfRule type="cellIs" dxfId="4718" priority="332" operator="equal">
      <formula>0</formula>
    </cfRule>
  </conditionalFormatting>
  <conditionalFormatting sqref="BF19">
    <cfRule type="cellIs" dxfId="4717" priority="331" operator="equal">
      <formula>0</formula>
    </cfRule>
  </conditionalFormatting>
  <conditionalFormatting sqref="AB19">
    <cfRule type="cellIs" dxfId="4716" priority="330" operator="equal">
      <formula>0</formula>
    </cfRule>
  </conditionalFormatting>
  <conditionalFormatting sqref="AF19">
    <cfRule type="cellIs" dxfId="4715" priority="329" operator="lessThan">
      <formula>1</formula>
    </cfRule>
  </conditionalFormatting>
  <conditionalFormatting sqref="AP19">
    <cfRule type="cellIs" dxfId="4714" priority="327" operator="lessThan">
      <formula>1</formula>
    </cfRule>
  </conditionalFormatting>
  <conditionalFormatting sqref="AK19 AU19">
    <cfRule type="cellIs" dxfId="4713" priority="328" operator="lessThan">
      <formula>1</formula>
    </cfRule>
  </conditionalFormatting>
  <conditionalFormatting sqref="AG19">
    <cfRule type="cellIs" dxfId="4712" priority="326" operator="equal">
      <formula>0</formula>
    </cfRule>
  </conditionalFormatting>
  <conditionalFormatting sqref="AL19">
    <cfRule type="cellIs" dxfId="4711" priority="325" operator="equal">
      <formula>0</formula>
    </cfRule>
  </conditionalFormatting>
  <conditionalFormatting sqref="AQ19">
    <cfRule type="cellIs" dxfId="4710" priority="324" operator="equal">
      <formula>0</formula>
    </cfRule>
  </conditionalFormatting>
  <conditionalFormatting sqref="AV19">
    <cfRule type="cellIs" dxfId="4709" priority="323" operator="equal">
      <formula>0</formula>
    </cfRule>
  </conditionalFormatting>
  <conditionalFormatting sqref="J19">
    <cfRule type="cellIs" dxfId="4708" priority="322" operator="greaterThan">
      <formula>1</formula>
    </cfRule>
  </conditionalFormatting>
  <conditionalFormatting sqref="Z5">
    <cfRule type="cellIs" dxfId="4707" priority="320" operator="lessThan">
      <formula>1</formula>
    </cfRule>
  </conditionalFormatting>
  <conditionalFormatting sqref="AA5">
    <cfRule type="cellIs" dxfId="4706" priority="319" operator="lessThan">
      <formula>1</formula>
    </cfRule>
  </conditionalFormatting>
  <conditionalFormatting sqref="W5">
    <cfRule type="cellIs" dxfId="4705" priority="321" operator="lessThan">
      <formula>N5</formula>
    </cfRule>
  </conditionalFormatting>
  <conditionalFormatting sqref="H5">
    <cfRule type="cellIs" dxfId="4704" priority="318" operator="greaterThan">
      <formula>1</formula>
    </cfRule>
  </conditionalFormatting>
  <conditionalFormatting sqref="AQ5">
    <cfRule type="cellIs" dxfId="4703" priority="317" operator="equal">
      <formula>0</formula>
    </cfRule>
  </conditionalFormatting>
  <conditionalFormatting sqref="AZ5 BE5 BJ5 BT5">
    <cfRule type="cellIs" dxfId="4702" priority="316" operator="lessThan">
      <formula>1</formula>
    </cfRule>
  </conditionalFormatting>
  <conditionalFormatting sqref="BA5">
    <cfRule type="cellIs" dxfId="4701" priority="315" operator="equal">
      <formula>0</formula>
    </cfRule>
  </conditionalFormatting>
  <conditionalFormatting sqref="BF5">
    <cfRule type="cellIs" dxfId="4700" priority="314" operator="equal">
      <formula>0</formula>
    </cfRule>
  </conditionalFormatting>
  <conditionalFormatting sqref="BK5">
    <cfRule type="cellIs" dxfId="4699" priority="313" operator="equal">
      <formula>0</formula>
    </cfRule>
  </conditionalFormatting>
  <conditionalFormatting sqref="BP5">
    <cfRule type="cellIs" dxfId="4698" priority="312" operator="equal">
      <formula>0</formula>
    </cfRule>
  </conditionalFormatting>
  <conditionalFormatting sqref="BU5">
    <cfRule type="cellIs" dxfId="4697" priority="311" operator="equal">
      <formula>0</formula>
    </cfRule>
  </conditionalFormatting>
  <conditionalFormatting sqref="BF5">
    <cfRule type="cellIs" dxfId="4696" priority="310" operator="equal">
      <formula>0</formula>
    </cfRule>
  </conditionalFormatting>
  <conditionalFormatting sqref="AB5">
    <cfRule type="cellIs" dxfId="4695" priority="309" operator="equal">
      <formula>0</formula>
    </cfRule>
  </conditionalFormatting>
  <conditionalFormatting sqref="AF5">
    <cfRule type="cellIs" dxfId="4694" priority="308" operator="lessThan">
      <formula>1</formula>
    </cfRule>
  </conditionalFormatting>
  <conditionalFormatting sqref="AP5">
    <cfRule type="cellIs" dxfId="4693" priority="306" operator="lessThan">
      <formula>1</formula>
    </cfRule>
  </conditionalFormatting>
  <conditionalFormatting sqref="AK5 AU5">
    <cfRule type="cellIs" dxfId="4692" priority="307" operator="lessThan">
      <formula>1</formula>
    </cfRule>
  </conditionalFormatting>
  <conditionalFormatting sqref="AG5">
    <cfRule type="cellIs" dxfId="4691" priority="305" operator="equal">
      <formula>0</formula>
    </cfRule>
  </conditionalFormatting>
  <conditionalFormatting sqref="AL5">
    <cfRule type="cellIs" dxfId="4690" priority="304" operator="equal">
      <formula>0</formula>
    </cfRule>
  </conditionalFormatting>
  <conditionalFormatting sqref="AQ5">
    <cfRule type="cellIs" dxfId="4689" priority="303" operator="equal">
      <formula>0</formula>
    </cfRule>
  </conditionalFormatting>
  <conditionalFormatting sqref="AV5">
    <cfRule type="cellIs" dxfId="4688" priority="302" operator="equal">
      <formula>0</formula>
    </cfRule>
  </conditionalFormatting>
  <conditionalFormatting sqref="I5">
    <cfRule type="cellIs" dxfId="4687" priority="301" operator="greaterThan">
      <formula>1</formula>
    </cfRule>
  </conditionalFormatting>
  <conditionalFormatting sqref="J5">
    <cfRule type="cellIs" dxfId="4686" priority="300" operator="greaterThan">
      <formula>1</formula>
    </cfRule>
  </conditionalFormatting>
  <conditionalFormatting sqref="I16">
    <cfRule type="cellIs" dxfId="4685" priority="298" operator="greaterThan">
      <formula>1</formula>
    </cfRule>
  </conditionalFormatting>
  <conditionalFormatting sqref="I32">
    <cfRule type="cellIs" dxfId="4684" priority="299" operator="greaterThan">
      <formula>1</formula>
    </cfRule>
  </conditionalFormatting>
  <conditionalFormatting sqref="I45">
    <cfRule type="cellIs" dxfId="4683" priority="297" operator="greaterThan">
      <formula>1</formula>
    </cfRule>
  </conditionalFormatting>
  <conditionalFormatting sqref="J13:J14">
    <cfRule type="cellIs" dxfId="4682" priority="296" operator="greaterThan">
      <formula>1</formula>
    </cfRule>
  </conditionalFormatting>
  <conditionalFormatting sqref="Z31">
    <cfRule type="cellIs" dxfId="4681" priority="295" operator="lessThan">
      <formula>1</formula>
    </cfRule>
  </conditionalFormatting>
  <conditionalFormatting sqref="Z36">
    <cfRule type="cellIs" dxfId="4680" priority="294" operator="lessThan">
      <formula>1</formula>
    </cfRule>
  </conditionalFormatting>
  <conditionalFormatting sqref="AK51">
    <cfRule type="cellIs" dxfId="4679" priority="270" operator="lessThan">
      <formula>1</formula>
    </cfRule>
  </conditionalFormatting>
  <conditionalFormatting sqref="Z38">
    <cfRule type="cellIs" dxfId="4678" priority="293" operator="lessThan">
      <formula>1</formula>
    </cfRule>
  </conditionalFormatting>
  <conditionalFormatting sqref="Z47">
    <cfRule type="cellIs" dxfId="4677" priority="292" operator="lessThan">
      <formula>1</formula>
    </cfRule>
  </conditionalFormatting>
  <conditionalFormatting sqref="Z52">
    <cfRule type="cellIs" dxfId="4676" priority="291" operator="lessThan">
      <formula>1</formula>
    </cfRule>
  </conditionalFormatting>
  <conditionalFormatting sqref="AG50 AG48">
    <cfRule type="cellIs" dxfId="4675" priority="290" operator="equal">
      <formula>0</formula>
    </cfRule>
  </conditionalFormatting>
  <conditionalFormatting sqref="AG49">
    <cfRule type="cellIs" dxfId="4674" priority="289" operator="equal">
      <formula>0</formula>
    </cfRule>
  </conditionalFormatting>
  <conditionalFormatting sqref="AL50 AL48">
    <cfRule type="cellIs" dxfId="4673" priority="288" operator="equal">
      <formula>0</formula>
    </cfRule>
  </conditionalFormatting>
  <conditionalFormatting sqref="AL49">
    <cfRule type="cellIs" dxfId="4672" priority="287" operator="equal">
      <formula>0</formula>
    </cfRule>
  </conditionalFormatting>
  <conditionalFormatting sqref="AQ50 AQ48">
    <cfRule type="cellIs" dxfId="4671" priority="286" operator="equal">
      <formula>0</formula>
    </cfRule>
  </conditionalFormatting>
  <conditionalFormatting sqref="AQ49">
    <cfRule type="cellIs" dxfId="4670" priority="285" operator="equal">
      <formula>0</formula>
    </cfRule>
  </conditionalFormatting>
  <conditionalFormatting sqref="AV50 AV48">
    <cfRule type="cellIs" dxfId="4669" priority="284" operator="equal">
      <formula>0</formula>
    </cfRule>
  </conditionalFormatting>
  <conditionalFormatting sqref="AV49">
    <cfRule type="cellIs" dxfId="4668" priority="283" operator="equal">
      <formula>0</formula>
    </cfRule>
  </conditionalFormatting>
  <conditionalFormatting sqref="BA50 BA48">
    <cfRule type="cellIs" dxfId="4667" priority="282" operator="equal">
      <formula>0</formula>
    </cfRule>
  </conditionalFormatting>
  <conditionalFormatting sqref="BA49">
    <cfRule type="cellIs" dxfId="4666" priority="281" operator="equal">
      <formula>0</formula>
    </cfRule>
  </conditionalFormatting>
  <conditionalFormatting sqref="BF50 BF48">
    <cfRule type="cellIs" dxfId="4665" priority="280" operator="equal">
      <formula>0</formula>
    </cfRule>
  </conditionalFormatting>
  <conditionalFormatting sqref="BF49">
    <cfRule type="cellIs" dxfId="4664" priority="279" operator="equal">
      <formula>0</formula>
    </cfRule>
  </conditionalFormatting>
  <conditionalFormatting sqref="BK50 BK48">
    <cfRule type="cellIs" dxfId="4663" priority="278" operator="equal">
      <formula>0</formula>
    </cfRule>
  </conditionalFormatting>
  <conditionalFormatting sqref="BK49">
    <cfRule type="cellIs" dxfId="4662" priority="277" operator="equal">
      <formula>0</formula>
    </cfRule>
  </conditionalFormatting>
  <conditionalFormatting sqref="BP50 BP48">
    <cfRule type="cellIs" dxfId="4661" priority="276" operator="equal">
      <formula>0</formula>
    </cfRule>
  </conditionalFormatting>
  <conditionalFormatting sqref="BP49">
    <cfRule type="cellIs" dxfId="4660" priority="275" operator="equal">
      <formula>0</formula>
    </cfRule>
  </conditionalFormatting>
  <conditionalFormatting sqref="BU50 BU48">
    <cfRule type="cellIs" dxfId="4659" priority="274" operator="equal">
      <formula>0</formula>
    </cfRule>
  </conditionalFormatting>
  <conditionalFormatting sqref="BU49">
    <cfRule type="cellIs" dxfId="4658" priority="273" operator="equal">
      <formula>0</formula>
    </cfRule>
  </conditionalFormatting>
  <conditionalFormatting sqref="AA51">
    <cfRule type="cellIs" dxfId="4657" priority="272" operator="lessThan">
      <formula>1</formula>
    </cfRule>
  </conditionalFormatting>
  <conditionalFormatting sqref="AF51">
    <cfRule type="cellIs" dxfId="4656" priority="271" operator="lessThan">
      <formula>1</formula>
    </cfRule>
  </conditionalFormatting>
  <conditionalFormatting sqref="AP51">
    <cfRule type="cellIs" dxfId="4655" priority="269" operator="lessThan">
      <formula>1</formula>
    </cfRule>
  </conditionalFormatting>
  <conditionalFormatting sqref="AU51">
    <cfRule type="cellIs" dxfId="4654" priority="268" operator="lessThan">
      <formula>1</formula>
    </cfRule>
  </conditionalFormatting>
  <conditionalFormatting sqref="AZ51">
    <cfRule type="cellIs" dxfId="4653" priority="267" operator="lessThan">
      <formula>1</formula>
    </cfRule>
  </conditionalFormatting>
  <conditionalFormatting sqref="BE51">
    <cfRule type="cellIs" dxfId="4652" priority="266" operator="lessThan">
      <formula>1</formula>
    </cfRule>
  </conditionalFormatting>
  <conditionalFormatting sqref="BJ51">
    <cfRule type="cellIs" dxfId="4651" priority="265" operator="lessThan">
      <formula>1</formula>
    </cfRule>
  </conditionalFormatting>
  <conditionalFormatting sqref="BT51">
    <cfRule type="cellIs" dxfId="4650" priority="264" operator="lessThan">
      <formula>1</formula>
    </cfRule>
  </conditionalFormatting>
  <conditionalFormatting sqref="AC5 AC18:AC19">
    <cfRule type="cellIs" dxfId="4649" priority="263" operator="lessThan">
      <formula>$R5</formula>
    </cfRule>
  </conditionalFormatting>
  <conditionalFormatting sqref="AC48:AC49">
    <cfRule type="cellIs" dxfId="4648" priority="262" operator="lessThan">
      <formula>$R48</formula>
    </cfRule>
  </conditionalFormatting>
  <conditionalFormatting sqref="AR34">
    <cfRule type="cellIs" dxfId="4647" priority="261" operator="lessThan">
      <formula>$R34</formula>
    </cfRule>
  </conditionalFormatting>
  <conditionalFormatting sqref="AH48:AH49">
    <cfRule type="cellIs" dxfId="4646" priority="260" operator="lessThan">
      <formula>$R48</formula>
    </cfRule>
  </conditionalFormatting>
  <conditionalFormatting sqref="AM48:AM49">
    <cfRule type="cellIs" dxfId="4645" priority="259" operator="lessThan">
      <formula>$R48</formula>
    </cfRule>
  </conditionalFormatting>
  <conditionalFormatting sqref="AR48:AR49">
    <cfRule type="cellIs" dxfId="4644" priority="258" operator="lessThan">
      <formula>$R48</formula>
    </cfRule>
  </conditionalFormatting>
  <conditionalFormatting sqref="AW48:AW49">
    <cfRule type="cellIs" dxfId="4643" priority="257" operator="lessThan">
      <formula>$R48</formula>
    </cfRule>
  </conditionalFormatting>
  <conditionalFormatting sqref="BB48:BB49">
    <cfRule type="cellIs" dxfId="4642" priority="256" operator="lessThan">
      <formula>$R48</formula>
    </cfRule>
  </conditionalFormatting>
  <conditionalFormatting sqref="BG48:BG49">
    <cfRule type="cellIs" dxfId="4641" priority="255" operator="lessThan">
      <formula>$R48</formula>
    </cfRule>
  </conditionalFormatting>
  <conditionalFormatting sqref="BL48:BL49">
    <cfRule type="cellIs" dxfId="4640" priority="254" operator="lessThan">
      <formula>$R48</formula>
    </cfRule>
  </conditionalFormatting>
  <conditionalFormatting sqref="BQ48:BQ49">
    <cfRule type="cellIs" dxfId="4639" priority="253" operator="lessThan">
      <formula>$R48</formula>
    </cfRule>
  </conditionalFormatting>
  <conditionalFormatting sqref="BV48:BV49">
    <cfRule type="cellIs" dxfId="4638" priority="252" operator="lessThan">
      <formula>$R48</formula>
    </cfRule>
  </conditionalFormatting>
  <conditionalFormatting sqref="I20">
    <cfRule type="cellIs" dxfId="4637" priority="251" operator="greaterThan">
      <formula>1</formula>
    </cfRule>
  </conditionalFormatting>
  <conditionalFormatting sqref="I33">
    <cfRule type="cellIs" dxfId="4636" priority="250" operator="greaterThan">
      <formula>1</formula>
    </cfRule>
  </conditionalFormatting>
  <conditionalFormatting sqref="J33">
    <cfRule type="cellIs" dxfId="4635" priority="249" operator="greaterThan">
      <formula>1</formula>
    </cfRule>
  </conditionalFormatting>
  <conditionalFormatting sqref="I22">
    <cfRule type="cellIs" dxfId="4634" priority="248" operator="greaterThan">
      <formula>1</formula>
    </cfRule>
  </conditionalFormatting>
  <conditionalFormatting sqref="J22">
    <cfRule type="cellIs" dxfId="4633" priority="247" operator="greaterThan">
      <formula>1</formula>
    </cfRule>
  </conditionalFormatting>
  <conditionalFormatting sqref="Z24">
    <cfRule type="cellIs" dxfId="4632" priority="245" operator="lessThan">
      <formula>1</formula>
    </cfRule>
  </conditionalFormatting>
  <conditionalFormatting sqref="AA24">
    <cfRule type="cellIs" dxfId="4631" priority="244" operator="lessThan">
      <formula>1</formula>
    </cfRule>
  </conditionalFormatting>
  <conditionalFormatting sqref="W24">
    <cfRule type="cellIs" dxfId="4630" priority="246" operator="lessThan">
      <formula>N24</formula>
    </cfRule>
  </conditionalFormatting>
  <conditionalFormatting sqref="H24">
    <cfRule type="cellIs" dxfId="4629" priority="243" operator="greaterThan">
      <formula>1</formula>
    </cfRule>
  </conditionalFormatting>
  <conditionalFormatting sqref="AQ24">
    <cfRule type="cellIs" dxfId="4628" priority="242" operator="equal">
      <formula>0</formula>
    </cfRule>
  </conditionalFormatting>
  <conditionalFormatting sqref="AZ24 BE24 BJ24 BT24">
    <cfRule type="cellIs" dxfId="4627" priority="241" operator="lessThan">
      <formula>1</formula>
    </cfRule>
  </conditionalFormatting>
  <conditionalFormatting sqref="BA24">
    <cfRule type="cellIs" dxfId="4626" priority="240" operator="equal">
      <formula>0</formula>
    </cfRule>
  </conditionalFormatting>
  <conditionalFormatting sqref="BF24">
    <cfRule type="cellIs" dxfId="4625" priority="239" operator="equal">
      <formula>0</formula>
    </cfRule>
  </conditionalFormatting>
  <conditionalFormatting sqref="BK24">
    <cfRule type="cellIs" dxfId="4624" priority="238" operator="equal">
      <formula>0</formula>
    </cfRule>
  </conditionalFormatting>
  <conditionalFormatting sqref="BP24">
    <cfRule type="cellIs" dxfId="4623" priority="237" operator="equal">
      <formula>0</formula>
    </cfRule>
  </conditionalFormatting>
  <conditionalFormatting sqref="BU24">
    <cfRule type="cellIs" dxfId="4622" priority="236" operator="equal">
      <formula>0</formula>
    </cfRule>
  </conditionalFormatting>
  <conditionalFormatting sqref="BF24">
    <cfRule type="cellIs" dxfId="4621" priority="235" operator="equal">
      <formula>0</formula>
    </cfRule>
  </conditionalFormatting>
  <conditionalFormatting sqref="AB24">
    <cfRule type="cellIs" dxfId="4620" priority="234" operator="equal">
      <formula>0</formula>
    </cfRule>
  </conditionalFormatting>
  <conditionalFormatting sqref="AF24">
    <cfRule type="cellIs" dxfId="4619" priority="233" operator="lessThan">
      <formula>1</formula>
    </cfRule>
  </conditionalFormatting>
  <conditionalFormatting sqref="AP24">
    <cfRule type="cellIs" dxfId="4618" priority="231" operator="lessThan">
      <formula>1</formula>
    </cfRule>
  </conditionalFormatting>
  <conditionalFormatting sqref="AK24 AU24">
    <cfRule type="cellIs" dxfId="4617" priority="232" operator="lessThan">
      <formula>1</formula>
    </cfRule>
  </conditionalFormatting>
  <conditionalFormatting sqref="AG24">
    <cfRule type="cellIs" dxfId="4616" priority="230" operator="equal">
      <formula>0</formula>
    </cfRule>
  </conditionalFormatting>
  <conditionalFormatting sqref="AL24">
    <cfRule type="cellIs" dxfId="4615" priority="229" operator="equal">
      <formula>0</formula>
    </cfRule>
  </conditionalFormatting>
  <conditionalFormatting sqref="AQ24">
    <cfRule type="cellIs" dxfId="4614" priority="228" operator="equal">
      <formula>0</formula>
    </cfRule>
  </conditionalFormatting>
  <conditionalFormatting sqref="AV24">
    <cfRule type="cellIs" dxfId="4613" priority="227" operator="equal">
      <formula>0</formula>
    </cfRule>
  </conditionalFormatting>
  <conditionalFormatting sqref="J24">
    <cfRule type="cellIs" dxfId="4612" priority="226" operator="greaterThan">
      <formula>1</formula>
    </cfRule>
  </conditionalFormatting>
  <conditionalFormatting sqref="I24">
    <cfRule type="cellIs" dxfId="4611" priority="225" operator="greaterThan">
      <formula>1</formula>
    </cfRule>
  </conditionalFormatting>
  <conditionalFormatting sqref="Z12">
    <cfRule type="cellIs" dxfId="4610" priority="223" operator="lessThan">
      <formula>1</formula>
    </cfRule>
  </conditionalFormatting>
  <conditionalFormatting sqref="AA12">
    <cfRule type="cellIs" dxfId="4609" priority="222" operator="lessThan">
      <formula>1</formula>
    </cfRule>
  </conditionalFormatting>
  <conditionalFormatting sqref="W12">
    <cfRule type="cellIs" dxfId="4608" priority="224" operator="lessThan">
      <formula>N12</formula>
    </cfRule>
  </conditionalFormatting>
  <conditionalFormatting sqref="AQ12">
    <cfRule type="cellIs" dxfId="4607" priority="221" operator="equal">
      <formula>0</formula>
    </cfRule>
  </conditionalFormatting>
  <conditionalFormatting sqref="AZ12 BE12 BJ12 BT12">
    <cfRule type="cellIs" dxfId="4606" priority="220" operator="lessThan">
      <formula>1</formula>
    </cfRule>
  </conditionalFormatting>
  <conditionalFormatting sqref="BA12">
    <cfRule type="cellIs" dxfId="4605" priority="219" operator="equal">
      <formula>0</formula>
    </cfRule>
  </conditionalFormatting>
  <conditionalFormatting sqref="BF12">
    <cfRule type="cellIs" dxfId="4604" priority="218" operator="equal">
      <formula>0</formula>
    </cfRule>
  </conditionalFormatting>
  <conditionalFormatting sqref="BK12">
    <cfRule type="cellIs" dxfId="4603" priority="217" operator="equal">
      <formula>0</formula>
    </cfRule>
  </conditionalFormatting>
  <conditionalFormatting sqref="BP12">
    <cfRule type="cellIs" dxfId="4602" priority="216" operator="equal">
      <formula>0</formula>
    </cfRule>
  </conditionalFormatting>
  <conditionalFormatting sqref="BU12">
    <cfRule type="cellIs" dxfId="4601" priority="215" operator="equal">
      <formula>0</formula>
    </cfRule>
  </conditionalFormatting>
  <conditionalFormatting sqref="BF12">
    <cfRule type="cellIs" dxfId="4600" priority="214" operator="equal">
      <formula>0</formula>
    </cfRule>
  </conditionalFormatting>
  <conditionalFormatting sqref="AB12">
    <cfRule type="cellIs" dxfId="4599" priority="213" operator="equal">
      <formula>0</formula>
    </cfRule>
  </conditionalFormatting>
  <conditionalFormatting sqref="AF12">
    <cfRule type="cellIs" dxfId="4598" priority="212" operator="lessThan">
      <formula>1</formula>
    </cfRule>
  </conditionalFormatting>
  <conditionalFormatting sqref="AP12">
    <cfRule type="cellIs" dxfId="4597" priority="210" operator="lessThan">
      <formula>1</formula>
    </cfRule>
  </conditionalFormatting>
  <conditionalFormatting sqref="AK12 AU12">
    <cfRule type="cellIs" dxfId="4596" priority="211" operator="lessThan">
      <formula>1</formula>
    </cfRule>
  </conditionalFormatting>
  <conditionalFormatting sqref="AG12">
    <cfRule type="cellIs" dxfId="4595" priority="209" operator="equal">
      <formula>0</formula>
    </cfRule>
  </conditionalFormatting>
  <conditionalFormatting sqref="AL12">
    <cfRule type="cellIs" dxfId="4594" priority="208" operator="equal">
      <formula>0</formula>
    </cfRule>
  </conditionalFormatting>
  <conditionalFormatting sqref="AQ12">
    <cfRule type="cellIs" dxfId="4593" priority="207" operator="equal">
      <formula>0</formula>
    </cfRule>
  </conditionalFormatting>
  <conditionalFormatting sqref="AV12">
    <cfRule type="cellIs" dxfId="4592" priority="206" operator="equal">
      <formula>0</formula>
    </cfRule>
  </conditionalFormatting>
  <conditionalFormatting sqref="I25">
    <cfRule type="cellIs" dxfId="4591" priority="184" operator="greaterThan">
      <formula>1</formula>
    </cfRule>
  </conditionalFormatting>
  <conditionalFormatting sqref="AA25">
    <cfRule type="cellIs" dxfId="4590" priority="202" operator="lessThan">
      <formula>1</formula>
    </cfRule>
  </conditionalFormatting>
  <conditionalFormatting sqref="G25">
    <cfRule type="cellIs" dxfId="4589" priority="205" operator="lessThan">
      <formula>F25</formula>
    </cfRule>
  </conditionalFormatting>
  <conditionalFormatting sqref="W25">
    <cfRule type="cellIs" dxfId="4588" priority="204" operator="lessThan">
      <formula>N25</formula>
    </cfRule>
  </conditionalFormatting>
  <conditionalFormatting sqref="Z25">
    <cfRule type="cellIs" dxfId="4587" priority="203" operator="lessThan">
      <formula>1</formula>
    </cfRule>
  </conditionalFormatting>
  <conditionalFormatting sqref="H25">
    <cfRule type="cellIs" dxfId="4586" priority="201" operator="greaterThan">
      <formula>1</formula>
    </cfRule>
  </conditionalFormatting>
  <conditionalFormatting sqref="AQ25">
    <cfRule type="cellIs" dxfId="4585" priority="200" operator="equal">
      <formula>0</formula>
    </cfRule>
  </conditionalFormatting>
  <conditionalFormatting sqref="AZ25 BE25 BJ25 BT25">
    <cfRule type="cellIs" dxfId="4584" priority="199" operator="lessThan">
      <formula>1</formula>
    </cfRule>
  </conditionalFormatting>
  <conditionalFormatting sqref="BA25">
    <cfRule type="cellIs" dxfId="4583" priority="198" operator="equal">
      <formula>0</formula>
    </cfRule>
  </conditionalFormatting>
  <conditionalFormatting sqref="BF25">
    <cfRule type="cellIs" dxfId="4582" priority="197" operator="equal">
      <formula>0</formula>
    </cfRule>
  </conditionalFormatting>
  <conditionalFormatting sqref="BK25">
    <cfRule type="cellIs" dxfId="4581" priority="196" operator="equal">
      <formula>0</formula>
    </cfRule>
  </conditionalFormatting>
  <conditionalFormatting sqref="BP25">
    <cfRule type="cellIs" dxfId="4580" priority="195" operator="equal">
      <formula>0</formula>
    </cfRule>
  </conditionalFormatting>
  <conditionalFormatting sqref="BU25">
    <cfRule type="cellIs" dxfId="4579" priority="194" operator="equal">
      <formula>0</formula>
    </cfRule>
  </conditionalFormatting>
  <conditionalFormatting sqref="AB25">
    <cfRule type="cellIs" dxfId="4578" priority="193" operator="equal">
      <formula>0</formula>
    </cfRule>
  </conditionalFormatting>
  <conditionalFormatting sqref="AF25">
    <cfRule type="cellIs" dxfId="4577" priority="192" operator="lessThan">
      <formula>1</formula>
    </cfRule>
  </conditionalFormatting>
  <conditionalFormatting sqref="AP25">
    <cfRule type="cellIs" dxfId="4576" priority="190" operator="lessThan">
      <formula>1</formula>
    </cfRule>
  </conditionalFormatting>
  <conditionalFormatting sqref="AK25 AU25">
    <cfRule type="cellIs" dxfId="4575" priority="191" operator="lessThan">
      <formula>1</formula>
    </cfRule>
  </conditionalFormatting>
  <conditionalFormatting sqref="AG25">
    <cfRule type="cellIs" dxfId="4574" priority="189" operator="equal">
      <formula>0</formula>
    </cfRule>
  </conditionalFormatting>
  <conditionalFormatting sqref="AQ25">
    <cfRule type="cellIs" dxfId="4573" priority="187" operator="equal">
      <formula>0</formula>
    </cfRule>
  </conditionalFormatting>
  <conditionalFormatting sqref="AL25">
    <cfRule type="cellIs" dxfId="4572" priority="188" operator="equal">
      <formula>0</formula>
    </cfRule>
  </conditionalFormatting>
  <conditionalFormatting sqref="AV25">
    <cfRule type="cellIs" dxfId="4571" priority="186" operator="equal">
      <formula>0</formula>
    </cfRule>
  </conditionalFormatting>
  <conditionalFormatting sqref="J25">
    <cfRule type="cellIs" dxfId="4570" priority="185" operator="greaterThan">
      <formula>1</formula>
    </cfRule>
  </conditionalFormatting>
  <conditionalFormatting sqref="AK49">
    <cfRule type="cellIs" dxfId="4569" priority="183" operator="lessThan">
      <formula>1</formula>
    </cfRule>
  </conditionalFormatting>
  <conditionalFormatting sqref="AP49">
    <cfRule type="cellIs" dxfId="4568" priority="182" operator="lessThan">
      <formula>1</formula>
    </cfRule>
  </conditionalFormatting>
  <conditionalFormatting sqref="AU49">
    <cfRule type="cellIs" dxfId="4567" priority="181" operator="lessThan">
      <formula>1</formula>
    </cfRule>
  </conditionalFormatting>
  <conditionalFormatting sqref="AZ49">
    <cfRule type="cellIs" dxfId="4566" priority="180" operator="lessThan">
      <formula>1</formula>
    </cfRule>
  </conditionalFormatting>
  <conditionalFormatting sqref="BE49">
    <cfRule type="cellIs" dxfId="4565" priority="179" operator="lessThan">
      <formula>1</formula>
    </cfRule>
  </conditionalFormatting>
  <conditionalFormatting sqref="BJ49">
    <cfRule type="cellIs" dxfId="4564" priority="178" operator="lessThan">
      <formula>1</formula>
    </cfRule>
  </conditionalFormatting>
  <conditionalFormatting sqref="BT49">
    <cfRule type="cellIs" dxfId="4563" priority="177" operator="lessThan">
      <formula>1</formula>
    </cfRule>
  </conditionalFormatting>
  <conditionalFormatting sqref="W48">
    <cfRule type="cellIs" dxfId="4562" priority="176" operator="lessThan">
      <formula>N48</formula>
    </cfRule>
  </conditionalFormatting>
  <conditionalFormatting sqref="J20">
    <cfRule type="cellIs" dxfId="4561" priority="175" operator="greaterThan">
      <formula>1</formula>
    </cfRule>
  </conditionalFormatting>
  <conditionalFormatting sqref="I6:I7">
    <cfRule type="cellIs" dxfId="4560" priority="174" operator="greaterThan">
      <formula>1</formula>
    </cfRule>
  </conditionalFormatting>
  <conditionalFormatting sqref="G24">
    <cfRule type="cellIs" dxfId="4559" priority="173" operator="lessThan">
      <formula>F24</formula>
    </cfRule>
  </conditionalFormatting>
  <conditionalFormatting sqref="BO45">
    <cfRule type="cellIs" dxfId="4558" priority="170" operator="lessThan">
      <formula>1</formula>
    </cfRule>
  </conditionalFormatting>
  <conditionalFormatting sqref="BO46">
    <cfRule type="cellIs" dxfId="4557" priority="171" operator="lessThan">
      <formula>1</formula>
    </cfRule>
  </conditionalFormatting>
  <conditionalFormatting sqref="BO29">
    <cfRule type="cellIs" dxfId="4556" priority="172" operator="lessThan">
      <formula>1</formula>
    </cfRule>
  </conditionalFormatting>
  <conditionalFormatting sqref="BO50">
    <cfRule type="cellIs" dxfId="4555" priority="169" operator="lessThan">
      <formula>1</formula>
    </cfRule>
  </conditionalFormatting>
  <conditionalFormatting sqref="BO21">
    <cfRule type="cellIs" dxfId="4554" priority="168" operator="lessThan">
      <formula>1</formula>
    </cfRule>
  </conditionalFormatting>
  <conditionalFormatting sqref="BO28">
    <cfRule type="cellIs" dxfId="4553" priority="167" operator="lessThan">
      <formula>1</formula>
    </cfRule>
  </conditionalFormatting>
  <conditionalFormatting sqref="BO48">
    <cfRule type="cellIs" dxfId="4552" priority="165" operator="lessThan">
      <formula>1</formula>
    </cfRule>
  </conditionalFormatting>
  <conditionalFormatting sqref="BO30">
    <cfRule type="cellIs" dxfId="4551" priority="166" operator="lessThan">
      <formula>1</formula>
    </cfRule>
  </conditionalFormatting>
  <conditionalFormatting sqref="BO33:BO34">
    <cfRule type="cellIs" dxfId="4550" priority="164" operator="lessThan">
      <formula>1</formula>
    </cfRule>
  </conditionalFormatting>
  <conditionalFormatting sqref="BO32">
    <cfRule type="cellIs" dxfId="4549" priority="163" operator="lessThan">
      <formula>1</formula>
    </cfRule>
  </conditionalFormatting>
  <conditionalFormatting sqref="BO16">
    <cfRule type="cellIs" dxfId="4548" priority="162" operator="lessThan">
      <formula>1</formula>
    </cfRule>
  </conditionalFormatting>
  <conditionalFormatting sqref="BO18">
    <cfRule type="cellIs" dxfId="4547" priority="161" operator="lessThan">
      <formula>1</formula>
    </cfRule>
  </conditionalFormatting>
  <conditionalFormatting sqref="BO23">
    <cfRule type="cellIs" dxfId="4546" priority="160" operator="lessThan">
      <formula>1</formula>
    </cfRule>
  </conditionalFormatting>
  <conditionalFormatting sqref="BO13">
    <cfRule type="cellIs" dxfId="4545" priority="159" operator="lessThan">
      <formula>1</formula>
    </cfRule>
  </conditionalFormatting>
  <conditionalFormatting sqref="BO26">
    <cfRule type="cellIs" dxfId="4544" priority="158" operator="lessThan">
      <formula>1</formula>
    </cfRule>
  </conditionalFormatting>
  <conditionalFormatting sqref="BO14">
    <cfRule type="cellIs" dxfId="4543" priority="157" operator="lessThan">
      <formula>1</formula>
    </cfRule>
  </conditionalFormatting>
  <conditionalFormatting sqref="BO22">
    <cfRule type="cellIs" dxfId="4542" priority="156" operator="lessThan">
      <formula>1</formula>
    </cfRule>
  </conditionalFormatting>
  <conditionalFormatting sqref="BO20">
    <cfRule type="cellIs" dxfId="4541" priority="155" operator="lessThan">
      <formula>1</formula>
    </cfRule>
  </conditionalFormatting>
  <conditionalFormatting sqref="BO17">
    <cfRule type="cellIs" dxfId="4540" priority="154" operator="lessThan">
      <formula>1</formula>
    </cfRule>
  </conditionalFormatting>
  <conditionalFormatting sqref="BO37">
    <cfRule type="cellIs" dxfId="4539" priority="153" operator="lessThan">
      <formula>1</formula>
    </cfRule>
  </conditionalFormatting>
  <conditionalFormatting sqref="BO15">
    <cfRule type="cellIs" dxfId="4538" priority="152" operator="lessThan">
      <formula>1</formula>
    </cfRule>
  </conditionalFormatting>
  <conditionalFormatting sqref="BO19">
    <cfRule type="cellIs" dxfId="4537" priority="151" operator="lessThan">
      <formula>1</formula>
    </cfRule>
  </conditionalFormatting>
  <conditionalFormatting sqref="BO5">
    <cfRule type="cellIs" dxfId="4536" priority="150" operator="lessThan">
      <formula>1</formula>
    </cfRule>
  </conditionalFormatting>
  <conditionalFormatting sqref="BO51">
    <cfRule type="cellIs" dxfId="4535" priority="149" operator="lessThan">
      <formula>1</formula>
    </cfRule>
  </conditionalFormatting>
  <conditionalFormatting sqref="BO24">
    <cfRule type="cellIs" dxfId="4534" priority="148" operator="lessThan">
      <formula>1</formula>
    </cfRule>
  </conditionalFormatting>
  <conditionalFormatting sqref="BO12">
    <cfRule type="cellIs" dxfId="4533" priority="147" operator="lessThan">
      <formula>1</formula>
    </cfRule>
  </conditionalFormatting>
  <conditionalFormatting sqref="BO25">
    <cfRule type="cellIs" dxfId="4532" priority="146" operator="lessThan">
      <formula>1</formula>
    </cfRule>
  </conditionalFormatting>
  <conditionalFormatting sqref="BO49">
    <cfRule type="cellIs" dxfId="4531" priority="145" operator="lessThan">
      <formula>1</formula>
    </cfRule>
  </conditionalFormatting>
  <conditionalFormatting sqref="J26">
    <cfRule type="cellIs" dxfId="4530" priority="143" operator="greaterThan">
      <formula>1</formula>
    </cfRule>
  </conditionalFormatting>
  <conditionalFormatting sqref="G5">
    <cfRule type="cellIs" dxfId="4529" priority="144" operator="lessThan">
      <formula>F5</formula>
    </cfRule>
  </conditionalFormatting>
  <conditionalFormatting sqref="I19">
    <cfRule type="cellIs" dxfId="4528" priority="141" operator="greaterThan">
      <formula>1</formula>
    </cfRule>
  </conditionalFormatting>
  <conditionalFormatting sqref="I18">
    <cfRule type="cellIs" dxfId="4527" priority="142" operator="greaterThan">
      <formula>1</formula>
    </cfRule>
  </conditionalFormatting>
  <conditionalFormatting sqref="G20">
    <cfRule type="cellIs" dxfId="4526" priority="140" operator="lessThan">
      <formula>F20</formula>
    </cfRule>
  </conditionalFormatting>
  <conditionalFormatting sqref="AH35 AM35 AR35 AW35 BB35 BG35 BL35 BQ35 BV35 AC35">
    <cfRule type="cellIs" dxfId="4525" priority="139" operator="lessThan">
      <formula>$R35</formula>
    </cfRule>
  </conditionalFormatting>
  <conditionalFormatting sqref="W35">
    <cfRule type="cellIs" dxfId="4524" priority="138" operator="lessThan">
      <formula>N35</formula>
    </cfRule>
  </conditionalFormatting>
  <conditionalFormatting sqref="G35">
    <cfRule type="cellIs" dxfId="4523" priority="137" operator="lessThan">
      <formula>F35</formula>
    </cfRule>
  </conditionalFormatting>
  <conditionalFormatting sqref="Z35">
    <cfRule type="cellIs" dxfId="4522" priority="136" operator="lessThan">
      <formula>1</formula>
    </cfRule>
  </conditionalFormatting>
  <conditionalFormatting sqref="AA35">
    <cfRule type="cellIs" dxfId="4521" priority="135" operator="lessThan">
      <formula>1</formula>
    </cfRule>
  </conditionalFormatting>
  <conditionalFormatting sqref="H35">
    <cfRule type="cellIs" dxfId="4520" priority="134" operator="greaterThan">
      <formula>1</formula>
    </cfRule>
  </conditionalFormatting>
  <conditionalFormatting sqref="J35">
    <cfRule type="cellIs" dxfId="4519" priority="133" operator="greaterThan">
      <formula>1</formula>
    </cfRule>
  </conditionalFormatting>
  <conditionalFormatting sqref="AZ35 BE35 BJ35 BT35">
    <cfRule type="cellIs" dxfId="4518" priority="131" operator="lessThan">
      <formula>1</formula>
    </cfRule>
  </conditionalFormatting>
  <conditionalFormatting sqref="AQ35 AB35 BF35 BA35 BK35 BP35 BU35 AG35 AL35 AV35">
    <cfRule type="cellIs" dxfId="4517" priority="132" operator="equal">
      <formula>0</formula>
    </cfRule>
  </conditionalFormatting>
  <conditionalFormatting sqref="AB35">
    <cfRule type="cellIs" dxfId="4516" priority="130" operator="equal">
      <formula>0</formula>
    </cfRule>
  </conditionalFormatting>
  <conditionalFormatting sqref="AF35">
    <cfRule type="cellIs" dxfId="4515" priority="129" operator="lessThan">
      <formula>1</formula>
    </cfRule>
  </conditionalFormatting>
  <conditionalFormatting sqref="AU35 AK35 AP35">
    <cfRule type="cellIs" dxfId="4514" priority="128" operator="lessThan">
      <formula>1</formula>
    </cfRule>
  </conditionalFormatting>
  <conditionalFormatting sqref="BO35">
    <cfRule type="cellIs" dxfId="4513" priority="127" operator="lessThan">
      <formula>1</formula>
    </cfRule>
  </conditionalFormatting>
  <conditionalFormatting sqref="Z44">
    <cfRule type="cellIs" dxfId="4512" priority="126" operator="lessThan">
      <formula>1</formula>
    </cfRule>
  </conditionalFormatting>
  <conditionalFormatting sqref="AH43 AM43 AR43 AW43 BB43 BG43 BL43 BQ43 BV43 AC43">
    <cfRule type="cellIs" dxfId="4511" priority="125" operator="lessThan">
      <formula>$R43</formula>
    </cfRule>
  </conditionalFormatting>
  <conditionalFormatting sqref="W43">
    <cfRule type="cellIs" dxfId="4510" priority="124" operator="lessThan">
      <formula>N43</formula>
    </cfRule>
  </conditionalFormatting>
  <conditionalFormatting sqref="Z43">
    <cfRule type="cellIs" dxfId="4509" priority="122" operator="lessThan">
      <formula>1</formula>
    </cfRule>
  </conditionalFormatting>
  <conditionalFormatting sqref="G43">
    <cfRule type="cellIs" dxfId="4508" priority="123" operator="lessThan">
      <formula>F43</formula>
    </cfRule>
  </conditionalFormatting>
  <conditionalFormatting sqref="AA43">
    <cfRule type="cellIs" dxfId="4507" priority="121" operator="lessThan">
      <formula>1</formula>
    </cfRule>
  </conditionalFormatting>
  <conditionalFormatting sqref="H43">
    <cfRule type="cellIs" dxfId="4506" priority="120" operator="greaterThan">
      <formula>1</formula>
    </cfRule>
  </conditionalFormatting>
  <conditionalFormatting sqref="J43">
    <cfRule type="cellIs" dxfId="4505" priority="119" operator="greaterThan">
      <formula>1</formula>
    </cfRule>
  </conditionalFormatting>
  <conditionalFormatting sqref="BF43 BA43 BK43 BP43 BU43 AG43 AL43 AV43 AQ43 AB43">
    <cfRule type="cellIs" dxfId="4504" priority="118" operator="equal">
      <formula>0</formula>
    </cfRule>
  </conditionalFormatting>
  <conditionalFormatting sqref="AZ43 BE43 BJ43 BT43">
    <cfRule type="cellIs" dxfId="4503" priority="117" operator="lessThan">
      <formula>1</formula>
    </cfRule>
  </conditionalFormatting>
  <conditionalFormatting sqref="AB43">
    <cfRule type="cellIs" dxfId="4502" priority="116" operator="equal">
      <formula>0</formula>
    </cfRule>
  </conditionalFormatting>
  <conditionalFormatting sqref="AF43">
    <cfRule type="cellIs" dxfId="4501" priority="115" operator="lessThan">
      <formula>1</formula>
    </cfRule>
  </conditionalFormatting>
  <conditionalFormatting sqref="AU43 AK43 AP43">
    <cfRule type="cellIs" dxfId="4500" priority="114" operator="lessThan">
      <formula>1</formula>
    </cfRule>
  </conditionalFormatting>
  <conditionalFormatting sqref="BO43">
    <cfRule type="cellIs" dxfId="4499" priority="113" operator="lessThan">
      <formula>1</formula>
    </cfRule>
  </conditionalFormatting>
  <conditionalFormatting sqref="G11">
    <cfRule type="cellIs" dxfId="4498" priority="112" operator="lessThan">
      <formula>F11</formula>
    </cfRule>
  </conditionalFormatting>
  <conditionalFormatting sqref="H11:I11">
    <cfRule type="cellIs" dxfId="4497" priority="111" operator="greaterThan">
      <formula>1</formula>
    </cfRule>
  </conditionalFormatting>
  <conditionalFormatting sqref="J11">
    <cfRule type="cellIs" dxfId="4496" priority="110" operator="greaterThan">
      <formula>1</formula>
    </cfRule>
  </conditionalFormatting>
  <conditionalFormatting sqref="G10">
    <cfRule type="cellIs" dxfId="4495" priority="109" operator="lessThan">
      <formula>F10</formula>
    </cfRule>
  </conditionalFormatting>
  <conditionalFormatting sqref="H10">
    <cfRule type="cellIs" dxfId="4494" priority="108" operator="greaterThan">
      <formula>1</formula>
    </cfRule>
  </conditionalFormatting>
  <conditionalFormatting sqref="G9">
    <cfRule type="cellIs" dxfId="4493" priority="107" operator="lessThan">
      <formula>F9</formula>
    </cfRule>
  </conditionalFormatting>
  <conditionalFormatting sqref="H9:I9">
    <cfRule type="cellIs" dxfId="4492" priority="106" operator="greaterThan">
      <formula>1</formula>
    </cfRule>
  </conditionalFormatting>
  <conditionalFormatting sqref="I10">
    <cfRule type="cellIs" dxfId="4491" priority="105" operator="greaterThan">
      <formula>1</formula>
    </cfRule>
  </conditionalFormatting>
  <conditionalFormatting sqref="H12">
    <cfRule type="cellIs" dxfId="4490" priority="104" operator="greaterThan">
      <formula>1</formula>
    </cfRule>
  </conditionalFormatting>
  <conditionalFormatting sqref="J12">
    <cfRule type="cellIs" dxfId="4489" priority="103" operator="greaterThan">
      <formula>1</formula>
    </cfRule>
  </conditionalFormatting>
  <conditionalFormatting sqref="I12">
    <cfRule type="cellIs" dxfId="4488" priority="102" operator="greaterThan">
      <formula>1</formula>
    </cfRule>
  </conditionalFormatting>
  <conditionalFormatting sqref="G8">
    <cfRule type="cellIs" dxfId="4487" priority="101" operator="lessThan">
      <formula>F8</formula>
    </cfRule>
  </conditionalFormatting>
  <conditionalFormatting sqref="H8:I8">
    <cfRule type="cellIs" dxfId="4486" priority="100" operator="greaterThan">
      <formula>1</formula>
    </cfRule>
  </conditionalFormatting>
  <conditionalFormatting sqref="J8">
    <cfRule type="cellIs" dxfId="4485" priority="98" operator="greaterThan">
      <formula>1</formula>
    </cfRule>
  </conditionalFormatting>
  <conditionalFormatting sqref="J10">
    <cfRule type="cellIs" dxfId="4484" priority="99" operator="greaterThan">
      <formula>1</formula>
    </cfRule>
  </conditionalFormatting>
  <conditionalFormatting sqref="Z39:AA39 AF39 AK39 AP39 AU39 AZ39 BE39 BJ39 BT39 BO39">
    <cfRule type="cellIs" dxfId="4483" priority="97" operator="lessThan">
      <formula>1</formula>
    </cfRule>
  </conditionalFormatting>
  <conditionalFormatting sqref="W39">
    <cfRule type="cellIs" dxfId="4482" priority="96" operator="lessThan">
      <formula>N39</formula>
    </cfRule>
  </conditionalFormatting>
  <conditionalFormatting sqref="G39">
    <cfRule type="cellIs" dxfId="4481" priority="95" operator="lessThan">
      <formula>F39</formula>
    </cfRule>
  </conditionalFormatting>
  <conditionalFormatting sqref="I39:J39">
    <cfRule type="cellIs" dxfId="4480" priority="94" operator="greaterThan">
      <formula>1</formula>
    </cfRule>
  </conditionalFormatting>
  <conditionalFormatting sqref="H39">
    <cfRule type="cellIs" dxfId="4479" priority="93" operator="greaterThan">
      <formula>1</formula>
    </cfRule>
  </conditionalFormatting>
  <conditionalFormatting sqref="BA39 BF39 AB39 AG39 AV39 BK39 BP39 BU39 AQ39 AL39">
    <cfRule type="cellIs" dxfId="4478" priority="92" operator="equal">
      <formula>0</formula>
    </cfRule>
  </conditionalFormatting>
  <conditionalFormatting sqref="AC39 AH39 AM39 AR39 AW39 BB39 BG39 BL39 BQ39 BV39">
    <cfRule type="cellIs" dxfId="4477" priority="91" operator="lessThan">
      <formula>$R39</formula>
    </cfRule>
  </conditionalFormatting>
  <conditionalFormatting sqref="J34">
    <cfRule type="cellIs" dxfId="4476" priority="89" operator="greaterThan">
      <formula>1</formula>
    </cfRule>
  </conditionalFormatting>
  <conditionalFormatting sqref="I35">
    <cfRule type="cellIs" dxfId="4475" priority="90" operator="greaterThan">
      <formula>1</formula>
    </cfRule>
  </conditionalFormatting>
  <conditionalFormatting sqref="J18">
    <cfRule type="cellIs" dxfId="4474" priority="88" operator="greaterThan">
      <formula>1</formula>
    </cfRule>
  </conditionalFormatting>
  <conditionalFormatting sqref="J9">
    <cfRule type="cellIs" dxfId="4473" priority="87" operator="greaterThan">
      <formula>1</formula>
    </cfRule>
  </conditionalFormatting>
  <conditionalFormatting sqref="AA42 BT42 AZ42 BE42 BJ42 AF42 AK42 AP42 AU42 BO42">
    <cfRule type="cellIs" dxfId="4472" priority="86" operator="lessThan">
      <formula>1</formula>
    </cfRule>
  </conditionalFormatting>
  <conditionalFormatting sqref="W42">
    <cfRule type="cellIs" dxfId="4471" priority="85" operator="lessThan">
      <formula>N42</formula>
    </cfRule>
  </conditionalFormatting>
  <conditionalFormatting sqref="Z42">
    <cfRule type="cellIs" dxfId="4470" priority="84" operator="lessThan">
      <formula>1</formula>
    </cfRule>
  </conditionalFormatting>
  <conditionalFormatting sqref="BU42 BP42 BK42 BF42 BA42 AV42 AQ42 AL42 AG42 AB42">
    <cfRule type="cellIs" dxfId="4469" priority="83" operator="equal">
      <formula>0</formula>
    </cfRule>
  </conditionalFormatting>
  <conditionalFormatting sqref="BV42 BQ42 BL42 BG42 BB42 AW42 AC42 AM42 AH42">
    <cfRule type="cellIs" dxfId="4468" priority="82" operator="lessThan">
      <formula>$R42</formula>
    </cfRule>
  </conditionalFormatting>
  <conditionalFormatting sqref="AR42">
    <cfRule type="cellIs" dxfId="4467" priority="81" operator="lessThan">
      <formula>$R42</formula>
    </cfRule>
  </conditionalFormatting>
  <conditionalFormatting sqref="I42">
    <cfRule type="cellIs" dxfId="4466" priority="80" operator="greaterThan">
      <formula>1</formula>
    </cfRule>
  </conditionalFormatting>
  <conditionalFormatting sqref="J42">
    <cfRule type="cellIs" dxfId="4465" priority="79" operator="greaterThan">
      <formula>1</formula>
    </cfRule>
  </conditionalFormatting>
  <conditionalFormatting sqref="G42">
    <cfRule type="cellIs" dxfId="4464" priority="78" operator="lessThan">
      <formula>F42</formula>
    </cfRule>
  </conditionalFormatting>
  <conditionalFormatting sqref="H17">
    <cfRule type="cellIs" dxfId="4463" priority="77" operator="greaterThan">
      <formula>1</formula>
    </cfRule>
  </conditionalFormatting>
  <conditionalFormatting sqref="I37">
    <cfRule type="cellIs" dxfId="4462" priority="76" operator="greaterThan">
      <formula>1</formula>
    </cfRule>
  </conditionalFormatting>
  <conditionalFormatting sqref="BV27 BQ27 BL27 BG27 BB27 AW27 AR27 AM27 AH27 AC27">
    <cfRule type="cellIs" dxfId="4461" priority="75" operator="lessThan">
      <formula>$R27</formula>
    </cfRule>
  </conditionalFormatting>
  <conditionalFormatting sqref="AA27">
    <cfRule type="cellIs" dxfId="4460" priority="71" operator="lessThan">
      <formula>1</formula>
    </cfRule>
  </conditionalFormatting>
  <conditionalFormatting sqref="G27">
    <cfRule type="cellIs" dxfId="4459" priority="74" operator="lessThan">
      <formula>F27</formula>
    </cfRule>
  </conditionalFormatting>
  <conditionalFormatting sqref="W27">
    <cfRule type="cellIs" dxfId="4458" priority="73" operator="lessThan">
      <formula>N27</formula>
    </cfRule>
  </conditionalFormatting>
  <conditionalFormatting sqref="Z27">
    <cfRule type="cellIs" dxfId="4457" priority="72" operator="lessThan">
      <formula>1</formula>
    </cfRule>
  </conditionalFormatting>
  <conditionalFormatting sqref="H27">
    <cfRule type="cellIs" dxfId="4456" priority="70" operator="greaterThan">
      <formula>1</formula>
    </cfRule>
  </conditionalFormatting>
  <conditionalFormatting sqref="AQ27">
    <cfRule type="cellIs" dxfId="4455" priority="69" operator="equal">
      <formula>0</formula>
    </cfRule>
  </conditionalFormatting>
  <conditionalFormatting sqref="AZ27 BE27 BJ27 BT27">
    <cfRule type="cellIs" dxfId="4454" priority="68" operator="lessThan">
      <formula>1</formula>
    </cfRule>
  </conditionalFormatting>
  <conditionalFormatting sqref="BA27">
    <cfRule type="cellIs" dxfId="4453" priority="67" operator="equal">
      <formula>0</formula>
    </cfRule>
  </conditionalFormatting>
  <conditionalFormatting sqref="BF27">
    <cfRule type="cellIs" dxfId="4452" priority="66" operator="equal">
      <formula>0</formula>
    </cfRule>
  </conditionalFormatting>
  <conditionalFormatting sqref="BK27">
    <cfRule type="cellIs" dxfId="4451" priority="65" operator="equal">
      <formula>0</formula>
    </cfRule>
  </conditionalFormatting>
  <conditionalFormatting sqref="BP27">
    <cfRule type="cellIs" dxfId="4450" priority="64" operator="equal">
      <formula>0</formula>
    </cfRule>
  </conditionalFormatting>
  <conditionalFormatting sqref="BU27">
    <cfRule type="cellIs" dxfId="4449" priority="63" operator="equal">
      <formula>0</formula>
    </cfRule>
  </conditionalFormatting>
  <conditionalFormatting sqref="AB27">
    <cfRule type="cellIs" dxfId="4448" priority="62" operator="equal">
      <formula>0</formula>
    </cfRule>
  </conditionalFormatting>
  <conditionalFormatting sqref="AF27">
    <cfRule type="cellIs" dxfId="4447" priority="61" operator="lessThan">
      <formula>1</formula>
    </cfRule>
  </conditionalFormatting>
  <conditionalFormatting sqref="AP27">
    <cfRule type="cellIs" dxfId="4446" priority="59" operator="lessThan">
      <formula>1</formula>
    </cfRule>
  </conditionalFormatting>
  <conditionalFormatting sqref="AK27 AU27">
    <cfRule type="cellIs" dxfId="4445" priority="60" operator="lessThan">
      <formula>1</formula>
    </cfRule>
  </conditionalFormatting>
  <conditionalFormatting sqref="AG27">
    <cfRule type="cellIs" dxfId="4444" priority="58" operator="equal">
      <formula>0</formula>
    </cfRule>
  </conditionalFormatting>
  <conditionalFormatting sqref="AQ27">
    <cfRule type="cellIs" dxfId="4443" priority="56" operator="equal">
      <formula>0</formula>
    </cfRule>
  </conditionalFormatting>
  <conditionalFormatting sqref="AL27">
    <cfRule type="cellIs" dxfId="4442" priority="57" operator="equal">
      <formula>0</formula>
    </cfRule>
  </conditionalFormatting>
  <conditionalFormatting sqref="AV27">
    <cfRule type="cellIs" dxfId="4441" priority="55" operator="equal">
      <formula>0</formula>
    </cfRule>
  </conditionalFormatting>
  <conditionalFormatting sqref="J27">
    <cfRule type="cellIs" dxfId="4440" priority="54" operator="greaterThan">
      <formula>1</formula>
    </cfRule>
  </conditionalFormatting>
  <conditionalFormatting sqref="I27">
    <cfRule type="cellIs" dxfId="4439" priority="53" operator="greaterThan">
      <formula>1</formula>
    </cfRule>
  </conditionalFormatting>
  <conditionalFormatting sqref="BO27">
    <cfRule type="cellIs" dxfId="4438" priority="52" operator="lessThan">
      <formula>1</formula>
    </cfRule>
  </conditionalFormatting>
  <conditionalFormatting sqref="I34">
    <cfRule type="cellIs" dxfId="4437" priority="51" operator="greaterThan">
      <formula>1</formula>
    </cfRule>
  </conditionalFormatting>
  <conditionalFormatting sqref="AA40 BT40 AZ40 BE40 BJ40 AF40 AK40 AP40 AU40 BO40">
    <cfRule type="cellIs" dxfId="4436" priority="50" operator="lessThan">
      <formula>1</formula>
    </cfRule>
  </conditionalFormatting>
  <conditionalFormatting sqref="W40">
    <cfRule type="cellIs" dxfId="4435" priority="49" operator="lessThan">
      <formula>N40</formula>
    </cfRule>
  </conditionalFormatting>
  <conditionalFormatting sqref="Z40">
    <cfRule type="cellIs" dxfId="4434" priority="48" operator="lessThan">
      <formula>1</formula>
    </cfRule>
  </conditionalFormatting>
  <conditionalFormatting sqref="BU40 BP40 BK40 BF40 BA40 AV40 AQ40 AL40 AG40 AB40">
    <cfRule type="cellIs" dxfId="4433" priority="47" operator="equal">
      <formula>0</formula>
    </cfRule>
  </conditionalFormatting>
  <conditionalFormatting sqref="BV40 BQ40 BL40 BG40 BB40 AW40 AC40 AM40 AH40">
    <cfRule type="cellIs" dxfId="4432" priority="46" operator="lessThan">
      <formula>$R40</formula>
    </cfRule>
  </conditionalFormatting>
  <conditionalFormatting sqref="AR40">
    <cfRule type="cellIs" dxfId="4431" priority="45" operator="lessThan">
      <formula>$R40</formula>
    </cfRule>
  </conditionalFormatting>
  <conditionalFormatting sqref="I40">
    <cfRule type="cellIs" dxfId="4430" priority="44" operator="greaterThan">
      <formula>1</formula>
    </cfRule>
  </conditionalFormatting>
  <conditionalFormatting sqref="J40">
    <cfRule type="cellIs" dxfId="4429" priority="43" operator="greaterThan">
      <formula>1</formula>
    </cfRule>
  </conditionalFormatting>
  <conditionalFormatting sqref="G40">
    <cfRule type="cellIs" dxfId="4428" priority="42" operator="lessThan">
      <formula>F40</formula>
    </cfRule>
  </conditionalFormatting>
  <conditionalFormatting sqref="G12">
    <cfRule type="cellIs" dxfId="4427" priority="41" operator="lessThan">
      <formula>F12</formula>
    </cfRule>
  </conditionalFormatting>
  <conditionalFormatting sqref="I43">
    <cfRule type="cellIs" dxfId="4426" priority="40" operator="greaterThan">
      <formula>1</formula>
    </cfRule>
  </conditionalFormatting>
  <conditionalFormatting sqref="BV41 BQ41 BL41 BG41 BB41 AW41 AR41 AM41 AH41 AC41">
    <cfRule type="cellIs" dxfId="4425" priority="39" operator="lessThan">
      <formula>$R41</formula>
    </cfRule>
  </conditionalFormatting>
  <conditionalFormatting sqref="AA41">
    <cfRule type="cellIs" dxfId="4424" priority="35" operator="lessThan">
      <formula>1</formula>
    </cfRule>
  </conditionalFormatting>
  <conditionalFormatting sqref="G41">
    <cfRule type="cellIs" dxfId="4423" priority="38" operator="lessThan">
      <formula>F41</formula>
    </cfRule>
  </conditionalFormatting>
  <conditionalFormatting sqref="W41">
    <cfRule type="cellIs" dxfId="4422" priority="37" operator="lessThan">
      <formula>N41</formula>
    </cfRule>
  </conditionalFormatting>
  <conditionalFormatting sqref="Z41">
    <cfRule type="cellIs" dxfId="4421" priority="36" operator="lessThan">
      <formula>1</formula>
    </cfRule>
  </conditionalFormatting>
  <conditionalFormatting sqref="AQ41">
    <cfRule type="cellIs" dxfId="4420" priority="34" operator="equal">
      <formula>0</formula>
    </cfRule>
  </conditionalFormatting>
  <conditionalFormatting sqref="AZ41 BE41 BJ41 BT41">
    <cfRule type="cellIs" dxfId="4419" priority="33" operator="lessThan">
      <formula>1</formula>
    </cfRule>
  </conditionalFormatting>
  <conditionalFormatting sqref="BA41">
    <cfRule type="cellIs" dxfId="4418" priority="32" operator="equal">
      <formula>0</formula>
    </cfRule>
  </conditionalFormatting>
  <conditionalFormatting sqref="BF41">
    <cfRule type="cellIs" dxfId="4417" priority="31" operator="equal">
      <formula>0</formula>
    </cfRule>
  </conditionalFormatting>
  <conditionalFormatting sqref="BK41">
    <cfRule type="cellIs" dxfId="4416" priority="30" operator="equal">
      <formula>0</formula>
    </cfRule>
  </conditionalFormatting>
  <conditionalFormatting sqref="BP41">
    <cfRule type="cellIs" dxfId="4415" priority="29" operator="equal">
      <formula>0</formula>
    </cfRule>
  </conditionalFormatting>
  <conditionalFormatting sqref="BU41">
    <cfRule type="cellIs" dxfId="4414" priority="28" operator="equal">
      <formula>0</formula>
    </cfRule>
  </conditionalFormatting>
  <conditionalFormatting sqref="AB41">
    <cfRule type="cellIs" dxfId="4413" priority="27" operator="equal">
      <formula>0</formula>
    </cfRule>
  </conditionalFormatting>
  <conditionalFormatting sqref="AF41">
    <cfRule type="cellIs" dxfId="4412" priority="26" operator="lessThan">
      <formula>1</formula>
    </cfRule>
  </conditionalFormatting>
  <conditionalFormatting sqref="AP41">
    <cfRule type="cellIs" dxfId="4411" priority="24" operator="lessThan">
      <formula>1</formula>
    </cfRule>
  </conditionalFormatting>
  <conditionalFormatting sqref="AK41 AU41">
    <cfRule type="cellIs" dxfId="4410" priority="25" operator="lessThan">
      <formula>1</formula>
    </cfRule>
  </conditionalFormatting>
  <conditionalFormatting sqref="AG41">
    <cfRule type="cellIs" dxfId="4409" priority="23" operator="equal">
      <formula>0</formula>
    </cfRule>
  </conditionalFormatting>
  <conditionalFormatting sqref="AQ41">
    <cfRule type="cellIs" dxfId="4408" priority="21" operator="equal">
      <formula>0</formula>
    </cfRule>
  </conditionalFormatting>
  <conditionalFormatting sqref="AL41">
    <cfRule type="cellIs" dxfId="4407" priority="22" operator="equal">
      <formula>0</formula>
    </cfRule>
  </conditionalFormatting>
  <conditionalFormatting sqref="AV41">
    <cfRule type="cellIs" dxfId="4406" priority="20" operator="equal">
      <formula>0</formula>
    </cfRule>
  </conditionalFormatting>
  <conditionalFormatting sqref="J41">
    <cfRule type="cellIs" dxfId="4405" priority="19" operator="greaterThan">
      <formula>1</formula>
    </cfRule>
  </conditionalFormatting>
  <conditionalFormatting sqref="I41">
    <cfRule type="cellIs" dxfId="4404" priority="18" operator="greaterThan">
      <formula>1</formula>
    </cfRule>
  </conditionalFormatting>
  <conditionalFormatting sqref="BO41">
    <cfRule type="cellIs" dxfId="4403" priority="17" operator="lessThan">
      <formula>1</formula>
    </cfRule>
  </conditionalFormatting>
  <conditionalFormatting sqref="H41">
    <cfRule type="cellIs" dxfId="4402" priority="16" operator="greaterThan">
      <formula>1</formula>
    </cfRule>
  </conditionalFormatting>
  <conditionalFormatting sqref="BK22">
    <cfRule type="cellIs" dxfId="4401" priority="15" operator="equal">
      <formula>0</formula>
    </cfRule>
  </conditionalFormatting>
  <conditionalFormatting sqref="BK29">
    <cfRule type="cellIs" dxfId="4400" priority="14" operator="equal">
      <formula>0</formula>
    </cfRule>
  </conditionalFormatting>
  <conditionalFormatting sqref="BK19">
    <cfRule type="cellIs" dxfId="4399" priority="13" operator="equal">
      <formula>0</formula>
    </cfRule>
  </conditionalFormatting>
  <conditionalFormatting sqref="BK12">
    <cfRule type="cellIs" dxfId="4398" priority="12" operator="equal">
      <formula>0</formula>
    </cfRule>
  </conditionalFormatting>
  <conditionalFormatting sqref="BK27">
    <cfRule type="cellIs" dxfId="4397" priority="11" operator="equal">
      <formula>0</formula>
    </cfRule>
  </conditionalFormatting>
  <conditionalFormatting sqref="BK11">
    <cfRule type="cellIs" dxfId="4396" priority="10" operator="equal">
      <formula>0</formula>
    </cfRule>
  </conditionalFormatting>
  <conditionalFormatting sqref="BK23">
    <cfRule type="cellIs" dxfId="4395" priority="9" operator="equal">
      <formula>0</formula>
    </cfRule>
  </conditionalFormatting>
  <conditionalFormatting sqref="BK21">
    <cfRule type="cellIs" dxfId="4394" priority="8" operator="equal">
      <formula>0</formula>
    </cfRule>
  </conditionalFormatting>
  <conditionalFormatting sqref="BK18">
    <cfRule type="cellIs" dxfId="4393" priority="7" operator="equal">
      <formula>0</formula>
    </cfRule>
  </conditionalFormatting>
  <conditionalFormatting sqref="BK16">
    <cfRule type="cellIs" dxfId="4392" priority="6" operator="equal">
      <formula>0</formula>
    </cfRule>
  </conditionalFormatting>
  <conditionalFormatting sqref="BK20">
    <cfRule type="cellIs" dxfId="4391" priority="5" operator="equal">
      <formula>0</formula>
    </cfRule>
  </conditionalFormatting>
  <conditionalFormatting sqref="BK25">
    <cfRule type="cellIs" dxfId="4390" priority="4" operator="equal">
      <formula>0</formula>
    </cfRule>
  </conditionalFormatting>
  <conditionalFormatting sqref="BK13">
    <cfRule type="cellIs" dxfId="4389" priority="3" operator="equal">
      <formula>0</formula>
    </cfRule>
  </conditionalFormatting>
  <conditionalFormatting sqref="BK26">
    <cfRule type="cellIs" dxfId="4388" priority="2" operator="equal">
      <formula>0</formula>
    </cfRule>
  </conditionalFormatting>
  <conditionalFormatting sqref="BK28">
    <cfRule type="cellIs" dxfId="4387" priority="1" operator="equal">
      <formula>0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8"/>
  <sheetViews>
    <sheetView zoomScale="80" zoomScaleNormal="80" zoomScalePageLayoutView="68" workbookViewId="0">
      <pane xSplit="26" ySplit="4" topLeftCell="AA5" activePane="bottomRight" state="frozen"/>
      <selection pane="topRight" activeCell="AA1" sqref="AA1"/>
      <selection pane="bottomLeft" activeCell="A5" sqref="A5"/>
      <selection pane="bottomRight" activeCell="AH10" sqref="AH10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6" bestFit="1" customWidth="1"/>
    <col min="3" max="3" width="6.140625" style="2" customWidth="1"/>
    <col min="4" max="4" width="8.7109375" style="2" customWidth="1"/>
    <col min="5" max="5" width="13.5703125" style="5" hidden="1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5.140625" style="2" hidden="1" customWidth="1"/>
    <col min="12" max="12" width="12.7109375" style="3" customWidth="1"/>
    <col min="13" max="13" width="11.7109375" style="2" hidden="1" customWidth="1"/>
    <col min="14" max="14" width="15.85546875" style="3" bestFit="1" customWidth="1"/>
    <col min="15" max="15" width="12.5703125" style="3" hidden="1" customWidth="1"/>
    <col min="16" max="16" width="15.85546875" style="3" hidden="1" customWidth="1"/>
    <col min="17" max="17" width="19.28515625" style="3" hidden="1" customWidth="1"/>
    <col min="18" max="18" width="10.5703125" style="2" hidden="1" customWidth="1"/>
    <col min="19" max="19" width="6.7109375" style="2" hidden="1" customWidth="1"/>
    <col min="20" max="20" width="6.85546875" style="4" hidden="1" customWidth="1"/>
    <col min="21" max="21" width="12.4257812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1.5703125" style="1" customWidth="1"/>
    <col min="28" max="28" width="13.85546875" style="1" customWidth="1"/>
    <col min="29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39" width="11.28515625" style="1" customWidth="1"/>
    <col min="40" max="40" width="11.7109375" style="1" customWidth="1"/>
    <col min="41" max="41" width="12" style="1" customWidth="1"/>
    <col min="42" max="42" width="12.28515625" style="1" customWidth="1"/>
    <col min="43" max="43" width="12.7109375" style="1" customWidth="1"/>
    <col min="44" max="44" width="11.28515625" style="1" customWidth="1"/>
    <col min="45" max="45" width="11.85546875" style="1" customWidth="1"/>
    <col min="46" max="46" width="15" style="1" customWidth="1"/>
    <col min="47" max="47" width="11.7109375" style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1.28515625" style="1" customWidth="1"/>
    <col min="53" max="53" width="12.140625" style="1" customWidth="1"/>
    <col min="54" max="54" width="11.28515625" style="1" customWidth="1"/>
    <col min="55" max="55" width="13.5703125" style="1" customWidth="1"/>
    <col min="56" max="56" width="12.85546875" style="1" customWidth="1"/>
    <col min="57" max="57" width="11.28515625" style="1" customWidth="1"/>
    <col min="58" max="58" width="12.140625" style="1" customWidth="1"/>
    <col min="59" max="59" width="11.28515625" style="1" customWidth="1"/>
    <col min="60" max="60" width="13" style="1" customWidth="1"/>
    <col min="61" max="61" width="13.140625" style="1" customWidth="1"/>
    <col min="62" max="62" width="11.28515625" style="1" customWidth="1"/>
    <col min="63" max="63" width="12.140625" style="1" customWidth="1"/>
    <col min="64" max="64" width="11.28515625" style="1" customWidth="1"/>
    <col min="65" max="65" width="13.140625" style="1" customWidth="1"/>
    <col min="66" max="66" width="15" style="1" customWidth="1"/>
    <col min="67" max="67" width="14.42578125" style="1" customWidth="1"/>
    <col min="68" max="68" width="12.140625" style="1" customWidth="1"/>
    <col min="69" max="69" width="13.5703125" style="1" customWidth="1"/>
    <col min="70" max="71" width="15" style="1" customWidth="1"/>
    <col min="72" max="72" width="15.140625" style="1" customWidth="1"/>
    <col min="73" max="74" width="13.5703125" style="1" customWidth="1"/>
    <col min="75" max="75" width="15" style="1" customWidth="1"/>
    <col min="76" max="76" width="12" style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04"/>
      <c r="C1" s="304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12"/>
      <c r="O1" s="311">
        <f>630*0.98</f>
        <v>617.4</v>
      </c>
      <c r="P1" s="311"/>
      <c r="Q1" s="311"/>
      <c r="R1" s="310">
        <f>O1</f>
        <v>617.4</v>
      </c>
      <c r="S1" s="309">
        <f>O1</f>
        <v>617.4</v>
      </c>
      <c r="V1" s="308"/>
      <c r="W1" s="307"/>
      <c r="X1" s="15"/>
      <c r="Y1" s="306"/>
    </row>
    <row r="2" spans="1:76" ht="18.75" customHeight="1" x14ac:dyDescent="0.35">
      <c r="A2" s="305"/>
      <c r="B2" s="304"/>
      <c r="C2" s="304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03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299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297" t="s">
        <v>137</v>
      </c>
      <c r="P3" s="297"/>
      <c r="Q3" s="297"/>
      <c r="R3" s="296">
        <v>45202</v>
      </c>
      <c r="S3" s="296"/>
      <c r="T3" s="295"/>
      <c r="V3" s="294"/>
      <c r="W3" s="293"/>
      <c r="X3" s="292"/>
      <c r="Y3" s="291">
        <f>R3</f>
        <v>45202</v>
      </c>
      <c r="Z3" s="287">
        <v>10.5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290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286" t="s">
        <v>136</v>
      </c>
      <c r="B4" s="285" t="s">
        <v>135</v>
      </c>
      <c r="C4" s="285" t="s">
        <v>134</v>
      </c>
      <c r="D4" s="284" t="s">
        <v>133</v>
      </c>
      <c r="E4" s="284" t="s">
        <v>132</v>
      </c>
      <c r="F4" s="273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 t="s">
        <v>101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203" t="s">
        <v>20</v>
      </c>
      <c r="B5" s="227" t="s">
        <v>72</v>
      </c>
      <c r="C5" s="202" t="s">
        <v>70</v>
      </c>
      <c r="D5" s="247" t="s">
        <v>98</v>
      </c>
      <c r="E5" s="260">
        <v>11173458</v>
      </c>
      <c r="F5" s="198">
        <v>4</v>
      </c>
      <c r="G5" s="258">
        <v>4</v>
      </c>
      <c r="H5" s="246"/>
      <c r="I5" s="246"/>
      <c r="J5" s="245"/>
      <c r="K5" s="212">
        <v>0.39900000000000002</v>
      </c>
      <c r="L5" s="225"/>
      <c r="M5" s="212">
        <f t="shared" ref="M5:M32" si="0">K5</f>
        <v>0.39900000000000002</v>
      </c>
      <c r="N5" s="244">
        <v>6189</v>
      </c>
      <c r="O5" s="157">
        <f t="shared" ref="O5:O32" si="1">(N5*M5)</f>
        <v>2469.4110000000001</v>
      </c>
      <c r="P5" s="157">
        <f t="shared" ref="P5:P32" si="2">G5*$R$1</f>
        <v>2469.6</v>
      </c>
      <c r="Q5" s="157">
        <f t="shared" ref="Q5:Q32" si="3">(P5-((H5+I5)))+(J5)</f>
        <v>2469.6</v>
      </c>
      <c r="R5" s="209">
        <f t="shared" ref="R5:R52" si="4">O5/Q5</f>
        <v>0.99992346938775512</v>
      </c>
      <c r="S5" s="222">
        <f t="shared" ref="S5:S32" si="5">R5*100</f>
        <v>99.992346938775512</v>
      </c>
      <c r="T5" s="243">
        <v>100</v>
      </c>
      <c r="U5" s="220">
        <f t="shared" ref="U5:U32" si="6">((((G5*$S$1))*T5)/K5)/100</f>
        <v>6189.4736842105258</v>
      </c>
      <c r="V5" s="219">
        <f t="shared" ref="V5:V32" si="7">M5</f>
        <v>0.39900000000000002</v>
      </c>
      <c r="W5" s="223"/>
      <c r="X5" s="218">
        <f t="shared" ref="X5:X32" si="8">W5*V5</f>
        <v>0</v>
      </c>
      <c r="Y5" s="187">
        <f t="shared" ref="Y5:Y51" si="9">X5/Q5</f>
        <v>0</v>
      </c>
      <c r="Z5" s="217">
        <f t="shared" ref="Z5:Z50" si="10">W5/N5</f>
        <v>0</v>
      </c>
      <c r="AA5" s="185">
        <f t="shared" ref="AA5:AA32" si="11">($N5/$Z$3)*AE$3</f>
        <v>589.42857142857144</v>
      </c>
      <c r="AB5" s="214">
        <v>590</v>
      </c>
      <c r="AC5" s="215">
        <f t="shared" ref="AC5:AC51" si="12">AE5/$Q5</f>
        <v>1.0008928571428573</v>
      </c>
      <c r="AD5" s="214">
        <f t="shared" ref="AD5:AD32" si="13">AB5*$M5</f>
        <v>235.41000000000003</v>
      </c>
      <c r="AE5" s="214">
        <f t="shared" ref="AE5:AE32" si="14">(AD5/AE$3)*$Z$3</f>
        <v>2471.8050000000003</v>
      </c>
      <c r="AF5" s="216">
        <f t="shared" ref="AF5:AF32" si="15">($N5/$Z$3)*AJ$3</f>
        <v>1178.8571428571429</v>
      </c>
      <c r="AG5" s="214">
        <v>960</v>
      </c>
      <c r="AH5" s="215">
        <f t="shared" ref="AH5:AH51" si="16">AJ5/$Q5</f>
        <v>0.81428571428571428</v>
      </c>
      <c r="AI5" s="214">
        <f t="shared" ref="AI5:AI32" si="17">AG5*$M5</f>
        <v>383.04</v>
      </c>
      <c r="AJ5" s="214">
        <f t="shared" ref="AJ5:AJ32" si="18">(AI5/AJ$3)*$Z$3</f>
        <v>2010.96</v>
      </c>
      <c r="AK5" s="185">
        <f t="shared" ref="AK5:AK32" si="19">($N5/$Z$3)*AO$3</f>
        <v>1768.2857142857142</v>
      </c>
      <c r="AL5" s="214">
        <v>1760</v>
      </c>
      <c r="AM5" s="215">
        <f t="shared" ref="AM5:AM51" si="20">AO5/$Q5</f>
        <v>0.99523809523809537</v>
      </c>
      <c r="AN5" s="214">
        <f t="shared" ref="AN5:AN32" si="21">AL5*$M5</f>
        <v>702.24</v>
      </c>
      <c r="AO5" s="214">
        <f t="shared" ref="AO5:AO32" si="22">(AN5/AO$3)*$Z$3</f>
        <v>2457.84</v>
      </c>
      <c r="AP5" s="185">
        <f t="shared" ref="AP5:AP32" si="23">($N5/$Z$3)*AT$3</f>
        <v>2357.7142857142858</v>
      </c>
      <c r="AQ5" s="214">
        <v>2360</v>
      </c>
      <c r="AR5" s="215">
        <f t="shared" ref="AR5:AR51" si="24">AT5/$Q5</f>
        <v>1.0008928571428573</v>
      </c>
      <c r="AS5" s="214">
        <f t="shared" ref="AS5:AS32" si="25">AQ5*$M5</f>
        <v>941.6400000000001</v>
      </c>
      <c r="AT5" s="214">
        <f t="shared" ref="AT5:AT32" si="26">(AS5/AT$3)*$Z$3</f>
        <v>2471.8050000000003</v>
      </c>
      <c r="AU5" s="185">
        <f t="shared" ref="AU5:AU32" si="27">($N5/$Z$3)*AY$3</f>
        <v>2652.4285714285716</v>
      </c>
      <c r="AV5" s="214">
        <v>2600</v>
      </c>
      <c r="AW5" s="215">
        <f t="shared" ref="AW5:AW51" si="28">AY5/$Q5</f>
        <v>0.98015873015873034</v>
      </c>
      <c r="AX5" s="214">
        <f t="shared" ref="AX5:AX32" si="29">AV5*$M5</f>
        <v>1037.4000000000001</v>
      </c>
      <c r="AY5" s="214">
        <f t="shared" ref="AY5:AY32" si="30">(AX5/AY$3)*$Z$3</f>
        <v>2420.6000000000004</v>
      </c>
      <c r="AZ5" s="185">
        <f t="shared" ref="AZ5:AZ32" si="31">($N5/$Z$3)*BD$3</f>
        <v>3241.8571428571431</v>
      </c>
      <c r="BA5" s="214">
        <v>3000</v>
      </c>
      <c r="BB5" s="215">
        <f t="shared" ref="BB5:BB51" si="32">BD5/$Q5</f>
        <v>0.92532467532467533</v>
      </c>
      <c r="BC5" s="214">
        <f t="shared" ref="BC5:BC32" si="33">BA5*$M5</f>
        <v>1197</v>
      </c>
      <c r="BD5" s="214">
        <f t="shared" ref="BD5:BD32" si="34">(BC5/BD$3)*$Z$3</f>
        <v>2285.181818181818</v>
      </c>
      <c r="BE5" s="185">
        <f t="shared" ref="BE5:BE32" si="35">($N5/$Z$3)*BI$3</f>
        <v>3831.2857142857142</v>
      </c>
      <c r="BF5" s="214">
        <v>3800</v>
      </c>
      <c r="BG5" s="215">
        <f t="shared" ref="BG5:BG51" si="36">BI5/$Q5</f>
        <v>0.99175824175824179</v>
      </c>
      <c r="BH5" s="214">
        <f t="shared" ref="BH5:BH32" si="37">BF5*$M5</f>
        <v>1516.2</v>
      </c>
      <c r="BI5" s="214">
        <f t="shared" ref="BI5:BI32" si="38">(BH5/BI$3)*$Z$3</f>
        <v>2449.2461538461539</v>
      </c>
      <c r="BJ5" s="185">
        <f t="shared" ref="BJ5:BJ32" si="39">($N5/$Z$3)*BN$3</f>
        <v>4420.7142857142862</v>
      </c>
      <c r="BK5" s="214">
        <v>4400</v>
      </c>
      <c r="BL5" s="215">
        <f t="shared" ref="BL5:BL51" si="40">BN5/$Q5</f>
        <v>0.99523809523809537</v>
      </c>
      <c r="BM5" s="214">
        <f t="shared" ref="BM5:BM32" si="41">BK5*$M5</f>
        <v>1755.6000000000001</v>
      </c>
      <c r="BN5" s="214">
        <f t="shared" ref="BN5:BN32" si="42">(BM5/BN$3)*$Z$3</f>
        <v>2457.84</v>
      </c>
      <c r="BO5" s="185">
        <f t="shared" ref="BO5:BO32" si="43">($N5/$Z$3)*BS$3</f>
        <v>5010.1428571428569</v>
      </c>
      <c r="BP5" s="214">
        <v>5000</v>
      </c>
      <c r="BQ5" s="215">
        <f t="shared" ref="BQ5:BQ51" si="44">BS5/$Q5</f>
        <v>0.99789915966386566</v>
      </c>
      <c r="BR5" s="214">
        <f t="shared" ref="BR5:BR32" si="45">BP5*$M5</f>
        <v>1995</v>
      </c>
      <c r="BS5" s="214">
        <f t="shared" ref="BS5:BS32" si="46">(BR5/BS$3)*$Z$3</f>
        <v>2464.4117647058824</v>
      </c>
      <c r="BT5" s="185">
        <f t="shared" ref="BT5:BT32" si="47">($N5/$Z$3)*BX$3</f>
        <v>5599.5714285714284</v>
      </c>
      <c r="BU5" s="214">
        <v>5605</v>
      </c>
      <c r="BV5" s="215">
        <f t="shared" ref="BV5:BV51" si="48">BX5/$Q5</f>
        <v>1.000892857142857</v>
      </c>
      <c r="BW5" s="242">
        <f t="shared" ref="BW5:BW32" si="49">BU5*$M5</f>
        <v>2236.395</v>
      </c>
      <c r="BX5" s="242">
        <f t="shared" ref="BX5:BX32" si="50">(BW5/BX$3)*$Z$3</f>
        <v>2471.8049999999998</v>
      </c>
    </row>
    <row r="6" spans="1:76" s="181" customFormat="1" ht="22.5" customHeight="1" x14ac:dyDescent="0.2">
      <c r="A6" s="203" t="s">
        <v>20</v>
      </c>
      <c r="B6" s="227" t="s">
        <v>51</v>
      </c>
      <c r="C6" s="202" t="s">
        <v>70</v>
      </c>
      <c r="D6" s="247" t="s">
        <v>97</v>
      </c>
      <c r="E6" s="260">
        <v>11214897</v>
      </c>
      <c r="F6" s="198">
        <v>7</v>
      </c>
      <c r="G6" s="258">
        <v>7</v>
      </c>
      <c r="H6" s="246"/>
      <c r="I6" s="245"/>
      <c r="J6" s="245"/>
      <c r="K6" s="212">
        <v>2.6002000000000001</v>
      </c>
      <c r="L6" s="225">
        <v>906</v>
      </c>
      <c r="M6" s="212">
        <f t="shared" si="0"/>
        <v>2.6002000000000001</v>
      </c>
      <c r="N6" s="244">
        <v>914</v>
      </c>
      <c r="O6" s="157">
        <f t="shared" si="1"/>
        <v>2376.5828000000001</v>
      </c>
      <c r="P6" s="157">
        <f t="shared" si="2"/>
        <v>4321.8</v>
      </c>
      <c r="Q6" s="157">
        <f t="shared" si="3"/>
        <v>4321.8</v>
      </c>
      <c r="R6" s="209">
        <f t="shared" si="4"/>
        <v>0.54990577999907442</v>
      </c>
      <c r="S6" s="222">
        <f t="shared" si="5"/>
        <v>54.990577999907444</v>
      </c>
      <c r="T6" s="243">
        <v>55</v>
      </c>
      <c r="U6" s="220">
        <f t="shared" si="6"/>
        <v>914.15660333820472</v>
      </c>
      <c r="V6" s="219">
        <f t="shared" si="7"/>
        <v>2.6002000000000001</v>
      </c>
      <c r="W6" s="223"/>
      <c r="X6" s="218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87.047619047619051</v>
      </c>
      <c r="AB6" s="214">
        <v>40</v>
      </c>
      <c r="AC6" s="215">
        <f t="shared" si="12"/>
        <v>0.25269193391642369</v>
      </c>
      <c r="AD6" s="214">
        <f t="shared" si="13"/>
        <v>104.00800000000001</v>
      </c>
      <c r="AE6" s="214">
        <f t="shared" si="14"/>
        <v>1092.0840000000001</v>
      </c>
      <c r="AF6" s="216">
        <f t="shared" si="15"/>
        <v>174.0952380952381</v>
      </c>
      <c r="AG6" s="214">
        <v>117</v>
      </c>
      <c r="AH6" s="215">
        <f t="shared" si="16"/>
        <v>0.3695619533527697</v>
      </c>
      <c r="AI6" s="214">
        <f t="shared" si="17"/>
        <v>304.22340000000003</v>
      </c>
      <c r="AJ6" s="214">
        <f t="shared" si="18"/>
        <v>1597.1728500000002</v>
      </c>
      <c r="AK6" s="185">
        <f t="shared" si="19"/>
        <v>261.14285714285717</v>
      </c>
      <c r="AL6" s="214">
        <v>184</v>
      </c>
      <c r="AM6" s="215">
        <f t="shared" si="20"/>
        <v>0.38746096533851637</v>
      </c>
      <c r="AN6" s="214">
        <f t="shared" si="21"/>
        <v>478.43680000000001</v>
      </c>
      <c r="AO6" s="214">
        <f t="shared" si="22"/>
        <v>1674.5288</v>
      </c>
      <c r="AP6" s="185">
        <f t="shared" si="23"/>
        <v>348.1904761904762</v>
      </c>
      <c r="AQ6" s="214">
        <v>260</v>
      </c>
      <c r="AR6" s="215">
        <f t="shared" si="24"/>
        <v>0.41062439261418854</v>
      </c>
      <c r="AS6" s="214">
        <f t="shared" si="25"/>
        <v>676.05200000000002</v>
      </c>
      <c r="AT6" s="214">
        <f t="shared" si="26"/>
        <v>1774.6365000000001</v>
      </c>
      <c r="AU6" s="185">
        <f t="shared" si="27"/>
        <v>391.71428571428572</v>
      </c>
      <c r="AV6" s="214">
        <v>345</v>
      </c>
      <c r="AW6" s="215">
        <f t="shared" si="28"/>
        <v>0.48432620667314547</v>
      </c>
      <c r="AX6" s="214">
        <f t="shared" si="29"/>
        <v>897.06900000000007</v>
      </c>
      <c r="AY6" s="214">
        <f t="shared" si="30"/>
        <v>2093.1610000000001</v>
      </c>
      <c r="AZ6" s="185">
        <f t="shared" si="31"/>
        <v>478.76190476190476</v>
      </c>
      <c r="BA6" s="214">
        <v>390</v>
      </c>
      <c r="BB6" s="215">
        <f t="shared" si="32"/>
        <v>0.44795388285184201</v>
      </c>
      <c r="BC6" s="214">
        <f t="shared" si="33"/>
        <v>1014.078</v>
      </c>
      <c r="BD6" s="214">
        <f t="shared" si="34"/>
        <v>1935.967090909091</v>
      </c>
      <c r="BE6" s="185">
        <f t="shared" si="35"/>
        <v>565.80952380952385</v>
      </c>
      <c r="BF6" s="214">
        <v>485</v>
      </c>
      <c r="BG6" s="215">
        <f t="shared" si="36"/>
        <v>0.47136764595948266</v>
      </c>
      <c r="BH6" s="214">
        <f t="shared" si="37"/>
        <v>1261.097</v>
      </c>
      <c r="BI6" s="214">
        <f t="shared" si="38"/>
        <v>2037.1566923076923</v>
      </c>
      <c r="BJ6" s="185">
        <f t="shared" si="39"/>
        <v>652.85714285714289</v>
      </c>
      <c r="BK6" s="214">
        <v>560</v>
      </c>
      <c r="BL6" s="215">
        <f t="shared" si="40"/>
        <v>0.47169160997732423</v>
      </c>
      <c r="BM6" s="214">
        <f t="shared" si="41"/>
        <v>1456.1120000000001</v>
      </c>
      <c r="BN6" s="214">
        <f t="shared" si="42"/>
        <v>2038.5568000000001</v>
      </c>
      <c r="BO6" s="185">
        <f t="shared" si="43"/>
        <v>739.90476190476193</v>
      </c>
      <c r="BP6" s="214">
        <v>650</v>
      </c>
      <c r="BQ6" s="215">
        <f t="shared" si="44"/>
        <v>0.48308752072257471</v>
      </c>
      <c r="BR6" s="214">
        <f t="shared" si="45"/>
        <v>1690.13</v>
      </c>
      <c r="BS6" s="214">
        <f t="shared" si="46"/>
        <v>2087.8076470588235</v>
      </c>
      <c r="BT6" s="185">
        <f t="shared" si="47"/>
        <v>826.95238095238096</v>
      </c>
      <c r="BU6" s="214">
        <v>690</v>
      </c>
      <c r="BV6" s="215">
        <f t="shared" si="48"/>
        <v>0.45883535369034834</v>
      </c>
      <c r="BW6" s="242">
        <f t="shared" si="49"/>
        <v>1794.1380000000001</v>
      </c>
      <c r="BX6" s="242">
        <f t="shared" si="50"/>
        <v>1982.9946315789475</v>
      </c>
    </row>
    <row r="7" spans="1:76" s="181" customFormat="1" ht="23.25" customHeight="1" x14ac:dyDescent="0.2">
      <c r="A7" s="203" t="s">
        <v>20</v>
      </c>
      <c r="B7" s="227" t="s">
        <v>51</v>
      </c>
      <c r="C7" s="202" t="s">
        <v>70</v>
      </c>
      <c r="D7" s="247" t="s">
        <v>96</v>
      </c>
      <c r="E7" s="260">
        <v>11214897</v>
      </c>
      <c r="F7" s="198">
        <v>7</v>
      </c>
      <c r="G7" s="258">
        <v>6</v>
      </c>
      <c r="H7" s="246"/>
      <c r="I7" s="245"/>
      <c r="J7" s="245"/>
      <c r="K7" s="212">
        <v>2.6002000000000001</v>
      </c>
      <c r="L7" s="225">
        <v>905</v>
      </c>
      <c r="M7" s="212">
        <f t="shared" si="0"/>
        <v>2.6002000000000001</v>
      </c>
      <c r="N7" s="244">
        <v>782</v>
      </c>
      <c r="O7" s="157">
        <f t="shared" si="1"/>
        <v>2033.3564000000001</v>
      </c>
      <c r="P7" s="157">
        <f t="shared" si="2"/>
        <v>3704.3999999999996</v>
      </c>
      <c r="Q7" s="157">
        <f t="shared" si="3"/>
        <v>3704.3999999999996</v>
      </c>
      <c r="R7" s="209">
        <f t="shared" si="4"/>
        <v>0.54890303422956488</v>
      </c>
      <c r="S7" s="222">
        <f t="shared" si="5"/>
        <v>54.890303422956485</v>
      </c>
      <c r="T7" s="243">
        <v>54.9</v>
      </c>
      <c r="U7" s="220">
        <f t="shared" si="6"/>
        <v>782.13814321975224</v>
      </c>
      <c r="V7" s="219">
        <f t="shared" si="7"/>
        <v>2.6002000000000001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74.476190476190482</v>
      </c>
      <c r="AB7" s="214">
        <v>40</v>
      </c>
      <c r="AC7" s="215">
        <f t="shared" si="12"/>
        <v>0.29480725623582771</v>
      </c>
      <c r="AD7" s="214">
        <f t="shared" si="13"/>
        <v>104.00800000000001</v>
      </c>
      <c r="AE7" s="214">
        <f t="shared" si="14"/>
        <v>1092.0840000000001</v>
      </c>
      <c r="AF7" s="216">
        <f t="shared" si="15"/>
        <v>148.95238095238096</v>
      </c>
      <c r="AG7" s="214">
        <v>150</v>
      </c>
      <c r="AH7" s="215">
        <f t="shared" si="16"/>
        <v>0.55276360544217695</v>
      </c>
      <c r="AI7" s="214">
        <f t="shared" si="17"/>
        <v>390.03000000000003</v>
      </c>
      <c r="AJ7" s="214">
        <f t="shared" si="18"/>
        <v>2047.6575000000003</v>
      </c>
      <c r="AK7" s="185">
        <f t="shared" si="19"/>
        <v>223.42857142857144</v>
      </c>
      <c r="AL7" s="214">
        <v>220</v>
      </c>
      <c r="AM7" s="215">
        <f t="shared" si="20"/>
        <v>0.54047996976568413</v>
      </c>
      <c r="AN7" s="214">
        <f t="shared" si="21"/>
        <v>572.04399999999998</v>
      </c>
      <c r="AO7" s="214">
        <f t="shared" si="22"/>
        <v>2002.154</v>
      </c>
      <c r="AP7" s="185">
        <f t="shared" si="23"/>
        <v>297.90476190476193</v>
      </c>
      <c r="AQ7" s="214">
        <v>290</v>
      </c>
      <c r="AR7" s="215">
        <f t="shared" si="24"/>
        <v>0.53433815192743772</v>
      </c>
      <c r="AS7" s="214">
        <f t="shared" si="25"/>
        <v>754.05799999999999</v>
      </c>
      <c r="AT7" s="214">
        <f t="shared" si="26"/>
        <v>1979.4022500000001</v>
      </c>
      <c r="AU7" s="185">
        <f t="shared" si="27"/>
        <v>335.14285714285717</v>
      </c>
      <c r="AV7" s="214">
        <v>350</v>
      </c>
      <c r="AW7" s="215">
        <f t="shared" si="28"/>
        <v>0.57323633156966503</v>
      </c>
      <c r="AX7" s="214">
        <f t="shared" si="29"/>
        <v>910.07</v>
      </c>
      <c r="AY7" s="214">
        <f t="shared" si="30"/>
        <v>2123.4966666666669</v>
      </c>
      <c r="AZ7" s="185">
        <f t="shared" si="31"/>
        <v>409.61904761904765</v>
      </c>
      <c r="BA7" s="214">
        <v>380</v>
      </c>
      <c r="BB7" s="215">
        <f t="shared" si="32"/>
        <v>0.50921253349824791</v>
      </c>
      <c r="BC7" s="214">
        <f t="shared" si="33"/>
        <v>988.07600000000002</v>
      </c>
      <c r="BD7" s="214">
        <f t="shared" si="34"/>
        <v>1886.3269090909093</v>
      </c>
      <c r="BE7" s="185">
        <f t="shared" si="35"/>
        <v>484.09523809523813</v>
      </c>
      <c r="BF7" s="214">
        <v>470</v>
      </c>
      <c r="BG7" s="215">
        <f t="shared" si="36"/>
        <v>0.5329208093493808</v>
      </c>
      <c r="BH7" s="214">
        <f t="shared" si="37"/>
        <v>1222.0940000000001</v>
      </c>
      <c r="BI7" s="214">
        <f t="shared" si="38"/>
        <v>1974.1518461538462</v>
      </c>
      <c r="BJ7" s="185">
        <f t="shared" si="39"/>
        <v>558.57142857142867</v>
      </c>
      <c r="BK7" s="214">
        <v>540</v>
      </c>
      <c r="BL7" s="215">
        <f t="shared" si="40"/>
        <v>0.53065306122448985</v>
      </c>
      <c r="BM7" s="214">
        <f t="shared" si="41"/>
        <v>1404.1079999999999</v>
      </c>
      <c r="BN7" s="214">
        <f t="shared" si="42"/>
        <v>1965.7511999999999</v>
      </c>
      <c r="BO7" s="185">
        <f t="shared" si="43"/>
        <v>633.04761904761904</v>
      </c>
      <c r="BP7" s="214">
        <v>600</v>
      </c>
      <c r="BQ7" s="215">
        <f t="shared" si="44"/>
        <v>0.52024809923969595</v>
      </c>
      <c r="BR7" s="214">
        <f t="shared" si="45"/>
        <v>1560.1200000000001</v>
      </c>
      <c r="BS7" s="214">
        <f t="shared" si="46"/>
        <v>1927.2070588235297</v>
      </c>
      <c r="BT7" s="185">
        <f t="shared" si="47"/>
        <v>707.52380952380963</v>
      </c>
      <c r="BU7" s="214">
        <v>645</v>
      </c>
      <c r="BV7" s="215">
        <f t="shared" si="48"/>
        <v>0.50039652703186543</v>
      </c>
      <c r="BW7" s="242">
        <f t="shared" si="49"/>
        <v>1677.1290000000001</v>
      </c>
      <c r="BX7" s="242">
        <f t="shared" si="50"/>
        <v>1853.6688947368423</v>
      </c>
    </row>
    <row r="8" spans="1:76" s="265" customFormat="1" x14ac:dyDescent="0.2">
      <c r="A8" s="203" t="s">
        <v>20</v>
      </c>
      <c r="B8" s="227" t="s">
        <v>91</v>
      </c>
      <c r="C8" s="202" t="s">
        <v>70</v>
      </c>
      <c r="D8" s="247" t="s">
        <v>95</v>
      </c>
      <c r="E8" s="260">
        <v>11229158</v>
      </c>
      <c r="F8" s="198">
        <v>7</v>
      </c>
      <c r="G8" s="258">
        <v>7</v>
      </c>
      <c r="H8" s="246"/>
      <c r="I8" s="246"/>
      <c r="J8" s="245"/>
      <c r="K8" s="212">
        <v>4.2229999999999999</v>
      </c>
      <c r="L8" s="256">
        <v>989</v>
      </c>
      <c r="M8" s="212">
        <f t="shared" si="0"/>
        <v>4.2229999999999999</v>
      </c>
      <c r="N8" s="263">
        <v>990</v>
      </c>
      <c r="O8" s="254">
        <f t="shared" si="1"/>
        <v>4180.7699999999995</v>
      </c>
      <c r="P8" s="254">
        <f t="shared" si="2"/>
        <v>4321.8</v>
      </c>
      <c r="Q8" s="254">
        <f t="shared" si="3"/>
        <v>4321.8</v>
      </c>
      <c r="R8" s="209">
        <f t="shared" si="4"/>
        <v>0.96736776343190323</v>
      </c>
      <c r="S8" s="222">
        <f t="shared" si="5"/>
        <v>96.736776343190328</v>
      </c>
      <c r="T8" s="243">
        <v>96.7</v>
      </c>
      <c r="U8" s="220">
        <f t="shared" si="6"/>
        <v>989.62363248875215</v>
      </c>
      <c r="V8" s="219">
        <f t="shared" si="7"/>
        <v>4.2229999999999999</v>
      </c>
      <c r="W8" s="223"/>
      <c r="X8" s="253">
        <f t="shared" si="8"/>
        <v>0</v>
      </c>
      <c r="Y8" s="187">
        <f t="shared" si="9"/>
        <v>0</v>
      </c>
      <c r="Z8" s="217">
        <f t="shared" si="10"/>
        <v>0</v>
      </c>
      <c r="AA8" s="185">
        <f t="shared" si="11"/>
        <v>94.285714285714292</v>
      </c>
      <c r="AB8" s="214">
        <v>60</v>
      </c>
      <c r="AC8" s="215">
        <f t="shared" si="12"/>
        <v>0.61559766763848389</v>
      </c>
      <c r="AD8" s="214">
        <f t="shared" si="13"/>
        <v>253.38</v>
      </c>
      <c r="AE8" s="214">
        <f t="shared" si="14"/>
        <v>2660.49</v>
      </c>
      <c r="AF8" s="216">
        <f t="shared" si="15"/>
        <v>188.57142857142858</v>
      </c>
      <c r="AG8" s="214">
        <v>130</v>
      </c>
      <c r="AH8" s="215">
        <f t="shared" si="16"/>
        <v>0.66689747327502436</v>
      </c>
      <c r="AI8" s="214">
        <f t="shared" si="17"/>
        <v>548.99</v>
      </c>
      <c r="AJ8" s="214">
        <f t="shared" si="18"/>
        <v>2882.1975000000002</v>
      </c>
      <c r="AK8" s="185">
        <f t="shared" si="19"/>
        <v>282.85714285714289</v>
      </c>
      <c r="AL8" s="214">
        <v>200</v>
      </c>
      <c r="AM8" s="215">
        <f t="shared" si="20"/>
        <v>0.68399740848720447</v>
      </c>
      <c r="AN8" s="214">
        <f t="shared" si="21"/>
        <v>844.6</v>
      </c>
      <c r="AO8" s="214">
        <f t="shared" si="22"/>
        <v>2956.1000000000004</v>
      </c>
      <c r="AP8" s="185">
        <f t="shared" si="23"/>
        <v>377.14285714285717</v>
      </c>
      <c r="AQ8" s="214">
        <v>270</v>
      </c>
      <c r="AR8" s="215">
        <f t="shared" si="24"/>
        <v>0.69254737609329442</v>
      </c>
      <c r="AS8" s="214">
        <f t="shared" si="25"/>
        <v>1140.21</v>
      </c>
      <c r="AT8" s="214">
        <f t="shared" si="26"/>
        <v>2993.05125</v>
      </c>
      <c r="AU8" s="185">
        <f t="shared" si="27"/>
        <v>424.28571428571433</v>
      </c>
      <c r="AV8" s="214">
        <v>340</v>
      </c>
      <c r="AW8" s="215">
        <f t="shared" si="28"/>
        <v>0.77519706295216506</v>
      </c>
      <c r="AX8" s="214">
        <f t="shared" si="29"/>
        <v>1435.82</v>
      </c>
      <c r="AY8" s="214">
        <f t="shared" si="30"/>
        <v>3350.2466666666669</v>
      </c>
      <c r="AZ8" s="185">
        <f t="shared" si="31"/>
        <v>518.57142857142856</v>
      </c>
      <c r="BA8" s="214">
        <v>400</v>
      </c>
      <c r="BB8" s="215">
        <f t="shared" si="32"/>
        <v>0.74617899107695029</v>
      </c>
      <c r="BC8" s="214">
        <f t="shared" si="33"/>
        <v>1689.2</v>
      </c>
      <c r="BD8" s="214">
        <f t="shared" si="34"/>
        <v>3224.8363636363638</v>
      </c>
      <c r="BE8" s="185">
        <f t="shared" si="35"/>
        <v>612.85714285714289</v>
      </c>
      <c r="BF8" s="214">
        <v>430</v>
      </c>
      <c r="BG8" s="215">
        <f t="shared" si="36"/>
        <v>0.67873588996037959</v>
      </c>
      <c r="BH8" s="214">
        <f t="shared" si="37"/>
        <v>1815.8899999999999</v>
      </c>
      <c r="BI8" s="214">
        <f t="shared" si="38"/>
        <v>2933.3607692307687</v>
      </c>
      <c r="BJ8" s="185">
        <f t="shared" si="39"/>
        <v>707.14285714285722</v>
      </c>
      <c r="BK8" s="214">
        <v>500</v>
      </c>
      <c r="BL8" s="215">
        <f t="shared" si="40"/>
        <v>0.68399740848720447</v>
      </c>
      <c r="BM8" s="214">
        <f t="shared" si="41"/>
        <v>2111.5</v>
      </c>
      <c r="BN8" s="214">
        <f t="shared" si="42"/>
        <v>2956.1000000000004</v>
      </c>
      <c r="BO8" s="185">
        <f t="shared" si="43"/>
        <v>801.42857142857144</v>
      </c>
      <c r="BP8" s="214">
        <v>560</v>
      </c>
      <c r="BQ8" s="215">
        <f t="shared" si="44"/>
        <v>0.67595038015206088</v>
      </c>
      <c r="BR8" s="214">
        <f t="shared" si="45"/>
        <v>2364.88</v>
      </c>
      <c r="BS8" s="214">
        <f t="shared" si="46"/>
        <v>2921.3223529411766</v>
      </c>
      <c r="BT8" s="185">
        <f t="shared" si="47"/>
        <v>895.71428571428578</v>
      </c>
      <c r="BU8" s="214">
        <v>700</v>
      </c>
      <c r="BV8" s="215">
        <f t="shared" si="48"/>
        <v>0.75599713569638372</v>
      </c>
      <c r="BW8" s="242">
        <f t="shared" si="49"/>
        <v>2956.1</v>
      </c>
      <c r="BX8" s="242">
        <f t="shared" si="50"/>
        <v>3267.2684210526313</v>
      </c>
    </row>
    <row r="9" spans="1:76" s="181" customFormat="1" ht="23.25" customHeight="1" x14ac:dyDescent="0.2">
      <c r="A9" s="203" t="s">
        <v>20</v>
      </c>
      <c r="B9" s="227" t="s">
        <v>91</v>
      </c>
      <c r="C9" s="202" t="s">
        <v>70</v>
      </c>
      <c r="D9" s="247" t="s">
        <v>94</v>
      </c>
      <c r="E9" s="260">
        <v>11229158</v>
      </c>
      <c r="F9" s="198">
        <v>7</v>
      </c>
      <c r="G9" s="258">
        <v>6</v>
      </c>
      <c r="H9" s="246"/>
      <c r="I9" s="246"/>
      <c r="J9" s="245">
        <v>630</v>
      </c>
      <c r="K9" s="212">
        <v>4.2229999999999999</v>
      </c>
      <c r="L9" s="225">
        <v>990</v>
      </c>
      <c r="M9" s="212">
        <f t="shared" si="0"/>
        <v>4.2229999999999999</v>
      </c>
      <c r="N9" s="244">
        <v>990</v>
      </c>
      <c r="O9" s="157">
        <f t="shared" si="1"/>
        <v>4180.7699999999995</v>
      </c>
      <c r="P9" s="157">
        <f t="shared" si="2"/>
        <v>3704.3999999999996</v>
      </c>
      <c r="Q9" s="157">
        <f t="shared" si="3"/>
        <v>4334.3999999999996</v>
      </c>
      <c r="R9" s="209">
        <f t="shared" si="4"/>
        <v>0.96455564784053149</v>
      </c>
      <c r="S9" s="222">
        <f t="shared" si="5"/>
        <v>96.455564784053152</v>
      </c>
      <c r="T9" s="243">
        <v>96.7</v>
      </c>
      <c r="U9" s="220">
        <f t="shared" si="6"/>
        <v>848.24882784750184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94.285714285714292</v>
      </c>
      <c r="AB9" s="214">
        <v>60</v>
      </c>
      <c r="AC9" s="215">
        <f t="shared" si="12"/>
        <v>0.61380813953488367</v>
      </c>
      <c r="AD9" s="214">
        <f t="shared" si="13"/>
        <v>253.38</v>
      </c>
      <c r="AE9" s="214">
        <f t="shared" si="14"/>
        <v>2660.49</v>
      </c>
      <c r="AF9" s="216">
        <f t="shared" si="15"/>
        <v>188.57142857142858</v>
      </c>
      <c r="AG9" s="214">
        <v>130</v>
      </c>
      <c r="AH9" s="215">
        <f t="shared" si="16"/>
        <v>0.66495881782945743</v>
      </c>
      <c r="AI9" s="214">
        <f t="shared" si="17"/>
        <v>548.99</v>
      </c>
      <c r="AJ9" s="214">
        <f t="shared" si="18"/>
        <v>2882.1975000000002</v>
      </c>
      <c r="AK9" s="185">
        <f t="shared" si="19"/>
        <v>282.85714285714289</v>
      </c>
      <c r="AL9" s="214">
        <v>200</v>
      </c>
      <c r="AM9" s="215">
        <f t="shared" si="20"/>
        <v>0.68200904392764872</v>
      </c>
      <c r="AN9" s="214">
        <f t="shared" si="21"/>
        <v>844.6</v>
      </c>
      <c r="AO9" s="214">
        <f t="shared" si="22"/>
        <v>2956.1000000000004</v>
      </c>
      <c r="AP9" s="185">
        <f t="shared" si="23"/>
        <v>377.14285714285717</v>
      </c>
      <c r="AQ9" s="214">
        <v>270</v>
      </c>
      <c r="AR9" s="215">
        <f t="shared" si="24"/>
        <v>0.69053415697674425</v>
      </c>
      <c r="AS9" s="214">
        <f t="shared" si="25"/>
        <v>1140.21</v>
      </c>
      <c r="AT9" s="214">
        <f t="shared" si="26"/>
        <v>2993.05125</v>
      </c>
      <c r="AU9" s="185">
        <f t="shared" si="27"/>
        <v>424.28571428571433</v>
      </c>
      <c r="AV9" s="214">
        <v>340</v>
      </c>
      <c r="AW9" s="215">
        <f t="shared" si="28"/>
        <v>0.77294358311800182</v>
      </c>
      <c r="AX9" s="214">
        <f t="shared" si="29"/>
        <v>1435.82</v>
      </c>
      <c r="AY9" s="214">
        <f t="shared" si="30"/>
        <v>3350.2466666666669</v>
      </c>
      <c r="AZ9" s="185">
        <f t="shared" si="31"/>
        <v>518.57142857142856</v>
      </c>
      <c r="BA9" s="214">
        <v>400</v>
      </c>
      <c r="BB9" s="215">
        <f t="shared" si="32"/>
        <v>0.74400986610288944</v>
      </c>
      <c r="BC9" s="214">
        <f t="shared" si="33"/>
        <v>1689.2</v>
      </c>
      <c r="BD9" s="214">
        <f t="shared" si="34"/>
        <v>3224.8363636363638</v>
      </c>
      <c r="BE9" s="185">
        <f t="shared" si="35"/>
        <v>612.85714285714289</v>
      </c>
      <c r="BF9" s="214">
        <v>430</v>
      </c>
      <c r="BG9" s="215">
        <f t="shared" si="36"/>
        <v>0.67676282051282044</v>
      </c>
      <c r="BH9" s="214">
        <f t="shared" si="37"/>
        <v>1815.8899999999999</v>
      </c>
      <c r="BI9" s="214">
        <f t="shared" si="38"/>
        <v>2933.3607692307687</v>
      </c>
      <c r="BJ9" s="185">
        <f t="shared" si="39"/>
        <v>707.14285714285722</v>
      </c>
      <c r="BK9" s="214">
        <v>500</v>
      </c>
      <c r="BL9" s="215">
        <f t="shared" si="40"/>
        <v>0.68200904392764872</v>
      </c>
      <c r="BM9" s="214">
        <f t="shared" si="41"/>
        <v>2111.5</v>
      </c>
      <c r="BN9" s="214">
        <f t="shared" si="42"/>
        <v>2956.1000000000004</v>
      </c>
      <c r="BO9" s="185">
        <f t="shared" si="43"/>
        <v>801.42857142857144</v>
      </c>
      <c r="BP9" s="214">
        <v>560</v>
      </c>
      <c r="BQ9" s="215">
        <f t="shared" si="44"/>
        <v>0.67398540811673513</v>
      </c>
      <c r="BR9" s="214">
        <f t="shared" si="45"/>
        <v>2364.88</v>
      </c>
      <c r="BS9" s="214">
        <f t="shared" si="46"/>
        <v>2921.3223529411766</v>
      </c>
      <c r="BT9" s="185">
        <f t="shared" si="47"/>
        <v>895.71428571428578</v>
      </c>
      <c r="BU9" s="214">
        <v>690</v>
      </c>
      <c r="BV9" s="215">
        <f t="shared" si="48"/>
        <v>0.7430309057527541</v>
      </c>
      <c r="BW9" s="242">
        <f t="shared" si="49"/>
        <v>2913.87</v>
      </c>
      <c r="BX9" s="242">
        <f t="shared" si="50"/>
        <v>3220.593157894737</v>
      </c>
    </row>
    <row r="10" spans="1:76" s="181" customFormat="1" ht="23.25" customHeight="1" x14ac:dyDescent="0.2">
      <c r="A10" s="203" t="s">
        <v>20</v>
      </c>
      <c r="B10" s="227" t="s">
        <v>91</v>
      </c>
      <c r="C10" s="202" t="s">
        <v>70</v>
      </c>
      <c r="D10" s="247" t="s">
        <v>147</v>
      </c>
      <c r="E10" s="252">
        <v>11229158</v>
      </c>
      <c r="F10" s="198">
        <v>0</v>
      </c>
      <c r="G10" s="198">
        <v>0</v>
      </c>
      <c r="H10" s="246"/>
      <c r="I10" s="246"/>
      <c r="J10" s="245">
        <f>630*5</f>
        <v>3150</v>
      </c>
      <c r="K10" s="212">
        <v>4.2229999999999999</v>
      </c>
      <c r="L10" s="225">
        <v>789</v>
      </c>
      <c r="M10" s="212">
        <f t="shared" si="0"/>
        <v>4.2229999999999999</v>
      </c>
      <c r="N10" s="244">
        <v>512</v>
      </c>
      <c r="O10" s="157">
        <f t="shared" si="1"/>
        <v>2162.1759999999999</v>
      </c>
      <c r="P10" s="157">
        <f t="shared" si="2"/>
        <v>0</v>
      </c>
      <c r="Q10" s="157">
        <f t="shared" si="3"/>
        <v>3150</v>
      </c>
      <c r="R10" s="209">
        <f t="shared" si="4"/>
        <v>0.68640507936507933</v>
      </c>
      <c r="S10" s="222">
        <f t="shared" si="5"/>
        <v>68.64050793650793</v>
      </c>
      <c r="T10" s="243">
        <v>70</v>
      </c>
      <c r="U10" s="220">
        <f t="shared" si="6"/>
        <v>0</v>
      </c>
      <c r="V10" s="219">
        <f t="shared" si="7"/>
        <v>4.2229999999999999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48.761904761904759</v>
      </c>
      <c r="AB10" s="214">
        <v>30</v>
      </c>
      <c r="AC10" s="215">
        <f t="shared" si="12"/>
        <v>0.42229999999999995</v>
      </c>
      <c r="AD10" s="214">
        <f t="shared" si="13"/>
        <v>126.69</v>
      </c>
      <c r="AE10" s="214">
        <f t="shared" si="14"/>
        <v>1330.2449999999999</v>
      </c>
      <c r="AF10" s="216">
        <f t="shared" si="15"/>
        <v>97.523809523809518</v>
      </c>
      <c r="AG10" s="214">
        <v>60</v>
      </c>
      <c r="AH10" s="215">
        <f t="shared" si="16"/>
        <v>0.42229999999999995</v>
      </c>
      <c r="AI10" s="214">
        <f t="shared" si="17"/>
        <v>253.38</v>
      </c>
      <c r="AJ10" s="214">
        <f t="shared" si="18"/>
        <v>1330.2449999999999</v>
      </c>
      <c r="AK10" s="185">
        <f t="shared" si="19"/>
        <v>146.28571428571428</v>
      </c>
      <c r="AL10" s="214">
        <v>120</v>
      </c>
      <c r="AM10" s="215">
        <f t="shared" si="20"/>
        <v>0.5630666666666666</v>
      </c>
      <c r="AN10" s="214">
        <f t="shared" si="21"/>
        <v>506.76</v>
      </c>
      <c r="AO10" s="214">
        <f t="shared" si="22"/>
        <v>1773.6599999999999</v>
      </c>
      <c r="AP10" s="185">
        <f t="shared" si="23"/>
        <v>195.04761904761904</v>
      </c>
      <c r="AQ10" s="214">
        <v>150</v>
      </c>
      <c r="AR10" s="215">
        <f t="shared" si="24"/>
        <v>0.52787499999999998</v>
      </c>
      <c r="AS10" s="214">
        <f t="shared" si="25"/>
        <v>633.44999999999993</v>
      </c>
      <c r="AT10" s="214">
        <f t="shared" si="26"/>
        <v>1662.8062499999999</v>
      </c>
      <c r="AU10" s="185">
        <f t="shared" si="27"/>
        <v>219.42857142857142</v>
      </c>
      <c r="AV10" s="214">
        <v>180</v>
      </c>
      <c r="AW10" s="215">
        <f t="shared" si="28"/>
        <v>0.5630666666666666</v>
      </c>
      <c r="AX10" s="214">
        <f t="shared" si="29"/>
        <v>760.14</v>
      </c>
      <c r="AY10" s="214">
        <f t="shared" si="30"/>
        <v>1773.6599999999999</v>
      </c>
      <c r="AZ10" s="185">
        <f t="shared" si="31"/>
        <v>268.19047619047615</v>
      </c>
      <c r="BA10" s="214">
        <v>210</v>
      </c>
      <c r="BB10" s="215">
        <f t="shared" si="32"/>
        <v>0.53747272727272721</v>
      </c>
      <c r="BC10" s="214">
        <f t="shared" si="33"/>
        <v>886.82999999999993</v>
      </c>
      <c r="BD10" s="214">
        <f t="shared" si="34"/>
        <v>1693.0390909090906</v>
      </c>
      <c r="BE10" s="185">
        <f t="shared" si="35"/>
        <v>316.95238095238096</v>
      </c>
      <c r="BF10" s="214">
        <v>240</v>
      </c>
      <c r="BG10" s="215">
        <f t="shared" si="36"/>
        <v>0.51975384615384612</v>
      </c>
      <c r="BH10" s="214">
        <f t="shared" si="37"/>
        <v>1013.52</v>
      </c>
      <c r="BI10" s="214">
        <f t="shared" si="38"/>
        <v>1637.2246153846154</v>
      </c>
      <c r="BJ10" s="185">
        <f t="shared" si="39"/>
        <v>365.71428571428567</v>
      </c>
      <c r="BK10" s="214">
        <v>270</v>
      </c>
      <c r="BL10" s="215">
        <f t="shared" si="40"/>
        <v>0.50675999999999999</v>
      </c>
      <c r="BM10" s="214">
        <f t="shared" si="41"/>
        <v>1140.21</v>
      </c>
      <c r="BN10" s="214">
        <f t="shared" si="42"/>
        <v>1596.2939999999999</v>
      </c>
      <c r="BO10" s="185">
        <f t="shared" si="43"/>
        <v>414.47619047619048</v>
      </c>
      <c r="BP10" s="214">
        <v>330</v>
      </c>
      <c r="BQ10" s="215">
        <f t="shared" si="44"/>
        <v>0.54650588235294106</v>
      </c>
      <c r="BR10" s="214">
        <f t="shared" si="45"/>
        <v>1393.59</v>
      </c>
      <c r="BS10" s="214">
        <f t="shared" si="46"/>
        <v>1721.4935294117645</v>
      </c>
      <c r="BT10" s="185">
        <f t="shared" si="47"/>
        <v>463.23809523809518</v>
      </c>
      <c r="BU10" s="214">
        <v>330</v>
      </c>
      <c r="BV10" s="215">
        <f t="shared" si="48"/>
        <v>0.48897894736842101</v>
      </c>
      <c r="BW10" s="242">
        <f t="shared" si="49"/>
        <v>1393.59</v>
      </c>
      <c r="BX10" s="242">
        <f t="shared" si="50"/>
        <v>1540.2836842105262</v>
      </c>
    </row>
    <row r="11" spans="1:76" s="181" customFormat="1" ht="23.25" customHeight="1" x14ac:dyDescent="0.2">
      <c r="A11" s="203" t="s">
        <v>20</v>
      </c>
      <c r="B11" s="227" t="s">
        <v>91</v>
      </c>
      <c r="C11" s="202" t="s">
        <v>70</v>
      </c>
      <c r="D11" s="247" t="s">
        <v>93</v>
      </c>
      <c r="E11" s="252">
        <v>11229158</v>
      </c>
      <c r="F11" s="198">
        <v>7</v>
      </c>
      <c r="G11" s="198">
        <v>7</v>
      </c>
      <c r="H11" s="246"/>
      <c r="I11" s="246"/>
      <c r="J11" s="245"/>
      <c r="K11" s="212">
        <v>4.2229999999999999</v>
      </c>
      <c r="L11" s="225">
        <v>789</v>
      </c>
      <c r="M11" s="212">
        <f t="shared" si="0"/>
        <v>4.2229999999999999</v>
      </c>
      <c r="N11" s="244">
        <v>789</v>
      </c>
      <c r="O11" s="157">
        <f t="shared" si="1"/>
        <v>3331.9470000000001</v>
      </c>
      <c r="P11" s="157">
        <f t="shared" si="2"/>
        <v>4321.8</v>
      </c>
      <c r="Q11" s="157">
        <f t="shared" si="3"/>
        <v>4321.8</v>
      </c>
      <c r="R11" s="209">
        <f t="shared" si="4"/>
        <v>0.77096279328057749</v>
      </c>
      <c r="S11" s="222">
        <f t="shared" si="5"/>
        <v>77.096279328057747</v>
      </c>
      <c r="T11" s="243">
        <v>77.099999999999994</v>
      </c>
      <c r="U11" s="220">
        <f t="shared" si="6"/>
        <v>789.03807719630595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75.142857142857139</v>
      </c>
      <c r="AB11" s="214">
        <v>60</v>
      </c>
      <c r="AC11" s="215">
        <f t="shared" si="12"/>
        <v>0.61559766763848389</v>
      </c>
      <c r="AD11" s="214">
        <f t="shared" si="13"/>
        <v>253.38</v>
      </c>
      <c r="AE11" s="214">
        <f t="shared" si="14"/>
        <v>2660.49</v>
      </c>
      <c r="AF11" s="216">
        <f t="shared" si="15"/>
        <v>150.28571428571428</v>
      </c>
      <c r="AG11" s="214">
        <v>120</v>
      </c>
      <c r="AH11" s="215">
        <f t="shared" si="16"/>
        <v>0.61559766763848389</v>
      </c>
      <c r="AI11" s="214">
        <f t="shared" si="17"/>
        <v>506.76</v>
      </c>
      <c r="AJ11" s="214">
        <f t="shared" si="18"/>
        <v>2660.49</v>
      </c>
      <c r="AK11" s="185">
        <f t="shared" si="19"/>
        <v>225.42857142857142</v>
      </c>
      <c r="AL11" s="214">
        <v>180</v>
      </c>
      <c r="AM11" s="215">
        <f t="shared" si="20"/>
        <v>0.61559766763848389</v>
      </c>
      <c r="AN11" s="214">
        <f t="shared" si="21"/>
        <v>760.14</v>
      </c>
      <c r="AO11" s="214">
        <f t="shared" si="22"/>
        <v>2660.49</v>
      </c>
      <c r="AP11" s="185">
        <f t="shared" si="23"/>
        <v>300.57142857142856</v>
      </c>
      <c r="AQ11" s="214">
        <v>240</v>
      </c>
      <c r="AR11" s="215">
        <f t="shared" si="24"/>
        <v>0.61559766763848389</v>
      </c>
      <c r="AS11" s="214">
        <f t="shared" si="25"/>
        <v>1013.52</v>
      </c>
      <c r="AT11" s="214">
        <f t="shared" si="26"/>
        <v>2660.49</v>
      </c>
      <c r="AU11" s="185">
        <f t="shared" si="27"/>
        <v>338.14285714285711</v>
      </c>
      <c r="AV11" s="214">
        <v>330</v>
      </c>
      <c r="AW11" s="215">
        <f t="shared" si="28"/>
        <v>0.75239714933592483</v>
      </c>
      <c r="AX11" s="214">
        <f t="shared" si="29"/>
        <v>1393.59</v>
      </c>
      <c r="AY11" s="214">
        <f t="shared" si="30"/>
        <v>3251.71</v>
      </c>
      <c r="AZ11" s="185">
        <f t="shared" si="31"/>
        <v>413.28571428571428</v>
      </c>
      <c r="BA11" s="214">
        <v>390</v>
      </c>
      <c r="BB11" s="215">
        <f t="shared" si="32"/>
        <v>0.72752451630002646</v>
      </c>
      <c r="BC11" s="214">
        <f t="shared" si="33"/>
        <v>1646.97</v>
      </c>
      <c r="BD11" s="214">
        <f t="shared" si="34"/>
        <v>3144.2154545454546</v>
      </c>
      <c r="BE11" s="185">
        <f t="shared" si="35"/>
        <v>488.42857142857139</v>
      </c>
      <c r="BF11" s="214">
        <v>330</v>
      </c>
      <c r="BG11" s="215">
        <f t="shared" si="36"/>
        <v>0.52089033415564023</v>
      </c>
      <c r="BH11" s="214">
        <f t="shared" si="37"/>
        <v>1393.59</v>
      </c>
      <c r="BI11" s="214">
        <f t="shared" si="38"/>
        <v>2251.1838461538459</v>
      </c>
      <c r="BJ11" s="185">
        <f t="shared" si="39"/>
        <v>563.57142857142856</v>
      </c>
      <c r="BK11" s="214">
        <v>420</v>
      </c>
      <c r="BL11" s="215">
        <f t="shared" si="40"/>
        <v>0.57455782312925163</v>
      </c>
      <c r="BM11" s="214">
        <f t="shared" si="41"/>
        <v>1773.6599999999999</v>
      </c>
      <c r="BN11" s="214">
        <f t="shared" si="42"/>
        <v>2483.1239999999998</v>
      </c>
      <c r="BO11" s="185">
        <f t="shared" si="43"/>
        <v>638.71428571428567</v>
      </c>
      <c r="BP11" s="214">
        <v>480</v>
      </c>
      <c r="BQ11" s="215">
        <f t="shared" si="44"/>
        <v>0.57938604013033779</v>
      </c>
      <c r="BR11" s="214">
        <f t="shared" si="45"/>
        <v>2027.04</v>
      </c>
      <c r="BS11" s="214">
        <f t="shared" si="46"/>
        <v>2503.9905882352941</v>
      </c>
      <c r="BT11" s="185">
        <f t="shared" si="47"/>
        <v>713.85714285714278</v>
      </c>
      <c r="BU11" s="214">
        <v>600</v>
      </c>
      <c r="BV11" s="215">
        <f t="shared" si="48"/>
        <v>0.64799754488261463</v>
      </c>
      <c r="BW11" s="242">
        <f t="shared" si="49"/>
        <v>2533.7999999999997</v>
      </c>
      <c r="BX11" s="242">
        <f t="shared" si="50"/>
        <v>2800.515789473684</v>
      </c>
    </row>
    <row r="12" spans="1:76" s="181" customFormat="1" ht="23.25" customHeight="1" x14ac:dyDescent="0.2">
      <c r="A12" s="203" t="s">
        <v>20</v>
      </c>
      <c r="B12" s="227" t="s">
        <v>91</v>
      </c>
      <c r="C12" s="202" t="s">
        <v>70</v>
      </c>
      <c r="D12" s="226" t="s">
        <v>92</v>
      </c>
      <c r="E12" s="252">
        <v>11229158</v>
      </c>
      <c r="F12" s="198">
        <v>7</v>
      </c>
      <c r="G12" s="258">
        <v>7</v>
      </c>
      <c r="H12" s="246"/>
      <c r="I12" s="245"/>
      <c r="J12" s="245"/>
      <c r="K12" s="212">
        <v>4.2229999999999999</v>
      </c>
      <c r="L12" s="225">
        <v>938</v>
      </c>
      <c r="M12" s="212">
        <f t="shared" si="0"/>
        <v>4.2229999999999999</v>
      </c>
      <c r="N12" s="244">
        <v>938</v>
      </c>
      <c r="O12" s="157">
        <f t="shared" si="1"/>
        <v>3961.174</v>
      </c>
      <c r="P12" s="157">
        <f t="shared" si="2"/>
        <v>4321.8</v>
      </c>
      <c r="Q12" s="157">
        <f t="shared" si="3"/>
        <v>4321.8</v>
      </c>
      <c r="R12" s="209">
        <f t="shared" si="4"/>
        <v>0.91655652737285387</v>
      </c>
      <c r="S12" s="222">
        <f t="shared" si="5"/>
        <v>91.655652737285394</v>
      </c>
      <c r="T12" s="243">
        <v>91.7</v>
      </c>
      <c r="U12" s="220">
        <f t="shared" si="6"/>
        <v>938.45384797537304</v>
      </c>
      <c r="V12" s="219">
        <f t="shared" si="7"/>
        <v>4.2229999999999999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89.333333333333329</v>
      </c>
      <c r="AB12" s="214">
        <v>60</v>
      </c>
      <c r="AC12" s="215">
        <f t="shared" si="12"/>
        <v>0.61559766763848389</v>
      </c>
      <c r="AD12" s="214">
        <f t="shared" si="13"/>
        <v>253.38</v>
      </c>
      <c r="AE12" s="214">
        <f t="shared" si="14"/>
        <v>2660.49</v>
      </c>
      <c r="AF12" s="216">
        <f t="shared" si="15"/>
        <v>178.66666666666666</v>
      </c>
      <c r="AG12" s="214">
        <v>120</v>
      </c>
      <c r="AH12" s="215">
        <f t="shared" si="16"/>
        <v>0.61559766763848389</v>
      </c>
      <c r="AI12" s="214">
        <f t="shared" si="17"/>
        <v>506.76</v>
      </c>
      <c r="AJ12" s="214">
        <f t="shared" si="18"/>
        <v>2660.49</v>
      </c>
      <c r="AK12" s="185">
        <f t="shared" si="19"/>
        <v>268</v>
      </c>
      <c r="AL12" s="214">
        <v>180</v>
      </c>
      <c r="AM12" s="215">
        <f t="shared" si="20"/>
        <v>0.61559766763848389</v>
      </c>
      <c r="AN12" s="214">
        <f t="shared" si="21"/>
        <v>760.14</v>
      </c>
      <c r="AO12" s="214">
        <f t="shared" si="22"/>
        <v>2660.49</v>
      </c>
      <c r="AP12" s="185">
        <f t="shared" si="23"/>
        <v>357.33333333333331</v>
      </c>
      <c r="AQ12" s="214">
        <v>240</v>
      </c>
      <c r="AR12" s="215">
        <f t="shared" si="24"/>
        <v>0.61559766763848389</v>
      </c>
      <c r="AS12" s="214">
        <f t="shared" si="25"/>
        <v>1013.52</v>
      </c>
      <c r="AT12" s="214">
        <f t="shared" si="26"/>
        <v>2660.49</v>
      </c>
      <c r="AU12" s="185">
        <f t="shared" si="27"/>
        <v>402</v>
      </c>
      <c r="AV12" s="214">
        <v>250</v>
      </c>
      <c r="AW12" s="215">
        <f t="shared" si="28"/>
        <v>0.56999784040600365</v>
      </c>
      <c r="AX12" s="214">
        <f t="shared" si="29"/>
        <v>1055.75</v>
      </c>
      <c r="AY12" s="214">
        <f t="shared" si="30"/>
        <v>2463.4166666666665</v>
      </c>
      <c r="AZ12" s="185">
        <f t="shared" si="31"/>
        <v>491.33333333333331</v>
      </c>
      <c r="BA12" s="214">
        <v>320</v>
      </c>
      <c r="BB12" s="215">
        <f t="shared" si="32"/>
        <v>0.59694319286156006</v>
      </c>
      <c r="BC12" s="214">
        <f t="shared" si="33"/>
        <v>1351.36</v>
      </c>
      <c r="BD12" s="214">
        <f t="shared" si="34"/>
        <v>2579.8690909090906</v>
      </c>
      <c r="BE12" s="185">
        <f t="shared" si="35"/>
        <v>580.66666666666663</v>
      </c>
      <c r="BF12" s="214">
        <v>350</v>
      </c>
      <c r="BG12" s="215">
        <f t="shared" si="36"/>
        <v>0.55245944531658819</v>
      </c>
      <c r="BH12" s="214">
        <f t="shared" si="37"/>
        <v>1478.05</v>
      </c>
      <c r="BI12" s="214">
        <f t="shared" si="38"/>
        <v>2387.6192307692309</v>
      </c>
      <c r="BJ12" s="185">
        <f t="shared" si="39"/>
        <v>670</v>
      </c>
      <c r="BK12" s="214">
        <v>420</v>
      </c>
      <c r="BL12" s="215">
        <f t="shared" si="40"/>
        <v>0.57455782312925163</v>
      </c>
      <c r="BM12" s="214">
        <f t="shared" si="41"/>
        <v>1773.6599999999999</v>
      </c>
      <c r="BN12" s="214">
        <f t="shared" si="42"/>
        <v>2483.1239999999998</v>
      </c>
      <c r="BO12" s="185">
        <f t="shared" si="43"/>
        <v>759.33333333333326</v>
      </c>
      <c r="BP12" s="214">
        <v>480</v>
      </c>
      <c r="BQ12" s="215">
        <f t="shared" si="44"/>
        <v>0.57938604013033779</v>
      </c>
      <c r="BR12" s="214">
        <f t="shared" si="45"/>
        <v>2027.04</v>
      </c>
      <c r="BS12" s="214">
        <f t="shared" si="46"/>
        <v>2503.9905882352941</v>
      </c>
      <c r="BT12" s="185">
        <f t="shared" si="47"/>
        <v>848.66666666666663</v>
      </c>
      <c r="BU12" s="214">
        <v>540</v>
      </c>
      <c r="BV12" s="215">
        <f t="shared" si="48"/>
        <v>0.58319779039435327</v>
      </c>
      <c r="BW12" s="242">
        <f t="shared" si="49"/>
        <v>2280.42</v>
      </c>
      <c r="BX12" s="242">
        <f t="shared" si="50"/>
        <v>2520.464210526316</v>
      </c>
    </row>
    <row r="13" spans="1:76" s="181" customFormat="1" ht="23.25" customHeight="1" x14ac:dyDescent="0.2">
      <c r="A13" s="203" t="s">
        <v>20</v>
      </c>
      <c r="B13" s="227" t="s">
        <v>91</v>
      </c>
      <c r="C13" s="202" t="s">
        <v>70</v>
      </c>
      <c r="D13" s="247" t="s">
        <v>90</v>
      </c>
      <c r="E13" s="261">
        <v>11229158</v>
      </c>
      <c r="F13" s="198">
        <v>7</v>
      </c>
      <c r="G13" s="258">
        <v>7</v>
      </c>
      <c r="H13" s="245"/>
      <c r="I13" s="245"/>
      <c r="J13" s="245"/>
      <c r="K13" s="212">
        <v>4.2229999999999999</v>
      </c>
      <c r="L13" s="225">
        <v>748</v>
      </c>
      <c r="M13" s="212">
        <f t="shared" si="0"/>
        <v>4.2229999999999999</v>
      </c>
      <c r="N13" s="224">
        <v>748</v>
      </c>
      <c r="O13" s="157">
        <f t="shared" si="1"/>
        <v>3158.8040000000001</v>
      </c>
      <c r="P13" s="157">
        <f t="shared" si="2"/>
        <v>4321.8</v>
      </c>
      <c r="Q13" s="157">
        <f t="shared" si="3"/>
        <v>4321.8</v>
      </c>
      <c r="R13" s="209">
        <f t="shared" si="4"/>
        <v>0.73090008792632699</v>
      </c>
      <c r="S13" s="222">
        <f t="shared" si="5"/>
        <v>73.090008792632702</v>
      </c>
      <c r="T13" s="251">
        <v>73.099999999999994</v>
      </c>
      <c r="U13" s="220">
        <f t="shared" si="6"/>
        <v>748.10224958560275</v>
      </c>
      <c r="V13" s="219">
        <f t="shared" si="7"/>
        <v>4.2229999999999999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71.238095238095241</v>
      </c>
      <c r="AB13" s="214">
        <v>60</v>
      </c>
      <c r="AC13" s="215">
        <f t="shared" si="12"/>
        <v>0.61559766763848389</v>
      </c>
      <c r="AD13" s="214">
        <f t="shared" si="13"/>
        <v>253.38</v>
      </c>
      <c r="AE13" s="214">
        <f t="shared" si="14"/>
        <v>2660.49</v>
      </c>
      <c r="AF13" s="216">
        <f t="shared" si="15"/>
        <v>142.47619047619048</v>
      </c>
      <c r="AG13" s="214">
        <v>120</v>
      </c>
      <c r="AH13" s="215">
        <f t="shared" si="16"/>
        <v>0.61559766763848389</v>
      </c>
      <c r="AI13" s="214">
        <f t="shared" si="17"/>
        <v>506.76</v>
      </c>
      <c r="AJ13" s="214">
        <f t="shared" si="18"/>
        <v>2660.49</v>
      </c>
      <c r="AK13" s="185">
        <f t="shared" si="19"/>
        <v>213.71428571428572</v>
      </c>
      <c r="AL13" s="214">
        <v>180</v>
      </c>
      <c r="AM13" s="215">
        <f t="shared" si="20"/>
        <v>0.61559766763848389</v>
      </c>
      <c r="AN13" s="214">
        <f t="shared" si="21"/>
        <v>760.14</v>
      </c>
      <c r="AO13" s="214">
        <f t="shared" si="22"/>
        <v>2660.49</v>
      </c>
      <c r="AP13" s="185">
        <f t="shared" si="23"/>
        <v>284.95238095238096</v>
      </c>
      <c r="AQ13" s="214">
        <v>240</v>
      </c>
      <c r="AR13" s="215">
        <f t="shared" si="24"/>
        <v>0.61559766763848389</v>
      </c>
      <c r="AS13" s="214">
        <f t="shared" si="25"/>
        <v>1013.52</v>
      </c>
      <c r="AT13" s="214">
        <f t="shared" si="26"/>
        <v>2660.49</v>
      </c>
      <c r="AU13" s="185">
        <f t="shared" si="27"/>
        <v>320.57142857142856</v>
      </c>
      <c r="AV13" s="214">
        <v>300</v>
      </c>
      <c r="AW13" s="215">
        <f t="shared" si="28"/>
        <v>0.68399740848720425</v>
      </c>
      <c r="AX13" s="214">
        <f t="shared" si="29"/>
        <v>1266.8999999999999</v>
      </c>
      <c r="AY13" s="214">
        <f t="shared" si="30"/>
        <v>2956.0999999999995</v>
      </c>
      <c r="AZ13" s="185">
        <f t="shared" si="31"/>
        <v>391.80952380952385</v>
      </c>
      <c r="BA13" s="214">
        <v>340</v>
      </c>
      <c r="BB13" s="215">
        <f t="shared" si="32"/>
        <v>0.63425214241540773</v>
      </c>
      <c r="BC13" s="214">
        <f t="shared" si="33"/>
        <v>1435.82</v>
      </c>
      <c r="BD13" s="214">
        <f t="shared" si="34"/>
        <v>2741.110909090909</v>
      </c>
      <c r="BE13" s="185">
        <f t="shared" si="35"/>
        <v>463.04761904761904</v>
      </c>
      <c r="BF13" s="214">
        <v>370</v>
      </c>
      <c r="BG13" s="215">
        <f t="shared" si="36"/>
        <v>0.58402855647753604</v>
      </c>
      <c r="BH13" s="214">
        <f t="shared" si="37"/>
        <v>1562.51</v>
      </c>
      <c r="BI13" s="214">
        <f t="shared" si="38"/>
        <v>2524.0546153846153</v>
      </c>
      <c r="BJ13" s="185">
        <f t="shared" si="39"/>
        <v>534.28571428571433</v>
      </c>
      <c r="BK13" s="214">
        <v>420</v>
      </c>
      <c r="BL13" s="215">
        <f t="shared" si="40"/>
        <v>0.57455782312925163</v>
      </c>
      <c r="BM13" s="214">
        <f t="shared" si="41"/>
        <v>1773.6599999999999</v>
      </c>
      <c r="BN13" s="214">
        <f t="shared" si="42"/>
        <v>2483.1239999999998</v>
      </c>
      <c r="BO13" s="185">
        <f t="shared" si="43"/>
        <v>605.52380952380952</v>
      </c>
      <c r="BP13" s="214">
        <v>480</v>
      </c>
      <c r="BQ13" s="215">
        <f t="shared" si="44"/>
        <v>0.57938604013033779</v>
      </c>
      <c r="BR13" s="214">
        <f t="shared" si="45"/>
        <v>2027.04</v>
      </c>
      <c r="BS13" s="214">
        <f t="shared" si="46"/>
        <v>2503.9905882352941</v>
      </c>
      <c r="BT13" s="185">
        <f t="shared" si="47"/>
        <v>676.76190476190482</v>
      </c>
      <c r="BU13" s="214">
        <v>540</v>
      </c>
      <c r="BV13" s="215">
        <f t="shared" si="48"/>
        <v>0.58319779039435327</v>
      </c>
      <c r="BW13" s="242">
        <f t="shared" si="49"/>
        <v>2280.42</v>
      </c>
      <c r="BX13" s="242">
        <f t="shared" si="50"/>
        <v>2520.464210526316</v>
      </c>
    </row>
    <row r="14" spans="1:76" s="181" customFormat="1" ht="22.5" customHeight="1" x14ac:dyDescent="0.2">
      <c r="A14" s="203" t="s">
        <v>20</v>
      </c>
      <c r="B14" s="227" t="s">
        <v>24</v>
      </c>
      <c r="C14" s="202" t="s">
        <v>70</v>
      </c>
      <c r="D14" s="247" t="s">
        <v>148</v>
      </c>
      <c r="E14" s="252">
        <v>11202010</v>
      </c>
      <c r="F14" s="198">
        <v>7</v>
      </c>
      <c r="G14" s="258">
        <v>7</v>
      </c>
      <c r="H14" s="246"/>
      <c r="I14" s="246"/>
      <c r="J14" s="245"/>
      <c r="K14" s="212">
        <v>3.7138</v>
      </c>
      <c r="L14" s="225"/>
      <c r="M14" s="212">
        <f t="shared" si="0"/>
        <v>3.7138</v>
      </c>
      <c r="N14" s="244">
        <v>101</v>
      </c>
      <c r="O14" s="157">
        <f t="shared" si="1"/>
        <v>375.09379999999999</v>
      </c>
      <c r="P14" s="157">
        <f t="shared" si="2"/>
        <v>4321.8</v>
      </c>
      <c r="Q14" s="157">
        <f t="shared" si="3"/>
        <v>4321.8</v>
      </c>
      <c r="R14" s="209">
        <f t="shared" si="4"/>
        <v>8.6791105557869397E-2</v>
      </c>
      <c r="S14" s="222">
        <f t="shared" si="5"/>
        <v>8.6791105557869397</v>
      </c>
      <c r="T14" s="243">
        <v>8.6999999999999993</v>
      </c>
      <c r="U14" s="220">
        <f t="shared" si="6"/>
        <v>101.24309332758898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9.6190476190476186</v>
      </c>
      <c r="AB14" s="214">
        <v>10</v>
      </c>
      <c r="AC14" s="215">
        <f t="shared" si="12"/>
        <v>9.0228377065111748E-2</v>
      </c>
      <c r="AD14" s="214">
        <f t="shared" si="13"/>
        <v>37.137999999999998</v>
      </c>
      <c r="AE14" s="214">
        <f t="shared" si="14"/>
        <v>389.94899999999996</v>
      </c>
      <c r="AF14" s="216">
        <f t="shared" si="15"/>
        <v>19.238095238095237</v>
      </c>
      <c r="AG14" s="214">
        <v>19</v>
      </c>
      <c r="AH14" s="215">
        <f t="shared" si="16"/>
        <v>8.5716958211856167E-2</v>
      </c>
      <c r="AI14" s="214">
        <f t="shared" si="17"/>
        <v>70.562200000000004</v>
      </c>
      <c r="AJ14" s="214">
        <f t="shared" si="18"/>
        <v>370.45155</v>
      </c>
      <c r="AK14" s="185">
        <f t="shared" si="19"/>
        <v>28.857142857142854</v>
      </c>
      <c r="AL14" s="214">
        <v>29</v>
      </c>
      <c r="AM14" s="215">
        <f t="shared" si="20"/>
        <v>8.7220764496274694E-2</v>
      </c>
      <c r="AN14" s="214">
        <f t="shared" si="21"/>
        <v>107.7002</v>
      </c>
      <c r="AO14" s="214">
        <f t="shared" si="22"/>
        <v>376.95069999999998</v>
      </c>
      <c r="AP14" s="185">
        <f t="shared" si="23"/>
        <v>38.476190476190474</v>
      </c>
      <c r="AQ14" s="214">
        <v>38</v>
      </c>
      <c r="AR14" s="215">
        <f t="shared" si="24"/>
        <v>8.5716958211856167E-2</v>
      </c>
      <c r="AS14" s="214">
        <f t="shared" si="25"/>
        <v>141.12440000000001</v>
      </c>
      <c r="AT14" s="214">
        <f t="shared" si="26"/>
        <v>370.45155</v>
      </c>
      <c r="AU14" s="185">
        <f t="shared" si="27"/>
        <v>43.285714285714285</v>
      </c>
      <c r="AV14" s="214">
        <v>43</v>
      </c>
      <c r="AW14" s="215">
        <f t="shared" si="28"/>
        <v>8.621822697332901E-2</v>
      </c>
      <c r="AX14" s="214">
        <f t="shared" si="29"/>
        <v>159.6934</v>
      </c>
      <c r="AY14" s="214">
        <f t="shared" si="30"/>
        <v>372.61793333333333</v>
      </c>
      <c r="AZ14" s="185">
        <f t="shared" si="31"/>
        <v>52.904761904761905</v>
      </c>
      <c r="BA14" s="214">
        <v>53</v>
      </c>
      <c r="BB14" s="215">
        <f t="shared" si="32"/>
        <v>8.6947345171834958E-2</v>
      </c>
      <c r="BC14" s="214">
        <f t="shared" si="33"/>
        <v>196.8314</v>
      </c>
      <c r="BD14" s="214">
        <f t="shared" si="34"/>
        <v>375.76903636363636</v>
      </c>
      <c r="BE14" s="185">
        <f t="shared" si="35"/>
        <v>62.523809523809518</v>
      </c>
      <c r="BF14" s="214">
        <v>60</v>
      </c>
      <c r="BG14" s="215">
        <f t="shared" si="36"/>
        <v>8.3287732675487766E-2</v>
      </c>
      <c r="BH14" s="214">
        <f t="shared" si="37"/>
        <v>222.828</v>
      </c>
      <c r="BI14" s="214">
        <f t="shared" si="38"/>
        <v>359.95292307692307</v>
      </c>
      <c r="BJ14" s="185">
        <f t="shared" si="39"/>
        <v>72.142857142857139</v>
      </c>
      <c r="BK14" s="214">
        <v>70</v>
      </c>
      <c r="BL14" s="215">
        <f t="shared" si="40"/>
        <v>8.4213151927437641E-2</v>
      </c>
      <c r="BM14" s="214">
        <f t="shared" si="41"/>
        <v>259.96600000000001</v>
      </c>
      <c r="BN14" s="214">
        <f t="shared" si="42"/>
        <v>363.95240000000001</v>
      </c>
      <c r="BO14" s="185">
        <f t="shared" si="43"/>
        <v>81.761904761904759</v>
      </c>
      <c r="BP14" s="214">
        <v>80</v>
      </c>
      <c r="BQ14" s="215">
        <f t="shared" si="44"/>
        <v>8.4920825473046357E-2</v>
      </c>
      <c r="BR14" s="214">
        <f t="shared" si="45"/>
        <v>297.10399999999998</v>
      </c>
      <c r="BS14" s="214">
        <f t="shared" si="46"/>
        <v>367.01082352941177</v>
      </c>
      <c r="BT14" s="185">
        <f t="shared" si="47"/>
        <v>91.38095238095238</v>
      </c>
      <c r="BU14" s="214">
        <v>90</v>
      </c>
      <c r="BV14" s="215">
        <f t="shared" si="48"/>
        <v>8.5479515114316409E-2</v>
      </c>
      <c r="BW14" s="242">
        <f t="shared" si="49"/>
        <v>334.24200000000002</v>
      </c>
      <c r="BX14" s="242">
        <f t="shared" si="50"/>
        <v>369.42536842105267</v>
      </c>
    </row>
    <row r="15" spans="1:76" s="181" customFormat="1" ht="22.5" customHeight="1" x14ac:dyDescent="0.2">
      <c r="A15" s="203" t="s">
        <v>20</v>
      </c>
      <c r="B15" s="227" t="s">
        <v>85</v>
      </c>
      <c r="C15" s="202" t="s">
        <v>70</v>
      </c>
      <c r="D15" s="247" t="s">
        <v>89</v>
      </c>
      <c r="E15" s="252">
        <v>11202010</v>
      </c>
      <c r="F15" s="198">
        <v>7</v>
      </c>
      <c r="G15" s="258">
        <v>5</v>
      </c>
      <c r="H15" s="246"/>
      <c r="I15" s="246"/>
      <c r="J15" s="245">
        <v>630</v>
      </c>
      <c r="K15" s="212">
        <v>3.7138</v>
      </c>
      <c r="L15" s="225">
        <v>271</v>
      </c>
      <c r="M15" s="212">
        <f t="shared" si="0"/>
        <v>3.7138</v>
      </c>
      <c r="N15" s="244">
        <v>271</v>
      </c>
      <c r="O15" s="157">
        <f t="shared" si="1"/>
        <v>1006.4398</v>
      </c>
      <c r="P15" s="157">
        <f t="shared" si="2"/>
        <v>3087</v>
      </c>
      <c r="Q15" s="157">
        <f t="shared" si="3"/>
        <v>3717</v>
      </c>
      <c r="R15" s="209">
        <f t="shared" si="4"/>
        <v>0.27076669357008337</v>
      </c>
      <c r="S15" s="222">
        <f t="shared" si="5"/>
        <v>27.076669357008338</v>
      </c>
      <c r="T15" s="243">
        <v>27.2</v>
      </c>
      <c r="U15" s="220">
        <f t="shared" si="6"/>
        <v>226.09295061661908</v>
      </c>
      <c r="V15" s="219">
        <f t="shared" si="7"/>
        <v>3.7138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25.80952380952381</v>
      </c>
      <c r="AB15" s="214">
        <v>20</v>
      </c>
      <c r="AC15" s="215">
        <f t="shared" si="12"/>
        <v>0.20981920903954801</v>
      </c>
      <c r="AD15" s="214">
        <f t="shared" si="13"/>
        <v>74.275999999999996</v>
      </c>
      <c r="AE15" s="214">
        <f t="shared" si="14"/>
        <v>779.89799999999991</v>
      </c>
      <c r="AF15" s="216">
        <f t="shared" si="15"/>
        <v>51.61904761904762</v>
      </c>
      <c r="AG15" s="214">
        <v>40</v>
      </c>
      <c r="AH15" s="215">
        <f t="shared" si="16"/>
        <v>0.20981920903954801</v>
      </c>
      <c r="AI15" s="214">
        <f t="shared" si="17"/>
        <v>148.55199999999999</v>
      </c>
      <c r="AJ15" s="214">
        <f t="shared" si="18"/>
        <v>779.89799999999991</v>
      </c>
      <c r="AK15" s="185">
        <f t="shared" si="19"/>
        <v>77.428571428571431</v>
      </c>
      <c r="AL15" s="214">
        <v>40</v>
      </c>
      <c r="AM15" s="215">
        <f t="shared" si="20"/>
        <v>0.13987947269303203</v>
      </c>
      <c r="AN15" s="214">
        <f t="shared" si="21"/>
        <v>148.55199999999999</v>
      </c>
      <c r="AO15" s="214">
        <f t="shared" si="22"/>
        <v>519.93200000000002</v>
      </c>
      <c r="AP15" s="185">
        <f t="shared" si="23"/>
        <v>103.23809523809524</v>
      </c>
      <c r="AQ15" s="214">
        <v>40</v>
      </c>
      <c r="AR15" s="215">
        <f t="shared" si="24"/>
        <v>0.10490960451977401</v>
      </c>
      <c r="AS15" s="214">
        <f t="shared" si="25"/>
        <v>148.55199999999999</v>
      </c>
      <c r="AT15" s="214">
        <f t="shared" si="26"/>
        <v>389.94899999999996</v>
      </c>
      <c r="AU15" s="185">
        <f t="shared" si="27"/>
        <v>116.14285714285714</v>
      </c>
      <c r="AV15" s="214">
        <v>80</v>
      </c>
      <c r="AW15" s="215">
        <f t="shared" si="28"/>
        <v>0.18650596359070934</v>
      </c>
      <c r="AX15" s="214">
        <f t="shared" si="29"/>
        <v>297.10399999999998</v>
      </c>
      <c r="AY15" s="214">
        <f t="shared" si="30"/>
        <v>693.24266666666665</v>
      </c>
      <c r="AZ15" s="185">
        <f t="shared" si="31"/>
        <v>141.95238095238096</v>
      </c>
      <c r="BA15" s="214">
        <v>100</v>
      </c>
      <c r="BB15" s="215">
        <f t="shared" si="32"/>
        <v>0.19074473549049817</v>
      </c>
      <c r="BC15" s="214">
        <f t="shared" si="33"/>
        <v>371.38</v>
      </c>
      <c r="BD15" s="214">
        <f t="shared" si="34"/>
        <v>708.99818181818171</v>
      </c>
      <c r="BE15" s="185">
        <f t="shared" si="35"/>
        <v>167.76190476190476</v>
      </c>
      <c r="BF15" s="214">
        <v>120</v>
      </c>
      <c r="BG15" s="215">
        <f t="shared" si="36"/>
        <v>0.19367926988265971</v>
      </c>
      <c r="BH15" s="214">
        <f t="shared" si="37"/>
        <v>445.65600000000001</v>
      </c>
      <c r="BI15" s="214">
        <f t="shared" si="38"/>
        <v>719.90584615384614</v>
      </c>
      <c r="BJ15" s="185">
        <f t="shared" si="39"/>
        <v>193.57142857142858</v>
      </c>
      <c r="BK15" s="214">
        <v>140</v>
      </c>
      <c r="BL15" s="215">
        <f t="shared" si="40"/>
        <v>0.19583126177024482</v>
      </c>
      <c r="BM15" s="214">
        <f t="shared" si="41"/>
        <v>519.93200000000002</v>
      </c>
      <c r="BN15" s="214">
        <f t="shared" si="42"/>
        <v>727.90480000000002</v>
      </c>
      <c r="BO15" s="185">
        <f t="shared" si="43"/>
        <v>219.38095238095238</v>
      </c>
      <c r="BP15" s="214">
        <v>160</v>
      </c>
      <c r="BQ15" s="215">
        <f t="shared" si="44"/>
        <v>0.19747690262545697</v>
      </c>
      <c r="BR15" s="214">
        <f t="shared" si="45"/>
        <v>594.20799999999997</v>
      </c>
      <c r="BS15" s="214">
        <f t="shared" si="46"/>
        <v>734.02164705882353</v>
      </c>
      <c r="BT15" s="185">
        <f t="shared" si="47"/>
        <v>245.1904761904762</v>
      </c>
      <c r="BU15" s="214">
        <v>180</v>
      </c>
      <c r="BV15" s="215">
        <f t="shared" si="48"/>
        <v>0.19877609277430866</v>
      </c>
      <c r="BW15" s="242">
        <f t="shared" si="49"/>
        <v>668.48400000000004</v>
      </c>
      <c r="BX15" s="242">
        <f t="shared" si="50"/>
        <v>738.85073684210533</v>
      </c>
    </row>
    <row r="16" spans="1:76" s="181" customFormat="1" ht="23.25" customHeight="1" x14ac:dyDescent="0.2">
      <c r="A16" s="203" t="s">
        <v>20</v>
      </c>
      <c r="B16" s="227" t="s">
        <v>85</v>
      </c>
      <c r="C16" s="202" t="s">
        <v>70</v>
      </c>
      <c r="D16" s="247" t="s">
        <v>88</v>
      </c>
      <c r="E16" s="252">
        <v>11202010</v>
      </c>
      <c r="F16" s="198">
        <v>7</v>
      </c>
      <c r="G16" s="258">
        <v>6</v>
      </c>
      <c r="H16" s="246"/>
      <c r="I16" s="246"/>
      <c r="J16" s="245"/>
      <c r="K16" s="212">
        <v>3.7138</v>
      </c>
      <c r="L16" s="225">
        <v>847</v>
      </c>
      <c r="M16" s="212">
        <f t="shared" si="0"/>
        <v>3.7138</v>
      </c>
      <c r="N16" s="244">
        <v>848</v>
      </c>
      <c r="O16" s="157">
        <f t="shared" si="1"/>
        <v>3149.3024</v>
      </c>
      <c r="P16" s="157">
        <f t="shared" si="2"/>
        <v>3704.3999999999996</v>
      </c>
      <c r="Q16" s="157">
        <f t="shared" si="3"/>
        <v>3704.3999999999996</v>
      </c>
      <c r="R16" s="209">
        <f t="shared" si="4"/>
        <v>0.85015181945794205</v>
      </c>
      <c r="S16" s="222">
        <f t="shared" si="5"/>
        <v>85.015181945794211</v>
      </c>
      <c r="T16" s="243">
        <v>85</v>
      </c>
      <c r="U16" s="220">
        <f t="shared" si="6"/>
        <v>847.84856481232146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80.761904761904759</v>
      </c>
      <c r="AB16" s="214">
        <v>60</v>
      </c>
      <c r="AC16" s="215">
        <f t="shared" si="12"/>
        <v>0.63159863945578232</v>
      </c>
      <c r="AD16" s="214">
        <f t="shared" si="13"/>
        <v>222.828</v>
      </c>
      <c r="AE16" s="214">
        <f t="shared" si="14"/>
        <v>2339.694</v>
      </c>
      <c r="AF16" s="216">
        <f t="shared" si="15"/>
        <v>161.52380952380952</v>
      </c>
      <c r="AG16" s="214">
        <v>140</v>
      </c>
      <c r="AH16" s="215">
        <f t="shared" si="16"/>
        <v>0.7368650793650795</v>
      </c>
      <c r="AI16" s="214">
        <f t="shared" si="17"/>
        <v>519.93200000000002</v>
      </c>
      <c r="AJ16" s="214">
        <f t="shared" si="18"/>
        <v>2729.643</v>
      </c>
      <c r="AK16" s="185">
        <f t="shared" si="19"/>
        <v>242.28571428571428</v>
      </c>
      <c r="AL16" s="214">
        <v>220</v>
      </c>
      <c r="AM16" s="215">
        <f t="shared" si="20"/>
        <v>0.77195389266817838</v>
      </c>
      <c r="AN16" s="214">
        <f t="shared" si="21"/>
        <v>817.03599999999994</v>
      </c>
      <c r="AO16" s="214">
        <f t="shared" si="22"/>
        <v>2859.6259999999997</v>
      </c>
      <c r="AP16" s="185">
        <f t="shared" si="23"/>
        <v>323.04761904761904</v>
      </c>
      <c r="AQ16" s="214">
        <v>300</v>
      </c>
      <c r="AR16" s="215">
        <f t="shared" si="24"/>
        <v>0.78949829931972804</v>
      </c>
      <c r="AS16" s="214">
        <f t="shared" si="25"/>
        <v>1114.1400000000001</v>
      </c>
      <c r="AT16" s="214">
        <f t="shared" si="26"/>
        <v>2924.6175000000003</v>
      </c>
      <c r="AU16" s="185">
        <f t="shared" si="27"/>
        <v>363.42857142857144</v>
      </c>
      <c r="AV16" s="214">
        <v>420</v>
      </c>
      <c r="AW16" s="215">
        <f t="shared" si="28"/>
        <v>0.98248677248677252</v>
      </c>
      <c r="AX16" s="214">
        <f t="shared" si="29"/>
        <v>1559.796</v>
      </c>
      <c r="AY16" s="214">
        <f t="shared" si="30"/>
        <v>3639.5239999999999</v>
      </c>
      <c r="AZ16" s="185">
        <f t="shared" si="31"/>
        <v>444.19047619047615</v>
      </c>
      <c r="BA16" s="214">
        <v>480</v>
      </c>
      <c r="BB16" s="215">
        <f t="shared" si="32"/>
        <v>0.91868893011750163</v>
      </c>
      <c r="BC16" s="214">
        <f t="shared" si="33"/>
        <v>1782.624</v>
      </c>
      <c r="BD16" s="214">
        <f t="shared" si="34"/>
        <v>3403.1912727272729</v>
      </c>
      <c r="BE16" s="185">
        <f t="shared" si="35"/>
        <v>524.95238095238096</v>
      </c>
      <c r="BF16" s="214">
        <v>570</v>
      </c>
      <c r="BG16" s="215">
        <f t="shared" si="36"/>
        <v>0.92310570381998958</v>
      </c>
      <c r="BH16" s="214">
        <f t="shared" si="37"/>
        <v>2116.866</v>
      </c>
      <c r="BI16" s="214">
        <f t="shared" si="38"/>
        <v>3419.5527692307692</v>
      </c>
      <c r="BJ16" s="185">
        <f t="shared" si="39"/>
        <v>605.71428571428567</v>
      </c>
      <c r="BK16" s="214">
        <v>660</v>
      </c>
      <c r="BL16" s="215">
        <f t="shared" si="40"/>
        <v>0.9263446712018143</v>
      </c>
      <c r="BM16" s="214">
        <f t="shared" si="41"/>
        <v>2451.1080000000002</v>
      </c>
      <c r="BN16" s="214">
        <f t="shared" si="42"/>
        <v>3431.5512000000003</v>
      </c>
      <c r="BO16" s="185">
        <f t="shared" si="43"/>
        <v>686.47619047619048</v>
      </c>
      <c r="BP16" s="214">
        <v>750</v>
      </c>
      <c r="BQ16" s="215">
        <f t="shared" si="44"/>
        <v>0.92882152861144462</v>
      </c>
      <c r="BR16" s="214">
        <f t="shared" si="45"/>
        <v>2785.35</v>
      </c>
      <c r="BS16" s="214">
        <f t="shared" si="46"/>
        <v>3440.7264705882353</v>
      </c>
      <c r="BT16" s="185">
        <f t="shared" si="47"/>
        <v>767.23809523809518</v>
      </c>
      <c r="BU16" s="214">
        <v>820</v>
      </c>
      <c r="BV16" s="215">
        <f t="shared" si="48"/>
        <v>0.90861558658551134</v>
      </c>
      <c r="BW16" s="242">
        <f t="shared" si="49"/>
        <v>3045.3159999999998</v>
      </c>
      <c r="BX16" s="242">
        <f t="shared" si="50"/>
        <v>3365.875578947368</v>
      </c>
    </row>
    <row r="17" spans="1:76" s="181" customFormat="1" ht="23.25" customHeight="1" x14ac:dyDescent="0.2">
      <c r="A17" s="203" t="s">
        <v>20</v>
      </c>
      <c r="B17" s="227" t="s">
        <v>85</v>
      </c>
      <c r="C17" s="202" t="s">
        <v>70</v>
      </c>
      <c r="D17" s="247" t="s">
        <v>87</v>
      </c>
      <c r="E17" s="260">
        <v>11214898</v>
      </c>
      <c r="F17" s="198">
        <v>7</v>
      </c>
      <c r="G17" s="258">
        <v>7</v>
      </c>
      <c r="H17" s="246"/>
      <c r="I17" s="245"/>
      <c r="J17" s="245"/>
      <c r="K17" s="212">
        <v>2.5171089413392789</v>
      </c>
      <c r="L17" s="225">
        <v>1439</v>
      </c>
      <c r="M17" s="212">
        <f t="shared" si="0"/>
        <v>2.5171089413392789</v>
      </c>
      <c r="N17" s="244">
        <v>1418</v>
      </c>
      <c r="O17" s="157">
        <f t="shared" si="1"/>
        <v>3569.2604788190974</v>
      </c>
      <c r="P17" s="157">
        <f t="shared" si="2"/>
        <v>4321.8</v>
      </c>
      <c r="Q17" s="157">
        <f t="shared" si="3"/>
        <v>4321.8</v>
      </c>
      <c r="R17" s="209">
        <f t="shared" si="4"/>
        <v>0.82587358943474876</v>
      </c>
      <c r="S17" s="222">
        <f t="shared" si="5"/>
        <v>82.587358943474882</v>
      </c>
      <c r="T17" s="243">
        <v>82.6</v>
      </c>
      <c r="U17" s="220">
        <f t="shared" si="6"/>
        <v>1418.2170431211498</v>
      </c>
      <c r="V17" s="219">
        <f t="shared" si="7"/>
        <v>2.5171089413392789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135.04761904761904</v>
      </c>
      <c r="AB17" s="214">
        <v>60</v>
      </c>
      <c r="AC17" s="215">
        <f t="shared" si="12"/>
        <v>0.36692550165295607</v>
      </c>
      <c r="AD17" s="214">
        <f t="shared" si="13"/>
        <v>151.02653648035673</v>
      </c>
      <c r="AE17" s="214">
        <f t="shared" si="14"/>
        <v>1585.7786330437457</v>
      </c>
      <c r="AF17" s="216">
        <f t="shared" si="15"/>
        <v>270.09523809523807</v>
      </c>
      <c r="AG17" s="214">
        <v>240</v>
      </c>
      <c r="AH17" s="215">
        <f t="shared" si="16"/>
        <v>0.73385100330591213</v>
      </c>
      <c r="AI17" s="214">
        <f t="shared" si="17"/>
        <v>604.1061459214269</v>
      </c>
      <c r="AJ17" s="214">
        <f t="shared" si="18"/>
        <v>3171.5572660874914</v>
      </c>
      <c r="AK17" s="185">
        <f t="shared" si="19"/>
        <v>405.14285714285711</v>
      </c>
      <c r="AL17" s="214">
        <v>435</v>
      </c>
      <c r="AM17" s="215">
        <f t="shared" si="20"/>
        <v>0.88673662899464389</v>
      </c>
      <c r="AN17" s="214">
        <f t="shared" si="21"/>
        <v>1094.9423894825863</v>
      </c>
      <c r="AO17" s="214">
        <f t="shared" si="22"/>
        <v>3832.298363189052</v>
      </c>
      <c r="AP17" s="185">
        <f t="shared" si="23"/>
        <v>540.19047619047615</v>
      </c>
      <c r="AQ17" s="214">
        <v>580</v>
      </c>
      <c r="AR17" s="215">
        <f t="shared" si="24"/>
        <v>0.88673662899464389</v>
      </c>
      <c r="AS17" s="214">
        <f t="shared" si="25"/>
        <v>1459.9231859767817</v>
      </c>
      <c r="AT17" s="214">
        <f t="shared" si="26"/>
        <v>3832.298363189052</v>
      </c>
      <c r="AU17" s="185">
        <f t="shared" si="27"/>
        <v>607.71428571428567</v>
      </c>
      <c r="AV17" s="214">
        <v>747</v>
      </c>
      <c r="AW17" s="215">
        <f t="shared" si="28"/>
        <v>1.0151605545731786</v>
      </c>
      <c r="AX17" s="214">
        <f t="shared" si="29"/>
        <v>1880.2803791804413</v>
      </c>
      <c r="AY17" s="214">
        <f t="shared" si="30"/>
        <v>4387.3208847543629</v>
      </c>
      <c r="AZ17" s="185">
        <f t="shared" si="31"/>
        <v>742.7619047619047</v>
      </c>
      <c r="BA17" s="214">
        <v>806</v>
      </c>
      <c r="BB17" s="215">
        <f t="shared" si="32"/>
        <v>0.89618774040085636</v>
      </c>
      <c r="BC17" s="214">
        <f t="shared" si="33"/>
        <v>2028.7898067194587</v>
      </c>
      <c r="BD17" s="214">
        <f t="shared" si="34"/>
        <v>3873.144176464421</v>
      </c>
      <c r="BE17" s="185">
        <f t="shared" si="35"/>
        <v>877.80952380952374</v>
      </c>
      <c r="BF17" s="214">
        <v>916</v>
      </c>
      <c r="BG17" s="215">
        <f t="shared" si="36"/>
        <v>0.86180451157463522</v>
      </c>
      <c r="BH17" s="214">
        <f t="shared" si="37"/>
        <v>2305.6717902667792</v>
      </c>
      <c r="BI17" s="214">
        <f t="shared" si="38"/>
        <v>3724.5467381232588</v>
      </c>
      <c r="BJ17" s="185">
        <f t="shared" si="39"/>
        <v>1012.8571428571428</v>
      </c>
      <c r="BK17" s="214">
        <v>1036</v>
      </c>
      <c r="BL17" s="215">
        <f t="shared" si="40"/>
        <v>0.84474404380547219</v>
      </c>
      <c r="BM17" s="214">
        <f t="shared" si="41"/>
        <v>2607.7248632274927</v>
      </c>
      <c r="BN17" s="214">
        <f t="shared" si="42"/>
        <v>3650.8148085184898</v>
      </c>
      <c r="BO17" s="185">
        <f t="shared" si="43"/>
        <v>1147.9047619047619</v>
      </c>
      <c r="BP17" s="214">
        <v>1290</v>
      </c>
      <c r="BQ17" s="215">
        <f t="shared" si="44"/>
        <v>0.92810568065159471</v>
      </c>
      <c r="BR17" s="214">
        <f t="shared" si="45"/>
        <v>3247.0705343276695</v>
      </c>
      <c r="BS17" s="214">
        <f t="shared" si="46"/>
        <v>4011.0871306400622</v>
      </c>
      <c r="BT17" s="185">
        <f t="shared" si="47"/>
        <v>1282.9523809523807</v>
      </c>
      <c r="BU17" s="214">
        <v>1350</v>
      </c>
      <c r="BV17" s="215">
        <f t="shared" si="48"/>
        <v>0.86903408286226425</v>
      </c>
      <c r="BW17" s="242">
        <f t="shared" si="49"/>
        <v>3398.0970708080263</v>
      </c>
      <c r="BX17" s="242">
        <f t="shared" si="50"/>
        <v>3755.7914993141339</v>
      </c>
    </row>
    <row r="18" spans="1:76" s="181" customFormat="1" ht="23.25" customHeight="1" x14ac:dyDescent="0.2">
      <c r="A18" s="203" t="s">
        <v>20</v>
      </c>
      <c r="B18" s="227" t="s">
        <v>85</v>
      </c>
      <c r="C18" s="202" t="s">
        <v>70</v>
      </c>
      <c r="D18" s="247" t="s">
        <v>86</v>
      </c>
      <c r="E18" s="260">
        <v>11202010</v>
      </c>
      <c r="F18" s="198">
        <v>7</v>
      </c>
      <c r="G18" s="258">
        <v>7</v>
      </c>
      <c r="H18" s="246"/>
      <c r="I18" s="246"/>
      <c r="J18" s="245"/>
      <c r="K18" s="212">
        <v>3.7138</v>
      </c>
      <c r="L18" s="225">
        <v>701</v>
      </c>
      <c r="M18" s="212">
        <f t="shared" si="0"/>
        <v>3.7138</v>
      </c>
      <c r="N18" s="244">
        <v>701</v>
      </c>
      <c r="O18" s="157">
        <f t="shared" si="1"/>
        <v>2603.3737999999998</v>
      </c>
      <c r="P18" s="157">
        <f t="shared" si="2"/>
        <v>4321.8</v>
      </c>
      <c r="Q18" s="157">
        <f t="shared" si="3"/>
        <v>4321.8</v>
      </c>
      <c r="R18" s="209">
        <f t="shared" si="4"/>
        <v>0.60238183164422221</v>
      </c>
      <c r="S18" s="222">
        <f t="shared" si="5"/>
        <v>60.238183164422225</v>
      </c>
      <c r="T18" s="243">
        <v>60.2</v>
      </c>
      <c r="U18" s="220">
        <f t="shared" si="6"/>
        <v>700.55565727825945</v>
      </c>
      <c r="V18" s="219">
        <f t="shared" si="7"/>
        <v>3.7138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66.761904761904759</v>
      </c>
      <c r="AB18" s="214">
        <v>60</v>
      </c>
      <c r="AC18" s="215">
        <f t="shared" si="12"/>
        <v>0.54137026239067054</v>
      </c>
      <c r="AD18" s="214">
        <f t="shared" si="13"/>
        <v>222.828</v>
      </c>
      <c r="AE18" s="214">
        <f t="shared" si="14"/>
        <v>2339.694</v>
      </c>
      <c r="AF18" s="216">
        <f t="shared" si="15"/>
        <v>133.52380952380952</v>
      </c>
      <c r="AG18" s="214">
        <v>120</v>
      </c>
      <c r="AH18" s="215">
        <f t="shared" si="16"/>
        <v>0.54137026239067054</v>
      </c>
      <c r="AI18" s="214">
        <f t="shared" si="17"/>
        <v>445.65600000000001</v>
      </c>
      <c r="AJ18" s="214">
        <f t="shared" si="18"/>
        <v>2339.694</v>
      </c>
      <c r="AK18" s="185">
        <f t="shared" si="19"/>
        <v>200.28571428571428</v>
      </c>
      <c r="AL18" s="214">
        <v>240</v>
      </c>
      <c r="AM18" s="215">
        <f t="shared" si="20"/>
        <v>0.72182701652089398</v>
      </c>
      <c r="AN18" s="214">
        <f t="shared" si="21"/>
        <v>891.31200000000001</v>
      </c>
      <c r="AO18" s="214">
        <f t="shared" si="22"/>
        <v>3119.5919999999996</v>
      </c>
      <c r="AP18" s="185">
        <f t="shared" si="23"/>
        <v>267.04761904761904</v>
      </c>
      <c r="AQ18" s="214">
        <v>300</v>
      </c>
      <c r="AR18" s="215">
        <f t="shared" si="24"/>
        <v>0.67671282798833821</v>
      </c>
      <c r="AS18" s="214">
        <f t="shared" si="25"/>
        <v>1114.1400000000001</v>
      </c>
      <c r="AT18" s="214">
        <f t="shared" si="26"/>
        <v>2924.6175000000003</v>
      </c>
      <c r="AU18" s="185">
        <f t="shared" si="27"/>
        <v>300.42857142857144</v>
      </c>
      <c r="AV18" s="214">
        <v>360</v>
      </c>
      <c r="AW18" s="215">
        <f t="shared" si="28"/>
        <v>0.7218270165208942</v>
      </c>
      <c r="AX18" s="214">
        <f t="shared" si="29"/>
        <v>1336.9680000000001</v>
      </c>
      <c r="AY18" s="214">
        <f t="shared" si="30"/>
        <v>3119.5920000000006</v>
      </c>
      <c r="AZ18" s="185">
        <f t="shared" si="31"/>
        <v>367.19047619047615</v>
      </c>
      <c r="BA18" s="214">
        <v>420</v>
      </c>
      <c r="BB18" s="215">
        <f t="shared" si="32"/>
        <v>0.68901669758812623</v>
      </c>
      <c r="BC18" s="214">
        <f t="shared" si="33"/>
        <v>1559.796</v>
      </c>
      <c r="BD18" s="214">
        <f t="shared" si="34"/>
        <v>2977.7923636363639</v>
      </c>
      <c r="BE18" s="185">
        <f t="shared" si="35"/>
        <v>433.95238095238096</v>
      </c>
      <c r="BF18" s="214">
        <v>450</v>
      </c>
      <c r="BG18" s="215">
        <f t="shared" si="36"/>
        <v>0.62465799506615827</v>
      </c>
      <c r="BH18" s="214">
        <f t="shared" si="37"/>
        <v>1671.21</v>
      </c>
      <c r="BI18" s="214">
        <f t="shared" si="38"/>
        <v>2699.646923076923</v>
      </c>
      <c r="BJ18" s="185">
        <f t="shared" si="39"/>
        <v>500.71428571428567</v>
      </c>
      <c r="BK18" s="214">
        <v>480</v>
      </c>
      <c r="BL18" s="215">
        <f t="shared" si="40"/>
        <v>0.5774616132167153</v>
      </c>
      <c r="BM18" s="214">
        <f t="shared" si="41"/>
        <v>1782.624</v>
      </c>
      <c r="BN18" s="214">
        <f t="shared" si="42"/>
        <v>2495.6736000000001</v>
      </c>
      <c r="BO18" s="185">
        <f t="shared" si="43"/>
        <v>567.47619047619048</v>
      </c>
      <c r="BP18" s="214">
        <v>540</v>
      </c>
      <c r="BQ18" s="215">
        <f t="shared" si="44"/>
        <v>0.57321557194306294</v>
      </c>
      <c r="BR18" s="214">
        <f t="shared" si="45"/>
        <v>2005.452</v>
      </c>
      <c r="BS18" s="214">
        <f t="shared" si="46"/>
        <v>2477.3230588235297</v>
      </c>
      <c r="BT18" s="185">
        <f t="shared" si="47"/>
        <v>634.23809523809518</v>
      </c>
      <c r="BU18" s="214">
        <v>640</v>
      </c>
      <c r="BV18" s="215">
        <f t="shared" si="48"/>
        <v>0.60785432970180542</v>
      </c>
      <c r="BW18" s="242">
        <f t="shared" si="49"/>
        <v>2376.8319999999999</v>
      </c>
      <c r="BX18" s="242">
        <f t="shared" si="50"/>
        <v>2627.0248421052629</v>
      </c>
    </row>
    <row r="19" spans="1:76" s="181" customFormat="1" ht="23.25" customHeight="1" x14ac:dyDescent="0.2">
      <c r="A19" s="203" t="s">
        <v>20</v>
      </c>
      <c r="B19" s="227" t="s">
        <v>85</v>
      </c>
      <c r="C19" s="202" t="s">
        <v>70</v>
      </c>
      <c r="D19" s="247" t="s">
        <v>84</v>
      </c>
      <c r="E19" s="260">
        <v>11202010</v>
      </c>
      <c r="F19" s="198">
        <v>7</v>
      </c>
      <c r="G19" s="258">
        <v>7</v>
      </c>
      <c r="H19" s="246"/>
      <c r="I19" s="246"/>
      <c r="J19" s="245"/>
      <c r="K19" s="212">
        <v>3.7138</v>
      </c>
      <c r="L19" s="225">
        <v>1106</v>
      </c>
      <c r="M19" s="212">
        <f t="shared" si="0"/>
        <v>3.7138</v>
      </c>
      <c r="N19" s="244">
        <v>1106</v>
      </c>
      <c r="O19" s="157">
        <f t="shared" si="1"/>
        <v>4107.4628000000002</v>
      </c>
      <c r="P19" s="157">
        <f t="shared" si="2"/>
        <v>4321.8</v>
      </c>
      <c r="Q19" s="157">
        <f t="shared" si="3"/>
        <v>4321.8</v>
      </c>
      <c r="R19" s="209">
        <f t="shared" si="4"/>
        <v>0.9504055717525105</v>
      </c>
      <c r="S19" s="222">
        <f t="shared" si="5"/>
        <v>95.040557175251053</v>
      </c>
      <c r="T19" s="243">
        <v>95</v>
      </c>
      <c r="U19" s="220">
        <f t="shared" si="6"/>
        <v>1105.5280305886154</v>
      </c>
      <c r="V19" s="219">
        <f t="shared" si="7"/>
        <v>3.7138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105.33333333333333</v>
      </c>
      <c r="AB19" s="214">
        <v>60</v>
      </c>
      <c r="AC19" s="215">
        <f t="shared" si="12"/>
        <v>0.54137026239067054</v>
      </c>
      <c r="AD19" s="214">
        <f t="shared" si="13"/>
        <v>222.828</v>
      </c>
      <c r="AE19" s="214">
        <f t="shared" si="14"/>
        <v>2339.694</v>
      </c>
      <c r="AF19" s="216">
        <f t="shared" si="15"/>
        <v>210.66666666666666</v>
      </c>
      <c r="AG19" s="214">
        <v>120</v>
      </c>
      <c r="AH19" s="215">
        <f t="shared" si="16"/>
        <v>0.54137026239067054</v>
      </c>
      <c r="AI19" s="214">
        <f t="shared" si="17"/>
        <v>445.65600000000001</v>
      </c>
      <c r="AJ19" s="214">
        <f t="shared" si="18"/>
        <v>2339.694</v>
      </c>
      <c r="AK19" s="185">
        <f t="shared" si="19"/>
        <v>316</v>
      </c>
      <c r="AL19" s="214">
        <v>180</v>
      </c>
      <c r="AM19" s="215">
        <f t="shared" si="20"/>
        <v>0.54137026239067054</v>
      </c>
      <c r="AN19" s="214">
        <f t="shared" si="21"/>
        <v>668.48400000000004</v>
      </c>
      <c r="AO19" s="214">
        <f t="shared" si="22"/>
        <v>2339.694</v>
      </c>
      <c r="AP19" s="185">
        <f t="shared" si="23"/>
        <v>421.33333333333331</v>
      </c>
      <c r="AQ19" s="214">
        <v>300</v>
      </c>
      <c r="AR19" s="215">
        <f t="shared" si="24"/>
        <v>0.67671282798833821</v>
      </c>
      <c r="AS19" s="214">
        <f t="shared" si="25"/>
        <v>1114.1400000000001</v>
      </c>
      <c r="AT19" s="214">
        <f t="shared" si="26"/>
        <v>2924.6175000000003</v>
      </c>
      <c r="AU19" s="185">
        <f t="shared" si="27"/>
        <v>474</v>
      </c>
      <c r="AV19" s="214">
        <v>420</v>
      </c>
      <c r="AW19" s="215">
        <f t="shared" si="28"/>
        <v>0.84213151927437635</v>
      </c>
      <c r="AX19" s="214">
        <f t="shared" si="29"/>
        <v>1559.796</v>
      </c>
      <c r="AY19" s="214">
        <f t="shared" si="30"/>
        <v>3639.5239999999999</v>
      </c>
      <c r="AZ19" s="185">
        <f t="shared" si="31"/>
        <v>579.33333333333326</v>
      </c>
      <c r="BA19" s="214">
        <v>460</v>
      </c>
      <c r="BB19" s="215">
        <f t="shared" si="32"/>
        <v>0.75463733545366196</v>
      </c>
      <c r="BC19" s="214">
        <f t="shared" si="33"/>
        <v>1708.348</v>
      </c>
      <c r="BD19" s="214">
        <f t="shared" si="34"/>
        <v>3261.3916363636363</v>
      </c>
      <c r="BE19" s="185">
        <f t="shared" si="35"/>
        <v>684.66666666666663</v>
      </c>
      <c r="BF19" s="214">
        <v>630</v>
      </c>
      <c r="BG19" s="215">
        <f t="shared" si="36"/>
        <v>0.87452119309262166</v>
      </c>
      <c r="BH19" s="214">
        <f t="shared" si="37"/>
        <v>2339.694</v>
      </c>
      <c r="BI19" s="214">
        <f t="shared" si="38"/>
        <v>3779.5056923076922</v>
      </c>
      <c r="BJ19" s="185">
        <f t="shared" si="39"/>
        <v>790</v>
      </c>
      <c r="BK19" s="214">
        <v>720</v>
      </c>
      <c r="BL19" s="215">
        <f t="shared" si="40"/>
        <v>0.86619241982507289</v>
      </c>
      <c r="BM19" s="214">
        <f t="shared" si="41"/>
        <v>2673.9360000000001</v>
      </c>
      <c r="BN19" s="214">
        <f t="shared" si="42"/>
        <v>3743.5104000000001</v>
      </c>
      <c r="BO19" s="185">
        <f t="shared" si="43"/>
        <v>895.33333333333326</v>
      </c>
      <c r="BP19" s="214">
        <v>810</v>
      </c>
      <c r="BQ19" s="215">
        <f t="shared" si="44"/>
        <v>0.8598233579145943</v>
      </c>
      <c r="BR19" s="214">
        <f t="shared" si="45"/>
        <v>3008.1779999999999</v>
      </c>
      <c r="BS19" s="214">
        <f t="shared" si="46"/>
        <v>3715.9845882352938</v>
      </c>
      <c r="BT19" s="185">
        <f t="shared" si="47"/>
        <v>1000.6666666666666</v>
      </c>
      <c r="BU19" s="214">
        <v>930</v>
      </c>
      <c r="BV19" s="215">
        <f t="shared" si="48"/>
        <v>0.88328832284793601</v>
      </c>
      <c r="BW19" s="242">
        <f t="shared" si="49"/>
        <v>3453.8339999999998</v>
      </c>
      <c r="BX19" s="242">
        <f t="shared" si="50"/>
        <v>3817.3954736842102</v>
      </c>
    </row>
    <row r="20" spans="1:76" s="181" customFormat="1" ht="23.25" customHeight="1" x14ac:dyDescent="0.2">
      <c r="A20" s="203" t="s">
        <v>20</v>
      </c>
      <c r="B20" s="227" t="s">
        <v>56</v>
      </c>
      <c r="C20" s="202" t="s">
        <v>70</v>
      </c>
      <c r="D20" s="247" t="s">
        <v>83</v>
      </c>
      <c r="E20" s="252">
        <v>11219207</v>
      </c>
      <c r="F20" s="198">
        <v>7</v>
      </c>
      <c r="G20" s="258">
        <v>6.5</v>
      </c>
      <c r="H20" s="246"/>
      <c r="I20" s="245"/>
      <c r="J20" s="245"/>
      <c r="K20" s="212">
        <v>2.6353</v>
      </c>
      <c r="L20" s="225">
        <v>1447</v>
      </c>
      <c r="M20" s="212">
        <f t="shared" si="0"/>
        <v>2.6353</v>
      </c>
      <c r="N20" s="244">
        <v>1447</v>
      </c>
      <c r="O20" s="157">
        <f t="shared" si="1"/>
        <v>3813.2790999999997</v>
      </c>
      <c r="P20" s="157">
        <f t="shared" si="2"/>
        <v>4013.1</v>
      </c>
      <c r="Q20" s="157">
        <f t="shared" si="3"/>
        <v>4013.1</v>
      </c>
      <c r="R20" s="209">
        <f t="shared" si="4"/>
        <v>0.95020784430988503</v>
      </c>
      <c r="S20" s="222">
        <f t="shared" si="5"/>
        <v>95.020784430988499</v>
      </c>
      <c r="T20" s="243">
        <v>95</v>
      </c>
      <c r="U20" s="220">
        <f t="shared" si="6"/>
        <v>1446.6834895457823</v>
      </c>
      <c r="V20" s="219">
        <f t="shared" si="7"/>
        <v>2.6353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137.8095238095238</v>
      </c>
      <c r="AB20" s="214">
        <v>120</v>
      </c>
      <c r="AC20" s="215">
        <f t="shared" si="12"/>
        <v>0.82740973312401889</v>
      </c>
      <c r="AD20" s="214">
        <f t="shared" si="13"/>
        <v>316.23599999999999</v>
      </c>
      <c r="AE20" s="214">
        <f t="shared" si="14"/>
        <v>3320.4780000000001</v>
      </c>
      <c r="AF20" s="216">
        <f t="shared" si="15"/>
        <v>275.61904761904759</v>
      </c>
      <c r="AG20" s="214">
        <v>240</v>
      </c>
      <c r="AH20" s="215">
        <f t="shared" si="16"/>
        <v>0.82740973312401889</v>
      </c>
      <c r="AI20" s="214">
        <f t="shared" si="17"/>
        <v>632.47199999999998</v>
      </c>
      <c r="AJ20" s="214">
        <f t="shared" si="18"/>
        <v>3320.4780000000001</v>
      </c>
      <c r="AK20" s="185">
        <f t="shared" si="19"/>
        <v>413.42857142857139</v>
      </c>
      <c r="AL20" s="214">
        <v>445</v>
      </c>
      <c r="AM20" s="215">
        <f t="shared" si="20"/>
        <v>1.0227703645560788</v>
      </c>
      <c r="AN20" s="214">
        <f t="shared" si="21"/>
        <v>1172.7085</v>
      </c>
      <c r="AO20" s="214">
        <f t="shared" si="22"/>
        <v>4104.4797499999995</v>
      </c>
      <c r="AP20" s="185">
        <f t="shared" si="23"/>
        <v>551.23809523809518</v>
      </c>
      <c r="AQ20" s="214">
        <v>625</v>
      </c>
      <c r="AR20" s="215">
        <f t="shared" si="24"/>
        <v>1.0773564233385662</v>
      </c>
      <c r="AS20" s="214">
        <f t="shared" si="25"/>
        <v>1647.0625</v>
      </c>
      <c r="AT20" s="214">
        <f t="shared" si="26"/>
        <v>4323.5390625</v>
      </c>
      <c r="AU20" s="185">
        <f t="shared" si="27"/>
        <v>620.14285714285711</v>
      </c>
      <c r="AV20" s="214">
        <v>690</v>
      </c>
      <c r="AW20" s="215">
        <f t="shared" si="28"/>
        <v>1.0572457701029132</v>
      </c>
      <c r="AX20" s="214">
        <f t="shared" si="29"/>
        <v>1818.357</v>
      </c>
      <c r="AY20" s="214">
        <f t="shared" si="30"/>
        <v>4242.8330000000005</v>
      </c>
      <c r="AZ20" s="185">
        <f t="shared" si="31"/>
        <v>757.95238095238085</v>
      </c>
      <c r="BA20" s="214">
        <v>800</v>
      </c>
      <c r="BB20" s="215">
        <f t="shared" si="32"/>
        <v>1.0029208886351741</v>
      </c>
      <c r="BC20" s="214">
        <f t="shared" si="33"/>
        <v>2108.2399999999998</v>
      </c>
      <c r="BD20" s="214">
        <f t="shared" si="34"/>
        <v>4024.8218181818174</v>
      </c>
      <c r="BE20" s="185">
        <f t="shared" si="35"/>
        <v>895.7619047619047</v>
      </c>
      <c r="BF20" s="214">
        <v>1050</v>
      </c>
      <c r="BG20" s="215">
        <f t="shared" si="36"/>
        <v>1.1138207945900254</v>
      </c>
      <c r="BH20" s="214">
        <f t="shared" si="37"/>
        <v>2767.0650000000001</v>
      </c>
      <c r="BI20" s="214">
        <f t="shared" si="38"/>
        <v>4469.874230769231</v>
      </c>
      <c r="BJ20" s="185">
        <f t="shared" si="39"/>
        <v>1033.5714285714284</v>
      </c>
      <c r="BK20" s="214">
        <v>1170</v>
      </c>
      <c r="BL20" s="215">
        <f t="shared" si="40"/>
        <v>1.0756326530612246</v>
      </c>
      <c r="BM20" s="214">
        <f t="shared" si="41"/>
        <v>3083.3009999999999</v>
      </c>
      <c r="BN20" s="214">
        <f t="shared" si="42"/>
        <v>4316.6214</v>
      </c>
      <c r="BO20" s="185">
        <f t="shared" si="43"/>
        <v>1171.3809523809523</v>
      </c>
      <c r="BP20" s="214">
        <v>1290</v>
      </c>
      <c r="BQ20" s="215">
        <f t="shared" si="44"/>
        <v>1.046429956598024</v>
      </c>
      <c r="BR20" s="214">
        <f t="shared" si="45"/>
        <v>3399.5369999999998</v>
      </c>
      <c r="BS20" s="214">
        <f t="shared" si="46"/>
        <v>4199.4280588235297</v>
      </c>
      <c r="BT20" s="185">
        <f t="shared" si="47"/>
        <v>1309.1904761904761</v>
      </c>
      <c r="BU20" s="214">
        <v>1417</v>
      </c>
      <c r="BV20" s="215">
        <f t="shared" si="48"/>
        <v>1.0284557823129252</v>
      </c>
      <c r="BW20" s="242">
        <f t="shared" si="49"/>
        <v>3734.2201</v>
      </c>
      <c r="BX20" s="242">
        <f t="shared" si="50"/>
        <v>4127.2959000000001</v>
      </c>
    </row>
    <row r="21" spans="1:76" s="181" customFormat="1" ht="23.25" customHeight="1" x14ac:dyDescent="0.2">
      <c r="A21" s="203" t="s">
        <v>20</v>
      </c>
      <c r="B21" s="227" t="s">
        <v>56</v>
      </c>
      <c r="C21" s="202" t="s">
        <v>70</v>
      </c>
      <c r="D21" s="247" t="s">
        <v>82</v>
      </c>
      <c r="E21" s="252">
        <v>11219207</v>
      </c>
      <c r="F21" s="198">
        <v>7</v>
      </c>
      <c r="G21" s="258">
        <v>7</v>
      </c>
      <c r="H21" s="246"/>
      <c r="I21" s="245"/>
      <c r="J21" s="245"/>
      <c r="K21" s="212">
        <v>2.6353</v>
      </c>
      <c r="L21" s="225">
        <v>1558</v>
      </c>
      <c r="M21" s="212">
        <f t="shared" si="0"/>
        <v>2.6353</v>
      </c>
      <c r="N21" s="244">
        <v>1558</v>
      </c>
      <c r="O21" s="157">
        <f t="shared" si="1"/>
        <v>4105.7974000000004</v>
      </c>
      <c r="P21" s="157">
        <f t="shared" si="2"/>
        <v>4321.8</v>
      </c>
      <c r="Q21" s="157">
        <f t="shared" si="3"/>
        <v>4321.8</v>
      </c>
      <c r="R21" s="209">
        <f t="shared" si="4"/>
        <v>0.9500202230552085</v>
      </c>
      <c r="S21" s="222">
        <f t="shared" si="5"/>
        <v>95.002022305520853</v>
      </c>
      <c r="T21" s="243">
        <v>95</v>
      </c>
      <c r="U21" s="220">
        <f t="shared" si="6"/>
        <v>1557.9668348954576</v>
      </c>
      <c r="V21" s="219">
        <f t="shared" si="7"/>
        <v>2.6353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148.38095238095238</v>
      </c>
      <c r="AB21" s="214">
        <v>120</v>
      </c>
      <c r="AC21" s="215">
        <f t="shared" si="12"/>
        <v>0.76830903790087457</v>
      </c>
      <c r="AD21" s="214">
        <f t="shared" si="13"/>
        <v>316.23599999999999</v>
      </c>
      <c r="AE21" s="214">
        <f t="shared" si="14"/>
        <v>3320.4780000000001</v>
      </c>
      <c r="AF21" s="216">
        <f t="shared" si="15"/>
        <v>296.76190476190476</v>
      </c>
      <c r="AG21" s="214">
        <v>302</v>
      </c>
      <c r="AH21" s="215">
        <f t="shared" si="16"/>
        <v>0.96678887269193381</v>
      </c>
      <c r="AI21" s="214">
        <f t="shared" si="17"/>
        <v>795.86059999999998</v>
      </c>
      <c r="AJ21" s="214">
        <f t="shared" si="18"/>
        <v>4178.2681499999999</v>
      </c>
      <c r="AK21" s="185">
        <f t="shared" si="19"/>
        <v>445.14285714285711</v>
      </c>
      <c r="AL21" s="214">
        <v>422</v>
      </c>
      <c r="AM21" s="215">
        <f t="shared" si="20"/>
        <v>0.90062892776158077</v>
      </c>
      <c r="AN21" s="214">
        <f t="shared" si="21"/>
        <v>1112.0966000000001</v>
      </c>
      <c r="AO21" s="214">
        <f t="shared" si="22"/>
        <v>3892.3380999999999</v>
      </c>
      <c r="AP21" s="185">
        <f t="shared" si="23"/>
        <v>593.52380952380952</v>
      </c>
      <c r="AQ21" s="214">
        <v>602</v>
      </c>
      <c r="AR21" s="215">
        <f t="shared" si="24"/>
        <v>0.96358758503401354</v>
      </c>
      <c r="AS21" s="214">
        <f t="shared" si="25"/>
        <v>1586.4505999999999</v>
      </c>
      <c r="AT21" s="214">
        <f t="shared" si="26"/>
        <v>4164.4328249999999</v>
      </c>
      <c r="AU21" s="185">
        <f t="shared" si="27"/>
        <v>667.71428571428567</v>
      </c>
      <c r="AV21" s="214">
        <v>684</v>
      </c>
      <c r="AW21" s="215">
        <f t="shared" si="28"/>
        <v>0.97319144800777446</v>
      </c>
      <c r="AX21" s="214">
        <f t="shared" si="29"/>
        <v>1802.5452</v>
      </c>
      <c r="AY21" s="214">
        <f t="shared" si="30"/>
        <v>4205.9387999999999</v>
      </c>
      <c r="AZ21" s="185">
        <f t="shared" si="31"/>
        <v>816.09523809523807</v>
      </c>
      <c r="BA21" s="214">
        <v>804</v>
      </c>
      <c r="BB21" s="215">
        <f t="shared" si="32"/>
        <v>0.93594010071561073</v>
      </c>
      <c r="BC21" s="214">
        <f t="shared" si="33"/>
        <v>2118.7811999999999</v>
      </c>
      <c r="BD21" s="214">
        <f t="shared" si="34"/>
        <v>4044.9459272727267</v>
      </c>
      <c r="BE21" s="185">
        <f t="shared" si="35"/>
        <v>964.47619047619048</v>
      </c>
      <c r="BF21" s="214">
        <v>910</v>
      </c>
      <c r="BG21" s="215">
        <f t="shared" si="36"/>
        <v>0.89636054421768707</v>
      </c>
      <c r="BH21" s="214">
        <f t="shared" si="37"/>
        <v>2398.123</v>
      </c>
      <c r="BI21" s="214">
        <f t="shared" si="38"/>
        <v>3873.8910000000001</v>
      </c>
      <c r="BJ21" s="185">
        <f t="shared" si="39"/>
        <v>1112.8571428571429</v>
      </c>
      <c r="BK21" s="214">
        <v>1010</v>
      </c>
      <c r="BL21" s="215">
        <f t="shared" si="40"/>
        <v>0.86221347586653685</v>
      </c>
      <c r="BM21" s="214">
        <f t="shared" si="41"/>
        <v>2661.6529999999998</v>
      </c>
      <c r="BN21" s="214">
        <f t="shared" si="42"/>
        <v>3726.3141999999993</v>
      </c>
      <c r="BO21" s="185">
        <f t="shared" si="43"/>
        <v>1261.2380952380952</v>
      </c>
      <c r="BP21" s="214">
        <v>1130</v>
      </c>
      <c r="BQ21" s="215">
        <f t="shared" si="44"/>
        <v>0.8511658949294002</v>
      </c>
      <c r="BR21" s="214">
        <f t="shared" si="45"/>
        <v>2977.8890000000001</v>
      </c>
      <c r="BS21" s="214">
        <f t="shared" si="46"/>
        <v>3678.5687647058821</v>
      </c>
      <c r="BT21" s="185">
        <f t="shared" si="47"/>
        <v>1409.6190476190477</v>
      </c>
      <c r="BU21" s="214">
        <v>1270</v>
      </c>
      <c r="BV21" s="215">
        <f t="shared" si="48"/>
        <v>0.85592322643343044</v>
      </c>
      <c r="BW21" s="242">
        <f t="shared" si="49"/>
        <v>3346.8310000000001</v>
      </c>
      <c r="BX21" s="242">
        <f t="shared" si="50"/>
        <v>3699.1289999999999</v>
      </c>
    </row>
    <row r="22" spans="1:76" s="181" customFormat="1" ht="23.25" customHeight="1" x14ac:dyDescent="0.2">
      <c r="A22" s="203" t="s">
        <v>20</v>
      </c>
      <c r="B22" s="227" t="s">
        <v>65</v>
      </c>
      <c r="C22" s="202" t="s">
        <v>70</v>
      </c>
      <c r="D22" s="247" t="s">
        <v>81</v>
      </c>
      <c r="E22" s="261">
        <v>11229151</v>
      </c>
      <c r="F22" s="198">
        <v>6</v>
      </c>
      <c r="G22" s="258">
        <v>6</v>
      </c>
      <c r="H22" s="245"/>
      <c r="I22" s="245"/>
      <c r="J22" s="245">
        <v>630</v>
      </c>
      <c r="K22" s="212">
        <v>5.2660999999999998</v>
      </c>
      <c r="L22" s="225">
        <v>584</v>
      </c>
      <c r="M22" s="212">
        <f t="shared" si="0"/>
        <v>5.2660999999999998</v>
      </c>
      <c r="N22" s="224">
        <v>602</v>
      </c>
      <c r="O22" s="157">
        <f t="shared" si="1"/>
        <v>3170.1922</v>
      </c>
      <c r="P22" s="157">
        <f t="shared" si="2"/>
        <v>3704.3999999999996</v>
      </c>
      <c r="Q22" s="157">
        <f t="shared" si="3"/>
        <v>4334.3999999999996</v>
      </c>
      <c r="R22" s="209">
        <f t="shared" si="4"/>
        <v>0.73140277777777785</v>
      </c>
      <c r="S22" s="222">
        <f t="shared" si="5"/>
        <v>73.140277777777783</v>
      </c>
      <c r="T22" s="251">
        <v>73.3</v>
      </c>
      <c r="U22" s="220">
        <f t="shared" si="6"/>
        <v>515.62355443307183</v>
      </c>
      <c r="V22" s="219">
        <f t="shared" si="7"/>
        <v>5.2660999999999998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57.333333333333336</v>
      </c>
      <c r="AB22" s="214">
        <v>30</v>
      </c>
      <c r="AC22" s="215">
        <f t="shared" si="12"/>
        <v>0.38271075581395353</v>
      </c>
      <c r="AD22" s="214">
        <f t="shared" si="13"/>
        <v>157.983</v>
      </c>
      <c r="AE22" s="214">
        <f t="shared" si="14"/>
        <v>1658.8215</v>
      </c>
      <c r="AF22" s="216">
        <f t="shared" si="15"/>
        <v>114.66666666666667</v>
      </c>
      <c r="AG22" s="214">
        <v>82</v>
      </c>
      <c r="AH22" s="215">
        <f t="shared" si="16"/>
        <v>0.52303803294573648</v>
      </c>
      <c r="AI22" s="214">
        <f t="shared" si="17"/>
        <v>431.8202</v>
      </c>
      <c r="AJ22" s="214">
        <f t="shared" si="18"/>
        <v>2267.0560500000001</v>
      </c>
      <c r="AK22" s="185">
        <f t="shared" si="19"/>
        <v>172</v>
      </c>
      <c r="AL22" s="214">
        <v>120</v>
      </c>
      <c r="AM22" s="215">
        <f t="shared" si="20"/>
        <v>0.51028100775193808</v>
      </c>
      <c r="AN22" s="214">
        <f t="shared" si="21"/>
        <v>631.93200000000002</v>
      </c>
      <c r="AO22" s="214">
        <f t="shared" si="22"/>
        <v>2211.7620000000002</v>
      </c>
      <c r="AP22" s="185">
        <f t="shared" si="23"/>
        <v>229.33333333333334</v>
      </c>
      <c r="AQ22" s="214">
        <v>140</v>
      </c>
      <c r="AR22" s="215">
        <f t="shared" si="24"/>
        <v>0.4464958817829458</v>
      </c>
      <c r="AS22" s="214">
        <f t="shared" si="25"/>
        <v>737.25400000000002</v>
      </c>
      <c r="AT22" s="214">
        <f t="shared" si="26"/>
        <v>1935.2917500000001</v>
      </c>
      <c r="AU22" s="185">
        <f t="shared" si="27"/>
        <v>258</v>
      </c>
      <c r="AV22" s="214">
        <v>180</v>
      </c>
      <c r="AW22" s="215">
        <f t="shared" si="28"/>
        <v>0.51028100775193797</v>
      </c>
      <c r="AX22" s="214">
        <f t="shared" si="29"/>
        <v>947.89799999999991</v>
      </c>
      <c r="AY22" s="214">
        <f t="shared" si="30"/>
        <v>2211.7619999999997</v>
      </c>
      <c r="AZ22" s="185">
        <f t="shared" si="31"/>
        <v>315.33333333333337</v>
      </c>
      <c r="BA22" s="214">
        <v>240</v>
      </c>
      <c r="BB22" s="215">
        <f t="shared" si="32"/>
        <v>0.55667019027484155</v>
      </c>
      <c r="BC22" s="214">
        <f t="shared" si="33"/>
        <v>1263.864</v>
      </c>
      <c r="BD22" s="214">
        <f t="shared" si="34"/>
        <v>2412.8312727272728</v>
      </c>
      <c r="BE22" s="185">
        <f t="shared" si="35"/>
        <v>372.66666666666669</v>
      </c>
      <c r="BF22" s="214">
        <v>300</v>
      </c>
      <c r="BG22" s="215">
        <f t="shared" si="36"/>
        <v>0.58878577817531308</v>
      </c>
      <c r="BH22" s="214">
        <f t="shared" si="37"/>
        <v>1579.83</v>
      </c>
      <c r="BI22" s="214">
        <f t="shared" si="38"/>
        <v>2552.0330769230768</v>
      </c>
      <c r="BJ22" s="185">
        <f t="shared" si="39"/>
        <v>430</v>
      </c>
      <c r="BK22" s="214">
        <v>340</v>
      </c>
      <c r="BL22" s="215">
        <f t="shared" si="40"/>
        <v>0.57831847545219639</v>
      </c>
      <c r="BM22" s="214">
        <f t="shared" si="41"/>
        <v>1790.4739999999999</v>
      </c>
      <c r="BN22" s="214">
        <f t="shared" si="42"/>
        <v>2506.6635999999999</v>
      </c>
      <c r="BO22" s="185">
        <f t="shared" si="43"/>
        <v>487.33333333333337</v>
      </c>
      <c r="BP22" s="214">
        <v>420</v>
      </c>
      <c r="BQ22" s="215">
        <f t="shared" si="44"/>
        <v>0.63034712722298225</v>
      </c>
      <c r="BR22" s="214">
        <f t="shared" si="45"/>
        <v>2211.7619999999997</v>
      </c>
      <c r="BS22" s="214">
        <f t="shared" si="46"/>
        <v>2732.1765882352938</v>
      </c>
      <c r="BT22" s="185">
        <f t="shared" si="47"/>
        <v>544.66666666666674</v>
      </c>
      <c r="BU22" s="214">
        <v>464</v>
      </c>
      <c r="BV22" s="215">
        <f t="shared" si="48"/>
        <v>0.62307996736026117</v>
      </c>
      <c r="BW22" s="242">
        <f t="shared" si="49"/>
        <v>2443.4703999999997</v>
      </c>
      <c r="BX22" s="242">
        <f t="shared" si="50"/>
        <v>2700.6778105263156</v>
      </c>
    </row>
    <row r="23" spans="1:76" s="181" customFormat="1" ht="23.25" customHeight="1" x14ac:dyDescent="0.2">
      <c r="A23" s="203" t="s">
        <v>20</v>
      </c>
      <c r="B23" s="227" t="s">
        <v>65</v>
      </c>
      <c r="C23" s="202" t="s">
        <v>70</v>
      </c>
      <c r="D23" s="247" t="s">
        <v>80</v>
      </c>
      <c r="E23" s="261">
        <v>11229151</v>
      </c>
      <c r="F23" s="198">
        <v>7</v>
      </c>
      <c r="G23" s="258">
        <v>5</v>
      </c>
      <c r="H23" s="245"/>
      <c r="I23" s="245"/>
      <c r="J23" s="245">
        <f>630+630</f>
        <v>1260</v>
      </c>
      <c r="K23" s="212">
        <v>5.2992999999999997</v>
      </c>
      <c r="L23" s="225">
        <v>577</v>
      </c>
      <c r="M23" s="212">
        <f t="shared" si="0"/>
        <v>5.2992999999999997</v>
      </c>
      <c r="N23" s="244">
        <v>409</v>
      </c>
      <c r="O23" s="157">
        <f t="shared" si="1"/>
        <v>2167.4137000000001</v>
      </c>
      <c r="P23" s="157">
        <f t="shared" si="2"/>
        <v>3087</v>
      </c>
      <c r="Q23" s="157">
        <f t="shared" si="3"/>
        <v>4347</v>
      </c>
      <c r="R23" s="209">
        <f t="shared" si="4"/>
        <v>0.49859988497814584</v>
      </c>
      <c r="S23" s="222">
        <f t="shared" si="5"/>
        <v>49.859988497814584</v>
      </c>
      <c r="T23" s="248">
        <v>50.2</v>
      </c>
      <c r="U23" s="220">
        <f t="shared" si="6"/>
        <v>292.42994357745368</v>
      </c>
      <c r="V23" s="219">
        <f t="shared" si="7"/>
        <v>5.2992999999999997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38.952380952380949</v>
      </c>
      <c r="AB23" s="214">
        <v>60</v>
      </c>
      <c r="AC23" s="215">
        <f t="shared" si="12"/>
        <v>0.7680144927536231</v>
      </c>
      <c r="AD23" s="214">
        <f t="shared" si="13"/>
        <v>317.95799999999997</v>
      </c>
      <c r="AE23" s="214">
        <f t="shared" si="14"/>
        <v>3338.5589999999997</v>
      </c>
      <c r="AF23" s="216">
        <f t="shared" si="15"/>
        <v>77.904761904761898</v>
      </c>
      <c r="AG23" s="214">
        <v>110</v>
      </c>
      <c r="AH23" s="215">
        <f t="shared" si="16"/>
        <v>0.70401328502415461</v>
      </c>
      <c r="AI23" s="214">
        <f t="shared" si="17"/>
        <v>582.923</v>
      </c>
      <c r="AJ23" s="214">
        <f t="shared" si="18"/>
        <v>3060.34575</v>
      </c>
      <c r="AK23" s="185">
        <f t="shared" si="19"/>
        <v>116.85714285714285</v>
      </c>
      <c r="AL23" s="214">
        <v>165</v>
      </c>
      <c r="AM23" s="215">
        <f t="shared" si="20"/>
        <v>0.70401328502415461</v>
      </c>
      <c r="AN23" s="214">
        <f t="shared" si="21"/>
        <v>874.3845</v>
      </c>
      <c r="AO23" s="214">
        <f t="shared" si="22"/>
        <v>3060.34575</v>
      </c>
      <c r="AP23" s="185">
        <f t="shared" si="23"/>
        <v>155.8095238095238</v>
      </c>
      <c r="AQ23" s="214">
        <v>225</v>
      </c>
      <c r="AR23" s="215">
        <f t="shared" si="24"/>
        <v>0.72001358695652173</v>
      </c>
      <c r="AS23" s="214">
        <f t="shared" si="25"/>
        <v>1192.3425</v>
      </c>
      <c r="AT23" s="214">
        <f t="shared" si="26"/>
        <v>3129.8990625000001</v>
      </c>
      <c r="AU23" s="185">
        <f t="shared" si="27"/>
        <v>175.28571428571428</v>
      </c>
      <c r="AV23" s="214">
        <v>246</v>
      </c>
      <c r="AW23" s="215">
        <f t="shared" si="28"/>
        <v>0.6997465378421901</v>
      </c>
      <c r="AX23" s="214">
        <f t="shared" si="29"/>
        <v>1303.6278</v>
      </c>
      <c r="AY23" s="214">
        <f t="shared" si="30"/>
        <v>3041.7982000000002</v>
      </c>
      <c r="AZ23" s="185">
        <f t="shared" si="31"/>
        <v>214.23809523809521</v>
      </c>
      <c r="BA23" s="214">
        <v>300</v>
      </c>
      <c r="BB23" s="215">
        <f t="shared" si="32"/>
        <v>0.69819499341238478</v>
      </c>
      <c r="BC23" s="214">
        <f t="shared" si="33"/>
        <v>1589.79</v>
      </c>
      <c r="BD23" s="214">
        <f t="shared" si="34"/>
        <v>3035.0536363636365</v>
      </c>
      <c r="BE23" s="185">
        <f t="shared" si="35"/>
        <v>253.19047619047618</v>
      </c>
      <c r="BF23" s="214">
        <v>360</v>
      </c>
      <c r="BG23" s="215">
        <f t="shared" si="36"/>
        <v>0.70893645484949819</v>
      </c>
      <c r="BH23" s="214">
        <f t="shared" si="37"/>
        <v>1907.7479999999998</v>
      </c>
      <c r="BI23" s="214">
        <f t="shared" si="38"/>
        <v>3081.7467692307687</v>
      </c>
      <c r="BJ23" s="185">
        <f t="shared" si="39"/>
        <v>292.14285714285711</v>
      </c>
      <c r="BK23" s="214">
        <v>420</v>
      </c>
      <c r="BL23" s="215">
        <f t="shared" si="40"/>
        <v>0.71681352657004827</v>
      </c>
      <c r="BM23" s="214">
        <f t="shared" si="41"/>
        <v>2225.7059999999997</v>
      </c>
      <c r="BN23" s="214">
        <f t="shared" si="42"/>
        <v>3115.9883999999997</v>
      </c>
      <c r="BO23" s="185">
        <f t="shared" si="43"/>
        <v>331.09523809523807</v>
      </c>
      <c r="BP23" s="214">
        <v>480</v>
      </c>
      <c r="BQ23" s="215">
        <f t="shared" si="44"/>
        <v>0.72283716965046874</v>
      </c>
      <c r="BR23" s="214">
        <f t="shared" si="45"/>
        <v>2543.6639999999998</v>
      </c>
      <c r="BS23" s="214">
        <f t="shared" si="46"/>
        <v>3142.1731764705878</v>
      </c>
      <c r="BT23" s="185">
        <f t="shared" si="47"/>
        <v>370.04761904761904</v>
      </c>
      <c r="BU23" s="214">
        <v>540</v>
      </c>
      <c r="BV23" s="215">
        <f t="shared" si="48"/>
        <v>0.72759267734553779</v>
      </c>
      <c r="BW23" s="242">
        <f t="shared" si="49"/>
        <v>2861.6219999999998</v>
      </c>
      <c r="BX23" s="242">
        <f t="shared" si="50"/>
        <v>3162.8453684210526</v>
      </c>
    </row>
    <row r="24" spans="1:76" s="181" customFormat="1" ht="23.25" customHeight="1" x14ac:dyDescent="0.2">
      <c r="A24" s="203" t="s">
        <v>20</v>
      </c>
      <c r="B24" s="227" t="s">
        <v>65</v>
      </c>
      <c r="C24" s="202" t="s">
        <v>70</v>
      </c>
      <c r="D24" s="247" t="s">
        <v>79</v>
      </c>
      <c r="E24" s="261">
        <v>11229151</v>
      </c>
      <c r="F24" s="198">
        <v>6</v>
      </c>
      <c r="G24" s="258">
        <v>7</v>
      </c>
      <c r="H24" s="246"/>
      <c r="I24" s="245"/>
      <c r="J24" s="245"/>
      <c r="K24" s="212">
        <v>5.2992999999999997</v>
      </c>
      <c r="L24" s="225">
        <v>734</v>
      </c>
      <c r="M24" s="212">
        <f t="shared" si="0"/>
        <v>5.2992999999999997</v>
      </c>
      <c r="N24" s="244">
        <v>734</v>
      </c>
      <c r="O24" s="157">
        <f t="shared" si="1"/>
        <v>3889.6861999999996</v>
      </c>
      <c r="P24" s="157">
        <f t="shared" si="2"/>
        <v>4321.8</v>
      </c>
      <c r="Q24" s="157">
        <f t="shared" si="3"/>
        <v>4321.8</v>
      </c>
      <c r="R24" s="209">
        <f t="shared" si="4"/>
        <v>0.9000153176917024</v>
      </c>
      <c r="S24" s="222">
        <f t="shared" si="5"/>
        <v>90.001531769170242</v>
      </c>
      <c r="T24" s="243">
        <v>90</v>
      </c>
      <c r="U24" s="220">
        <f t="shared" si="6"/>
        <v>733.98750778404701</v>
      </c>
      <c r="V24" s="219">
        <f t="shared" si="7"/>
        <v>5.2992999999999997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69.904761904761898</v>
      </c>
      <c r="AB24" s="214">
        <v>60</v>
      </c>
      <c r="AC24" s="215">
        <f t="shared" si="12"/>
        <v>0.77249271137026232</v>
      </c>
      <c r="AD24" s="214">
        <f t="shared" si="13"/>
        <v>317.95799999999997</v>
      </c>
      <c r="AE24" s="214">
        <f t="shared" si="14"/>
        <v>3338.5589999999997</v>
      </c>
      <c r="AF24" s="216">
        <f t="shared" si="15"/>
        <v>139.8095238095238</v>
      </c>
      <c r="AG24" s="214">
        <v>150</v>
      </c>
      <c r="AH24" s="215">
        <f t="shared" si="16"/>
        <v>0.96561588921282782</v>
      </c>
      <c r="AI24" s="214">
        <f t="shared" si="17"/>
        <v>794.89499999999998</v>
      </c>
      <c r="AJ24" s="214">
        <f t="shared" si="18"/>
        <v>4173.1987499999996</v>
      </c>
      <c r="AK24" s="185">
        <f t="shared" si="19"/>
        <v>209.71428571428569</v>
      </c>
      <c r="AL24" s="214">
        <v>220</v>
      </c>
      <c r="AM24" s="215">
        <f t="shared" si="20"/>
        <v>0.94415775834143179</v>
      </c>
      <c r="AN24" s="214">
        <f t="shared" si="21"/>
        <v>1165.846</v>
      </c>
      <c r="AO24" s="214">
        <f t="shared" si="22"/>
        <v>4080.4610000000002</v>
      </c>
      <c r="AP24" s="185">
        <f t="shared" si="23"/>
        <v>279.61904761904759</v>
      </c>
      <c r="AQ24" s="214">
        <v>300</v>
      </c>
      <c r="AR24" s="215">
        <f t="shared" si="24"/>
        <v>0.96561588921282782</v>
      </c>
      <c r="AS24" s="214">
        <f t="shared" si="25"/>
        <v>1589.79</v>
      </c>
      <c r="AT24" s="214">
        <f t="shared" si="26"/>
        <v>4173.1987499999996</v>
      </c>
      <c r="AU24" s="185">
        <f t="shared" si="27"/>
        <v>314.57142857142856</v>
      </c>
      <c r="AV24" s="214">
        <v>333</v>
      </c>
      <c r="AW24" s="215">
        <f t="shared" si="28"/>
        <v>0.95274101068999018</v>
      </c>
      <c r="AX24" s="214">
        <f t="shared" si="29"/>
        <v>1764.6668999999999</v>
      </c>
      <c r="AY24" s="214">
        <f t="shared" si="30"/>
        <v>4117.5560999999998</v>
      </c>
      <c r="AZ24" s="185">
        <f t="shared" si="31"/>
        <v>384.47619047619042</v>
      </c>
      <c r="BA24" s="214">
        <v>400</v>
      </c>
      <c r="BB24" s="215">
        <f t="shared" si="32"/>
        <v>0.936354801660924</v>
      </c>
      <c r="BC24" s="214">
        <f t="shared" si="33"/>
        <v>2119.7199999999998</v>
      </c>
      <c r="BD24" s="214">
        <f t="shared" si="34"/>
        <v>4046.7381818181816</v>
      </c>
      <c r="BE24" s="185">
        <f t="shared" si="35"/>
        <v>454.38095238095235</v>
      </c>
      <c r="BF24" s="214">
        <v>480</v>
      </c>
      <c r="BG24" s="215">
        <f t="shared" si="36"/>
        <v>0.95076026014801529</v>
      </c>
      <c r="BH24" s="214">
        <f t="shared" si="37"/>
        <v>2543.6639999999998</v>
      </c>
      <c r="BI24" s="214">
        <f t="shared" si="38"/>
        <v>4108.9956923076925</v>
      </c>
      <c r="BJ24" s="185">
        <f t="shared" si="39"/>
        <v>524.28571428571422</v>
      </c>
      <c r="BK24" s="214">
        <v>540</v>
      </c>
      <c r="BL24" s="215">
        <f t="shared" si="40"/>
        <v>0.92699125364431478</v>
      </c>
      <c r="BM24" s="214">
        <f t="shared" si="41"/>
        <v>2861.6219999999998</v>
      </c>
      <c r="BN24" s="214">
        <f t="shared" si="42"/>
        <v>4006.2707999999998</v>
      </c>
      <c r="BO24" s="185">
        <f t="shared" si="43"/>
        <v>594.19047619047615</v>
      </c>
      <c r="BP24" s="214">
        <v>640</v>
      </c>
      <c r="BQ24" s="215">
        <f t="shared" si="44"/>
        <v>0.96940261819013296</v>
      </c>
      <c r="BR24" s="214">
        <f t="shared" si="45"/>
        <v>3391.5519999999997</v>
      </c>
      <c r="BS24" s="214">
        <f t="shared" si="46"/>
        <v>4189.5642352941168</v>
      </c>
      <c r="BT24" s="185">
        <f t="shared" si="47"/>
        <v>664.09523809523807</v>
      </c>
      <c r="BU24" s="214">
        <v>700</v>
      </c>
      <c r="BV24" s="215">
        <f t="shared" si="48"/>
        <v>0.9486752595775152</v>
      </c>
      <c r="BW24" s="242">
        <f t="shared" si="49"/>
        <v>3709.5099999999998</v>
      </c>
      <c r="BX24" s="242">
        <f t="shared" si="50"/>
        <v>4099.9847368421051</v>
      </c>
    </row>
    <row r="25" spans="1:76" s="181" customFormat="1" ht="23.25" customHeight="1" x14ac:dyDescent="0.2">
      <c r="A25" s="203" t="s">
        <v>20</v>
      </c>
      <c r="B25" s="227" t="s">
        <v>65</v>
      </c>
      <c r="C25" s="202" t="s">
        <v>70</v>
      </c>
      <c r="D25" s="247" t="s">
        <v>78</v>
      </c>
      <c r="E25" s="261">
        <v>11229151</v>
      </c>
      <c r="F25" s="198">
        <v>6</v>
      </c>
      <c r="G25" s="258">
        <v>6</v>
      </c>
      <c r="H25" s="245"/>
      <c r="I25" s="246"/>
      <c r="J25" s="245">
        <v>630</v>
      </c>
      <c r="K25" s="212">
        <v>5.2992999999999997</v>
      </c>
      <c r="L25" s="225">
        <v>693</v>
      </c>
      <c r="M25" s="212">
        <f t="shared" si="0"/>
        <v>5.2992999999999997</v>
      </c>
      <c r="N25" s="244">
        <v>693</v>
      </c>
      <c r="O25" s="157">
        <f t="shared" si="1"/>
        <v>3672.4148999999998</v>
      </c>
      <c r="P25" s="157">
        <f t="shared" si="2"/>
        <v>3704.3999999999996</v>
      </c>
      <c r="Q25" s="157">
        <f t="shared" si="3"/>
        <v>4334.3999999999996</v>
      </c>
      <c r="R25" s="209">
        <f t="shared" si="4"/>
        <v>0.84727180232558141</v>
      </c>
      <c r="S25" s="222">
        <f t="shared" si="5"/>
        <v>84.72718023255814</v>
      </c>
      <c r="T25" s="251">
        <v>85</v>
      </c>
      <c r="U25" s="220">
        <f t="shared" si="6"/>
        <v>594.18036344422842</v>
      </c>
      <c r="V25" s="219">
        <f t="shared" si="7"/>
        <v>5.2992999999999997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66</v>
      </c>
      <c r="AB25" s="214">
        <v>60</v>
      </c>
      <c r="AC25" s="215">
        <f t="shared" si="12"/>
        <v>0.77024709302325578</v>
      </c>
      <c r="AD25" s="214">
        <f t="shared" si="13"/>
        <v>317.95799999999997</v>
      </c>
      <c r="AE25" s="214">
        <f t="shared" si="14"/>
        <v>3338.5589999999997</v>
      </c>
      <c r="AF25" s="216">
        <f t="shared" si="15"/>
        <v>132</v>
      </c>
      <c r="AG25" s="214">
        <v>120</v>
      </c>
      <c r="AH25" s="215">
        <f t="shared" si="16"/>
        <v>0.77024709302325578</v>
      </c>
      <c r="AI25" s="214">
        <f t="shared" si="17"/>
        <v>635.91599999999994</v>
      </c>
      <c r="AJ25" s="214">
        <f t="shared" si="18"/>
        <v>3338.5589999999997</v>
      </c>
      <c r="AK25" s="185">
        <f t="shared" si="19"/>
        <v>198</v>
      </c>
      <c r="AL25" s="214">
        <v>180</v>
      </c>
      <c r="AM25" s="215">
        <f t="shared" si="20"/>
        <v>0.77024709302325578</v>
      </c>
      <c r="AN25" s="214">
        <f t="shared" si="21"/>
        <v>953.87399999999991</v>
      </c>
      <c r="AO25" s="214">
        <f t="shared" si="22"/>
        <v>3338.5589999999997</v>
      </c>
      <c r="AP25" s="185">
        <f t="shared" si="23"/>
        <v>264</v>
      </c>
      <c r="AQ25" s="214">
        <v>230</v>
      </c>
      <c r="AR25" s="215">
        <f t="shared" si="24"/>
        <v>0.73815346414728689</v>
      </c>
      <c r="AS25" s="214">
        <f t="shared" si="25"/>
        <v>1218.8389999999999</v>
      </c>
      <c r="AT25" s="214">
        <f t="shared" si="26"/>
        <v>3199.4523749999998</v>
      </c>
      <c r="AU25" s="185">
        <f t="shared" si="27"/>
        <v>297</v>
      </c>
      <c r="AV25" s="214">
        <v>262</v>
      </c>
      <c r="AW25" s="215">
        <f t="shared" si="28"/>
        <v>0.74742495693367794</v>
      </c>
      <c r="AX25" s="214">
        <f t="shared" si="29"/>
        <v>1388.4166</v>
      </c>
      <c r="AY25" s="214">
        <f t="shared" si="30"/>
        <v>3239.6387333333332</v>
      </c>
      <c r="AZ25" s="185">
        <f t="shared" si="31"/>
        <v>363</v>
      </c>
      <c r="BA25" s="214">
        <v>340</v>
      </c>
      <c r="BB25" s="215">
        <f t="shared" si="32"/>
        <v>0.79358791402396056</v>
      </c>
      <c r="BC25" s="214">
        <f t="shared" si="33"/>
        <v>1801.7619999999999</v>
      </c>
      <c r="BD25" s="214">
        <f t="shared" si="34"/>
        <v>3439.7274545454543</v>
      </c>
      <c r="BE25" s="185">
        <f t="shared" si="35"/>
        <v>429</v>
      </c>
      <c r="BF25" s="214">
        <v>400</v>
      </c>
      <c r="BG25" s="215">
        <f t="shared" si="36"/>
        <v>0.78999701848539061</v>
      </c>
      <c r="BH25" s="214">
        <f t="shared" si="37"/>
        <v>2119.7199999999998</v>
      </c>
      <c r="BI25" s="214">
        <f t="shared" si="38"/>
        <v>3424.1630769230769</v>
      </c>
      <c r="BJ25" s="185">
        <f t="shared" si="39"/>
        <v>495</v>
      </c>
      <c r="BK25" s="214">
        <v>500</v>
      </c>
      <c r="BL25" s="215">
        <f t="shared" si="40"/>
        <v>0.85583010335917309</v>
      </c>
      <c r="BM25" s="214">
        <f t="shared" si="41"/>
        <v>2649.6499999999996</v>
      </c>
      <c r="BN25" s="214">
        <f t="shared" si="42"/>
        <v>3709.5099999999998</v>
      </c>
      <c r="BO25" s="185">
        <f t="shared" si="43"/>
        <v>561</v>
      </c>
      <c r="BP25" s="214">
        <v>545</v>
      </c>
      <c r="BQ25" s="215">
        <f t="shared" si="44"/>
        <v>0.82310718764249891</v>
      </c>
      <c r="BR25" s="214">
        <f t="shared" si="45"/>
        <v>2888.1185</v>
      </c>
      <c r="BS25" s="214">
        <f t="shared" si="46"/>
        <v>3567.675794117647</v>
      </c>
      <c r="BT25" s="185">
        <f t="shared" si="47"/>
        <v>627</v>
      </c>
      <c r="BU25" s="214">
        <v>580</v>
      </c>
      <c r="BV25" s="215">
        <f t="shared" si="48"/>
        <v>0.78376019991840062</v>
      </c>
      <c r="BW25" s="242">
        <f t="shared" si="49"/>
        <v>3073.5939999999996</v>
      </c>
      <c r="BX25" s="242">
        <f t="shared" si="50"/>
        <v>3397.1302105263153</v>
      </c>
    </row>
    <row r="26" spans="1:76" s="181" customFormat="1" ht="23.25" customHeight="1" x14ac:dyDescent="0.2">
      <c r="A26" s="203" t="s">
        <v>20</v>
      </c>
      <c r="B26" s="227" t="s">
        <v>72</v>
      </c>
      <c r="C26" s="202" t="s">
        <v>70</v>
      </c>
      <c r="D26" s="247" t="s">
        <v>77</v>
      </c>
      <c r="E26" s="261">
        <v>11173458</v>
      </c>
      <c r="F26" s="198">
        <v>7</v>
      </c>
      <c r="G26" s="258">
        <v>7</v>
      </c>
      <c r="H26" s="245"/>
      <c r="I26" s="245"/>
      <c r="J26" s="245"/>
      <c r="K26" s="212">
        <v>3.7639999999999998</v>
      </c>
      <c r="L26" s="225">
        <v>845</v>
      </c>
      <c r="M26" s="212">
        <f t="shared" si="0"/>
        <v>3.7639999999999998</v>
      </c>
      <c r="N26" s="224">
        <v>845</v>
      </c>
      <c r="O26" s="157">
        <f t="shared" si="1"/>
        <v>3180.58</v>
      </c>
      <c r="P26" s="157">
        <f t="shared" si="2"/>
        <v>4321.8</v>
      </c>
      <c r="Q26" s="157">
        <f t="shared" si="3"/>
        <v>4321.8</v>
      </c>
      <c r="R26" s="209">
        <f t="shared" si="4"/>
        <v>0.73593872923318981</v>
      </c>
      <c r="S26" s="222">
        <f t="shared" si="5"/>
        <v>73.593872923318983</v>
      </c>
      <c r="T26" s="251">
        <v>73.599999999999994</v>
      </c>
      <c r="U26" s="220">
        <f t="shared" si="6"/>
        <v>845.07035069075459</v>
      </c>
      <c r="V26" s="219">
        <f t="shared" si="7"/>
        <v>3.7639999999999998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80.476190476190482</v>
      </c>
      <c r="AB26" s="214">
        <v>80</v>
      </c>
      <c r="AC26" s="215">
        <f t="shared" si="12"/>
        <v>0.73158406219630712</v>
      </c>
      <c r="AD26" s="214">
        <f t="shared" si="13"/>
        <v>301.12</v>
      </c>
      <c r="AE26" s="214">
        <f t="shared" si="14"/>
        <v>3161.76</v>
      </c>
      <c r="AF26" s="216">
        <f t="shared" si="15"/>
        <v>160.95238095238096</v>
      </c>
      <c r="AG26" s="214">
        <v>150</v>
      </c>
      <c r="AH26" s="215">
        <f t="shared" si="16"/>
        <v>0.68586005830903785</v>
      </c>
      <c r="AI26" s="214">
        <f t="shared" si="17"/>
        <v>564.6</v>
      </c>
      <c r="AJ26" s="214">
        <f t="shared" si="18"/>
        <v>2964.15</v>
      </c>
      <c r="AK26" s="185">
        <f t="shared" si="19"/>
        <v>241.42857142857144</v>
      </c>
      <c r="AL26" s="214">
        <v>225</v>
      </c>
      <c r="AM26" s="215">
        <f t="shared" si="20"/>
        <v>0.68586005830903785</v>
      </c>
      <c r="AN26" s="214">
        <f t="shared" si="21"/>
        <v>846.9</v>
      </c>
      <c r="AO26" s="214">
        <f t="shared" si="22"/>
        <v>2964.15</v>
      </c>
      <c r="AP26" s="185">
        <f t="shared" si="23"/>
        <v>321.90476190476193</v>
      </c>
      <c r="AQ26" s="214">
        <v>290</v>
      </c>
      <c r="AR26" s="215">
        <f t="shared" si="24"/>
        <v>0.66299805636540321</v>
      </c>
      <c r="AS26" s="214">
        <f t="shared" si="25"/>
        <v>1091.56</v>
      </c>
      <c r="AT26" s="214">
        <f t="shared" si="26"/>
        <v>2865.3449999999998</v>
      </c>
      <c r="AU26" s="185">
        <f t="shared" si="27"/>
        <v>362.14285714285717</v>
      </c>
      <c r="AV26" s="214">
        <v>310</v>
      </c>
      <c r="AW26" s="215">
        <f t="shared" si="28"/>
        <v>0.62997516466904213</v>
      </c>
      <c r="AX26" s="214">
        <f t="shared" si="29"/>
        <v>1166.8399999999999</v>
      </c>
      <c r="AY26" s="214">
        <f t="shared" si="30"/>
        <v>2722.6266666666666</v>
      </c>
      <c r="AZ26" s="185">
        <f t="shared" si="31"/>
        <v>442.61904761904765</v>
      </c>
      <c r="BA26" s="214">
        <v>420</v>
      </c>
      <c r="BB26" s="215">
        <f t="shared" si="32"/>
        <v>0.69833024118738396</v>
      </c>
      <c r="BC26" s="214">
        <f t="shared" si="33"/>
        <v>1580.8799999999999</v>
      </c>
      <c r="BD26" s="214">
        <f t="shared" si="34"/>
        <v>3018.0436363636363</v>
      </c>
      <c r="BE26" s="185">
        <f t="shared" si="35"/>
        <v>523.09523809523807</v>
      </c>
      <c r="BF26" s="214">
        <v>523</v>
      </c>
      <c r="BG26" s="215">
        <f t="shared" si="36"/>
        <v>0.73580473947820879</v>
      </c>
      <c r="BH26" s="214">
        <f t="shared" si="37"/>
        <v>1968.5719999999999</v>
      </c>
      <c r="BI26" s="214">
        <f t="shared" si="38"/>
        <v>3180.0009230769228</v>
      </c>
      <c r="BJ26" s="185">
        <f t="shared" si="39"/>
        <v>603.57142857142867</v>
      </c>
      <c r="BK26" s="214">
        <v>604</v>
      </c>
      <c r="BL26" s="215">
        <f t="shared" si="40"/>
        <v>0.73646128927761567</v>
      </c>
      <c r="BM26" s="214">
        <f t="shared" si="41"/>
        <v>2273.4559999999997</v>
      </c>
      <c r="BN26" s="214">
        <f t="shared" si="42"/>
        <v>3182.8383999999996</v>
      </c>
      <c r="BO26" s="185">
        <f t="shared" si="43"/>
        <v>684.04761904761904</v>
      </c>
      <c r="BP26" s="214">
        <v>684</v>
      </c>
      <c r="BQ26" s="215">
        <f t="shared" si="44"/>
        <v>0.73588749785628549</v>
      </c>
      <c r="BR26" s="214">
        <f t="shared" si="45"/>
        <v>2574.576</v>
      </c>
      <c r="BS26" s="214">
        <f t="shared" si="46"/>
        <v>3180.3585882352945</v>
      </c>
      <c r="BT26" s="185">
        <f t="shared" si="47"/>
        <v>764.52380952380963</v>
      </c>
      <c r="BU26" s="214">
        <v>765</v>
      </c>
      <c r="BV26" s="215">
        <f t="shared" si="48"/>
        <v>0.7363971152370723</v>
      </c>
      <c r="BW26" s="242">
        <f t="shared" si="49"/>
        <v>2879.46</v>
      </c>
      <c r="BX26" s="242">
        <f t="shared" si="50"/>
        <v>3182.5610526315791</v>
      </c>
    </row>
    <row r="27" spans="1:76" s="181" customFormat="1" ht="23.25" customHeight="1" x14ac:dyDescent="0.2">
      <c r="A27" s="203" t="s">
        <v>20</v>
      </c>
      <c r="B27" s="227" t="s">
        <v>72</v>
      </c>
      <c r="C27" s="202" t="s">
        <v>70</v>
      </c>
      <c r="D27" s="247" t="s">
        <v>76</v>
      </c>
      <c r="E27" s="252">
        <v>11173458</v>
      </c>
      <c r="F27" s="198">
        <v>7</v>
      </c>
      <c r="G27" s="258">
        <v>7</v>
      </c>
      <c r="H27" s="246"/>
      <c r="I27" s="245"/>
      <c r="J27" s="245"/>
      <c r="K27" s="212">
        <v>3.7639999999999998</v>
      </c>
      <c r="L27" s="225">
        <v>563</v>
      </c>
      <c r="M27" s="212">
        <f t="shared" si="0"/>
        <v>3.7639999999999998</v>
      </c>
      <c r="N27" s="244">
        <v>564</v>
      </c>
      <c r="O27" s="157">
        <f t="shared" si="1"/>
        <v>2122.8959999999997</v>
      </c>
      <c r="P27" s="157">
        <f t="shared" si="2"/>
        <v>4321.8</v>
      </c>
      <c r="Q27" s="157">
        <f t="shared" si="3"/>
        <v>4321.8</v>
      </c>
      <c r="R27" s="209">
        <f t="shared" si="4"/>
        <v>0.49120644176037753</v>
      </c>
      <c r="S27" s="222">
        <f t="shared" si="5"/>
        <v>49.12064417603775</v>
      </c>
      <c r="T27" s="243">
        <v>49.1</v>
      </c>
      <c r="U27" s="220">
        <f t="shared" si="6"/>
        <v>563.76296493092457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53.714285714285715</v>
      </c>
      <c r="AB27" s="214">
        <v>50</v>
      </c>
      <c r="AC27" s="215">
        <f t="shared" si="12"/>
        <v>0.45724003887269188</v>
      </c>
      <c r="AD27" s="214">
        <f t="shared" si="13"/>
        <v>188.2</v>
      </c>
      <c r="AE27" s="214">
        <f t="shared" si="14"/>
        <v>1976.1</v>
      </c>
      <c r="AF27" s="216">
        <f t="shared" si="15"/>
        <v>107.42857142857143</v>
      </c>
      <c r="AG27" s="214">
        <v>100</v>
      </c>
      <c r="AH27" s="215">
        <f t="shared" si="16"/>
        <v>0.45724003887269188</v>
      </c>
      <c r="AI27" s="214">
        <f t="shared" si="17"/>
        <v>376.4</v>
      </c>
      <c r="AJ27" s="214">
        <f t="shared" si="18"/>
        <v>1976.1</v>
      </c>
      <c r="AK27" s="185">
        <f t="shared" si="19"/>
        <v>161.14285714285714</v>
      </c>
      <c r="AL27" s="214">
        <v>150</v>
      </c>
      <c r="AM27" s="215">
        <f t="shared" si="20"/>
        <v>0.45724003887269193</v>
      </c>
      <c r="AN27" s="214">
        <f t="shared" si="21"/>
        <v>564.6</v>
      </c>
      <c r="AO27" s="214">
        <f t="shared" si="22"/>
        <v>1976.1000000000001</v>
      </c>
      <c r="AP27" s="185">
        <f t="shared" si="23"/>
        <v>214.85714285714286</v>
      </c>
      <c r="AQ27" s="214">
        <v>180</v>
      </c>
      <c r="AR27" s="215">
        <f t="shared" si="24"/>
        <v>0.41151603498542272</v>
      </c>
      <c r="AS27" s="214">
        <f t="shared" si="25"/>
        <v>677.52</v>
      </c>
      <c r="AT27" s="214">
        <f t="shared" si="26"/>
        <v>1778.49</v>
      </c>
      <c r="AU27" s="185">
        <f t="shared" si="27"/>
        <v>241.71428571428572</v>
      </c>
      <c r="AV27" s="214">
        <v>200</v>
      </c>
      <c r="AW27" s="215">
        <f t="shared" si="28"/>
        <v>0.4064355901090595</v>
      </c>
      <c r="AX27" s="214">
        <f t="shared" si="29"/>
        <v>752.8</v>
      </c>
      <c r="AY27" s="214">
        <f t="shared" si="30"/>
        <v>1756.5333333333333</v>
      </c>
      <c r="AZ27" s="185">
        <f t="shared" si="31"/>
        <v>295.42857142857144</v>
      </c>
      <c r="BA27" s="214">
        <v>280</v>
      </c>
      <c r="BB27" s="215">
        <f t="shared" si="32"/>
        <v>0.46555349412492264</v>
      </c>
      <c r="BC27" s="214">
        <f t="shared" si="33"/>
        <v>1053.9199999999998</v>
      </c>
      <c r="BD27" s="214">
        <f t="shared" si="34"/>
        <v>2012.0290909090907</v>
      </c>
      <c r="BE27" s="185">
        <f t="shared" si="35"/>
        <v>349.14285714285717</v>
      </c>
      <c r="BF27" s="214">
        <v>340</v>
      </c>
      <c r="BG27" s="215">
        <f t="shared" si="36"/>
        <v>0.47834342528220075</v>
      </c>
      <c r="BH27" s="214">
        <f t="shared" si="37"/>
        <v>1279.76</v>
      </c>
      <c r="BI27" s="214">
        <f t="shared" si="38"/>
        <v>2067.3046153846153</v>
      </c>
      <c r="BJ27" s="185">
        <f t="shared" si="39"/>
        <v>402.85714285714289</v>
      </c>
      <c r="BK27" s="214">
        <v>405</v>
      </c>
      <c r="BL27" s="215">
        <f t="shared" si="40"/>
        <v>0.49381924198250721</v>
      </c>
      <c r="BM27" s="214">
        <f t="shared" si="41"/>
        <v>1524.4199999999998</v>
      </c>
      <c r="BN27" s="214">
        <f t="shared" si="42"/>
        <v>2134.1879999999996</v>
      </c>
      <c r="BO27" s="185">
        <f t="shared" si="43"/>
        <v>456.57142857142856</v>
      </c>
      <c r="BP27" s="214">
        <v>459</v>
      </c>
      <c r="BQ27" s="215">
        <f t="shared" si="44"/>
        <v>0.49381924198250732</v>
      </c>
      <c r="BR27" s="214">
        <f t="shared" si="45"/>
        <v>1727.6759999999999</v>
      </c>
      <c r="BS27" s="214">
        <f t="shared" si="46"/>
        <v>2134.1880000000001</v>
      </c>
      <c r="BT27" s="185">
        <f t="shared" si="47"/>
        <v>510.28571428571428</v>
      </c>
      <c r="BU27" s="214">
        <v>513</v>
      </c>
      <c r="BV27" s="215">
        <f t="shared" si="48"/>
        <v>0.49381924198250721</v>
      </c>
      <c r="BW27" s="242">
        <f t="shared" si="49"/>
        <v>1930.9319999999998</v>
      </c>
      <c r="BX27" s="242">
        <f t="shared" si="50"/>
        <v>2134.1879999999996</v>
      </c>
    </row>
    <row r="28" spans="1:76" s="181" customFormat="1" ht="22.5" customHeight="1" x14ac:dyDescent="0.2">
      <c r="A28" s="203" t="s">
        <v>20</v>
      </c>
      <c r="B28" s="227" t="s">
        <v>72</v>
      </c>
      <c r="C28" s="202" t="s">
        <v>70</v>
      </c>
      <c r="D28" s="247" t="s">
        <v>75</v>
      </c>
      <c r="E28" s="252">
        <v>11173458</v>
      </c>
      <c r="F28" s="198">
        <v>6</v>
      </c>
      <c r="G28" s="258">
        <v>5</v>
      </c>
      <c r="H28" s="246"/>
      <c r="I28" s="245"/>
      <c r="J28" s="245">
        <v>630</v>
      </c>
      <c r="K28" s="212">
        <v>3.7639999999999998</v>
      </c>
      <c r="L28" s="225">
        <v>755</v>
      </c>
      <c r="M28" s="212">
        <f t="shared" si="0"/>
        <v>3.7639999999999998</v>
      </c>
      <c r="N28" s="244">
        <v>647</v>
      </c>
      <c r="O28" s="157">
        <f t="shared" si="1"/>
        <v>2435.308</v>
      </c>
      <c r="P28" s="157">
        <f t="shared" si="2"/>
        <v>3087</v>
      </c>
      <c r="Q28" s="157">
        <f t="shared" si="3"/>
        <v>3717</v>
      </c>
      <c r="R28" s="209">
        <f t="shared" si="4"/>
        <v>0.65518105999461929</v>
      </c>
      <c r="S28" s="222">
        <f t="shared" si="5"/>
        <v>65.518105999461923</v>
      </c>
      <c r="T28" s="243">
        <v>65.7</v>
      </c>
      <c r="U28" s="220">
        <f t="shared" si="6"/>
        <v>538.83076514346453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61.61904761904762</v>
      </c>
      <c r="AB28" s="214">
        <v>66</v>
      </c>
      <c r="AC28" s="215">
        <f t="shared" si="12"/>
        <v>0.70176271186440675</v>
      </c>
      <c r="AD28" s="214">
        <f t="shared" si="13"/>
        <v>248.42399999999998</v>
      </c>
      <c r="AE28" s="214">
        <f t="shared" si="14"/>
        <v>2608.4519999999998</v>
      </c>
      <c r="AF28" s="216">
        <f t="shared" si="15"/>
        <v>123.23809523809524</v>
      </c>
      <c r="AG28" s="214">
        <v>116</v>
      </c>
      <c r="AH28" s="215">
        <f t="shared" si="16"/>
        <v>0.61670056497175141</v>
      </c>
      <c r="AI28" s="214">
        <f t="shared" si="17"/>
        <v>436.62399999999997</v>
      </c>
      <c r="AJ28" s="214">
        <f t="shared" si="18"/>
        <v>2292.2759999999998</v>
      </c>
      <c r="AK28" s="185">
        <f t="shared" si="19"/>
        <v>184.85714285714286</v>
      </c>
      <c r="AL28" s="214">
        <v>185</v>
      </c>
      <c r="AM28" s="215">
        <f t="shared" si="20"/>
        <v>0.65568738229755164</v>
      </c>
      <c r="AN28" s="214">
        <f t="shared" si="21"/>
        <v>696.33999999999992</v>
      </c>
      <c r="AO28" s="214">
        <f t="shared" si="22"/>
        <v>2437.1899999999996</v>
      </c>
      <c r="AP28" s="185">
        <f t="shared" si="23"/>
        <v>246.47619047619048</v>
      </c>
      <c r="AQ28" s="214">
        <v>245</v>
      </c>
      <c r="AR28" s="215">
        <f t="shared" si="24"/>
        <v>0.65125706214689261</v>
      </c>
      <c r="AS28" s="214">
        <f t="shared" si="25"/>
        <v>922.18</v>
      </c>
      <c r="AT28" s="214">
        <f t="shared" si="26"/>
        <v>2420.7224999999999</v>
      </c>
      <c r="AU28" s="185">
        <f t="shared" si="27"/>
        <v>277.28571428571428</v>
      </c>
      <c r="AV28" s="214">
        <v>270</v>
      </c>
      <c r="AW28" s="215">
        <f t="shared" si="28"/>
        <v>0.6379661016949153</v>
      </c>
      <c r="AX28" s="214">
        <f t="shared" si="29"/>
        <v>1016.28</v>
      </c>
      <c r="AY28" s="214">
        <f t="shared" si="30"/>
        <v>2371.3200000000002</v>
      </c>
      <c r="AZ28" s="185">
        <f t="shared" si="31"/>
        <v>338.90476190476193</v>
      </c>
      <c r="BA28" s="214">
        <v>339</v>
      </c>
      <c r="BB28" s="215">
        <f t="shared" si="32"/>
        <v>0.65536517719568554</v>
      </c>
      <c r="BC28" s="214">
        <f t="shared" si="33"/>
        <v>1275.9959999999999</v>
      </c>
      <c r="BD28" s="214">
        <f t="shared" si="34"/>
        <v>2435.9923636363633</v>
      </c>
      <c r="BE28" s="185">
        <f t="shared" si="35"/>
        <v>400.52380952380952</v>
      </c>
      <c r="BF28" s="214">
        <v>442</v>
      </c>
      <c r="BG28" s="215">
        <f t="shared" si="36"/>
        <v>0.72302824858757053</v>
      </c>
      <c r="BH28" s="214">
        <f t="shared" si="37"/>
        <v>1663.6879999999999</v>
      </c>
      <c r="BI28" s="214">
        <f t="shared" si="38"/>
        <v>2687.4959999999996</v>
      </c>
      <c r="BJ28" s="185">
        <f t="shared" si="39"/>
        <v>462.14285714285717</v>
      </c>
      <c r="BK28" s="214">
        <v>539</v>
      </c>
      <c r="BL28" s="215">
        <f t="shared" si="40"/>
        <v>0.76414161958568727</v>
      </c>
      <c r="BM28" s="214">
        <f t="shared" si="41"/>
        <v>2028.7959999999998</v>
      </c>
      <c r="BN28" s="214">
        <f t="shared" si="42"/>
        <v>2840.3143999999998</v>
      </c>
      <c r="BO28" s="185">
        <f t="shared" si="43"/>
        <v>523.76190476190482</v>
      </c>
      <c r="BP28" s="214">
        <v>611</v>
      </c>
      <c r="BQ28" s="215">
        <f t="shared" si="44"/>
        <v>0.76430840810900635</v>
      </c>
      <c r="BR28" s="214">
        <f t="shared" si="45"/>
        <v>2299.8040000000001</v>
      </c>
      <c r="BS28" s="214">
        <f t="shared" si="46"/>
        <v>2840.9343529411767</v>
      </c>
      <c r="BT28" s="185">
        <f t="shared" si="47"/>
        <v>585.38095238095241</v>
      </c>
      <c r="BU28" s="214">
        <v>683</v>
      </c>
      <c r="BV28" s="215">
        <f t="shared" si="48"/>
        <v>0.76444008325899493</v>
      </c>
      <c r="BW28" s="242">
        <f t="shared" si="49"/>
        <v>2570.8119999999999</v>
      </c>
      <c r="BX28" s="242">
        <f t="shared" si="50"/>
        <v>2841.4237894736843</v>
      </c>
    </row>
    <row r="29" spans="1:76" s="181" customFormat="1" ht="23.25" customHeight="1" x14ac:dyDescent="0.2">
      <c r="A29" s="203" t="s">
        <v>20</v>
      </c>
      <c r="B29" s="227" t="s">
        <v>72</v>
      </c>
      <c r="C29" s="202" t="s">
        <v>70</v>
      </c>
      <c r="D29" s="247" t="s">
        <v>74</v>
      </c>
      <c r="E29" s="252">
        <v>11173458</v>
      </c>
      <c r="F29" s="198">
        <v>7</v>
      </c>
      <c r="G29" s="258">
        <v>7</v>
      </c>
      <c r="H29" s="246"/>
      <c r="I29" s="246"/>
      <c r="J29" s="245"/>
      <c r="K29" s="212">
        <v>3.7639999999999998</v>
      </c>
      <c r="L29" s="225">
        <v>220</v>
      </c>
      <c r="M29" s="212">
        <f t="shared" si="0"/>
        <v>3.7639999999999998</v>
      </c>
      <c r="N29" s="244">
        <v>219</v>
      </c>
      <c r="O29" s="157">
        <f t="shared" si="1"/>
        <v>824.31599999999992</v>
      </c>
      <c r="P29" s="157">
        <f t="shared" si="2"/>
        <v>4321.8</v>
      </c>
      <c r="Q29" s="157">
        <f t="shared" si="3"/>
        <v>4321.8</v>
      </c>
      <c r="R29" s="209">
        <f t="shared" si="4"/>
        <v>0.19073441621546575</v>
      </c>
      <c r="S29" s="222">
        <f t="shared" si="5"/>
        <v>19.073441621546575</v>
      </c>
      <c r="T29" s="243">
        <v>19.100000000000001</v>
      </c>
      <c r="U29" s="220">
        <f t="shared" si="6"/>
        <v>219.30494155154094</v>
      </c>
      <c r="V29" s="219">
        <f t="shared" si="7"/>
        <v>3.7639999999999998</v>
      </c>
      <c r="W29" s="223"/>
      <c r="X29" s="218">
        <f t="shared" si="8"/>
        <v>0</v>
      </c>
      <c r="Y29" s="187">
        <f t="shared" si="9"/>
        <v>0</v>
      </c>
      <c r="Z29" s="217">
        <f t="shared" si="10"/>
        <v>0</v>
      </c>
      <c r="AA29" s="185">
        <f t="shared" si="11"/>
        <v>20.857142857142858</v>
      </c>
      <c r="AB29" s="214">
        <v>20</v>
      </c>
      <c r="AC29" s="215">
        <f t="shared" si="12"/>
        <v>0.18289601554907678</v>
      </c>
      <c r="AD29" s="214">
        <f t="shared" si="13"/>
        <v>75.28</v>
      </c>
      <c r="AE29" s="214">
        <f t="shared" si="14"/>
        <v>790.44</v>
      </c>
      <c r="AF29" s="216">
        <f t="shared" si="15"/>
        <v>41.714285714285715</v>
      </c>
      <c r="AG29" s="214">
        <v>42</v>
      </c>
      <c r="AH29" s="215">
        <f t="shared" si="16"/>
        <v>0.19204081632653061</v>
      </c>
      <c r="AI29" s="214">
        <f t="shared" si="17"/>
        <v>158.08799999999999</v>
      </c>
      <c r="AJ29" s="214">
        <f t="shared" si="18"/>
        <v>829.96199999999999</v>
      </c>
      <c r="AK29" s="185">
        <f t="shared" si="19"/>
        <v>62.571428571428569</v>
      </c>
      <c r="AL29" s="214">
        <v>63</v>
      </c>
      <c r="AM29" s="215">
        <f t="shared" si="20"/>
        <v>0.19204081632653061</v>
      </c>
      <c r="AN29" s="214">
        <f t="shared" si="21"/>
        <v>237.13199999999998</v>
      </c>
      <c r="AO29" s="214">
        <f t="shared" si="22"/>
        <v>829.96199999999999</v>
      </c>
      <c r="AP29" s="185">
        <f t="shared" si="23"/>
        <v>83.428571428571431</v>
      </c>
      <c r="AQ29" s="214">
        <v>84</v>
      </c>
      <c r="AR29" s="215">
        <f t="shared" si="24"/>
        <v>0.19204081632653061</v>
      </c>
      <c r="AS29" s="214">
        <f t="shared" si="25"/>
        <v>316.17599999999999</v>
      </c>
      <c r="AT29" s="214">
        <f t="shared" si="26"/>
        <v>829.96199999999999</v>
      </c>
      <c r="AU29" s="185">
        <f t="shared" si="27"/>
        <v>93.857142857142861</v>
      </c>
      <c r="AV29" s="214">
        <v>94</v>
      </c>
      <c r="AW29" s="215">
        <f t="shared" si="28"/>
        <v>0.19102472735125794</v>
      </c>
      <c r="AX29" s="214">
        <f t="shared" si="29"/>
        <v>353.81599999999997</v>
      </c>
      <c r="AY29" s="214">
        <f t="shared" si="30"/>
        <v>825.57066666666663</v>
      </c>
      <c r="AZ29" s="185">
        <f t="shared" si="31"/>
        <v>114.71428571428572</v>
      </c>
      <c r="BA29" s="214">
        <v>115</v>
      </c>
      <c r="BB29" s="215">
        <f t="shared" si="32"/>
        <v>0.19120947080130751</v>
      </c>
      <c r="BC29" s="214">
        <f t="shared" si="33"/>
        <v>432.85999999999996</v>
      </c>
      <c r="BD29" s="214">
        <f t="shared" si="34"/>
        <v>826.3690909090908</v>
      </c>
      <c r="BE29" s="185">
        <f t="shared" si="35"/>
        <v>135.57142857142858</v>
      </c>
      <c r="BF29" s="214">
        <v>136</v>
      </c>
      <c r="BG29" s="215">
        <f t="shared" si="36"/>
        <v>0.19133737011288032</v>
      </c>
      <c r="BH29" s="214">
        <f t="shared" si="37"/>
        <v>511.904</v>
      </c>
      <c r="BI29" s="214">
        <f t="shared" si="38"/>
        <v>826.92184615384622</v>
      </c>
      <c r="BJ29" s="185">
        <f t="shared" si="39"/>
        <v>156.42857142857144</v>
      </c>
      <c r="BK29" s="214">
        <v>157</v>
      </c>
      <c r="BL29" s="215">
        <f t="shared" si="40"/>
        <v>0.191431162941367</v>
      </c>
      <c r="BM29" s="214">
        <f t="shared" si="41"/>
        <v>590.94799999999998</v>
      </c>
      <c r="BN29" s="214">
        <f t="shared" si="42"/>
        <v>827.32719999999995</v>
      </c>
      <c r="BO29" s="185">
        <f t="shared" si="43"/>
        <v>177.28571428571428</v>
      </c>
      <c r="BP29" s="214">
        <v>178</v>
      </c>
      <c r="BQ29" s="215">
        <f t="shared" si="44"/>
        <v>0.1915028868690333</v>
      </c>
      <c r="BR29" s="214">
        <f t="shared" si="45"/>
        <v>669.99199999999996</v>
      </c>
      <c r="BS29" s="214">
        <f t="shared" si="46"/>
        <v>827.6371764705882</v>
      </c>
      <c r="BT29" s="185">
        <f t="shared" si="47"/>
        <v>198.14285714285714</v>
      </c>
      <c r="BU29" s="214">
        <v>195</v>
      </c>
      <c r="BV29" s="215">
        <f t="shared" si="48"/>
        <v>0.1877090685898419</v>
      </c>
      <c r="BW29" s="242">
        <f t="shared" si="49"/>
        <v>733.9799999999999</v>
      </c>
      <c r="BX29" s="242">
        <f t="shared" si="50"/>
        <v>811.24105263157878</v>
      </c>
    </row>
    <row r="30" spans="1:76" s="181" customFormat="1" ht="23.25" customHeight="1" x14ac:dyDescent="0.2">
      <c r="A30" s="203" t="s">
        <v>20</v>
      </c>
      <c r="B30" s="227" t="s">
        <v>72</v>
      </c>
      <c r="C30" s="202" t="s">
        <v>70</v>
      </c>
      <c r="D30" s="247" t="s">
        <v>73</v>
      </c>
      <c r="E30" s="252">
        <v>11173458</v>
      </c>
      <c r="F30" s="198">
        <v>7</v>
      </c>
      <c r="G30" s="258">
        <v>7</v>
      </c>
      <c r="H30" s="245"/>
      <c r="I30" s="246"/>
      <c r="J30" s="245"/>
      <c r="K30" s="212">
        <v>3.7639999999999998</v>
      </c>
      <c r="L30" s="225">
        <v>927</v>
      </c>
      <c r="M30" s="212">
        <f t="shared" si="0"/>
        <v>3.7639999999999998</v>
      </c>
      <c r="N30" s="244">
        <v>927</v>
      </c>
      <c r="O30" s="157">
        <f t="shared" si="1"/>
        <v>3489.2279999999996</v>
      </c>
      <c r="P30" s="157">
        <f t="shared" si="2"/>
        <v>4321.8</v>
      </c>
      <c r="Q30" s="157">
        <f t="shared" si="3"/>
        <v>4321.8</v>
      </c>
      <c r="R30" s="209">
        <f t="shared" si="4"/>
        <v>0.80735526863806739</v>
      </c>
      <c r="S30" s="222">
        <f t="shared" si="5"/>
        <v>80.73552686380674</v>
      </c>
      <c r="T30" s="251">
        <v>80.7</v>
      </c>
      <c r="U30" s="220">
        <f t="shared" si="6"/>
        <v>926.59208289054209</v>
      </c>
      <c r="V30" s="219">
        <f t="shared" si="7"/>
        <v>3.7639999999999998</v>
      </c>
      <c r="W30" s="223"/>
      <c r="X30" s="218">
        <f t="shared" si="8"/>
        <v>0</v>
      </c>
      <c r="Y30" s="187">
        <f t="shared" si="9"/>
        <v>0</v>
      </c>
      <c r="Z30" s="217">
        <f t="shared" si="10"/>
        <v>0</v>
      </c>
      <c r="AA30" s="185">
        <f t="shared" si="11"/>
        <v>88.285714285714292</v>
      </c>
      <c r="AB30" s="214">
        <v>47</v>
      </c>
      <c r="AC30" s="215">
        <f t="shared" si="12"/>
        <v>0.42980563654033038</v>
      </c>
      <c r="AD30" s="214">
        <f t="shared" si="13"/>
        <v>176.90799999999999</v>
      </c>
      <c r="AE30" s="214">
        <f t="shared" si="14"/>
        <v>1857.5339999999999</v>
      </c>
      <c r="AF30" s="216">
        <f t="shared" si="15"/>
        <v>176.57142857142858</v>
      </c>
      <c r="AG30" s="214">
        <v>150</v>
      </c>
      <c r="AH30" s="215">
        <f t="shared" si="16"/>
        <v>0.68586005830903785</v>
      </c>
      <c r="AI30" s="214">
        <f t="shared" si="17"/>
        <v>564.6</v>
      </c>
      <c r="AJ30" s="214">
        <f t="shared" si="18"/>
        <v>2964.15</v>
      </c>
      <c r="AK30" s="185">
        <f t="shared" si="19"/>
        <v>264.85714285714289</v>
      </c>
      <c r="AL30" s="214">
        <v>225</v>
      </c>
      <c r="AM30" s="215">
        <f t="shared" si="20"/>
        <v>0.68586005830903785</v>
      </c>
      <c r="AN30" s="214">
        <f t="shared" si="21"/>
        <v>846.9</v>
      </c>
      <c r="AO30" s="214">
        <f t="shared" si="22"/>
        <v>2964.15</v>
      </c>
      <c r="AP30" s="185">
        <f t="shared" si="23"/>
        <v>353.14285714285717</v>
      </c>
      <c r="AQ30" s="214">
        <v>300</v>
      </c>
      <c r="AR30" s="215">
        <f t="shared" si="24"/>
        <v>0.68586005830903785</v>
      </c>
      <c r="AS30" s="214">
        <f t="shared" si="25"/>
        <v>1129.2</v>
      </c>
      <c r="AT30" s="214">
        <f t="shared" si="26"/>
        <v>2964.15</v>
      </c>
      <c r="AU30" s="185">
        <f t="shared" si="27"/>
        <v>397.28571428571433</v>
      </c>
      <c r="AV30" s="214">
        <v>360</v>
      </c>
      <c r="AW30" s="215">
        <f t="shared" si="28"/>
        <v>0.73158406219630712</v>
      </c>
      <c r="AX30" s="214">
        <f t="shared" si="29"/>
        <v>1355.04</v>
      </c>
      <c r="AY30" s="214">
        <f t="shared" si="30"/>
        <v>3161.76</v>
      </c>
      <c r="AZ30" s="185">
        <f t="shared" si="31"/>
        <v>485.57142857142861</v>
      </c>
      <c r="BA30" s="214">
        <v>435</v>
      </c>
      <c r="BB30" s="215">
        <f t="shared" si="32"/>
        <v>0.72327060694407619</v>
      </c>
      <c r="BC30" s="214">
        <f t="shared" si="33"/>
        <v>1637.34</v>
      </c>
      <c r="BD30" s="214">
        <f t="shared" si="34"/>
        <v>3125.8309090909088</v>
      </c>
      <c r="BE30" s="185">
        <f t="shared" si="35"/>
        <v>573.85714285714289</v>
      </c>
      <c r="BF30" s="214">
        <v>510</v>
      </c>
      <c r="BG30" s="215">
        <f t="shared" si="36"/>
        <v>0.71751513792330113</v>
      </c>
      <c r="BH30" s="214">
        <f t="shared" si="37"/>
        <v>1919.6399999999999</v>
      </c>
      <c r="BI30" s="214">
        <f t="shared" si="38"/>
        <v>3100.956923076923</v>
      </c>
      <c r="BJ30" s="185">
        <f t="shared" si="39"/>
        <v>662.14285714285722</v>
      </c>
      <c r="BK30" s="214">
        <v>600</v>
      </c>
      <c r="BL30" s="215">
        <f t="shared" si="40"/>
        <v>0.73158406219630712</v>
      </c>
      <c r="BM30" s="214">
        <f t="shared" si="41"/>
        <v>2258.4</v>
      </c>
      <c r="BN30" s="214">
        <f t="shared" si="42"/>
        <v>3161.76</v>
      </c>
      <c r="BO30" s="185">
        <f t="shared" si="43"/>
        <v>750.42857142857144</v>
      </c>
      <c r="BP30" s="214">
        <v>650</v>
      </c>
      <c r="BQ30" s="215">
        <f t="shared" si="44"/>
        <v>0.69930829474646994</v>
      </c>
      <c r="BR30" s="214">
        <f t="shared" si="45"/>
        <v>2446.6</v>
      </c>
      <c r="BS30" s="214">
        <f t="shared" si="46"/>
        <v>3022.2705882352939</v>
      </c>
      <c r="BT30" s="185">
        <f t="shared" si="47"/>
        <v>838.71428571428578</v>
      </c>
      <c r="BU30" s="214">
        <v>810</v>
      </c>
      <c r="BV30" s="215">
        <f t="shared" si="48"/>
        <v>0.7797145926039587</v>
      </c>
      <c r="BW30" s="242">
        <f t="shared" si="49"/>
        <v>3048.8399999999997</v>
      </c>
      <c r="BX30" s="242">
        <f t="shared" si="50"/>
        <v>3369.7705263157891</v>
      </c>
    </row>
    <row r="31" spans="1:76" s="181" customFormat="1" ht="23.25" customHeight="1" x14ac:dyDescent="0.2">
      <c r="A31" s="203" t="s">
        <v>20</v>
      </c>
      <c r="B31" s="227" t="s">
        <v>72</v>
      </c>
      <c r="C31" s="202" t="s">
        <v>70</v>
      </c>
      <c r="D31" s="247" t="s">
        <v>71</v>
      </c>
      <c r="E31" s="252">
        <v>11173458</v>
      </c>
      <c r="F31" s="198">
        <v>7</v>
      </c>
      <c r="G31" s="198">
        <v>7</v>
      </c>
      <c r="H31" s="246"/>
      <c r="I31" s="246"/>
      <c r="J31" s="245"/>
      <c r="K31" s="212">
        <v>3.7639999999999998</v>
      </c>
      <c r="L31" s="225">
        <v>1149</v>
      </c>
      <c r="M31" s="212">
        <f t="shared" si="0"/>
        <v>3.7639999999999998</v>
      </c>
      <c r="N31" s="244">
        <v>1148</v>
      </c>
      <c r="O31" s="157">
        <f t="shared" si="1"/>
        <v>4321.0720000000001</v>
      </c>
      <c r="P31" s="157">
        <f t="shared" si="2"/>
        <v>4321.8</v>
      </c>
      <c r="Q31" s="157">
        <f t="shared" si="3"/>
        <v>4321.8</v>
      </c>
      <c r="R31" s="209">
        <f t="shared" si="4"/>
        <v>0.9998315516682863</v>
      </c>
      <c r="S31" s="222">
        <f t="shared" si="5"/>
        <v>99.983155166828624</v>
      </c>
      <c r="T31" s="243">
        <v>100</v>
      </c>
      <c r="U31" s="220">
        <f t="shared" si="6"/>
        <v>1148.1934112646122</v>
      </c>
      <c r="V31" s="219">
        <f t="shared" si="7"/>
        <v>3.7639999999999998</v>
      </c>
      <c r="W31" s="223"/>
      <c r="X31" s="218">
        <f t="shared" si="8"/>
        <v>0</v>
      </c>
      <c r="Y31" s="187">
        <f t="shared" si="9"/>
        <v>0</v>
      </c>
      <c r="Z31" s="217">
        <f t="shared" si="10"/>
        <v>0</v>
      </c>
      <c r="AA31" s="185">
        <f t="shared" si="11"/>
        <v>109.33333333333333</v>
      </c>
      <c r="AB31" s="214">
        <v>115</v>
      </c>
      <c r="AC31" s="215">
        <f t="shared" si="12"/>
        <v>1.0516520894071912</v>
      </c>
      <c r="AD31" s="214">
        <f t="shared" si="13"/>
        <v>432.85999999999996</v>
      </c>
      <c r="AE31" s="214">
        <f t="shared" si="14"/>
        <v>4545.03</v>
      </c>
      <c r="AF31" s="216">
        <f t="shared" si="15"/>
        <v>218.66666666666666</v>
      </c>
      <c r="AG31" s="214">
        <v>218</v>
      </c>
      <c r="AH31" s="215">
        <f t="shared" si="16"/>
        <v>0.99678328474246825</v>
      </c>
      <c r="AI31" s="214">
        <f t="shared" si="17"/>
        <v>820.55199999999991</v>
      </c>
      <c r="AJ31" s="214">
        <f t="shared" si="18"/>
        <v>4307.8979999999992</v>
      </c>
      <c r="AK31" s="185">
        <f t="shared" si="19"/>
        <v>328</v>
      </c>
      <c r="AL31" s="214">
        <v>328</v>
      </c>
      <c r="AM31" s="215">
        <f t="shared" si="20"/>
        <v>0.99983155166828619</v>
      </c>
      <c r="AN31" s="214">
        <f t="shared" si="21"/>
        <v>1234.5919999999999</v>
      </c>
      <c r="AO31" s="214">
        <f t="shared" si="22"/>
        <v>4321.0719999999992</v>
      </c>
      <c r="AP31" s="185">
        <f t="shared" si="23"/>
        <v>437.33333333333331</v>
      </c>
      <c r="AQ31" s="214">
        <v>437</v>
      </c>
      <c r="AR31" s="215">
        <f t="shared" si="24"/>
        <v>0.99906948493683168</v>
      </c>
      <c r="AS31" s="214">
        <f t="shared" si="25"/>
        <v>1644.8679999999999</v>
      </c>
      <c r="AT31" s="214">
        <f t="shared" si="26"/>
        <v>4317.7784999999994</v>
      </c>
      <c r="AU31" s="185">
        <f t="shared" si="27"/>
        <v>492</v>
      </c>
      <c r="AV31" s="214">
        <v>492</v>
      </c>
      <c r="AW31" s="215">
        <f t="shared" si="28"/>
        <v>0.9998315516682863</v>
      </c>
      <c r="AX31" s="214">
        <f t="shared" si="29"/>
        <v>1851.8879999999999</v>
      </c>
      <c r="AY31" s="214">
        <f t="shared" si="30"/>
        <v>4321.0720000000001</v>
      </c>
      <c r="AZ31" s="185">
        <f t="shared" si="31"/>
        <v>601.33333333333326</v>
      </c>
      <c r="BA31" s="214">
        <v>552</v>
      </c>
      <c r="BB31" s="215">
        <f t="shared" si="32"/>
        <v>0.91780545984627615</v>
      </c>
      <c r="BC31" s="214">
        <f t="shared" si="33"/>
        <v>2077.7280000000001</v>
      </c>
      <c r="BD31" s="214">
        <f t="shared" si="34"/>
        <v>3966.5716363636366</v>
      </c>
      <c r="BE31" s="185">
        <f t="shared" si="35"/>
        <v>710.66666666666663</v>
      </c>
      <c r="BF31" s="214">
        <v>711</v>
      </c>
      <c r="BG31" s="215">
        <f t="shared" si="36"/>
        <v>1.0003005158107199</v>
      </c>
      <c r="BH31" s="214">
        <f t="shared" si="37"/>
        <v>2676.2039999999997</v>
      </c>
      <c r="BI31" s="214">
        <f t="shared" si="38"/>
        <v>4323.098769230769</v>
      </c>
      <c r="BJ31" s="185">
        <f t="shared" si="39"/>
        <v>820</v>
      </c>
      <c r="BK31" s="214">
        <v>820</v>
      </c>
      <c r="BL31" s="215">
        <f t="shared" si="40"/>
        <v>0.9998315516682863</v>
      </c>
      <c r="BM31" s="214">
        <f t="shared" si="41"/>
        <v>3086.48</v>
      </c>
      <c r="BN31" s="214">
        <f t="shared" si="42"/>
        <v>4321.0720000000001</v>
      </c>
      <c r="BO31" s="185">
        <f t="shared" si="43"/>
        <v>929.33333333333326</v>
      </c>
      <c r="BP31" s="214">
        <v>929</v>
      </c>
      <c r="BQ31" s="215">
        <f t="shared" si="44"/>
        <v>0.9994729320299548</v>
      </c>
      <c r="BR31" s="214">
        <f t="shared" si="45"/>
        <v>3496.7559999999999</v>
      </c>
      <c r="BS31" s="214">
        <f t="shared" si="46"/>
        <v>4319.5221176470586</v>
      </c>
      <c r="BT31" s="185">
        <f t="shared" si="47"/>
        <v>1038.6666666666665</v>
      </c>
      <c r="BU31" s="214">
        <v>1039</v>
      </c>
      <c r="BV31" s="215">
        <f t="shared" si="48"/>
        <v>1.0001524218710041</v>
      </c>
      <c r="BW31" s="242">
        <f t="shared" si="49"/>
        <v>3910.7959999999998</v>
      </c>
      <c r="BX31" s="242">
        <f t="shared" si="50"/>
        <v>4322.4587368421053</v>
      </c>
    </row>
    <row r="32" spans="1:76" s="181" customFormat="1" ht="23.25" customHeight="1" x14ac:dyDescent="0.2">
      <c r="A32" s="203" t="s">
        <v>20</v>
      </c>
      <c r="B32" s="227" t="s">
        <v>43</v>
      </c>
      <c r="C32" s="202" t="s">
        <v>70</v>
      </c>
      <c r="D32" s="247" t="s">
        <v>69</v>
      </c>
      <c r="E32" s="261">
        <v>11214897</v>
      </c>
      <c r="F32" s="198">
        <v>7</v>
      </c>
      <c r="G32" s="198">
        <v>6</v>
      </c>
      <c r="H32" s="245"/>
      <c r="I32" s="245"/>
      <c r="J32" s="245"/>
      <c r="K32" s="212">
        <v>2.6002000000000001</v>
      </c>
      <c r="L32" s="225">
        <v>959</v>
      </c>
      <c r="M32" s="212">
        <f t="shared" si="0"/>
        <v>2.6002000000000001</v>
      </c>
      <c r="N32" s="244">
        <v>966</v>
      </c>
      <c r="O32" s="157">
        <f t="shared" si="1"/>
        <v>2511.7932000000001</v>
      </c>
      <c r="P32" s="157">
        <f t="shared" si="2"/>
        <v>3704.3999999999996</v>
      </c>
      <c r="Q32" s="157">
        <f t="shared" si="3"/>
        <v>3704.3999999999996</v>
      </c>
      <c r="R32" s="209">
        <f t="shared" si="4"/>
        <v>0.67805668934240371</v>
      </c>
      <c r="S32" s="222">
        <f t="shared" si="5"/>
        <v>67.805668934240373</v>
      </c>
      <c r="T32" s="251">
        <v>67.8</v>
      </c>
      <c r="U32" s="220">
        <f t="shared" si="6"/>
        <v>965.9192369817705</v>
      </c>
      <c r="V32" s="219">
        <f t="shared" si="7"/>
        <v>2.6002000000000001</v>
      </c>
      <c r="W32" s="223"/>
      <c r="X32" s="218">
        <f t="shared" si="8"/>
        <v>0</v>
      </c>
      <c r="Y32" s="187">
        <f t="shared" si="9"/>
        <v>0</v>
      </c>
      <c r="Z32" s="217">
        <f t="shared" si="10"/>
        <v>0</v>
      </c>
      <c r="AA32" s="185">
        <f t="shared" si="11"/>
        <v>92</v>
      </c>
      <c r="AB32" s="214">
        <v>60</v>
      </c>
      <c r="AC32" s="215">
        <f t="shared" si="12"/>
        <v>0.44221088435374151</v>
      </c>
      <c r="AD32" s="214">
        <f t="shared" si="13"/>
        <v>156.012</v>
      </c>
      <c r="AE32" s="214">
        <f t="shared" si="14"/>
        <v>1638.126</v>
      </c>
      <c r="AF32" s="216">
        <f t="shared" si="15"/>
        <v>184</v>
      </c>
      <c r="AG32" s="214">
        <v>120</v>
      </c>
      <c r="AH32" s="215">
        <f t="shared" si="16"/>
        <v>0.44221088435374151</v>
      </c>
      <c r="AI32" s="214">
        <f t="shared" si="17"/>
        <v>312.024</v>
      </c>
      <c r="AJ32" s="214">
        <f t="shared" si="18"/>
        <v>1638.126</v>
      </c>
      <c r="AK32" s="185">
        <f t="shared" si="19"/>
        <v>276</v>
      </c>
      <c r="AL32" s="214">
        <v>180</v>
      </c>
      <c r="AM32" s="215">
        <f t="shared" si="20"/>
        <v>0.44221088435374151</v>
      </c>
      <c r="AN32" s="214">
        <f t="shared" si="21"/>
        <v>468.036</v>
      </c>
      <c r="AO32" s="214">
        <f t="shared" si="22"/>
        <v>1638.126</v>
      </c>
      <c r="AP32" s="185">
        <f t="shared" si="23"/>
        <v>368</v>
      </c>
      <c r="AQ32" s="214">
        <v>240</v>
      </c>
      <c r="AR32" s="215">
        <f t="shared" si="24"/>
        <v>0.44221088435374151</v>
      </c>
      <c r="AS32" s="214">
        <f t="shared" si="25"/>
        <v>624.048</v>
      </c>
      <c r="AT32" s="214">
        <f t="shared" si="26"/>
        <v>1638.126</v>
      </c>
      <c r="AU32" s="185">
        <f t="shared" si="27"/>
        <v>414</v>
      </c>
      <c r="AV32" s="214">
        <v>360</v>
      </c>
      <c r="AW32" s="215">
        <f t="shared" si="28"/>
        <v>0.58961451247165542</v>
      </c>
      <c r="AX32" s="214">
        <f t="shared" si="29"/>
        <v>936.072</v>
      </c>
      <c r="AY32" s="214">
        <f t="shared" si="30"/>
        <v>2184.1680000000001</v>
      </c>
      <c r="AZ32" s="185">
        <f t="shared" si="31"/>
        <v>506</v>
      </c>
      <c r="BA32" s="214">
        <v>420</v>
      </c>
      <c r="BB32" s="215">
        <f t="shared" si="32"/>
        <v>0.56281385281385288</v>
      </c>
      <c r="BC32" s="214">
        <f t="shared" si="33"/>
        <v>1092.0840000000001</v>
      </c>
      <c r="BD32" s="214">
        <f t="shared" si="34"/>
        <v>2084.8876363636364</v>
      </c>
      <c r="BE32" s="185">
        <f t="shared" si="35"/>
        <v>598</v>
      </c>
      <c r="BF32" s="214">
        <v>450</v>
      </c>
      <c r="BG32" s="215">
        <f t="shared" si="36"/>
        <v>0.51024332810047102</v>
      </c>
      <c r="BH32" s="214">
        <f t="shared" si="37"/>
        <v>1170.0899999999999</v>
      </c>
      <c r="BI32" s="214">
        <f t="shared" si="38"/>
        <v>1890.1453846153845</v>
      </c>
      <c r="BJ32" s="185">
        <f t="shared" si="39"/>
        <v>690</v>
      </c>
      <c r="BK32" s="214">
        <v>480</v>
      </c>
      <c r="BL32" s="215">
        <f t="shared" si="40"/>
        <v>0.47169160997732429</v>
      </c>
      <c r="BM32" s="214">
        <f t="shared" si="41"/>
        <v>1248.096</v>
      </c>
      <c r="BN32" s="214">
        <f t="shared" si="42"/>
        <v>1747.3344</v>
      </c>
      <c r="BO32" s="185">
        <f t="shared" si="43"/>
        <v>782</v>
      </c>
      <c r="BP32" s="214">
        <v>600</v>
      </c>
      <c r="BQ32" s="215">
        <f t="shared" si="44"/>
        <v>0.52024809923969595</v>
      </c>
      <c r="BR32" s="214">
        <f t="shared" si="45"/>
        <v>1560.1200000000001</v>
      </c>
      <c r="BS32" s="214">
        <f t="shared" si="46"/>
        <v>1927.2070588235297</v>
      </c>
      <c r="BT32" s="185">
        <f t="shared" si="47"/>
        <v>874</v>
      </c>
      <c r="BU32" s="214">
        <v>630</v>
      </c>
      <c r="BV32" s="215">
        <f t="shared" si="48"/>
        <v>0.48875939849624062</v>
      </c>
      <c r="BW32" s="242">
        <f t="shared" si="49"/>
        <v>1638.126</v>
      </c>
      <c r="BX32" s="242">
        <f t="shared" si="50"/>
        <v>1810.5603157894736</v>
      </c>
    </row>
    <row r="33" spans="1:76" s="265" customFormat="1" ht="33" customHeight="1" x14ac:dyDescent="0.25">
      <c r="A33" s="241" t="s">
        <v>68</v>
      </c>
      <c r="B33" s="240"/>
      <c r="C33" s="240"/>
      <c r="D33" s="239"/>
      <c r="E33" s="238"/>
      <c r="F33" s="229">
        <f>SUM(F5:F32)</f>
        <v>182</v>
      </c>
      <c r="G33" s="229">
        <f>SUM(G5:G32)</f>
        <v>173.5</v>
      </c>
      <c r="H33" s="229">
        <f>SUM(H5:H32)</f>
        <v>0</v>
      </c>
      <c r="I33" s="229">
        <f>SUM(I5:I32)</f>
        <v>0</v>
      </c>
      <c r="J33" s="229">
        <f>SUM(J5:J32)</f>
        <v>7560</v>
      </c>
      <c r="K33" s="237"/>
      <c r="L33" s="229">
        <f>SUM(L6:L32)</f>
        <v>22429</v>
      </c>
      <c r="M33" s="237"/>
      <c r="N33" s="229">
        <f>SUM(N6:N32)</f>
        <v>21867</v>
      </c>
      <c r="O33" s="229">
        <f>SUM(O5:O32)</f>
        <v>82369.900978819103</v>
      </c>
      <c r="P33" s="229">
        <f>SUM(P5:P32)</f>
        <v>107118.90000000001</v>
      </c>
      <c r="Q33" s="229">
        <f>SUM(Q5:Q32)</f>
        <v>114678.90000000001</v>
      </c>
      <c r="R33" s="232">
        <f t="shared" si="4"/>
        <v>0.71826553078917832</v>
      </c>
      <c r="S33" s="236"/>
      <c r="T33" s="235"/>
      <c r="U33" s="220"/>
      <c r="V33" s="229"/>
      <c r="W33" s="229">
        <f>SUM(W5:W32)</f>
        <v>0</v>
      </c>
      <c r="X33" s="229">
        <f>SUM(X5:X32)</f>
        <v>0</v>
      </c>
      <c r="Y33" s="232">
        <f t="shared" si="9"/>
        <v>0</v>
      </c>
      <c r="Z33" s="266">
        <f t="shared" si="10"/>
        <v>0</v>
      </c>
      <c r="AA33" s="229">
        <f>SUM(AA6:AA32)</f>
        <v>2082.5714285714284</v>
      </c>
      <c r="AB33" s="229">
        <f>SUM(AB6:AB32)</f>
        <v>1568</v>
      </c>
      <c r="AC33" s="230">
        <f t="shared" si="12"/>
        <v>0.55769868853855187</v>
      </c>
      <c r="AD33" s="229">
        <f>SUM(AD5:AD32)</f>
        <v>6091.0735364803559</v>
      </c>
      <c r="AE33" s="229">
        <f>SUM(AE5:AE32)</f>
        <v>63956.272133043742</v>
      </c>
      <c r="AF33" s="229">
        <f>SUM(AF6:AF32)</f>
        <v>4165.1428571428569</v>
      </c>
      <c r="AG33" s="229">
        <f>SUM(AG6:AG32)</f>
        <v>3526</v>
      </c>
      <c r="AH33" s="230">
        <f t="shared" si="16"/>
        <v>0.60842409428489019</v>
      </c>
      <c r="AI33" s="229">
        <f>SUM(AI5:AI32)</f>
        <v>13290.172545921427</v>
      </c>
      <c r="AJ33" s="229">
        <f>SUM(AJ5:AJ32)</f>
        <v>69773.405866087502</v>
      </c>
      <c r="AK33" s="229">
        <f>SUM(AK6:AK32)</f>
        <v>6247.7142857142862</v>
      </c>
      <c r="AL33" s="229">
        <f>SUM(AL6:AL32)</f>
        <v>5516</v>
      </c>
      <c r="AM33" s="230">
        <f t="shared" si="20"/>
        <v>0.63367054848964421</v>
      </c>
      <c r="AN33" s="229">
        <f>SUM(AN5:AN32)</f>
        <v>20762.468989482593</v>
      </c>
      <c r="AO33" s="229">
        <f>SUM(AO5:AO32)</f>
        <v>72668.641463189066</v>
      </c>
      <c r="AP33" s="229">
        <f>SUM(AP6:AP32)</f>
        <v>8330.2857142857138</v>
      </c>
      <c r="AQ33" s="229">
        <f>SUM(AQ6:AQ32)</f>
        <v>7416</v>
      </c>
      <c r="AR33" s="230">
        <f t="shared" si="24"/>
        <v>0.63623876526709833</v>
      </c>
      <c r="AS33" s="229">
        <f>SUM(AS5:AS32)</f>
        <v>27795.490185976782</v>
      </c>
      <c r="AT33" s="229">
        <f>SUM(AT5:AT32)</f>
        <v>72963.161738189054</v>
      </c>
      <c r="AU33" s="229">
        <f>SUM(AU6:AU32)</f>
        <v>9371.5714285714275</v>
      </c>
      <c r="AV33" s="229">
        <f>SUM(AV6:AV32)</f>
        <v>8986</v>
      </c>
      <c r="AW33" s="230">
        <f t="shared" si="28"/>
        <v>0.6804829541565276</v>
      </c>
      <c r="AX33" s="229">
        <f>SUM(AX5:AX32)</f>
        <v>33444.444279180439</v>
      </c>
      <c r="AY33" s="229">
        <f>SUM(AY5:AY32)</f>
        <v>78037.036651421018</v>
      </c>
      <c r="AZ33" s="229">
        <f>SUM(AZ6:AZ32)</f>
        <v>11454.142857142857</v>
      </c>
      <c r="BA33" s="229">
        <f>SUM(BA6:BA32)</f>
        <v>10594</v>
      </c>
      <c r="BB33" s="230">
        <f t="shared" si="32"/>
        <v>0.6608845429527842</v>
      </c>
      <c r="BC33" s="229">
        <f>SUM(BC5:BC32)</f>
        <v>39699.268406719464</v>
      </c>
      <c r="BD33" s="229">
        <f>SUM(BD5:BD32)</f>
        <v>75789.512412828044</v>
      </c>
      <c r="BE33" s="229">
        <f>SUM(BE6:BE32)</f>
        <v>13536.714285714284</v>
      </c>
      <c r="BF33" s="229">
        <f>SUM(BF6:BF32)</f>
        <v>12463</v>
      </c>
      <c r="BG33" s="230">
        <f t="shared" si="36"/>
        <v>0.65763708701533818</v>
      </c>
      <c r="BH33" s="229">
        <f>SUM(BH5:BH32)</f>
        <v>46686.774790266776</v>
      </c>
      <c r="BI33" s="229">
        <f>SUM(BI5:BI32)</f>
        <v>75417.097738123266</v>
      </c>
      <c r="BJ33" s="229">
        <f>SUM(BJ6:BJ32)</f>
        <v>15619.285714285712</v>
      </c>
      <c r="BK33" s="229">
        <f>SUM(BK6:BK32)</f>
        <v>14321</v>
      </c>
      <c r="BL33" s="230">
        <f t="shared" si="40"/>
        <v>0.65774631609231071</v>
      </c>
      <c r="BM33" s="229">
        <f>SUM(BM5:BM32)</f>
        <v>53878.302863227495</v>
      </c>
      <c r="BN33" s="229">
        <f>SUM(BN5:BN32)</f>
        <v>75429.624008518498</v>
      </c>
      <c r="BO33" s="229">
        <f>SUM(BO6:BO32)</f>
        <v>17701.857142857141</v>
      </c>
      <c r="BP33" s="229">
        <f>SUM(BP6:BP32)</f>
        <v>16386</v>
      </c>
      <c r="BQ33" s="230">
        <f t="shared" si="44"/>
        <v>0.66327279638594006</v>
      </c>
      <c r="BR33" s="229">
        <f>SUM(BR5:BR32)</f>
        <v>61575.129034327671</v>
      </c>
      <c r="BS33" s="229">
        <f>SUM(BS5:BS32)</f>
        <v>76063.394689463588</v>
      </c>
      <c r="BT33" s="229">
        <f>SUM(BT6:BT32)</f>
        <v>19784.428571428572</v>
      </c>
      <c r="BU33" s="229">
        <f>SUM(BU6:BU32)</f>
        <v>18351</v>
      </c>
      <c r="BV33" s="230">
        <f t="shared" si="48"/>
        <v>0.6671819140165639</v>
      </c>
      <c r="BW33" s="229">
        <f>SUM(BW5:BW32)</f>
        <v>69224.860570808029</v>
      </c>
      <c r="BX33" s="229">
        <f>SUM(BX5:BX32)</f>
        <v>76511.687999314134</v>
      </c>
    </row>
    <row r="34" spans="1:76" s="181" customFormat="1" ht="23.25" customHeight="1" x14ac:dyDescent="0.2">
      <c r="A34" s="203" t="s">
        <v>20</v>
      </c>
      <c r="B34" s="227" t="s">
        <v>65</v>
      </c>
      <c r="C34" s="202" t="s">
        <v>60</v>
      </c>
      <c r="D34" s="247" t="s">
        <v>67</v>
      </c>
      <c r="E34" s="259" t="s">
        <v>66</v>
      </c>
      <c r="F34" s="198">
        <v>7</v>
      </c>
      <c r="G34" s="258">
        <v>6</v>
      </c>
      <c r="H34" s="245"/>
      <c r="I34" s="246"/>
      <c r="J34" s="245">
        <v>630</v>
      </c>
      <c r="K34" s="212">
        <v>4.2813999999999997</v>
      </c>
      <c r="L34" s="225">
        <v>959</v>
      </c>
      <c r="M34" s="212">
        <f>K34</f>
        <v>4.2813999999999997</v>
      </c>
      <c r="N34" s="244">
        <v>959</v>
      </c>
      <c r="O34" s="157">
        <f>(N34*M34)</f>
        <v>4105.8625999999995</v>
      </c>
      <c r="P34" s="157">
        <f>G34*$R$1</f>
        <v>3704.3999999999996</v>
      </c>
      <c r="Q34" s="157">
        <f>(P34-((H34+I34)))+(J34)</f>
        <v>4334.3999999999996</v>
      </c>
      <c r="R34" s="209">
        <f t="shared" si="4"/>
        <v>0.94727357881136942</v>
      </c>
      <c r="S34" s="222">
        <f>R34*100</f>
        <v>94.727357881136939</v>
      </c>
      <c r="T34" s="251">
        <v>95</v>
      </c>
      <c r="U34" s="220">
        <f>((((G34*$S$1))*T34)/K34)/100</f>
        <v>821.96944924557374</v>
      </c>
      <c r="V34" s="219">
        <f>M34</f>
        <v>4.2813999999999997</v>
      </c>
      <c r="W34" s="223"/>
      <c r="X34" s="218">
        <f>W34*V34</f>
        <v>0</v>
      </c>
      <c r="Y34" s="187">
        <f t="shared" si="9"/>
        <v>0</v>
      </c>
      <c r="Z34" s="217">
        <f t="shared" si="10"/>
        <v>0</v>
      </c>
      <c r="AA34" s="185">
        <f>($N34/$Z$3)*AE$3</f>
        <v>91.333333333333329</v>
      </c>
      <c r="AB34" s="214">
        <v>70</v>
      </c>
      <c r="AC34" s="215">
        <f t="shared" si="12"/>
        <v>0.72601259689922482</v>
      </c>
      <c r="AD34" s="214">
        <f>AB34*$M34</f>
        <v>299.69799999999998</v>
      </c>
      <c r="AE34" s="214">
        <f>(AD34/AE$3)*$Z$3</f>
        <v>3146.8289999999997</v>
      </c>
      <c r="AF34" s="216">
        <f>($N34/$Z$3)*AJ$3</f>
        <v>182.66666666666666</v>
      </c>
      <c r="AG34" s="214">
        <v>120</v>
      </c>
      <c r="AH34" s="215">
        <f t="shared" si="16"/>
        <v>0.622296511627907</v>
      </c>
      <c r="AI34" s="214">
        <f>AG34*$M34</f>
        <v>513.76799999999992</v>
      </c>
      <c r="AJ34" s="214">
        <f>(AI34/AJ$3)*$Z$3</f>
        <v>2697.2819999999997</v>
      </c>
      <c r="AK34" s="185">
        <f>($N34/$Z$3)*AO$3</f>
        <v>274</v>
      </c>
      <c r="AL34" s="214">
        <v>180</v>
      </c>
      <c r="AM34" s="215">
        <f t="shared" si="20"/>
        <v>0.622296511627907</v>
      </c>
      <c r="AN34" s="214">
        <f>AL34*$M34</f>
        <v>770.65199999999993</v>
      </c>
      <c r="AO34" s="214">
        <f>(AN34/AO$3)*$Z$3</f>
        <v>2697.2819999999997</v>
      </c>
      <c r="AP34" s="185">
        <f>($N34/$Z$3)*AT$3</f>
        <v>365.33333333333331</v>
      </c>
      <c r="AQ34" s="214">
        <v>240</v>
      </c>
      <c r="AR34" s="215">
        <f t="shared" si="24"/>
        <v>0.622296511627907</v>
      </c>
      <c r="AS34" s="214">
        <f>AQ34*$M34</f>
        <v>1027.5359999999998</v>
      </c>
      <c r="AT34" s="214">
        <f>(AS34/AT$3)*$Z$3</f>
        <v>2697.2819999999997</v>
      </c>
      <c r="AU34" s="185">
        <f>($N34/$Z$3)*AY$3</f>
        <v>411</v>
      </c>
      <c r="AV34" s="214">
        <v>300</v>
      </c>
      <c r="AW34" s="215">
        <f t="shared" si="28"/>
        <v>0.6914405684754521</v>
      </c>
      <c r="AX34" s="214">
        <f>AV34*$M34</f>
        <v>1284.4199999999998</v>
      </c>
      <c r="AY34" s="214">
        <f>(AX34/AY$3)*$Z$3</f>
        <v>2996.9799999999996</v>
      </c>
      <c r="AZ34" s="185">
        <f>($N34/$Z$3)*BD$3</f>
        <v>502.33333333333331</v>
      </c>
      <c r="BA34" s="214">
        <v>340</v>
      </c>
      <c r="BB34" s="215">
        <f t="shared" si="32"/>
        <v>0.64115398167723747</v>
      </c>
      <c r="BC34" s="214">
        <f>BA34*$M34</f>
        <v>1455.6759999999999</v>
      </c>
      <c r="BD34" s="214">
        <f>(BC34/BD$3)*$Z$3</f>
        <v>2779.0178181818178</v>
      </c>
      <c r="BE34" s="185">
        <f>($N34/$Z$3)*BI$3</f>
        <v>593.66666666666663</v>
      </c>
      <c r="BF34" s="214">
        <v>440</v>
      </c>
      <c r="BG34" s="215">
        <f t="shared" si="36"/>
        <v>0.70207811568276679</v>
      </c>
      <c r="BH34" s="214">
        <f>BF34*$M34</f>
        <v>1883.8159999999998</v>
      </c>
      <c r="BI34" s="214">
        <f>(BH34/BI$3)*$Z$3</f>
        <v>3043.0873846153841</v>
      </c>
      <c r="BJ34" s="185">
        <f>($N34/$Z$3)*BN$3</f>
        <v>685</v>
      </c>
      <c r="BK34" s="214">
        <v>500</v>
      </c>
      <c r="BL34" s="215">
        <f t="shared" si="40"/>
        <v>0.6914405684754521</v>
      </c>
      <c r="BM34" s="214">
        <f>BK34*$M34</f>
        <v>2140.6999999999998</v>
      </c>
      <c r="BN34" s="214">
        <f>(BM34/BN$3)*$Z$3</f>
        <v>2996.9799999999996</v>
      </c>
      <c r="BO34" s="185">
        <f>($N34/$Z$3)*BS$3</f>
        <v>776.33333333333326</v>
      </c>
      <c r="BP34" s="214">
        <v>580</v>
      </c>
      <c r="BQ34" s="215">
        <f t="shared" si="44"/>
        <v>0.7077097583219335</v>
      </c>
      <c r="BR34" s="214">
        <f>BP34*$M34</f>
        <v>2483.212</v>
      </c>
      <c r="BS34" s="214">
        <f>(BR34/BS$3)*$Z$3</f>
        <v>3067.4971764705883</v>
      </c>
      <c r="BT34" s="185">
        <f>($N34/$Z$3)*BX$3</f>
        <v>867.66666666666663</v>
      </c>
      <c r="BU34" s="214">
        <v>708</v>
      </c>
      <c r="BV34" s="215">
        <f t="shared" si="48"/>
        <v>0.77295777233782126</v>
      </c>
      <c r="BW34" s="214">
        <f>BU34*$M34</f>
        <v>3031.2311999999997</v>
      </c>
      <c r="BX34" s="214">
        <f>(BW34/BX$3)*$Z$3</f>
        <v>3350.308168421052</v>
      </c>
    </row>
    <row r="35" spans="1:76" s="181" customFormat="1" ht="23.25" customHeight="1" x14ac:dyDescent="0.2">
      <c r="A35" s="203" t="s">
        <v>20</v>
      </c>
      <c r="B35" s="227" t="s">
        <v>65</v>
      </c>
      <c r="C35" s="202" t="s">
        <v>60</v>
      </c>
      <c r="D35" s="247" t="s">
        <v>64</v>
      </c>
      <c r="E35" s="259" t="s">
        <v>58</v>
      </c>
      <c r="F35" s="198">
        <v>7</v>
      </c>
      <c r="G35" s="258">
        <v>6</v>
      </c>
      <c r="H35" s="245"/>
      <c r="I35" s="246"/>
      <c r="J35" s="245">
        <v>630</v>
      </c>
      <c r="K35" s="212">
        <v>4.2813999999999997</v>
      </c>
      <c r="L35" s="225">
        <v>885</v>
      </c>
      <c r="M35" s="212">
        <f>K35</f>
        <v>4.2813999999999997</v>
      </c>
      <c r="N35" s="244">
        <v>884</v>
      </c>
      <c r="O35" s="157">
        <f>(N35*M35)</f>
        <v>3784.7575999999999</v>
      </c>
      <c r="P35" s="157">
        <f>G35*$R$1</f>
        <v>3704.3999999999996</v>
      </c>
      <c r="Q35" s="157">
        <f>(P35-((H35+I35)))+(J35)</f>
        <v>4334.3999999999996</v>
      </c>
      <c r="R35" s="209">
        <f t="shared" si="4"/>
        <v>0.87319066076042828</v>
      </c>
      <c r="S35" s="222">
        <f>R35*100</f>
        <v>87.31906607604283</v>
      </c>
      <c r="T35" s="251">
        <v>87.6</v>
      </c>
      <c r="U35" s="220">
        <f>((((G35*$S$1))*T35)/K35)/100</f>
        <v>757.94235530433957</v>
      </c>
      <c r="V35" s="219">
        <f>M35</f>
        <v>4.2813999999999997</v>
      </c>
      <c r="W35" s="223"/>
      <c r="X35" s="218">
        <f>W35*V35</f>
        <v>0</v>
      </c>
      <c r="Y35" s="187">
        <f t="shared" si="9"/>
        <v>0</v>
      </c>
      <c r="Z35" s="217">
        <f t="shared" si="10"/>
        <v>0</v>
      </c>
      <c r="AA35" s="185">
        <f>($N35/$Z$3)*AE$3</f>
        <v>84.19047619047619</v>
      </c>
      <c r="AB35" s="214">
        <v>40</v>
      </c>
      <c r="AC35" s="215">
        <f t="shared" si="12"/>
        <v>0.41486434108527126</v>
      </c>
      <c r="AD35" s="214">
        <f>AB35*$M35</f>
        <v>171.25599999999997</v>
      </c>
      <c r="AE35" s="214">
        <f>(AD35/AE$3)*$Z$3</f>
        <v>1798.1879999999996</v>
      </c>
      <c r="AF35" s="216">
        <f>($N35/$Z$3)*AJ$3</f>
        <v>168.38095238095238</v>
      </c>
      <c r="AG35" s="214">
        <v>96</v>
      </c>
      <c r="AH35" s="215">
        <f t="shared" si="16"/>
        <v>0.49783720930232556</v>
      </c>
      <c r="AI35" s="214">
        <f>AG35*$M35</f>
        <v>411.01439999999997</v>
      </c>
      <c r="AJ35" s="214">
        <f>(AI35/AJ$3)*$Z$3</f>
        <v>2157.8255999999997</v>
      </c>
      <c r="AK35" s="185">
        <f>($N35/$Z$3)*AO$3</f>
        <v>252.57142857142856</v>
      </c>
      <c r="AL35" s="214">
        <v>152</v>
      </c>
      <c r="AM35" s="215">
        <f t="shared" si="20"/>
        <v>0.52549483204134373</v>
      </c>
      <c r="AN35" s="214">
        <f>AL35*$M35</f>
        <v>650.77279999999996</v>
      </c>
      <c r="AO35" s="214">
        <f>(AN35/AO$3)*$Z$3</f>
        <v>2277.7048</v>
      </c>
      <c r="AP35" s="185">
        <f>($N35/$Z$3)*AT$3</f>
        <v>336.76190476190476</v>
      </c>
      <c r="AQ35" s="214">
        <v>220</v>
      </c>
      <c r="AR35" s="215">
        <f t="shared" si="24"/>
        <v>0.57043846899224804</v>
      </c>
      <c r="AS35" s="214">
        <f>AQ35*$M35</f>
        <v>941.9079999999999</v>
      </c>
      <c r="AT35" s="214">
        <f>(AS35/AT$3)*$Z$3</f>
        <v>2472.5084999999999</v>
      </c>
      <c r="AU35" s="185">
        <f>($N35/$Z$3)*AY$3</f>
        <v>378.85714285714283</v>
      </c>
      <c r="AV35" s="214">
        <v>244</v>
      </c>
      <c r="AW35" s="215">
        <f t="shared" si="28"/>
        <v>0.56237166236003444</v>
      </c>
      <c r="AX35" s="214">
        <f>AV35*$M35</f>
        <v>1044.6615999999999</v>
      </c>
      <c r="AY35" s="214">
        <f>(AX35/AY$3)*$Z$3</f>
        <v>2437.543733333333</v>
      </c>
      <c r="AZ35" s="185">
        <f>($N35/$Z$3)*BD$3</f>
        <v>463.04761904761904</v>
      </c>
      <c r="BA35" s="214">
        <v>324</v>
      </c>
      <c r="BB35" s="215">
        <f t="shared" si="32"/>
        <v>0.61098202959830861</v>
      </c>
      <c r="BC35" s="214">
        <f>BA35*$M35</f>
        <v>1387.1735999999999</v>
      </c>
      <c r="BD35" s="214">
        <f>(BC35/BD$3)*$Z$3</f>
        <v>2648.2405090909087</v>
      </c>
      <c r="BE35" s="185">
        <f>($N35/$Z$3)*BI$3</f>
        <v>547.23809523809518</v>
      </c>
      <c r="BF35" s="214">
        <v>430</v>
      </c>
      <c r="BG35" s="215">
        <f t="shared" si="36"/>
        <v>0.68612179487179492</v>
      </c>
      <c r="BH35" s="214">
        <f>BF35*$M35</f>
        <v>1841.002</v>
      </c>
      <c r="BI35" s="214">
        <f>(BH35/BI$3)*$Z$3</f>
        <v>2973.9263076923075</v>
      </c>
      <c r="BJ35" s="185">
        <f>($N35/$Z$3)*BN$3</f>
        <v>631.42857142857144</v>
      </c>
      <c r="BK35" s="214">
        <v>530</v>
      </c>
      <c r="BL35" s="215">
        <f t="shared" si="40"/>
        <v>0.73292700258397925</v>
      </c>
      <c r="BM35" s="214">
        <f>BK35*$M35</f>
        <v>2269.1419999999998</v>
      </c>
      <c r="BN35" s="214">
        <f>(BM35/BN$3)*$Z$3</f>
        <v>3176.7987999999996</v>
      </c>
      <c r="BO35" s="185">
        <f>($N35/$Z$3)*BS$3</f>
        <v>715.61904761904759</v>
      </c>
      <c r="BP35" s="214">
        <v>650</v>
      </c>
      <c r="BQ35" s="215">
        <f t="shared" si="44"/>
        <v>0.79312300501595989</v>
      </c>
      <c r="BR35" s="214">
        <f>BP35*$M35</f>
        <v>2782.91</v>
      </c>
      <c r="BS35" s="214">
        <f>(BR35/BS$3)*$Z$3</f>
        <v>3437.7123529411761</v>
      </c>
      <c r="BT35" s="185">
        <f>($N35/$Z$3)*BX$3</f>
        <v>799.80952380952385</v>
      </c>
      <c r="BU35" s="214">
        <v>750</v>
      </c>
      <c r="BV35" s="215">
        <f t="shared" si="48"/>
        <v>0.81881119951040393</v>
      </c>
      <c r="BW35" s="214">
        <f>BU35*$M35</f>
        <v>3211.0499999999997</v>
      </c>
      <c r="BX35" s="214">
        <f>(BW35/BX$3)*$Z$3</f>
        <v>3549.0552631578944</v>
      </c>
    </row>
    <row r="36" spans="1:76" s="228" customFormat="1" ht="23.25" customHeight="1" x14ac:dyDescent="0.2">
      <c r="A36" s="203" t="s">
        <v>20</v>
      </c>
      <c r="B36" s="227" t="s">
        <v>63</v>
      </c>
      <c r="C36" s="202" t="s">
        <v>60</v>
      </c>
      <c r="D36" s="247" t="s">
        <v>62</v>
      </c>
      <c r="E36" s="259" t="s">
        <v>61</v>
      </c>
      <c r="F36" s="198">
        <v>26</v>
      </c>
      <c r="G36" s="198">
        <v>26</v>
      </c>
      <c r="H36" s="245"/>
      <c r="I36" s="245">
        <f>630+630</f>
        <v>1260</v>
      </c>
      <c r="J36" s="245">
        <f>630+630+630+630</f>
        <v>2520</v>
      </c>
      <c r="K36" s="264">
        <v>11.682886797993081</v>
      </c>
      <c r="L36" s="256">
        <v>573</v>
      </c>
      <c r="M36" s="212">
        <f>K36</f>
        <v>11.682886797993081</v>
      </c>
      <c r="N36" s="263">
        <v>547</v>
      </c>
      <c r="O36" s="254">
        <f>(N36*M36)</f>
        <v>6390.5390785022155</v>
      </c>
      <c r="P36" s="254">
        <f>G36*$R$1</f>
        <v>16052.4</v>
      </c>
      <c r="Q36" s="254">
        <f>(P36-((H36+I36)))+(J36)</f>
        <v>17312.400000000001</v>
      </c>
      <c r="R36" s="209">
        <f t="shared" si="4"/>
        <v>0.36913074319575651</v>
      </c>
      <c r="S36" s="222">
        <f>R36*100</f>
        <v>36.913074319575649</v>
      </c>
      <c r="T36" s="251">
        <v>37</v>
      </c>
      <c r="U36" s="220">
        <f>((((G36*$S$1))*T36)/K36)/100</f>
        <v>508.3835958266996</v>
      </c>
      <c r="V36" s="219">
        <f>M36</f>
        <v>11.682886797993081</v>
      </c>
      <c r="W36" s="223"/>
      <c r="X36" s="253">
        <f>W36*V36</f>
        <v>0</v>
      </c>
      <c r="Y36" s="187">
        <f t="shared" si="9"/>
        <v>0</v>
      </c>
      <c r="Z36" s="217">
        <f t="shared" si="10"/>
        <v>0</v>
      </c>
      <c r="AA36" s="185">
        <f>($N36/$Z$3)*AE$3</f>
        <v>52.095238095238095</v>
      </c>
      <c r="AB36" s="214">
        <v>20</v>
      </c>
      <c r="AC36" s="215">
        <f t="shared" si="12"/>
        <v>0.1417138136583343</v>
      </c>
      <c r="AD36" s="214">
        <f>AB36*$M36</f>
        <v>233.65773595986161</v>
      </c>
      <c r="AE36" s="214">
        <f>(AD36/AE$3)*$Z$3</f>
        <v>2453.4062275785468</v>
      </c>
      <c r="AF36" s="216">
        <f>($N36/$Z$3)*AJ$3</f>
        <v>104.19047619047619</v>
      </c>
      <c r="AG36" s="214">
        <v>40</v>
      </c>
      <c r="AH36" s="215">
        <f t="shared" si="16"/>
        <v>0.1417138136583343</v>
      </c>
      <c r="AI36" s="214">
        <f>AG36*$M36</f>
        <v>467.31547191972322</v>
      </c>
      <c r="AJ36" s="214">
        <f>(AI36/AJ$3)*$Z$3</f>
        <v>2453.4062275785468</v>
      </c>
      <c r="AK36" s="185">
        <f>($N36/$Z$3)*AO$3</f>
        <v>156.28571428571428</v>
      </c>
      <c r="AL36" s="214">
        <v>80</v>
      </c>
      <c r="AM36" s="215">
        <f t="shared" si="20"/>
        <v>0.18895175154444574</v>
      </c>
      <c r="AN36" s="214">
        <f>AL36*$M36</f>
        <v>934.63094383944645</v>
      </c>
      <c r="AO36" s="214">
        <f>(AN36/AO$3)*$Z$3</f>
        <v>3271.2083034380626</v>
      </c>
      <c r="AP36" s="185">
        <f>($N36/$Z$3)*AT$3</f>
        <v>208.38095238095238</v>
      </c>
      <c r="AQ36" s="214">
        <v>120</v>
      </c>
      <c r="AR36" s="215">
        <f t="shared" si="24"/>
        <v>0.21257072048750145</v>
      </c>
      <c r="AS36" s="214">
        <f>AQ36*$M36</f>
        <v>1401.9464157591697</v>
      </c>
      <c r="AT36" s="214">
        <f>(AS36/AT$3)*$Z$3</f>
        <v>3680.1093413678204</v>
      </c>
      <c r="AU36" s="185">
        <f>($N36/$Z$3)*AY$3</f>
        <v>234.42857142857142</v>
      </c>
      <c r="AV36" s="214">
        <v>140</v>
      </c>
      <c r="AW36" s="215">
        <f t="shared" si="28"/>
        <v>0.22044371013518665</v>
      </c>
      <c r="AX36" s="214">
        <f>AV36*$M36</f>
        <v>1635.6041517190313</v>
      </c>
      <c r="AY36" s="214">
        <f>(AX36/AY$3)*$Z$3</f>
        <v>3816.4096873444059</v>
      </c>
      <c r="AZ36" s="185">
        <f>($N36/$Z$3)*BD$3</f>
        <v>286.52380952380952</v>
      </c>
      <c r="BA36" s="214">
        <v>160</v>
      </c>
      <c r="BB36" s="215">
        <f t="shared" si="32"/>
        <v>0.20612918350303169</v>
      </c>
      <c r="BC36" s="214">
        <f>BA36*$M36</f>
        <v>1869.2618876788929</v>
      </c>
      <c r="BD36" s="214">
        <f>(BC36/BD$3)*$Z$3</f>
        <v>3568.590876477886</v>
      </c>
      <c r="BE36" s="185">
        <f>($N36/$Z$3)*BI$3</f>
        <v>338.61904761904759</v>
      </c>
      <c r="BF36" s="214">
        <v>200</v>
      </c>
      <c r="BG36" s="215">
        <f t="shared" si="36"/>
        <v>0.21802125178205278</v>
      </c>
      <c r="BH36" s="214">
        <f>BF36*$M36</f>
        <v>2336.5773595986161</v>
      </c>
      <c r="BI36" s="214">
        <f>(BH36/BI$3)*$Z$3</f>
        <v>3774.4711193516109</v>
      </c>
      <c r="BJ36" s="185">
        <f>($N36/$Z$3)*BN$3</f>
        <v>390.71428571428572</v>
      </c>
      <c r="BK36" s="214">
        <v>250</v>
      </c>
      <c r="BL36" s="215">
        <f t="shared" si="40"/>
        <v>0.23618968943055721</v>
      </c>
      <c r="BM36" s="214">
        <f>BK36*$M36</f>
        <v>2920.7216994982705</v>
      </c>
      <c r="BN36" s="214">
        <f>(BM36/BN$3)*$Z$3</f>
        <v>4089.0103792975788</v>
      </c>
      <c r="BO36" s="185">
        <f>($N36/$Z$3)*BS$3</f>
        <v>442.8095238095238</v>
      </c>
      <c r="BP36" s="214">
        <v>280</v>
      </c>
      <c r="BQ36" s="215">
        <f t="shared" si="44"/>
        <v>0.23341098720196238</v>
      </c>
      <c r="BR36" s="214">
        <f>BP36*$M36</f>
        <v>3271.2083034380626</v>
      </c>
      <c r="BS36" s="214">
        <f>(BR36/BS$3)*$Z$3</f>
        <v>4040.9043748352537</v>
      </c>
      <c r="BT36" s="185">
        <f>($N36/$Z$3)*BX$3</f>
        <v>494.90476190476193</v>
      </c>
      <c r="BU36" s="214">
        <v>320</v>
      </c>
      <c r="BV36" s="215">
        <f t="shared" si="48"/>
        <v>0.23867589668772093</v>
      </c>
      <c r="BW36" s="214">
        <f>BU36*$M36</f>
        <v>3738.5237753577858</v>
      </c>
      <c r="BX36" s="214">
        <f>(BW36/BX$3)*$Z$3</f>
        <v>4132.0525938165001</v>
      </c>
    </row>
    <row r="37" spans="1:76" s="181" customFormat="1" ht="23.25" customHeight="1" x14ac:dyDescent="0.2">
      <c r="A37" s="203" t="s">
        <v>20</v>
      </c>
      <c r="B37" s="227" t="s">
        <v>43</v>
      </c>
      <c r="C37" s="202" t="s">
        <v>60</v>
      </c>
      <c r="D37" s="247" t="s">
        <v>59</v>
      </c>
      <c r="E37" s="259" t="s">
        <v>58</v>
      </c>
      <c r="F37" s="198">
        <v>7</v>
      </c>
      <c r="G37" s="198">
        <v>7</v>
      </c>
      <c r="H37" s="245"/>
      <c r="I37" s="245"/>
      <c r="J37" s="245"/>
      <c r="K37" s="212">
        <v>2.6002000000000001</v>
      </c>
      <c r="L37" s="225">
        <v>864</v>
      </c>
      <c r="M37" s="212">
        <f>K37</f>
        <v>2.6002000000000001</v>
      </c>
      <c r="N37" s="244">
        <v>871</v>
      </c>
      <c r="O37" s="157">
        <f>(N37*M37)</f>
        <v>2264.7741999999998</v>
      </c>
      <c r="P37" s="157">
        <f>G37*$R$1</f>
        <v>4321.8</v>
      </c>
      <c r="Q37" s="157">
        <f>(P37-((H37+I37)))+(J37)</f>
        <v>4321.8</v>
      </c>
      <c r="R37" s="209">
        <f t="shared" si="4"/>
        <v>0.5240349391457263</v>
      </c>
      <c r="S37" s="222">
        <f>R37*100</f>
        <v>52.403493914572628</v>
      </c>
      <c r="T37" s="248">
        <v>52.4</v>
      </c>
      <c r="U37" s="220">
        <f>((((G37*$S$1))*T37)/K37)/100</f>
        <v>870.94192754403514</v>
      </c>
      <c r="V37" s="219">
        <f>M37</f>
        <v>2.6002000000000001</v>
      </c>
      <c r="W37" s="223"/>
      <c r="X37" s="218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82.952380952380949</v>
      </c>
      <c r="AB37" s="214">
        <v>60</v>
      </c>
      <c r="AC37" s="215">
        <f t="shared" si="12"/>
        <v>0.37903790087463557</v>
      </c>
      <c r="AD37" s="214">
        <f>AB37*$M37</f>
        <v>156.012</v>
      </c>
      <c r="AE37" s="214">
        <f>(AD37/AE$3)*$Z$3</f>
        <v>1638.126</v>
      </c>
      <c r="AF37" s="216">
        <f>($N37/$Z$3)*AJ$3</f>
        <v>165.9047619047619</v>
      </c>
      <c r="AG37" s="214">
        <v>180</v>
      </c>
      <c r="AH37" s="215">
        <f t="shared" si="16"/>
        <v>0.56855685131195333</v>
      </c>
      <c r="AI37" s="214">
        <f>AG37*$M37</f>
        <v>468.036</v>
      </c>
      <c r="AJ37" s="214">
        <f>(AI37/AJ$3)*$Z$3</f>
        <v>2457.1889999999999</v>
      </c>
      <c r="AK37" s="185">
        <f>($N37/$Z$3)*AO$3</f>
        <v>248.85714285714283</v>
      </c>
      <c r="AL37" s="214">
        <v>240</v>
      </c>
      <c r="AM37" s="215">
        <f t="shared" si="20"/>
        <v>0.50538386783284739</v>
      </c>
      <c r="AN37" s="214">
        <f>AL37*$M37</f>
        <v>624.048</v>
      </c>
      <c r="AO37" s="214">
        <f>(AN37/AO$3)*$Z$3</f>
        <v>2184.1680000000001</v>
      </c>
      <c r="AP37" s="185">
        <f>($N37/$Z$3)*AT$3</f>
        <v>331.8095238095238</v>
      </c>
      <c r="AQ37" s="214">
        <v>300</v>
      </c>
      <c r="AR37" s="215">
        <f t="shared" si="24"/>
        <v>0.47379737609329448</v>
      </c>
      <c r="AS37" s="214">
        <f>AQ37*$M37</f>
        <v>780.06000000000006</v>
      </c>
      <c r="AT37" s="214">
        <f>(AS37/AT$3)*$Z$3</f>
        <v>2047.6575000000003</v>
      </c>
      <c r="AU37" s="185">
        <f>($N37/$Z$3)*AY$3</f>
        <v>373.28571428571428</v>
      </c>
      <c r="AV37" s="214">
        <v>300</v>
      </c>
      <c r="AW37" s="215">
        <f t="shared" si="28"/>
        <v>0.42115322319403958</v>
      </c>
      <c r="AX37" s="214">
        <f>AV37*$M37</f>
        <v>780.06000000000006</v>
      </c>
      <c r="AY37" s="214">
        <f>(AX37/AY$3)*$Z$3</f>
        <v>1820.1400000000003</v>
      </c>
      <c r="AZ37" s="185">
        <f>($N37/$Z$3)*BD$3</f>
        <v>456.23809523809524</v>
      </c>
      <c r="BA37" s="214">
        <v>360</v>
      </c>
      <c r="BB37" s="215">
        <f t="shared" si="32"/>
        <v>0.41349589186323876</v>
      </c>
      <c r="BC37" s="214">
        <f>BA37*$M37</f>
        <v>936.072</v>
      </c>
      <c r="BD37" s="214">
        <f>(BC37/BD$3)*$Z$3</f>
        <v>1787.0465454545454</v>
      </c>
      <c r="BE37" s="185">
        <f>($N37/$Z$3)*BI$3</f>
        <v>539.19047619047615</v>
      </c>
      <c r="BF37" s="214">
        <v>600</v>
      </c>
      <c r="BG37" s="215">
        <f t="shared" si="36"/>
        <v>0.58313523211482399</v>
      </c>
      <c r="BH37" s="214">
        <f>BF37*$M37</f>
        <v>1560.1200000000001</v>
      </c>
      <c r="BI37" s="214">
        <f>(BH37/BI$3)*$Z$3</f>
        <v>2520.1938461538466</v>
      </c>
      <c r="BJ37" s="185">
        <f>($N37/$Z$3)*BN$3</f>
        <v>622.14285714285711</v>
      </c>
      <c r="BK37" s="214">
        <v>720</v>
      </c>
      <c r="BL37" s="215">
        <f t="shared" si="40"/>
        <v>0.60646064139941691</v>
      </c>
      <c r="BM37" s="214">
        <f>BK37*$M37</f>
        <v>1872.144</v>
      </c>
      <c r="BN37" s="214">
        <f>(BM37/BN$3)*$Z$3</f>
        <v>2621.0016000000001</v>
      </c>
      <c r="BO37" s="185">
        <f>($N37/$Z$3)*BS$3</f>
        <v>705.09523809523807</v>
      </c>
      <c r="BP37" s="214">
        <v>780</v>
      </c>
      <c r="BQ37" s="215">
        <f t="shared" si="44"/>
        <v>0.57970502486708964</v>
      </c>
      <c r="BR37" s="214">
        <f>BP37*$M37</f>
        <v>2028.1559999999999</v>
      </c>
      <c r="BS37" s="214">
        <f>(BR37/BS$3)*$Z$3</f>
        <v>2505.3691764705882</v>
      </c>
      <c r="BT37" s="185">
        <f>($N37/$Z$3)*BX$3</f>
        <v>788.04761904761904</v>
      </c>
      <c r="BU37" s="214">
        <v>840</v>
      </c>
      <c r="BV37" s="215">
        <f t="shared" si="48"/>
        <v>0.55858216970998931</v>
      </c>
      <c r="BW37" s="242">
        <f>BU37*$M37</f>
        <v>2184.1680000000001</v>
      </c>
      <c r="BX37" s="242">
        <f>(BW37/BX$3)*$Z$3</f>
        <v>2414.0804210526317</v>
      </c>
    </row>
    <row r="38" spans="1:76" s="228" customFormat="1" ht="23.25" customHeight="1" x14ac:dyDescent="0.25">
      <c r="A38" s="241" t="s">
        <v>57</v>
      </c>
      <c r="B38" s="240"/>
      <c r="C38" s="240"/>
      <c r="D38" s="239"/>
      <c r="E38" s="238"/>
      <c r="F38" s="229">
        <f>SUM(F34:F37)</f>
        <v>47</v>
      </c>
      <c r="G38" s="229">
        <f>SUM(G34:G37)</f>
        <v>45</v>
      </c>
      <c r="H38" s="229">
        <f>SUM(H34:H37)</f>
        <v>0</v>
      </c>
      <c r="I38" s="229">
        <f>SUM(I34:I37)</f>
        <v>1260</v>
      </c>
      <c r="J38" s="229">
        <f>SUM(J34:J37)</f>
        <v>3780</v>
      </c>
      <c r="K38" s="237"/>
      <c r="L38" s="229">
        <f>SUM(L34:L37)</f>
        <v>3281</v>
      </c>
      <c r="M38" s="237"/>
      <c r="N38" s="229">
        <f>SUM(N34:N37)</f>
        <v>3261</v>
      </c>
      <c r="O38" s="229">
        <f>SUM(O34:O37)</f>
        <v>16545.933478502215</v>
      </c>
      <c r="P38" s="229">
        <f>SUM(P34:P37)</f>
        <v>27782.999999999996</v>
      </c>
      <c r="Q38" s="229">
        <f>SUM(Q34:Q37)</f>
        <v>30303</v>
      </c>
      <c r="R38" s="232">
        <f t="shared" si="4"/>
        <v>0.5460163508069239</v>
      </c>
      <c r="S38" s="236"/>
      <c r="T38" s="235">
        <v>0</v>
      </c>
      <c r="U38" s="220"/>
      <c r="V38" s="233"/>
      <c r="W38" s="229">
        <f>SUM(W34:W37)</f>
        <v>0</v>
      </c>
      <c r="X38" s="229">
        <f>SUM(X34:X37)</f>
        <v>0</v>
      </c>
      <c r="Y38" s="232">
        <f t="shared" si="9"/>
        <v>0</v>
      </c>
      <c r="Z38" s="262">
        <f t="shared" si="10"/>
        <v>0</v>
      </c>
      <c r="AA38" s="229">
        <f>SUM(AA34:AA37)</f>
        <v>310.57142857142856</v>
      </c>
      <c r="AB38" s="229">
        <f>SUM(AB34:AB37)</f>
        <v>190</v>
      </c>
      <c r="AC38" s="230">
        <f t="shared" si="12"/>
        <v>0.29820642271651476</v>
      </c>
      <c r="AD38" s="229">
        <f>SUM(AD34:AD37)</f>
        <v>860.62373595986151</v>
      </c>
      <c r="AE38" s="229">
        <f>SUM(AE34:AE37)</f>
        <v>9036.5492275785473</v>
      </c>
      <c r="AF38" s="229">
        <f>SUM(AF34:AF37)</f>
        <v>621.14285714285711</v>
      </c>
      <c r="AG38" s="229">
        <f>SUM(AG34:AG37)</f>
        <v>436</v>
      </c>
      <c r="AH38" s="230">
        <f t="shared" si="16"/>
        <v>0.32226851557860764</v>
      </c>
      <c r="AI38" s="229">
        <f>SUM(AI34:AI37)</f>
        <v>1860.1338719197231</v>
      </c>
      <c r="AJ38" s="229">
        <f>SUM(AJ34:AJ37)</f>
        <v>9765.7028275785469</v>
      </c>
      <c r="AK38" s="229">
        <f>SUM(AK34:AK37)</f>
        <v>931.71428571428578</v>
      </c>
      <c r="AL38" s="229">
        <f>SUM(AL34:AL37)</f>
        <v>652</v>
      </c>
      <c r="AM38" s="230">
        <f t="shared" si="20"/>
        <v>0.34420232661578265</v>
      </c>
      <c r="AN38" s="229">
        <f>SUM(AN34:AN37)</f>
        <v>2980.103743839446</v>
      </c>
      <c r="AO38" s="229">
        <f>SUM(AO34:AO37)</f>
        <v>10430.363103438061</v>
      </c>
      <c r="AP38" s="229">
        <f>SUM(AP34:AP37)</f>
        <v>1242.2857142857142</v>
      </c>
      <c r="AQ38" s="229">
        <f>SUM(AQ34:AQ37)</f>
        <v>880</v>
      </c>
      <c r="AR38" s="230">
        <f t="shared" si="24"/>
        <v>0.35961975188488998</v>
      </c>
      <c r="AS38" s="229">
        <f>SUM(AS34:AS37)</f>
        <v>4151.45041575917</v>
      </c>
      <c r="AT38" s="229">
        <f>SUM(AT34:AT37)</f>
        <v>10897.557341367821</v>
      </c>
      <c r="AU38" s="229">
        <f>SUM(AU34:AU37)</f>
        <v>1397.5714285714284</v>
      </c>
      <c r="AV38" s="229">
        <f>SUM(AV34:AV37)</f>
        <v>984</v>
      </c>
      <c r="AW38" s="230">
        <f t="shared" si="28"/>
        <v>0.36534578822815356</v>
      </c>
      <c r="AX38" s="229">
        <f>SUM(AX34:AX37)</f>
        <v>4744.7457517190314</v>
      </c>
      <c r="AY38" s="229">
        <f>SUM(AY34:AY37)</f>
        <v>11071.073420677738</v>
      </c>
      <c r="AZ38" s="229">
        <f>SUM(AZ34:AZ37)</f>
        <v>1708.1428571428571</v>
      </c>
      <c r="BA38" s="229">
        <f>SUM(BA34:BA37)</f>
        <v>1184</v>
      </c>
      <c r="BB38" s="230">
        <f t="shared" si="32"/>
        <v>0.35583591555968569</v>
      </c>
      <c r="BC38" s="229">
        <f>SUM(BC34:BC37)</f>
        <v>5648.1834876788926</v>
      </c>
      <c r="BD38" s="229">
        <f>SUM(BD34:BD37)</f>
        <v>10782.895749205156</v>
      </c>
      <c r="BE38" s="229">
        <f>SUM(BE34:BE37)</f>
        <v>2018.7142857142858</v>
      </c>
      <c r="BF38" s="229">
        <f>SUM(BF34:BF37)</f>
        <v>1670</v>
      </c>
      <c r="BG38" s="230">
        <f t="shared" si="36"/>
        <v>0.4062858019936359</v>
      </c>
      <c r="BH38" s="229">
        <f>SUM(BH34:BH37)</f>
        <v>7621.5153595986158</v>
      </c>
      <c r="BI38" s="229">
        <f>SUM(BI34:BI37)</f>
        <v>12311.678657813149</v>
      </c>
      <c r="BJ38" s="229">
        <f>SUM(BJ34:BJ37)</f>
        <v>2329.2857142857147</v>
      </c>
      <c r="BK38" s="229">
        <f>SUM(BK34:BK37)</f>
        <v>2000</v>
      </c>
      <c r="BL38" s="230">
        <f t="shared" si="40"/>
        <v>0.425165520882341</v>
      </c>
      <c r="BM38" s="229">
        <f>SUM(BM34:BM37)</f>
        <v>9202.7076994982708</v>
      </c>
      <c r="BN38" s="229">
        <f>SUM(BN34:BN37)</f>
        <v>12883.790779297578</v>
      </c>
      <c r="BO38" s="229">
        <f>SUM(BO34:BO37)</f>
        <v>2639.8571428571427</v>
      </c>
      <c r="BP38" s="229">
        <f>SUM(BP34:BP37)</f>
        <v>2290</v>
      </c>
      <c r="BQ38" s="230">
        <f t="shared" si="44"/>
        <v>0.43069937236305339</v>
      </c>
      <c r="BR38" s="229">
        <f>SUM(BR34:BR37)</f>
        <v>10565.486303438061</v>
      </c>
      <c r="BS38" s="229">
        <f>SUM(BS34:BS37)</f>
        <v>13051.483080717608</v>
      </c>
      <c r="BT38" s="229">
        <f>SUM(BT34:BT37)</f>
        <v>2950.4285714285716</v>
      </c>
      <c r="BU38" s="229">
        <f>SUM(BU34:BU37)</f>
        <v>2618</v>
      </c>
      <c r="BV38" s="230">
        <f t="shared" si="48"/>
        <v>0.44370182643461303</v>
      </c>
      <c r="BW38" s="229">
        <f>SUM(BW34:BW37)</f>
        <v>12164.972975357785</v>
      </c>
      <c r="BX38" s="229">
        <f>SUM(BX34:BX37)</f>
        <v>13445.496446448078</v>
      </c>
    </row>
    <row r="39" spans="1:76" s="181" customFormat="1" ht="23.25" customHeight="1" x14ac:dyDescent="0.2">
      <c r="A39" s="203" t="s">
        <v>20</v>
      </c>
      <c r="B39" s="227" t="s">
        <v>56</v>
      </c>
      <c r="C39" s="202" t="s">
        <v>55</v>
      </c>
      <c r="D39" s="247" t="s">
        <v>54</v>
      </c>
      <c r="E39" s="261" t="s">
        <v>53</v>
      </c>
      <c r="F39" s="198">
        <v>18</v>
      </c>
      <c r="G39" s="258">
        <v>17</v>
      </c>
      <c r="H39" s="246"/>
      <c r="I39" s="245"/>
      <c r="J39" s="245">
        <v>630</v>
      </c>
      <c r="K39" s="212">
        <v>10.293699999999999</v>
      </c>
      <c r="L39" s="225">
        <v>714</v>
      </c>
      <c r="M39" s="212">
        <f>K39</f>
        <v>10.293699999999999</v>
      </c>
      <c r="N39" s="224">
        <v>756</v>
      </c>
      <c r="O39" s="157">
        <f>(N39*M39)</f>
        <v>7782.0371999999998</v>
      </c>
      <c r="P39" s="157">
        <f>G39*$R$1</f>
        <v>10495.8</v>
      </c>
      <c r="Q39" s="157">
        <f>(P39-((H39+I39)))+(J39)</f>
        <v>11125.8</v>
      </c>
      <c r="R39" s="209">
        <f t="shared" si="4"/>
        <v>0.6994586636466591</v>
      </c>
      <c r="S39" s="222">
        <f>R39*100</f>
        <v>69.945866364665903</v>
      </c>
      <c r="T39" s="251">
        <v>70</v>
      </c>
      <c r="U39" s="220">
        <f>((((G39*$S$1))*T39)/K39)/100</f>
        <v>713.74335758765073</v>
      </c>
      <c r="V39" s="219">
        <f>M39</f>
        <v>10.293699999999999</v>
      </c>
      <c r="W39" s="223"/>
      <c r="X39" s="218">
        <f>W39*V39</f>
        <v>0</v>
      </c>
      <c r="Y39" s="187">
        <f t="shared" si="9"/>
        <v>0</v>
      </c>
      <c r="Z39" s="217">
        <f t="shared" si="10"/>
        <v>0</v>
      </c>
      <c r="AA39" s="185">
        <f>($N39/$Z$3)*AE$3</f>
        <v>72</v>
      </c>
      <c r="AB39" s="214">
        <v>45</v>
      </c>
      <c r="AC39" s="215">
        <f t="shared" si="12"/>
        <v>0.43716166477916202</v>
      </c>
      <c r="AD39" s="214">
        <f>AB39*$M39</f>
        <v>463.2165</v>
      </c>
      <c r="AE39" s="214">
        <f>(AD39/AE$3)*$Z$3</f>
        <v>4863.7732500000002</v>
      </c>
      <c r="AF39" s="216">
        <f>($N39/$Z$3)*AJ$3</f>
        <v>144</v>
      </c>
      <c r="AG39" s="214">
        <v>106</v>
      </c>
      <c r="AH39" s="215">
        <f t="shared" si="16"/>
        <v>0.51487929407323518</v>
      </c>
      <c r="AI39" s="214">
        <f>AG39*$M39</f>
        <v>1091.1322</v>
      </c>
      <c r="AJ39" s="214">
        <f>(AI39/AJ$3)*$Z$3</f>
        <v>5728.4440500000001</v>
      </c>
      <c r="AK39" s="185">
        <f>($N39/$Z$3)*AO$3</f>
        <v>216</v>
      </c>
      <c r="AL39" s="214">
        <v>166</v>
      </c>
      <c r="AM39" s="215">
        <f t="shared" si="20"/>
        <v>0.53754693595067315</v>
      </c>
      <c r="AN39" s="214">
        <f>AL39*$M39</f>
        <v>1708.7541999999999</v>
      </c>
      <c r="AO39" s="214">
        <f>(AN39/AO$3)*$Z$3</f>
        <v>5980.6396999999988</v>
      </c>
      <c r="AP39" s="185">
        <f>($N39/$Z$3)*AT$3</f>
        <v>288</v>
      </c>
      <c r="AQ39" s="214">
        <v>226</v>
      </c>
      <c r="AR39" s="215">
        <f t="shared" si="24"/>
        <v>0.5488807568893922</v>
      </c>
      <c r="AS39" s="214">
        <f>AQ39*$M39</f>
        <v>2326.3761999999997</v>
      </c>
      <c r="AT39" s="214">
        <f>(AS39/AT$3)*$Z$3</f>
        <v>6106.7375249999996</v>
      </c>
      <c r="AU39" s="185">
        <f>($N39/$Z$3)*AY$3</f>
        <v>324</v>
      </c>
      <c r="AV39" s="214">
        <v>250</v>
      </c>
      <c r="AW39" s="215">
        <f t="shared" si="28"/>
        <v>0.53970575898661965</v>
      </c>
      <c r="AX39" s="214">
        <f>AV39*$M39</f>
        <v>2573.4249999999997</v>
      </c>
      <c r="AY39" s="214">
        <f>(AX39/AY$3)*$Z$3</f>
        <v>6004.6583333333328</v>
      </c>
      <c r="AZ39" s="185">
        <f>($N39/$Z$3)*BD$3</f>
        <v>396</v>
      </c>
      <c r="BA39" s="214">
        <v>290</v>
      </c>
      <c r="BB39" s="215">
        <f t="shared" si="32"/>
        <v>0.51222982943820994</v>
      </c>
      <c r="BC39" s="214">
        <f>BA39*$M39</f>
        <v>2985.1729999999998</v>
      </c>
      <c r="BD39" s="214">
        <f>(BC39/BD$3)*$Z$3</f>
        <v>5698.9666363636361</v>
      </c>
      <c r="BE39" s="185">
        <f>($N39/$Z$3)*BI$3</f>
        <v>468</v>
      </c>
      <c r="BF39" s="214">
        <v>320</v>
      </c>
      <c r="BG39" s="215">
        <f t="shared" si="36"/>
        <v>0.47826233411737379</v>
      </c>
      <c r="BH39" s="214">
        <f>BF39*$M39</f>
        <v>3293.9839999999999</v>
      </c>
      <c r="BI39" s="214">
        <f>(BH39/BI$3)*$Z$3</f>
        <v>5321.0510769230768</v>
      </c>
      <c r="BJ39" s="185">
        <f>($N39/$Z$3)*BN$3</f>
        <v>540</v>
      </c>
      <c r="BK39" s="214">
        <v>340</v>
      </c>
      <c r="BL39" s="215">
        <f t="shared" si="40"/>
        <v>0.44039989933308166</v>
      </c>
      <c r="BM39" s="214">
        <f>BK39*$M39</f>
        <v>3499.8579999999997</v>
      </c>
      <c r="BN39" s="214">
        <f>(BM39/BN$3)*$Z$3</f>
        <v>4899.8011999999999</v>
      </c>
      <c r="BO39" s="185">
        <f>($N39/$Z$3)*BS$3</f>
        <v>612</v>
      </c>
      <c r="BP39" s="214">
        <v>424</v>
      </c>
      <c r="BQ39" s="215">
        <f t="shared" si="44"/>
        <v>0.48459227677480959</v>
      </c>
      <c r="BR39" s="214">
        <f>BP39*$M39</f>
        <v>4364.5288</v>
      </c>
      <c r="BS39" s="214">
        <f>(BR39/BS$3)*$Z$3</f>
        <v>5391.4767529411765</v>
      </c>
      <c r="BT39" s="185">
        <f>($N39/$Z$3)*BX$3</f>
        <v>684</v>
      </c>
      <c r="BU39" s="214">
        <v>443</v>
      </c>
      <c r="BV39" s="215">
        <f t="shared" si="48"/>
        <v>0.45301197075361116</v>
      </c>
      <c r="BW39" s="242">
        <f>BU39*$M39</f>
        <v>4560.1090999999997</v>
      </c>
      <c r="BX39" s="242">
        <f>(BW39/BX$3)*$Z$3</f>
        <v>5040.1205842105264</v>
      </c>
    </row>
    <row r="40" spans="1:76" s="228" customFormat="1" ht="23.25" customHeight="1" x14ac:dyDescent="0.25">
      <c r="A40" s="241" t="s">
        <v>52</v>
      </c>
      <c r="B40" s="240"/>
      <c r="C40" s="240"/>
      <c r="D40" s="239"/>
      <c r="E40" s="238"/>
      <c r="F40" s="229">
        <f>SUM(F39)</f>
        <v>18</v>
      </c>
      <c r="G40" s="229">
        <f>SUM(G39)</f>
        <v>17</v>
      </c>
      <c r="H40" s="229">
        <f>SUM(H39)</f>
        <v>0</v>
      </c>
      <c r="I40" s="229">
        <f>SUM(I39)</f>
        <v>0</v>
      </c>
      <c r="J40" s="229">
        <f>SUM(J39)</f>
        <v>630</v>
      </c>
      <c r="K40" s="237"/>
      <c r="L40" s="229">
        <f>SUM(L39)</f>
        <v>714</v>
      </c>
      <c r="M40" s="237"/>
      <c r="N40" s="229">
        <f>SUM(N39)</f>
        <v>756</v>
      </c>
      <c r="O40" s="229">
        <f>SUM(O39)</f>
        <v>7782.0371999999998</v>
      </c>
      <c r="P40" s="229">
        <f>SUM(P39)</f>
        <v>10495.8</v>
      </c>
      <c r="Q40" s="229">
        <f>SUM(Q39)</f>
        <v>11125.8</v>
      </c>
      <c r="R40" s="232">
        <f t="shared" si="4"/>
        <v>0.6994586636466591</v>
      </c>
      <c r="S40" s="236"/>
      <c r="T40" s="235"/>
      <c r="U40" s="234"/>
      <c r="V40" s="233"/>
      <c r="W40" s="229">
        <f>SUM(W39)</f>
        <v>0</v>
      </c>
      <c r="X40" s="229">
        <f>SUM(X39)</f>
        <v>0</v>
      </c>
      <c r="Y40" s="232">
        <f t="shared" si="9"/>
        <v>0</v>
      </c>
      <c r="Z40" s="231">
        <f t="shared" si="10"/>
        <v>0</v>
      </c>
      <c r="AA40" s="229">
        <f>SUM(AA39)</f>
        <v>72</v>
      </c>
      <c r="AB40" s="229">
        <f>SUM(AB39)</f>
        <v>45</v>
      </c>
      <c r="AC40" s="230">
        <f t="shared" si="12"/>
        <v>0.43716166477916202</v>
      </c>
      <c r="AD40" s="229">
        <f>SUM(AD39)</f>
        <v>463.2165</v>
      </c>
      <c r="AE40" s="229">
        <f>SUM(AE39)</f>
        <v>4863.7732500000002</v>
      </c>
      <c r="AF40" s="229">
        <f>SUM(AF39)</f>
        <v>144</v>
      </c>
      <c r="AG40" s="229">
        <f>SUM(AG39)</f>
        <v>106</v>
      </c>
      <c r="AH40" s="230">
        <f t="shared" si="16"/>
        <v>0.51487929407323518</v>
      </c>
      <c r="AI40" s="229">
        <f>SUM(AI39)</f>
        <v>1091.1322</v>
      </c>
      <c r="AJ40" s="229">
        <f>SUM(AJ39)</f>
        <v>5728.4440500000001</v>
      </c>
      <c r="AK40" s="229">
        <f>SUM(AK39)</f>
        <v>216</v>
      </c>
      <c r="AL40" s="229">
        <f>SUM(AL39)</f>
        <v>166</v>
      </c>
      <c r="AM40" s="230">
        <f t="shared" si="20"/>
        <v>0.53754693595067315</v>
      </c>
      <c r="AN40" s="229">
        <f>SUM(AN39)</f>
        <v>1708.7541999999999</v>
      </c>
      <c r="AO40" s="229">
        <f>SUM(AO39)</f>
        <v>5980.6396999999988</v>
      </c>
      <c r="AP40" s="229">
        <f>SUM(AP39)</f>
        <v>288</v>
      </c>
      <c r="AQ40" s="229">
        <f>SUM(AQ39)</f>
        <v>226</v>
      </c>
      <c r="AR40" s="230">
        <f t="shared" si="24"/>
        <v>0.5488807568893922</v>
      </c>
      <c r="AS40" s="229">
        <f>SUM(AS39)</f>
        <v>2326.3761999999997</v>
      </c>
      <c r="AT40" s="229">
        <f>SUM(AT39)</f>
        <v>6106.7375249999996</v>
      </c>
      <c r="AU40" s="229">
        <f>SUM(AU39)</f>
        <v>324</v>
      </c>
      <c r="AV40" s="229">
        <f>SUM(AV39)</f>
        <v>250</v>
      </c>
      <c r="AW40" s="230">
        <f t="shared" si="28"/>
        <v>0.53970575898661965</v>
      </c>
      <c r="AX40" s="229">
        <f>SUM(AX39)</f>
        <v>2573.4249999999997</v>
      </c>
      <c r="AY40" s="229">
        <f>SUM(AY39)</f>
        <v>6004.6583333333328</v>
      </c>
      <c r="AZ40" s="229">
        <f>SUM(AZ39)</f>
        <v>396</v>
      </c>
      <c r="BA40" s="229">
        <f>SUM(BA39)</f>
        <v>290</v>
      </c>
      <c r="BB40" s="230">
        <f t="shared" si="32"/>
        <v>0.51222982943820994</v>
      </c>
      <c r="BC40" s="229">
        <f>SUM(BC39)</f>
        <v>2985.1729999999998</v>
      </c>
      <c r="BD40" s="229">
        <f>SUM(BD39)</f>
        <v>5698.9666363636361</v>
      </c>
      <c r="BE40" s="229">
        <f>SUM(BE39)</f>
        <v>468</v>
      </c>
      <c r="BF40" s="229">
        <f>SUM(BF39)</f>
        <v>320</v>
      </c>
      <c r="BG40" s="230">
        <f t="shared" si="36"/>
        <v>0.47826233411737379</v>
      </c>
      <c r="BH40" s="229">
        <f>SUM(BH39)</f>
        <v>3293.9839999999999</v>
      </c>
      <c r="BI40" s="229">
        <f>SUM(BI39)</f>
        <v>5321.0510769230768</v>
      </c>
      <c r="BJ40" s="229">
        <f>SUM(BJ39)</f>
        <v>540</v>
      </c>
      <c r="BK40" s="229">
        <f>SUM(BK39)</f>
        <v>340</v>
      </c>
      <c r="BL40" s="230">
        <f t="shared" si="40"/>
        <v>0.44039989933308166</v>
      </c>
      <c r="BM40" s="229">
        <f>SUM(BM39)</f>
        <v>3499.8579999999997</v>
      </c>
      <c r="BN40" s="229">
        <f>SUM(BN39)</f>
        <v>4899.8011999999999</v>
      </c>
      <c r="BO40" s="229">
        <f>SUM(BO39)</f>
        <v>612</v>
      </c>
      <c r="BP40" s="229">
        <f>SUM(BP39)</f>
        <v>424</v>
      </c>
      <c r="BQ40" s="230">
        <f t="shared" si="44"/>
        <v>0.48459227677480959</v>
      </c>
      <c r="BR40" s="229">
        <f>SUM(BR39)</f>
        <v>4364.5288</v>
      </c>
      <c r="BS40" s="229">
        <f>SUM(BS39)</f>
        <v>5391.4767529411765</v>
      </c>
      <c r="BT40" s="229">
        <f>SUM(BT39)</f>
        <v>684</v>
      </c>
      <c r="BU40" s="229">
        <f>SUM(BU39)</f>
        <v>443</v>
      </c>
      <c r="BV40" s="230">
        <f t="shared" si="48"/>
        <v>0.45301197075361116</v>
      </c>
      <c r="BW40" s="229">
        <f>SUM(BW39)</f>
        <v>4560.1090999999997</v>
      </c>
      <c r="BX40" s="229">
        <f>SUM(BX39)</f>
        <v>5040.1205842105264</v>
      </c>
    </row>
    <row r="41" spans="1:76" s="181" customFormat="1" ht="23.25" customHeight="1" x14ac:dyDescent="0.2">
      <c r="A41" s="203" t="s">
        <v>20</v>
      </c>
      <c r="B41" s="227" t="s">
        <v>51</v>
      </c>
      <c r="C41" s="202" t="s">
        <v>42</v>
      </c>
      <c r="D41" s="247" t="s">
        <v>50</v>
      </c>
      <c r="E41" s="252" t="s">
        <v>40</v>
      </c>
      <c r="F41" s="198">
        <v>16</v>
      </c>
      <c r="G41" s="258">
        <v>16</v>
      </c>
      <c r="H41" s="246"/>
      <c r="I41" s="245">
        <v>630</v>
      </c>
      <c r="J41" s="245">
        <v>630</v>
      </c>
      <c r="K41" s="212">
        <v>12.332599999999999</v>
      </c>
      <c r="L41" s="225">
        <v>308</v>
      </c>
      <c r="M41" s="212">
        <f>K41</f>
        <v>12.332599999999999</v>
      </c>
      <c r="N41" s="244">
        <v>373</v>
      </c>
      <c r="O41" s="157">
        <f>(N41*M41)</f>
        <v>4600.0598</v>
      </c>
      <c r="P41" s="157">
        <f>G41*$R$1</f>
        <v>9878.4</v>
      </c>
      <c r="Q41" s="157">
        <f>(P41-((H41+I41)))+(J41)</f>
        <v>9878.4</v>
      </c>
      <c r="R41" s="209">
        <f t="shared" si="4"/>
        <v>0.46566850907029478</v>
      </c>
      <c r="S41" s="222">
        <f>R41*100</f>
        <v>46.566850907029476</v>
      </c>
      <c r="T41" s="243">
        <v>46.6</v>
      </c>
      <c r="U41" s="220">
        <f>((((G41*$S$1))*T41)/K41)/100</f>
        <v>373.26552389601545</v>
      </c>
      <c r="V41" s="219">
        <f>M41</f>
        <v>12.332599999999999</v>
      </c>
      <c r="W41" s="223"/>
      <c r="X41" s="218">
        <f>W41*V41</f>
        <v>0</v>
      </c>
      <c r="Y41" s="187">
        <f t="shared" si="9"/>
        <v>0</v>
      </c>
      <c r="Z41" s="217">
        <f t="shared" si="10"/>
        <v>0</v>
      </c>
      <c r="AA41" s="185">
        <f>($N41/$Z$3)*AE$3</f>
        <v>35.523809523809526</v>
      </c>
      <c r="AB41" s="214">
        <v>20</v>
      </c>
      <c r="AC41" s="215">
        <f t="shared" si="12"/>
        <v>0.26217261904761907</v>
      </c>
      <c r="AD41" s="214">
        <f>AB41*$M41</f>
        <v>246.65199999999999</v>
      </c>
      <c r="AE41" s="214">
        <f>(AD41/AE$3)*$Z$3</f>
        <v>2589.846</v>
      </c>
      <c r="AF41" s="216">
        <f>($N41/$Z$3)*AJ$3</f>
        <v>71.047619047619051</v>
      </c>
      <c r="AG41" s="214">
        <v>60</v>
      </c>
      <c r="AH41" s="215">
        <f t="shared" si="16"/>
        <v>0.39325892857142852</v>
      </c>
      <c r="AI41" s="214">
        <f>AG41*$M41</f>
        <v>739.9559999999999</v>
      </c>
      <c r="AJ41" s="214">
        <f>(AI41/AJ$3)*$Z$3</f>
        <v>3884.7689999999993</v>
      </c>
      <c r="AK41" s="185">
        <f>($N41/$Z$3)*AO$3</f>
        <v>106.57142857142858</v>
      </c>
      <c r="AL41" s="214">
        <v>90</v>
      </c>
      <c r="AM41" s="215">
        <v>0.02</v>
      </c>
      <c r="AN41" s="214">
        <f>AL41*$M41</f>
        <v>1109.934</v>
      </c>
      <c r="AO41" s="214">
        <f>(AN41/AO$3)*$Z$3</f>
        <v>3884.7690000000002</v>
      </c>
      <c r="AP41" s="185">
        <f>($N41/$Z$3)*AT$3</f>
        <v>142.0952380952381</v>
      </c>
      <c r="AQ41" s="214">
        <v>110</v>
      </c>
      <c r="AR41" s="215">
        <f t="shared" si="24"/>
        <v>0.3604873511904762</v>
      </c>
      <c r="AS41" s="214">
        <f>AQ41*$M41</f>
        <v>1356.586</v>
      </c>
      <c r="AT41" s="214">
        <f>(AS41/AT$3)*$Z$3</f>
        <v>3561.0382500000001</v>
      </c>
      <c r="AU41" s="185">
        <f>($N41/$Z$3)*AY$3</f>
        <v>159.85714285714286</v>
      </c>
      <c r="AV41" s="214">
        <v>140</v>
      </c>
      <c r="AW41" s="215">
        <f t="shared" si="28"/>
        <v>0.40782407407407406</v>
      </c>
      <c r="AX41" s="214">
        <f>AV41*$M41</f>
        <v>1726.5639999999999</v>
      </c>
      <c r="AY41" s="214">
        <f>(AX41/AY$3)*$Z$3</f>
        <v>4028.6493333333328</v>
      </c>
      <c r="AZ41" s="185">
        <f>($N41/$Z$3)*BD$3</f>
        <v>195.38095238095238</v>
      </c>
      <c r="BA41" s="214">
        <v>160</v>
      </c>
      <c r="BB41" s="215">
        <f t="shared" si="32"/>
        <v>0.38134199134199137</v>
      </c>
      <c r="BC41" s="214">
        <f>BA41*$M41</f>
        <v>1973.2159999999999</v>
      </c>
      <c r="BD41" s="214">
        <f>(BC41/BD$3)*$Z$3</f>
        <v>3767.0487272727273</v>
      </c>
      <c r="BE41" s="185">
        <f>($N41/$Z$3)*BI$3</f>
        <v>230.90476190476193</v>
      </c>
      <c r="BF41" s="214">
        <v>180</v>
      </c>
      <c r="BG41" s="215">
        <f t="shared" si="36"/>
        <v>0.36300824175824176</v>
      </c>
      <c r="BH41" s="214">
        <f>BF41*$M41</f>
        <v>2219.8679999999999</v>
      </c>
      <c r="BI41" s="214">
        <f>(BH41/BI$3)*$Z$3</f>
        <v>3585.9406153846153</v>
      </c>
      <c r="BJ41" s="185">
        <f>($N41/$Z$3)*BN$3</f>
        <v>266.42857142857144</v>
      </c>
      <c r="BK41" s="214">
        <v>220</v>
      </c>
      <c r="BL41" s="215">
        <f t="shared" si="40"/>
        <v>0.38451984126984129</v>
      </c>
      <c r="BM41" s="214">
        <f>BK41*$M41</f>
        <v>2713.172</v>
      </c>
      <c r="BN41" s="214">
        <f>(BM41/BN$3)*$Z$3</f>
        <v>3798.4407999999999</v>
      </c>
      <c r="BO41" s="185">
        <f>($N41/$Z$3)*BS$3</f>
        <v>301.95238095238096</v>
      </c>
      <c r="BP41" s="214">
        <v>240</v>
      </c>
      <c r="BQ41" s="215">
        <f t="shared" si="44"/>
        <v>0.37012605042016805</v>
      </c>
      <c r="BR41" s="214">
        <f>BP41*$M41</f>
        <v>2959.8239999999996</v>
      </c>
      <c r="BS41" s="214">
        <f>(BR41/BS$3)*$Z$3</f>
        <v>3656.2531764705877</v>
      </c>
      <c r="BT41" s="185">
        <f>($N41/$Z$3)*BX$3</f>
        <v>337.47619047619048</v>
      </c>
      <c r="BU41" s="214">
        <v>270</v>
      </c>
      <c r="BV41" s="215">
        <f t="shared" si="48"/>
        <v>0.37256109022556388</v>
      </c>
      <c r="BW41" s="242">
        <f>BU41*$M41</f>
        <v>3329.8019999999997</v>
      </c>
      <c r="BX41" s="242">
        <f>(BW41/BX$3)*$Z$3</f>
        <v>3680.30747368421</v>
      </c>
    </row>
    <row r="42" spans="1:76" s="228" customFormat="1" ht="23.25" customHeight="1" x14ac:dyDescent="0.2">
      <c r="A42" s="203" t="s">
        <v>20</v>
      </c>
      <c r="B42" s="227" t="s">
        <v>46</v>
      </c>
      <c r="C42" s="202" t="s">
        <v>42</v>
      </c>
      <c r="D42" s="247" t="s">
        <v>49</v>
      </c>
      <c r="E42" s="259" t="s">
        <v>44</v>
      </c>
      <c r="F42" s="198">
        <v>10</v>
      </c>
      <c r="G42" s="258">
        <v>9</v>
      </c>
      <c r="H42" s="257"/>
      <c r="I42" s="245"/>
      <c r="J42" s="245">
        <v>630</v>
      </c>
      <c r="K42" s="212">
        <v>11.772500000000001</v>
      </c>
      <c r="L42" s="256" t="s">
        <v>139</v>
      </c>
      <c r="M42" s="212">
        <f>K42</f>
        <v>11.772500000000001</v>
      </c>
      <c r="N42" s="255">
        <v>92</v>
      </c>
      <c r="O42" s="254">
        <f>(N42*M42)</f>
        <v>1083.0700000000002</v>
      </c>
      <c r="P42" s="254">
        <f>G42*$R$1</f>
        <v>5556.5999999999995</v>
      </c>
      <c r="Q42" s="254">
        <f>(P42-((H42+I42)))+(J42)</f>
        <v>6186.5999999999995</v>
      </c>
      <c r="R42" s="209">
        <f t="shared" si="4"/>
        <v>0.17506708046422917</v>
      </c>
      <c r="S42" s="222">
        <f>R42*100</f>
        <v>17.506708046422919</v>
      </c>
      <c r="T42" s="251">
        <v>17.5</v>
      </c>
      <c r="U42" s="220">
        <f>((((G42*$S$1))*T42)/K42)/100</f>
        <v>82.599702696963249</v>
      </c>
      <c r="V42" s="219">
        <f>M42</f>
        <v>11.772500000000001</v>
      </c>
      <c r="W42" s="223"/>
      <c r="X42" s="253">
        <f>W42*V42</f>
        <v>0</v>
      </c>
      <c r="Y42" s="187">
        <f t="shared" si="9"/>
        <v>0</v>
      </c>
      <c r="Z42" s="217">
        <f t="shared" si="10"/>
        <v>0</v>
      </c>
      <c r="AA42" s="185">
        <f>($N42/$Z$3)*AE$3</f>
        <v>8.7619047619047628</v>
      </c>
      <c r="AB42" s="214">
        <v>0</v>
      </c>
      <c r="AC42" s="215">
        <f t="shared" si="12"/>
        <v>0</v>
      </c>
      <c r="AD42" s="214">
        <f>AB42*$M42</f>
        <v>0</v>
      </c>
      <c r="AE42" s="214">
        <f>(AD42/AE$3)*$Z$3</f>
        <v>0</v>
      </c>
      <c r="AF42" s="216">
        <f>($N42/$Z$3)*AJ$3</f>
        <v>17.523809523809526</v>
      </c>
      <c r="AG42" s="214">
        <v>10</v>
      </c>
      <c r="AH42" s="215">
        <f t="shared" si="16"/>
        <v>9.9902410047522081E-2</v>
      </c>
      <c r="AI42" s="214">
        <f>AG42*$M42</f>
        <v>117.72500000000001</v>
      </c>
      <c r="AJ42" s="214">
        <f>(AI42/AJ$3)*$Z$3</f>
        <v>618.05625000000009</v>
      </c>
      <c r="AK42" s="185">
        <f>($N42/$Z$3)*AO$3</f>
        <v>26.285714285714288</v>
      </c>
      <c r="AL42" s="214">
        <v>20</v>
      </c>
      <c r="AM42" s="215">
        <f t="shared" si="20"/>
        <v>0.13320321339669611</v>
      </c>
      <c r="AN42" s="214">
        <f>AL42*$M42</f>
        <v>235.45000000000002</v>
      </c>
      <c r="AO42" s="214">
        <f>(AN42/AO$3)*$Z$3</f>
        <v>824.07500000000005</v>
      </c>
      <c r="AP42" s="185">
        <f>($N42/$Z$3)*AT$3</f>
        <v>35.047619047619051</v>
      </c>
      <c r="AQ42" s="214">
        <v>20</v>
      </c>
      <c r="AR42" s="215">
        <f t="shared" si="24"/>
        <v>9.9902410047522081E-2</v>
      </c>
      <c r="AS42" s="214">
        <f>AQ42*$M42</f>
        <v>235.45000000000002</v>
      </c>
      <c r="AT42" s="214">
        <f>(AS42/AT$3)*$Z$3</f>
        <v>618.05625000000009</v>
      </c>
      <c r="AU42" s="185">
        <f>($N42/$Z$3)*AY$3</f>
        <v>39.428571428571431</v>
      </c>
      <c r="AV42" s="214">
        <v>40</v>
      </c>
      <c r="AW42" s="215">
        <f t="shared" si="28"/>
        <v>0.17760428452892812</v>
      </c>
      <c r="AX42" s="214">
        <f>AV42*$M42</f>
        <v>470.90000000000003</v>
      </c>
      <c r="AY42" s="214">
        <f>(AX42/AY$3)*$Z$3</f>
        <v>1098.7666666666667</v>
      </c>
      <c r="AZ42" s="185">
        <f>($N42/$Z$3)*BD$3</f>
        <v>48.190476190476197</v>
      </c>
      <c r="BA42" s="214">
        <v>40</v>
      </c>
      <c r="BB42" s="215">
        <f t="shared" si="32"/>
        <v>0.14531259643275937</v>
      </c>
      <c r="BC42" s="214">
        <f>BA42*$M42</f>
        <v>470.90000000000003</v>
      </c>
      <c r="BD42" s="214">
        <f>(BC42/BD$3)*$Z$3</f>
        <v>898.9909090909091</v>
      </c>
      <c r="BE42" s="185">
        <f>($N42/$Z$3)*BI$3</f>
        <v>56.952380952380956</v>
      </c>
      <c r="BF42" s="214">
        <v>50</v>
      </c>
      <c r="BG42" s="215">
        <f t="shared" si="36"/>
        <v>0.15369601545772626</v>
      </c>
      <c r="BH42" s="214">
        <f>BF42*$M42</f>
        <v>588.625</v>
      </c>
      <c r="BI42" s="214">
        <f>(BH42/BI$3)*$Z$3</f>
        <v>950.85576923076917</v>
      </c>
      <c r="BJ42" s="185">
        <f>($N42/$Z$3)*BN$3</f>
        <v>65.714285714285722</v>
      </c>
      <c r="BK42" s="214">
        <v>60</v>
      </c>
      <c r="BL42" s="215">
        <f t="shared" si="40"/>
        <v>0.15984385607603532</v>
      </c>
      <c r="BM42" s="214">
        <f>BK42*$M42</f>
        <v>706.35</v>
      </c>
      <c r="BN42" s="214">
        <f>(BM42/BN$3)*$Z$3</f>
        <v>988.8900000000001</v>
      </c>
      <c r="BO42" s="185">
        <f>($N42/$Z$3)*BS$3</f>
        <v>74.476190476190482</v>
      </c>
      <c r="BP42" s="214">
        <v>70</v>
      </c>
      <c r="BQ42" s="215">
        <f t="shared" si="44"/>
        <v>0.16454514596062458</v>
      </c>
      <c r="BR42" s="214">
        <f>BP42*$M42</f>
        <v>824.07500000000005</v>
      </c>
      <c r="BS42" s="214">
        <f>(BR42/BS$3)*$Z$3</f>
        <v>1017.975</v>
      </c>
      <c r="BT42" s="185">
        <f>($N42/$Z$3)*BX$3</f>
        <v>83.238095238095241</v>
      </c>
      <c r="BU42" s="214">
        <v>80</v>
      </c>
      <c r="BV42" s="215">
        <f t="shared" si="48"/>
        <v>0.16825669060635301</v>
      </c>
      <c r="BW42" s="214">
        <f>BU42*$M42</f>
        <v>941.80000000000007</v>
      </c>
      <c r="BX42" s="214">
        <f>(BW42/BX$3)*$Z$3</f>
        <v>1040.9368421052634</v>
      </c>
    </row>
    <row r="43" spans="1:76" s="181" customFormat="1" ht="23.25" customHeight="1" x14ac:dyDescent="0.2">
      <c r="A43" s="203" t="s">
        <v>20</v>
      </c>
      <c r="B43" s="227" t="s">
        <v>48</v>
      </c>
      <c r="C43" s="202" t="s">
        <v>42</v>
      </c>
      <c r="D43" s="247" t="s">
        <v>47</v>
      </c>
      <c r="E43" s="260" t="s">
        <v>40</v>
      </c>
      <c r="F43" s="198">
        <v>14</v>
      </c>
      <c r="G43" s="258">
        <v>14</v>
      </c>
      <c r="H43" s="246"/>
      <c r="I43" s="246"/>
      <c r="J43" s="245"/>
      <c r="K43" s="212">
        <v>12.5603</v>
      </c>
      <c r="L43" s="225" t="s">
        <v>139</v>
      </c>
      <c r="M43" s="212">
        <f>K43</f>
        <v>12.5603</v>
      </c>
      <c r="N43" s="244">
        <v>120</v>
      </c>
      <c r="O43" s="157">
        <f>(N43*M43)</f>
        <v>1507.2359999999999</v>
      </c>
      <c r="P43" s="157">
        <f>G43*$R$1</f>
        <v>8643.6</v>
      </c>
      <c r="Q43" s="157">
        <f>(P43-((H43+I43)))+(J43)</f>
        <v>8643.6</v>
      </c>
      <c r="R43" s="209">
        <f t="shared" si="4"/>
        <v>0.174375954463418</v>
      </c>
      <c r="S43" s="222">
        <f>R43*100</f>
        <v>17.437595446341799</v>
      </c>
      <c r="T43" s="243">
        <v>17.5</v>
      </c>
      <c r="U43" s="220">
        <f>((((G43*$S$1))*T43)/K43)/100</f>
        <v>120.42944834120205</v>
      </c>
      <c r="V43" s="219">
        <f>M43</f>
        <v>12.5603</v>
      </c>
      <c r="W43" s="223"/>
      <c r="X43" s="218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11.428571428571429</v>
      </c>
      <c r="AB43" s="214">
        <v>10</v>
      </c>
      <c r="AC43" s="215">
        <f t="shared" si="12"/>
        <v>0.15257896015549077</v>
      </c>
      <c r="AD43" s="214">
        <f>AB43*$M43</f>
        <v>125.60299999999999</v>
      </c>
      <c r="AE43" s="214">
        <f>(AD43/AE$3)*$Z$3</f>
        <v>1318.8315</v>
      </c>
      <c r="AF43" s="216">
        <f>($N43/$Z$3)*AJ$3</f>
        <v>22.857142857142858</v>
      </c>
      <c r="AG43" s="214">
        <v>20</v>
      </c>
      <c r="AH43" s="215">
        <f t="shared" si="16"/>
        <v>0.15257896015549077</v>
      </c>
      <c r="AI43" s="214">
        <f>AG43*$M43</f>
        <v>251.20599999999999</v>
      </c>
      <c r="AJ43" s="214">
        <f>(AI43/AJ$3)*$Z$3</f>
        <v>1318.8315</v>
      </c>
      <c r="AK43" s="185">
        <f>($N43/$Z$3)*AO$3</f>
        <v>34.285714285714285</v>
      </c>
      <c r="AL43" s="214">
        <v>20</v>
      </c>
      <c r="AM43" s="215">
        <f t="shared" si="20"/>
        <v>0.10171930677032717</v>
      </c>
      <c r="AN43" s="214">
        <f>AL43*$M43</f>
        <v>251.20599999999999</v>
      </c>
      <c r="AO43" s="214">
        <f>(AN43/AO$3)*$Z$3</f>
        <v>879.221</v>
      </c>
      <c r="AP43" s="185">
        <f>($N43/$Z$3)*AT$3</f>
        <v>45.714285714285715</v>
      </c>
      <c r="AQ43" s="214">
        <v>40</v>
      </c>
      <c r="AR43" s="215">
        <f t="shared" si="24"/>
        <v>0.15257896015549077</v>
      </c>
      <c r="AS43" s="214">
        <f>AQ43*$M43</f>
        <v>502.41199999999998</v>
      </c>
      <c r="AT43" s="214">
        <f>(AS43/AT$3)*$Z$3</f>
        <v>1318.8315</v>
      </c>
      <c r="AU43" s="185">
        <f>($N43/$Z$3)*AY$3</f>
        <v>51.428571428571431</v>
      </c>
      <c r="AV43" s="214">
        <v>40</v>
      </c>
      <c r="AW43" s="215">
        <f t="shared" si="28"/>
        <v>0.13562574236043623</v>
      </c>
      <c r="AX43" s="214">
        <f>AV43*$M43</f>
        <v>502.41199999999998</v>
      </c>
      <c r="AY43" s="214">
        <f>(AX43/AY$3)*$Z$3</f>
        <v>1172.2946666666667</v>
      </c>
      <c r="AZ43" s="185">
        <f>($N43/$Z$3)*BD$3</f>
        <v>62.857142857142861</v>
      </c>
      <c r="BA43" s="214">
        <v>40</v>
      </c>
      <c r="BB43" s="215">
        <f t="shared" si="32"/>
        <v>0.11096651647672054</v>
      </c>
      <c r="BC43" s="214">
        <f>BA43*$M43</f>
        <v>502.41199999999998</v>
      </c>
      <c r="BD43" s="214">
        <f>(BC43/BD$3)*$Z$3</f>
        <v>959.15018181818175</v>
      </c>
      <c r="BE43" s="185">
        <f>($N43/$Z$3)*BI$3</f>
        <v>74.285714285714292</v>
      </c>
      <c r="BF43" s="214">
        <v>50</v>
      </c>
      <c r="BG43" s="215">
        <f t="shared" si="36"/>
        <v>0.11736843088883905</v>
      </c>
      <c r="BH43" s="214">
        <f>BF43*$M43</f>
        <v>628.01499999999999</v>
      </c>
      <c r="BI43" s="214">
        <f>(BH43/BI$3)*$Z$3</f>
        <v>1014.4857692307693</v>
      </c>
      <c r="BJ43" s="185">
        <f>($N43/$Z$3)*BN$3</f>
        <v>85.714285714285722</v>
      </c>
      <c r="BK43" s="214">
        <v>60</v>
      </c>
      <c r="BL43" s="215">
        <f t="shared" si="40"/>
        <v>0.12206316812439261</v>
      </c>
      <c r="BM43" s="214">
        <f>BK43*$M43</f>
        <v>753.61799999999994</v>
      </c>
      <c r="BN43" s="214">
        <f>(BM43/BN$3)*$Z$3</f>
        <v>1055.0652</v>
      </c>
      <c r="BO43" s="185">
        <f>($N43/$Z$3)*BS$3</f>
        <v>97.142857142857139</v>
      </c>
      <c r="BP43" s="214">
        <v>75</v>
      </c>
      <c r="BQ43" s="215">
        <f t="shared" si="44"/>
        <v>0.1346284942548448</v>
      </c>
      <c r="BR43" s="214">
        <f>BP43*$M43</f>
        <v>942.02250000000004</v>
      </c>
      <c r="BS43" s="214">
        <f>(BR43/BS$3)*$Z$3</f>
        <v>1163.6748529411766</v>
      </c>
      <c r="BT43" s="185">
        <f>($N43/$Z$3)*BX$3</f>
        <v>108.57142857142857</v>
      </c>
      <c r="BU43" s="214">
        <v>90</v>
      </c>
      <c r="BV43" s="215">
        <f t="shared" si="48"/>
        <v>0.14454848856835967</v>
      </c>
      <c r="BW43" s="242">
        <f>BU43*$M43</f>
        <v>1130.4269999999999</v>
      </c>
      <c r="BX43" s="242">
        <f>(BW43/BX$3)*$Z$3</f>
        <v>1249.4193157894736</v>
      </c>
    </row>
    <row r="44" spans="1:76" s="228" customFormat="1" ht="23.25" customHeight="1" x14ac:dyDescent="0.2">
      <c r="A44" s="203" t="s">
        <v>20</v>
      </c>
      <c r="B44" s="227" t="s">
        <v>46</v>
      </c>
      <c r="C44" s="202" t="s">
        <v>42</v>
      </c>
      <c r="D44" s="247" t="s">
        <v>45</v>
      </c>
      <c r="E44" s="259" t="s">
        <v>44</v>
      </c>
      <c r="F44" s="198">
        <v>16</v>
      </c>
      <c r="G44" s="258">
        <v>15</v>
      </c>
      <c r="H44" s="257"/>
      <c r="I44" s="245"/>
      <c r="J44" s="245">
        <v>630</v>
      </c>
      <c r="K44" s="212">
        <v>11.772500000000001</v>
      </c>
      <c r="L44" s="256">
        <v>322</v>
      </c>
      <c r="M44" s="212">
        <f>K44</f>
        <v>11.772500000000001</v>
      </c>
      <c r="N44" s="255">
        <v>341</v>
      </c>
      <c r="O44" s="254">
        <f>(N44*M44)</f>
        <v>4014.4225000000001</v>
      </c>
      <c r="P44" s="254">
        <f>G44*$R$1</f>
        <v>9261</v>
      </c>
      <c r="Q44" s="254">
        <f>(P44-((H44+I44)))+(J44)</f>
        <v>9891</v>
      </c>
      <c r="R44" s="209">
        <f t="shared" si="4"/>
        <v>0.40586619148721059</v>
      </c>
      <c r="S44" s="222">
        <f>R44*100</f>
        <v>40.586619148721056</v>
      </c>
      <c r="T44" s="251">
        <v>40.6</v>
      </c>
      <c r="U44" s="220">
        <f>((((G44*$S$1))*T44)/K44)/100</f>
        <v>319.38551709492464</v>
      </c>
      <c r="V44" s="219">
        <f>M44</f>
        <v>11.772500000000001</v>
      </c>
      <c r="W44" s="223"/>
      <c r="X44" s="253">
        <f>W44*V44</f>
        <v>0</v>
      </c>
      <c r="Y44" s="187">
        <f t="shared" si="9"/>
        <v>0</v>
      </c>
      <c r="Z44" s="217">
        <f t="shared" si="10"/>
        <v>0</v>
      </c>
      <c r="AA44" s="185">
        <f>($N44/$Z$3)*AE$3</f>
        <v>32.476190476190474</v>
      </c>
      <c r="AB44" s="214">
        <v>20</v>
      </c>
      <c r="AC44" s="215">
        <f t="shared" si="12"/>
        <v>0.24994692144373676</v>
      </c>
      <c r="AD44" s="214">
        <f>AB44*$M44</f>
        <v>235.45000000000002</v>
      </c>
      <c r="AE44" s="214">
        <f>(AD44/AE$3)*$Z$3</f>
        <v>2472.2250000000004</v>
      </c>
      <c r="AF44" s="216">
        <f>($N44/$Z$3)*AJ$3</f>
        <v>64.952380952380949</v>
      </c>
      <c r="AG44" s="214">
        <v>40</v>
      </c>
      <c r="AH44" s="215">
        <f t="shared" si="16"/>
        <v>0.24994692144373676</v>
      </c>
      <c r="AI44" s="214">
        <f>AG44*$M44</f>
        <v>470.90000000000003</v>
      </c>
      <c r="AJ44" s="214">
        <f>(AI44/AJ$3)*$Z$3</f>
        <v>2472.2250000000004</v>
      </c>
      <c r="AK44" s="185">
        <f>($N44/$Z$3)*AO$3</f>
        <v>97.428571428571416</v>
      </c>
      <c r="AL44" s="214">
        <v>80</v>
      </c>
      <c r="AM44" s="215">
        <f t="shared" si="20"/>
        <v>0.33326256192498233</v>
      </c>
      <c r="AN44" s="214">
        <f>AL44*$M44</f>
        <v>941.80000000000007</v>
      </c>
      <c r="AO44" s="214">
        <f>(AN44/AO$3)*$Z$3</f>
        <v>3296.3</v>
      </c>
      <c r="AP44" s="185">
        <f>($N44/$Z$3)*AT$3</f>
        <v>129.9047619047619</v>
      </c>
      <c r="AQ44" s="214">
        <v>100</v>
      </c>
      <c r="AR44" s="215">
        <f t="shared" si="24"/>
        <v>0.31243365180467092</v>
      </c>
      <c r="AS44" s="214">
        <f>AQ44*$M44</f>
        <v>1177.25</v>
      </c>
      <c r="AT44" s="214">
        <f>(AS44/AT$3)*$Z$3</f>
        <v>3090.28125</v>
      </c>
      <c r="AU44" s="185">
        <f>($N44/$Z$3)*AY$3</f>
        <v>146.14285714285714</v>
      </c>
      <c r="AV44" s="214">
        <v>140</v>
      </c>
      <c r="AW44" s="215">
        <f t="shared" si="28"/>
        <v>0.38880632224581274</v>
      </c>
      <c r="AX44" s="214">
        <f>AV44*$M44</f>
        <v>1648.15</v>
      </c>
      <c r="AY44" s="214">
        <f>(AX44/AY$3)*$Z$3</f>
        <v>3845.6833333333338</v>
      </c>
      <c r="AZ44" s="185">
        <f>($N44/$Z$3)*BD$3</f>
        <v>178.61904761904762</v>
      </c>
      <c r="BA44" s="214">
        <v>160</v>
      </c>
      <c r="BB44" s="215">
        <f t="shared" si="32"/>
        <v>0.36355915846361708</v>
      </c>
      <c r="BC44" s="214">
        <f>BA44*$M44</f>
        <v>1883.6000000000001</v>
      </c>
      <c r="BD44" s="214">
        <f>(BC44/BD$3)*$Z$3</f>
        <v>3595.9636363636364</v>
      </c>
      <c r="BE44" s="185">
        <f>($N44/$Z$3)*BI$3</f>
        <v>211.09523809523807</v>
      </c>
      <c r="BF44" s="214">
        <v>180</v>
      </c>
      <c r="BG44" s="215">
        <f t="shared" si="36"/>
        <v>0.34608035276825089</v>
      </c>
      <c r="BH44" s="214">
        <f>BF44*$M44</f>
        <v>2119.0500000000002</v>
      </c>
      <c r="BI44" s="214">
        <f>(BH44/BI$3)*$Z$3</f>
        <v>3423.0807692307694</v>
      </c>
      <c r="BJ44" s="185">
        <f>($N44/$Z$3)*BN$3</f>
        <v>243.57142857142856</v>
      </c>
      <c r="BK44" s="214">
        <v>200</v>
      </c>
      <c r="BL44" s="215">
        <f t="shared" si="40"/>
        <v>0.33326256192498233</v>
      </c>
      <c r="BM44" s="214">
        <f>BK44*$M44</f>
        <v>2354.5</v>
      </c>
      <c r="BN44" s="214">
        <f>(BM44/BN$3)*$Z$3</f>
        <v>3296.3</v>
      </c>
      <c r="BO44" s="185">
        <f>($N44/$Z$3)*BS$3</f>
        <v>276.04761904761904</v>
      </c>
      <c r="BP44" s="214">
        <v>240</v>
      </c>
      <c r="BQ44" s="215">
        <f t="shared" si="44"/>
        <v>0.35286624203821659</v>
      </c>
      <c r="BR44" s="214">
        <f>BP44*$M44</f>
        <v>2825.4</v>
      </c>
      <c r="BS44" s="214">
        <f>(BR44/BS$3)*$Z$3</f>
        <v>3490.2000000000003</v>
      </c>
      <c r="BT44" s="185">
        <f>($N44/$Z$3)*BX$3</f>
        <v>308.52380952380952</v>
      </c>
      <c r="BU44" s="214">
        <v>280</v>
      </c>
      <c r="BV44" s="215">
        <f t="shared" si="48"/>
        <v>0.36834283160129622</v>
      </c>
      <c r="BW44" s="214">
        <f>BU44*$M44</f>
        <v>3296.3</v>
      </c>
      <c r="BX44" s="214">
        <f>(BW44/BX$3)*$Z$3</f>
        <v>3643.2789473684211</v>
      </c>
    </row>
    <row r="45" spans="1:76" s="181" customFormat="1" ht="23.25" customHeight="1" x14ac:dyDescent="0.2">
      <c r="A45" s="203" t="s">
        <v>20</v>
      </c>
      <c r="B45" s="227" t="s">
        <v>43</v>
      </c>
      <c r="C45" s="202" t="s">
        <v>42</v>
      </c>
      <c r="D45" s="247" t="s">
        <v>41</v>
      </c>
      <c r="E45" s="252" t="s">
        <v>40</v>
      </c>
      <c r="F45" s="198">
        <v>14</v>
      </c>
      <c r="G45" s="198">
        <v>14</v>
      </c>
      <c r="H45" s="245"/>
      <c r="I45" s="245"/>
      <c r="J45" s="245"/>
      <c r="K45" s="212">
        <v>12.5603</v>
      </c>
      <c r="L45" s="225">
        <v>283</v>
      </c>
      <c r="M45" s="212">
        <f>K45</f>
        <v>12.5603</v>
      </c>
      <c r="N45" s="244">
        <v>279</v>
      </c>
      <c r="O45" s="157">
        <f>(N45*M45)</f>
        <v>3504.3236999999999</v>
      </c>
      <c r="P45" s="157">
        <f>G45*$R$1</f>
        <v>8643.6</v>
      </c>
      <c r="Q45" s="157">
        <f>(P45-((H45+I45)))+(J45)</f>
        <v>8643.6</v>
      </c>
      <c r="R45" s="209">
        <f t="shared" si="4"/>
        <v>0.40542409412744684</v>
      </c>
      <c r="S45" s="222">
        <f>R45*100</f>
        <v>40.542409412744682</v>
      </c>
      <c r="T45" s="251">
        <v>40.6</v>
      </c>
      <c r="U45" s="220">
        <f>((((G45*$S$1))*T45)/K45)/100</f>
        <v>279.39632015158878</v>
      </c>
      <c r="V45" s="219">
        <f>M45</f>
        <v>12.5603</v>
      </c>
      <c r="W45" s="223"/>
      <c r="X45" s="218">
        <f>W45*V45</f>
        <v>0</v>
      </c>
      <c r="Y45" s="187">
        <f t="shared" si="9"/>
        <v>0</v>
      </c>
      <c r="Z45" s="217">
        <f t="shared" si="10"/>
        <v>0</v>
      </c>
      <c r="AA45" s="185">
        <f>($N45/$Z$3)*AE$3</f>
        <v>26.571428571428573</v>
      </c>
      <c r="AB45" s="214">
        <v>6</v>
      </c>
      <c r="AC45" s="215">
        <f t="shared" si="12"/>
        <v>9.1547376093294455E-2</v>
      </c>
      <c r="AD45" s="214">
        <f>AB45*$M45</f>
        <v>75.361800000000002</v>
      </c>
      <c r="AE45" s="214">
        <f>(AD45/AE$3)*$Z$3</f>
        <v>791.2989</v>
      </c>
      <c r="AF45" s="216">
        <f>($N45/$Z$3)*AJ$3</f>
        <v>53.142857142857146</v>
      </c>
      <c r="AG45" s="214">
        <v>20</v>
      </c>
      <c r="AH45" s="215">
        <f t="shared" si="16"/>
        <v>0.15257896015549077</v>
      </c>
      <c r="AI45" s="214">
        <f>AG45*$M45</f>
        <v>251.20599999999999</v>
      </c>
      <c r="AJ45" s="214">
        <f>(AI45/AJ$3)*$Z$3</f>
        <v>1318.8315</v>
      </c>
      <c r="AK45" s="185">
        <f>($N45/$Z$3)*AO$3</f>
        <v>79.714285714285722</v>
      </c>
      <c r="AL45" s="214">
        <v>30</v>
      </c>
      <c r="AM45" s="215">
        <f t="shared" si="20"/>
        <v>0.15257896015549077</v>
      </c>
      <c r="AN45" s="214">
        <f>AL45*$M45</f>
        <v>376.80899999999997</v>
      </c>
      <c r="AO45" s="214">
        <f>(AN45/AO$3)*$Z$3</f>
        <v>1318.8315</v>
      </c>
      <c r="AP45" s="185">
        <f>($N45/$Z$3)*AT$3</f>
        <v>106.28571428571429</v>
      </c>
      <c r="AQ45" s="214">
        <v>40</v>
      </c>
      <c r="AR45" s="215">
        <f t="shared" si="24"/>
        <v>0.15257896015549077</v>
      </c>
      <c r="AS45" s="214">
        <f>AQ45*$M45</f>
        <v>502.41199999999998</v>
      </c>
      <c r="AT45" s="214">
        <f>(AS45/AT$3)*$Z$3</f>
        <v>1318.8315</v>
      </c>
      <c r="AU45" s="185">
        <f>($N45/$Z$3)*AY$3</f>
        <v>119.57142857142858</v>
      </c>
      <c r="AV45" s="214">
        <v>50</v>
      </c>
      <c r="AW45" s="215">
        <f t="shared" si="28"/>
        <v>0.16953217795054526</v>
      </c>
      <c r="AX45" s="214">
        <f>AV45*$M45</f>
        <v>628.01499999999999</v>
      </c>
      <c r="AY45" s="214">
        <f>(AX45/AY$3)*$Z$3</f>
        <v>1465.3683333333331</v>
      </c>
      <c r="AZ45" s="185">
        <f>($N45/$Z$3)*BD$3</f>
        <v>146.14285714285714</v>
      </c>
      <c r="BA45" s="214">
        <v>60</v>
      </c>
      <c r="BB45" s="215">
        <f t="shared" si="32"/>
        <v>0.16644977471508082</v>
      </c>
      <c r="BC45" s="214">
        <f>BA45*$M45</f>
        <v>753.61799999999994</v>
      </c>
      <c r="BD45" s="214">
        <f>(BC45/BD$3)*$Z$3</f>
        <v>1438.7252727272726</v>
      </c>
      <c r="BE45" s="185">
        <f>($N45/$Z$3)*BI$3</f>
        <v>172.71428571428572</v>
      </c>
      <c r="BF45" s="214">
        <v>60</v>
      </c>
      <c r="BG45" s="215">
        <f t="shared" si="36"/>
        <v>0.14084211706660685</v>
      </c>
      <c r="BH45" s="214">
        <f>BF45*$M45</f>
        <v>753.61799999999994</v>
      </c>
      <c r="BI45" s="214">
        <f>(BH45/BI$3)*$Z$3</f>
        <v>1217.3829230769229</v>
      </c>
      <c r="BJ45" s="185">
        <f>($N45/$Z$3)*BN$3</f>
        <v>199.28571428571431</v>
      </c>
      <c r="BK45" s="214">
        <v>80</v>
      </c>
      <c r="BL45" s="215">
        <f t="shared" si="40"/>
        <v>0.16275089083252345</v>
      </c>
      <c r="BM45" s="214">
        <f>BK45*$M45</f>
        <v>1004.824</v>
      </c>
      <c r="BN45" s="214">
        <f>(BM45/BN$3)*$Z$3</f>
        <v>1406.7535999999998</v>
      </c>
      <c r="BO45" s="185">
        <f>($N45/$Z$3)*BS$3</f>
        <v>225.85714285714286</v>
      </c>
      <c r="BP45" s="214">
        <v>100</v>
      </c>
      <c r="BQ45" s="215">
        <f t="shared" si="44"/>
        <v>0.17950465900645968</v>
      </c>
      <c r="BR45" s="214">
        <f>BP45*$M45</f>
        <v>1256.03</v>
      </c>
      <c r="BS45" s="214">
        <f>(BR45/BS$3)*$Z$3</f>
        <v>1551.566470588235</v>
      </c>
      <c r="BT45" s="185">
        <f>($N45/$Z$3)*BX$3</f>
        <v>252.42857142857144</v>
      </c>
      <c r="BU45" s="214">
        <v>120</v>
      </c>
      <c r="BV45" s="215">
        <f t="shared" si="48"/>
        <v>0.19273131809114621</v>
      </c>
      <c r="BW45" s="242">
        <f>BU45*$M45</f>
        <v>1507.2359999999999</v>
      </c>
      <c r="BX45" s="242">
        <f>(BW45/BX$3)*$Z$3</f>
        <v>1665.8924210526316</v>
      </c>
    </row>
    <row r="46" spans="1:76" s="228" customFormat="1" ht="23.25" customHeight="1" x14ac:dyDescent="0.25">
      <c r="A46" s="241" t="s">
        <v>39</v>
      </c>
      <c r="B46" s="240"/>
      <c r="C46" s="240"/>
      <c r="D46" s="239"/>
      <c r="E46" s="238"/>
      <c r="F46" s="229">
        <f>SUM(F41:F45)</f>
        <v>70</v>
      </c>
      <c r="G46" s="229">
        <f>SUM(G41:G45)</f>
        <v>68</v>
      </c>
      <c r="H46" s="229">
        <f>SUM(H41:H45)</f>
        <v>0</v>
      </c>
      <c r="I46" s="229">
        <f>SUM(I41:I45)</f>
        <v>630</v>
      </c>
      <c r="J46" s="229">
        <f>SUM(J41:J45)</f>
        <v>1890</v>
      </c>
      <c r="K46" s="237"/>
      <c r="L46" s="229">
        <f>SUM(L41:L45)</f>
        <v>913</v>
      </c>
      <c r="M46" s="237"/>
      <c r="N46" s="229">
        <f>SUM(N41:N45)</f>
        <v>1205</v>
      </c>
      <c r="O46" s="229">
        <f>SUM(O41:O45)</f>
        <v>14709.112000000001</v>
      </c>
      <c r="P46" s="229">
        <f>SUM(P41:P45)</f>
        <v>41983.199999999997</v>
      </c>
      <c r="Q46" s="229">
        <f>SUM(Q41:Q45)</f>
        <v>43243.199999999997</v>
      </c>
      <c r="R46" s="232">
        <f t="shared" si="4"/>
        <v>0.34014855514855519</v>
      </c>
      <c r="S46" s="236"/>
      <c r="T46" s="235"/>
      <c r="U46" s="234"/>
      <c r="V46" s="233"/>
      <c r="W46" s="229">
        <f>SUM(W41:W45)</f>
        <v>0</v>
      </c>
      <c r="X46" s="229">
        <f>SUM(X41:X45)</f>
        <v>0</v>
      </c>
      <c r="Y46" s="232">
        <f t="shared" si="9"/>
        <v>0</v>
      </c>
      <c r="Z46" s="231">
        <f t="shared" si="10"/>
        <v>0</v>
      </c>
      <c r="AA46" s="229">
        <f>SUM(AA41:AA45)</f>
        <v>114.76190476190477</v>
      </c>
      <c r="AB46" s="229">
        <f>SUM(AB41:AB45)</f>
        <v>56</v>
      </c>
      <c r="AC46" s="230">
        <f t="shared" si="12"/>
        <v>0.16585732323232324</v>
      </c>
      <c r="AD46" s="229">
        <f>SUM(AD41:AD45)</f>
        <v>683.06680000000006</v>
      </c>
      <c r="AE46" s="229">
        <f>SUM(AE41:AE45)</f>
        <v>7172.2013999999999</v>
      </c>
      <c r="AF46" s="229">
        <f>SUM(AF41:AF45)</f>
        <v>229.52380952380955</v>
      </c>
      <c r="AG46" s="229">
        <f>SUM(AG41:AG45)</f>
        <v>150</v>
      </c>
      <c r="AH46" s="230">
        <f t="shared" si="16"/>
        <v>0.22229421620046624</v>
      </c>
      <c r="AI46" s="229">
        <f>SUM(AI41:AI45)</f>
        <v>1830.9929999999999</v>
      </c>
      <c r="AJ46" s="229">
        <f>SUM(AJ41:AJ45)</f>
        <v>9612.7132500000007</v>
      </c>
      <c r="AK46" s="229">
        <f>SUM(AK41:AK45)</f>
        <v>344.28571428571428</v>
      </c>
      <c r="AL46" s="229">
        <f>SUM(AL41:AL45)</f>
        <v>240</v>
      </c>
      <c r="AM46" s="230">
        <f t="shared" si="20"/>
        <v>0.23594915501165506</v>
      </c>
      <c r="AN46" s="229">
        <f>SUM(AN41:AN45)</f>
        <v>2915.1989999999996</v>
      </c>
      <c r="AO46" s="229">
        <f>SUM(AO41:AO45)</f>
        <v>10203.196500000002</v>
      </c>
      <c r="AP46" s="229">
        <f>SUM(AP41:AP45)</f>
        <v>459.04761904761909</v>
      </c>
      <c r="AQ46" s="229">
        <f>SUM(AQ41:AQ45)</f>
        <v>310</v>
      </c>
      <c r="AR46" s="230">
        <f t="shared" si="24"/>
        <v>0.22910050019425021</v>
      </c>
      <c r="AS46" s="229">
        <f>SUM(AS41:AS45)</f>
        <v>3774.1099999999997</v>
      </c>
      <c r="AT46" s="229">
        <f>SUM(AT41:AT45)</f>
        <v>9907.0387499999997</v>
      </c>
      <c r="AU46" s="229">
        <f>SUM(AU41:AU45)</f>
        <v>516.42857142857144</v>
      </c>
      <c r="AV46" s="229">
        <f>SUM(AV41:AV45)</f>
        <v>410</v>
      </c>
      <c r="AW46" s="230">
        <f t="shared" si="28"/>
        <v>0.26849914745748082</v>
      </c>
      <c r="AX46" s="229">
        <f>SUM(AX41:AX45)</f>
        <v>4976.0410000000002</v>
      </c>
      <c r="AY46" s="229">
        <f>SUM(AY41:AY45)</f>
        <v>11610.762333333334</v>
      </c>
      <c r="AZ46" s="229">
        <f>SUM(AZ41:AZ45)</f>
        <v>631.19047619047615</v>
      </c>
      <c r="BA46" s="229">
        <f>SUM(BA41:BA45)</f>
        <v>460</v>
      </c>
      <c r="BB46" s="230">
        <f t="shared" si="32"/>
        <v>0.24650994207812393</v>
      </c>
      <c r="BC46" s="229">
        <f>SUM(BC41:BC45)</f>
        <v>5583.7459999999992</v>
      </c>
      <c r="BD46" s="229">
        <f>SUM(BD41:BD45)</f>
        <v>10659.878727272728</v>
      </c>
      <c r="BE46" s="229">
        <f>SUM(BE41:BE45)</f>
        <v>745.95238095238096</v>
      </c>
      <c r="BF46" s="229">
        <f>SUM(BF41:BF45)</f>
        <v>520</v>
      </c>
      <c r="BG46" s="230">
        <f t="shared" si="36"/>
        <v>0.2356843583766661</v>
      </c>
      <c r="BH46" s="229">
        <f>SUM(BH41:BH45)</f>
        <v>6309.1759999999995</v>
      </c>
      <c r="BI46" s="229">
        <f>SUM(BI41:BI45)</f>
        <v>10191.745846153846</v>
      </c>
      <c r="BJ46" s="229">
        <f>SUM(BJ41:BJ45)</f>
        <v>860.71428571428578</v>
      </c>
      <c r="BK46" s="229">
        <f>SUM(BK41:BK45)</f>
        <v>620</v>
      </c>
      <c r="BL46" s="230">
        <f t="shared" si="40"/>
        <v>0.24386376586376587</v>
      </c>
      <c r="BM46" s="229">
        <f>SUM(BM41:BM45)</f>
        <v>7532.463999999999</v>
      </c>
      <c r="BN46" s="229">
        <f>SUM(BN41:BN45)</f>
        <v>10545.4496</v>
      </c>
      <c r="BO46" s="229">
        <f>SUM(BO41:BO45)</f>
        <v>975.47619047619048</v>
      </c>
      <c r="BP46" s="229">
        <f>SUM(BP41:BP45)</f>
        <v>725</v>
      </c>
      <c r="BQ46" s="230">
        <f t="shared" si="44"/>
        <v>0.25159260878010881</v>
      </c>
      <c r="BR46" s="229">
        <f>SUM(BR41:BR45)</f>
        <v>8807.3515000000007</v>
      </c>
      <c r="BS46" s="229">
        <f>SUM(BS41:BS45)</f>
        <v>10879.6695</v>
      </c>
      <c r="BT46" s="229">
        <f>SUM(BT41:BT45)</f>
        <v>1090.2380952380954</v>
      </c>
      <c r="BU46" s="229">
        <f>SUM(BU41:BU45)</f>
        <v>840</v>
      </c>
      <c r="BV46" s="230">
        <f t="shared" si="48"/>
        <v>0.26084644522144523</v>
      </c>
      <c r="BW46" s="229">
        <f>SUM(BW41:BW45)</f>
        <v>10205.564999999999</v>
      </c>
      <c r="BX46" s="229">
        <f>SUM(BX41:BX45)</f>
        <v>11279.834999999999</v>
      </c>
    </row>
    <row r="47" spans="1:76" s="181" customFormat="1" ht="23.25" customHeight="1" x14ac:dyDescent="0.2">
      <c r="A47" s="203" t="s">
        <v>20</v>
      </c>
      <c r="B47" s="227" t="s">
        <v>38</v>
      </c>
      <c r="C47" s="202" t="s">
        <v>34</v>
      </c>
      <c r="D47" s="247" t="s">
        <v>37</v>
      </c>
      <c r="E47" s="250" t="s">
        <v>36</v>
      </c>
      <c r="F47" s="198">
        <v>9</v>
      </c>
      <c r="G47" s="198">
        <v>9</v>
      </c>
      <c r="H47" s="245"/>
      <c r="I47" s="245"/>
      <c r="J47" s="245"/>
      <c r="K47" s="249">
        <v>10.172800000000001</v>
      </c>
      <c r="L47" s="225">
        <v>186</v>
      </c>
      <c r="M47" s="212">
        <f>K47</f>
        <v>10.172800000000001</v>
      </c>
      <c r="N47" s="244">
        <v>186</v>
      </c>
      <c r="O47" s="157">
        <f>(N47*M47)</f>
        <v>1892.1408000000001</v>
      </c>
      <c r="P47" s="157">
        <f>G47*$R$1</f>
        <v>5556.5999999999995</v>
      </c>
      <c r="Q47" s="157">
        <f>(P47-((H47+I47)))+(J47)</f>
        <v>5556.5999999999995</v>
      </c>
      <c r="R47" s="209">
        <f t="shared" si="4"/>
        <v>0.34052132599071377</v>
      </c>
      <c r="S47" s="222">
        <f>R47*100</f>
        <v>34.052132599071378</v>
      </c>
      <c r="T47" s="248">
        <v>34</v>
      </c>
      <c r="U47" s="220">
        <f>((((G47*$S$1))*T47)/K47)/100</f>
        <v>185.7152406417112</v>
      </c>
      <c r="V47" s="219">
        <f>M47</f>
        <v>10.172800000000001</v>
      </c>
      <c r="W47" s="223"/>
      <c r="X47" s="218">
        <f>W47*V47</f>
        <v>0</v>
      </c>
      <c r="Y47" s="187">
        <f t="shared" si="9"/>
        <v>0</v>
      </c>
      <c r="Z47" s="217">
        <f t="shared" si="10"/>
        <v>0</v>
      </c>
      <c r="AA47" s="185">
        <f>($N47/$Z$3)*AE$3</f>
        <v>17.714285714285715</v>
      </c>
      <c r="AB47" s="214">
        <v>20</v>
      </c>
      <c r="AC47" s="215">
        <f t="shared" si="12"/>
        <v>0.38445956160241879</v>
      </c>
      <c r="AD47" s="214">
        <f>AB47*$M47</f>
        <v>203.45600000000002</v>
      </c>
      <c r="AE47" s="214">
        <f>(AD47/AE$3)*$Z$3</f>
        <v>2136.288</v>
      </c>
      <c r="AF47" s="216">
        <f>($N47/$Z$3)*AJ$3</f>
        <v>35.428571428571431</v>
      </c>
      <c r="AG47" s="214">
        <v>30</v>
      </c>
      <c r="AH47" s="215">
        <f t="shared" si="16"/>
        <v>0.28834467120181412</v>
      </c>
      <c r="AI47" s="214">
        <f>AG47*$M47</f>
        <v>305.18400000000003</v>
      </c>
      <c r="AJ47" s="214">
        <f>(AI47/AJ$3)*$Z$3</f>
        <v>1602.2160000000001</v>
      </c>
      <c r="AK47" s="185">
        <f>($N47/$Z$3)*AO$3</f>
        <v>53.142857142857146</v>
      </c>
      <c r="AL47" s="214">
        <v>50</v>
      </c>
      <c r="AM47" s="215">
        <f t="shared" si="20"/>
        <v>0.32038296800201571</v>
      </c>
      <c r="AN47" s="214">
        <f>AL47*$M47</f>
        <v>508.64000000000004</v>
      </c>
      <c r="AO47" s="214">
        <f>(AN47/AO$3)*$Z$3</f>
        <v>1780.2400000000002</v>
      </c>
      <c r="AP47" s="185">
        <f>($N47/$Z$3)*AT$3</f>
        <v>70.857142857142861</v>
      </c>
      <c r="AQ47" s="214">
        <v>70</v>
      </c>
      <c r="AR47" s="215">
        <f t="shared" si="24"/>
        <v>0.33640211640211642</v>
      </c>
      <c r="AS47" s="214">
        <f>AQ47*$M47</f>
        <v>712.096</v>
      </c>
      <c r="AT47" s="214">
        <f>(AS47/AT$3)*$Z$3</f>
        <v>1869.252</v>
      </c>
      <c r="AU47" s="185">
        <f>($N47/$Z$3)*AY$3</f>
        <v>79.714285714285722</v>
      </c>
      <c r="AV47" s="214">
        <v>85</v>
      </c>
      <c r="AW47" s="215">
        <f t="shared" si="28"/>
        <v>0.36310069706895109</v>
      </c>
      <c r="AX47" s="214">
        <f>AV47*$M47</f>
        <v>864.68799999999999</v>
      </c>
      <c r="AY47" s="214">
        <f>(AX47/AY$3)*$Z$3</f>
        <v>2017.6053333333334</v>
      </c>
      <c r="AZ47" s="185">
        <f>($N47/$Z$3)*BD$3</f>
        <v>97.428571428571431</v>
      </c>
      <c r="BA47" s="214">
        <v>100</v>
      </c>
      <c r="BB47" s="215">
        <f t="shared" si="32"/>
        <v>0.34950869236583526</v>
      </c>
      <c r="BC47" s="214">
        <f>BA47*$M47</f>
        <v>1017.2800000000001</v>
      </c>
      <c r="BD47" s="214">
        <f>(BC47/BD$3)*$Z$3</f>
        <v>1942.0800000000002</v>
      </c>
      <c r="BE47" s="185">
        <f>($N47/$Z$3)*BI$3</f>
        <v>115.14285714285715</v>
      </c>
      <c r="BF47" s="214">
        <v>120</v>
      </c>
      <c r="BG47" s="215">
        <f t="shared" si="36"/>
        <v>0.35488574917146348</v>
      </c>
      <c r="BH47" s="214">
        <f>BF47*$M47</f>
        <v>1220.7360000000001</v>
      </c>
      <c r="BI47" s="214">
        <f>(BH47/BI$3)*$Z$3</f>
        <v>1971.9581538461539</v>
      </c>
      <c r="BJ47" s="185">
        <f>($N47/$Z$3)*BN$3</f>
        <v>132.85714285714286</v>
      </c>
      <c r="BK47" s="214">
        <v>140</v>
      </c>
      <c r="BL47" s="215">
        <f t="shared" si="40"/>
        <v>0.35882892416225753</v>
      </c>
      <c r="BM47" s="214">
        <f>BK47*$M47</f>
        <v>1424.192</v>
      </c>
      <c r="BN47" s="214">
        <f>(BM47/BN$3)*$Z$3</f>
        <v>1993.8688</v>
      </c>
      <c r="BO47" s="185">
        <f>($N47/$Z$3)*BS$3</f>
        <v>150.57142857142858</v>
      </c>
      <c r="BP47" s="214">
        <v>158</v>
      </c>
      <c r="BQ47" s="215">
        <f t="shared" si="44"/>
        <v>0.35732123960695394</v>
      </c>
      <c r="BR47" s="214">
        <f>BP47*$M47</f>
        <v>1607.3024</v>
      </c>
      <c r="BS47" s="214">
        <f>(BR47/BS$3)*$Z$3</f>
        <v>1985.4912000000002</v>
      </c>
      <c r="BT47" s="185">
        <f>($N47/$Z$3)*BX$3</f>
        <v>168.28571428571431</v>
      </c>
      <c r="BU47" s="214">
        <v>180</v>
      </c>
      <c r="BV47" s="215">
        <f t="shared" si="48"/>
        <v>0.36422484783387044</v>
      </c>
      <c r="BW47" s="242">
        <f>BU47*$M47</f>
        <v>1831.104</v>
      </c>
      <c r="BX47" s="242">
        <f>(BW47/BX$3)*$Z$3</f>
        <v>2023.8517894736842</v>
      </c>
    </row>
    <row r="48" spans="1:76" s="181" customFormat="1" ht="23.25" customHeight="1" x14ac:dyDescent="0.2">
      <c r="A48" s="203" t="s">
        <v>20</v>
      </c>
      <c r="B48" s="227" t="s">
        <v>35</v>
      </c>
      <c r="C48" s="202" t="s">
        <v>34</v>
      </c>
      <c r="D48" s="247" t="s">
        <v>33</v>
      </c>
      <c r="E48" s="247" t="s">
        <v>32</v>
      </c>
      <c r="F48" s="198">
        <v>14</v>
      </c>
      <c r="G48" s="198">
        <v>14</v>
      </c>
      <c r="H48" s="246"/>
      <c r="I48" s="246"/>
      <c r="J48" s="245">
        <f>630+630</f>
        <v>1260</v>
      </c>
      <c r="K48" s="212">
        <v>7.5647993683213137</v>
      </c>
      <c r="L48" s="225">
        <v>334</v>
      </c>
      <c r="M48" s="212">
        <f>K48</f>
        <v>7.5647993683213137</v>
      </c>
      <c r="N48" s="244">
        <f>76+324</f>
        <v>400</v>
      </c>
      <c r="O48" s="157">
        <f>(N48*M48)</f>
        <v>3025.9197473285253</v>
      </c>
      <c r="P48" s="157">
        <f>G48*$R$1</f>
        <v>8643.6</v>
      </c>
      <c r="Q48" s="157">
        <f>(P48-((H48+I48)))+(J48)</f>
        <v>9903.6</v>
      </c>
      <c r="R48" s="209">
        <f t="shared" si="4"/>
        <v>0.30553735483344696</v>
      </c>
      <c r="S48" s="222">
        <f>R48*100</f>
        <v>30.553735483344695</v>
      </c>
      <c r="T48" s="243">
        <v>30.6</v>
      </c>
      <c r="U48" s="220">
        <f>((((G48*$S$1))*T48)/K48)/100</f>
        <v>349.63803680981596</v>
      </c>
      <c r="V48" s="219">
        <f>M48</f>
        <v>7.5647993683213137</v>
      </c>
      <c r="W48" s="223"/>
      <c r="X48" s="218">
        <f>W48*V48</f>
        <v>0</v>
      </c>
      <c r="Y48" s="187">
        <f t="shared" si="9"/>
        <v>0</v>
      </c>
      <c r="Z48" s="217">
        <f t="shared" si="10"/>
        <v>0</v>
      </c>
      <c r="AA48" s="185">
        <f>($N48/$Z$3)*AE$3</f>
        <v>38.095238095238095</v>
      </c>
      <c r="AB48" s="214">
        <v>24</v>
      </c>
      <c r="AC48" s="215">
        <f t="shared" si="12"/>
        <v>0.19248853354507159</v>
      </c>
      <c r="AD48" s="214">
        <f>AB48*$M48</f>
        <v>181.55518483971153</v>
      </c>
      <c r="AE48" s="214">
        <f>(AD48/AE$3)*$Z$3</f>
        <v>1906.3294408169711</v>
      </c>
      <c r="AF48" s="216">
        <f>($N48/$Z$3)*AJ$3</f>
        <v>76.19047619047619</v>
      </c>
      <c r="AG48" s="214">
        <v>68</v>
      </c>
      <c r="AH48" s="215">
        <f t="shared" si="16"/>
        <v>0.27269208918885141</v>
      </c>
      <c r="AI48" s="214">
        <f>AG48*$M48</f>
        <v>514.40635704584929</v>
      </c>
      <c r="AJ48" s="214">
        <f>(AI48/AJ$3)*$Z$3</f>
        <v>2700.6333744907088</v>
      </c>
      <c r="AK48" s="185">
        <f>($N48/$Z$3)*AO$3</f>
        <v>114.28571428571428</v>
      </c>
      <c r="AL48" s="214">
        <v>110</v>
      </c>
      <c r="AM48" s="215">
        <f t="shared" si="20"/>
        <v>0.29407970402719269</v>
      </c>
      <c r="AN48" s="214">
        <f>AL48*$M48</f>
        <v>832.12793051534447</v>
      </c>
      <c r="AO48" s="214">
        <f>(AN48/AO$3)*$Z$3</f>
        <v>2912.4477568037055</v>
      </c>
      <c r="AP48" s="185">
        <f>($N48/$Z$3)*AT$3</f>
        <v>152.38095238095238</v>
      </c>
      <c r="AQ48" s="214">
        <v>130</v>
      </c>
      <c r="AR48" s="215">
        <f t="shared" si="24"/>
        <v>0.26066155584228445</v>
      </c>
      <c r="AS48" s="214">
        <f>AQ48*$M48</f>
        <v>983.42391788177076</v>
      </c>
      <c r="AT48" s="214">
        <f>(AS48/AT$3)*$Z$3</f>
        <v>2581.4877844396483</v>
      </c>
      <c r="AU48" s="185">
        <f>($N48/$Z$3)*AY$3</f>
        <v>171.42857142857142</v>
      </c>
      <c r="AV48" s="214">
        <v>165</v>
      </c>
      <c r="AW48" s="215">
        <f t="shared" si="28"/>
        <v>0.29407970402719275</v>
      </c>
      <c r="AX48" s="214">
        <f>AV48*$M48</f>
        <v>1248.1918957730168</v>
      </c>
      <c r="AY48" s="214">
        <f>(AX48/AY$3)*$Z$3</f>
        <v>2912.4477568037059</v>
      </c>
      <c r="AZ48" s="185">
        <f>($N48/$Z$3)*BD$3</f>
        <v>209.52380952380952</v>
      </c>
      <c r="BA48" s="214">
        <v>200</v>
      </c>
      <c r="BB48" s="215">
        <f t="shared" si="32"/>
        <v>0.29164929325010841</v>
      </c>
      <c r="BC48" s="214">
        <f>BA48*$M48</f>
        <v>1512.9598736642627</v>
      </c>
      <c r="BD48" s="214">
        <f>(BC48/BD$3)*$Z$3</f>
        <v>2888.377940631774</v>
      </c>
      <c r="BE48" s="185">
        <f>($N48/$Z$3)*BI$3</f>
        <v>247.61904761904762</v>
      </c>
      <c r="BF48" s="214">
        <v>236</v>
      </c>
      <c r="BG48" s="215">
        <f t="shared" si="36"/>
        <v>0.29120060202972364</v>
      </c>
      <c r="BH48" s="214">
        <f>BF48*$M48</f>
        <v>1785.29265092383</v>
      </c>
      <c r="BI48" s="214">
        <f>(BH48/BI$3)*$Z$3</f>
        <v>2883.9342822615713</v>
      </c>
      <c r="BJ48" s="185">
        <f>($N48/$Z$3)*BN$3</f>
        <v>285.71428571428572</v>
      </c>
      <c r="BK48" s="214">
        <v>284</v>
      </c>
      <c r="BL48" s="215">
        <f t="shared" si="40"/>
        <v>0.30370413070444624</v>
      </c>
      <c r="BM48" s="214">
        <f>BK48*$M48</f>
        <v>2148.403020603253</v>
      </c>
      <c r="BN48" s="214">
        <f>(BM48/BN$3)*$Z$3</f>
        <v>3007.7642288445541</v>
      </c>
      <c r="BO48" s="185">
        <f>($N48/$Z$3)*BS$3</f>
        <v>323.8095238095238</v>
      </c>
      <c r="BP48" s="214">
        <v>300</v>
      </c>
      <c r="BQ48" s="215">
        <f t="shared" si="44"/>
        <v>0.28307137286039941</v>
      </c>
      <c r="BR48" s="214">
        <f>BP48*$M48</f>
        <v>2269.4398104963943</v>
      </c>
      <c r="BS48" s="214">
        <f>(BR48/BS$3)*$Z$3</f>
        <v>2803.4256482602518</v>
      </c>
      <c r="BT48" s="185">
        <f>($N48/$Z$3)*BX$3</f>
        <v>361.90476190476193</v>
      </c>
      <c r="BU48" s="214">
        <v>352</v>
      </c>
      <c r="BV48" s="215">
        <f t="shared" si="48"/>
        <v>0.29717527985905784</v>
      </c>
      <c r="BW48" s="242">
        <f>BU48*$M48</f>
        <v>2662.8093776491023</v>
      </c>
      <c r="BX48" s="242">
        <f>(BW48/BX$3)*$Z$3</f>
        <v>2943.1051016121655</v>
      </c>
    </row>
    <row r="49" spans="1:78" s="228" customFormat="1" ht="23.25" customHeight="1" x14ac:dyDescent="0.25">
      <c r="A49" s="241" t="s">
        <v>31</v>
      </c>
      <c r="B49" s="240"/>
      <c r="C49" s="240"/>
      <c r="D49" s="239"/>
      <c r="E49" s="238"/>
      <c r="F49" s="229">
        <f>SUM(F47:F48)</f>
        <v>23</v>
      </c>
      <c r="G49" s="229">
        <f>SUM(G47:G48)</f>
        <v>23</v>
      </c>
      <c r="H49" s="229">
        <f>SUM(H47:H48)</f>
        <v>0</v>
      </c>
      <c r="I49" s="229">
        <f>SUM(I47:I48)</f>
        <v>0</v>
      </c>
      <c r="J49" s="229">
        <f>SUM(J47:J48)</f>
        <v>1260</v>
      </c>
      <c r="K49" s="237"/>
      <c r="L49" s="229">
        <f>SUM(L47:L48)</f>
        <v>520</v>
      </c>
      <c r="M49" s="237"/>
      <c r="N49" s="229">
        <f>SUM(N47:N48)</f>
        <v>586</v>
      </c>
      <c r="O49" s="229">
        <f>SUM(O47:O48)</f>
        <v>4918.060547328525</v>
      </c>
      <c r="P49" s="229">
        <f>SUM(P47:P48)</f>
        <v>14200.2</v>
      </c>
      <c r="Q49" s="229">
        <f>SUM(Q47:Q48)</f>
        <v>15460.2</v>
      </c>
      <c r="R49" s="232">
        <f t="shared" si="4"/>
        <v>0.31811105595843037</v>
      </c>
      <c r="S49" s="236"/>
      <c r="T49" s="235"/>
      <c r="U49" s="234"/>
      <c r="V49" s="233"/>
      <c r="W49" s="229">
        <f>SUM(W23:W48)</f>
        <v>0</v>
      </c>
      <c r="X49" s="229">
        <f>SUM(X23:X48)</f>
        <v>0</v>
      </c>
      <c r="Y49" s="232">
        <f t="shared" si="9"/>
        <v>0</v>
      </c>
      <c r="Z49" s="231">
        <f t="shared" si="10"/>
        <v>0</v>
      </c>
      <c r="AA49" s="229">
        <f>SUM(AA47:AA48)</f>
        <v>55.80952380952381</v>
      </c>
      <c r="AB49" s="229">
        <f>SUM(AB47:AB48)</f>
        <v>44</v>
      </c>
      <c r="AC49" s="230">
        <f t="shared" si="12"/>
        <v>0.26148545560969266</v>
      </c>
      <c r="AD49" s="229">
        <f>SUM(AD47:AD48)</f>
        <v>385.01118483971152</v>
      </c>
      <c r="AE49" s="229">
        <f>SUM(AE47:AE48)</f>
        <v>4042.6174408169709</v>
      </c>
      <c r="AF49" s="229">
        <f>SUM(AF47:AF48)</f>
        <v>111.61904761904762</v>
      </c>
      <c r="AG49" s="229">
        <f>SUM(AG47:AG48)</f>
        <v>98</v>
      </c>
      <c r="AH49" s="230">
        <f t="shared" si="16"/>
        <v>0.27831783382431718</v>
      </c>
      <c r="AI49" s="229">
        <f>SUM(AI47:AI48)</f>
        <v>819.59035704584926</v>
      </c>
      <c r="AJ49" s="229">
        <f>SUM(AJ47:AJ48)</f>
        <v>4302.8493744907091</v>
      </c>
      <c r="AK49" s="229">
        <f>SUM(AK47:AK48)</f>
        <v>167.42857142857142</v>
      </c>
      <c r="AL49" s="229">
        <f>SUM(AL47:AL48)</f>
        <v>160</v>
      </c>
      <c r="AM49" s="230">
        <f t="shared" si="20"/>
        <v>0.3035334443800019</v>
      </c>
      <c r="AN49" s="229">
        <f>SUM(AN47:AN48)</f>
        <v>1340.7679305153445</v>
      </c>
      <c r="AO49" s="229">
        <f>SUM(AO47:AO48)</f>
        <v>4692.6877568037053</v>
      </c>
      <c r="AP49" s="229">
        <f>SUM(AP47:AP48)</f>
        <v>223.23809523809524</v>
      </c>
      <c r="AQ49" s="229">
        <f>SUM(AQ47:AQ48)</f>
        <v>200</v>
      </c>
      <c r="AR49" s="230">
        <f t="shared" si="24"/>
        <v>0.28788371330510915</v>
      </c>
      <c r="AS49" s="229">
        <f>SUM(AS47:AS48)</f>
        <v>1695.5199178817707</v>
      </c>
      <c r="AT49" s="229">
        <f>SUM(AT47:AT48)</f>
        <v>4450.7397844396482</v>
      </c>
      <c r="AU49" s="229">
        <f>SUM(AU47:AU48)</f>
        <v>251.14285714285714</v>
      </c>
      <c r="AV49" s="229">
        <f>SUM(AV47:AV48)</f>
        <v>250</v>
      </c>
      <c r="AW49" s="230">
        <f t="shared" si="28"/>
        <v>0.31888676020601536</v>
      </c>
      <c r="AX49" s="229">
        <f>SUM(AX47:AX48)</f>
        <v>2112.8798957730169</v>
      </c>
      <c r="AY49" s="229">
        <f>SUM(AY47:AY48)</f>
        <v>4930.0530901370394</v>
      </c>
      <c r="AZ49" s="229">
        <f>SUM(AZ47:AZ48)</f>
        <v>306.95238095238096</v>
      </c>
      <c r="BA49" s="229">
        <f>SUM(BA47:BA48)</f>
        <v>300</v>
      </c>
      <c r="BB49" s="230">
        <f t="shared" si="32"/>
        <v>0.31244472520612759</v>
      </c>
      <c r="BC49" s="229">
        <f>SUM(BC47:BC48)</f>
        <v>2530.2398736642626</v>
      </c>
      <c r="BD49" s="229">
        <f>SUM(BD47:BD48)</f>
        <v>4830.4579406317744</v>
      </c>
      <c r="BE49" s="229">
        <f>SUM(BE47:BE48)</f>
        <v>362.76190476190476</v>
      </c>
      <c r="BF49" s="229">
        <f>SUM(BF47:BF48)</f>
        <v>356</v>
      </c>
      <c r="BG49" s="230">
        <f t="shared" si="36"/>
        <v>0.3140898847432585</v>
      </c>
      <c r="BH49" s="229">
        <f>SUM(BH47:BH48)</f>
        <v>3006.0286509238304</v>
      </c>
      <c r="BI49" s="229">
        <f>SUM(BI47:BI48)</f>
        <v>4855.8924361077252</v>
      </c>
      <c r="BJ49" s="229">
        <f>SUM(BJ47:BJ48)</f>
        <v>418.57142857142856</v>
      </c>
      <c r="BK49" s="229">
        <f>SUM(BK47:BK48)</f>
        <v>424</v>
      </c>
      <c r="BL49" s="230">
        <f t="shared" si="40"/>
        <v>0.32351670928219262</v>
      </c>
      <c r="BM49" s="229">
        <f>SUM(BM47:BM48)</f>
        <v>3572.595020603253</v>
      </c>
      <c r="BN49" s="229">
        <f>SUM(BN47:BN48)</f>
        <v>5001.6330288445542</v>
      </c>
      <c r="BO49" s="229">
        <f>SUM(BO47:BO48)</f>
        <v>474.38095238095241</v>
      </c>
      <c r="BP49" s="229">
        <f>SUM(BP47:BP48)</f>
        <v>458</v>
      </c>
      <c r="BQ49" s="230">
        <f t="shared" si="44"/>
        <v>0.30975775528520016</v>
      </c>
      <c r="BR49" s="229">
        <f>SUM(BR47:BR48)</f>
        <v>3876.7422104963944</v>
      </c>
      <c r="BS49" s="229">
        <f>SUM(BS47:BS48)</f>
        <v>4788.9168482602518</v>
      </c>
      <c r="BT49" s="229">
        <f>SUM(BT47:BT48)</f>
        <v>530.19047619047626</v>
      </c>
      <c r="BU49" s="229">
        <f>SUM(BU47:BU48)</f>
        <v>532</v>
      </c>
      <c r="BV49" s="230">
        <f t="shared" si="48"/>
        <v>0.3212737798402252</v>
      </c>
      <c r="BW49" s="229">
        <f>SUM(BW47:BW48)</f>
        <v>4493.9133776491026</v>
      </c>
      <c r="BX49" s="229">
        <f>SUM(BX47:BX48)</f>
        <v>4966.9568910858497</v>
      </c>
      <c r="BY49" s="181"/>
      <c r="BZ49" s="181"/>
    </row>
    <row r="50" spans="1:78" s="181" customFormat="1" ht="23.25" customHeight="1" x14ac:dyDescent="0.25">
      <c r="A50" s="203" t="s">
        <v>30</v>
      </c>
      <c r="B50" s="227" t="s">
        <v>29</v>
      </c>
      <c r="C50" s="201" t="s">
        <v>28</v>
      </c>
      <c r="D50" s="226" t="s">
        <v>27</v>
      </c>
      <c r="E50" s="199" t="s">
        <v>21</v>
      </c>
      <c r="F50" s="198">
        <v>14</v>
      </c>
      <c r="G50" s="198">
        <v>13</v>
      </c>
      <c r="H50" s="197"/>
      <c r="I50" s="197"/>
      <c r="J50" s="213"/>
      <c r="K50" s="212">
        <v>21.9329</v>
      </c>
      <c r="L50" s="225">
        <v>99</v>
      </c>
      <c r="M50" s="212">
        <f>K50</f>
        <v>21.9329</v>
      </c>
      <c r="N50" s="224">
        <v>91</v>
      </c>
      <c r="O50" s="157">
        <f>(N50*M50)</f>
        <v>1995.8939</v>
      </c>
      <c r="P50" s="157">
        <f>G50*$R$1</f>
        <v>8026.2</v>
      </c>
      <c r="Q50" s="157">
        <f>(P50-((H50+I50)))+(J50)</f>
        <v>8026.2</v>
      </c>
      <c r="R50" s="209">
        <f t="shared" si="4"/>
        <v>0.24867233560090704</v>
      </c>
      <c r="S50" s="222">
        <f>R50*100</f>
        <v>24.867233560090703</v>
      </c>
      <c r="T50" s="221">
        <v>25</v>
      </c>
      <c r="U50" s="220">
        <f>((((G50*$S$1))*T50)/K50)/100</f>
        <v>91.48585002439259</v>
      </c>
      <c r="V50" s="219">
        <f>M50</f>
        <v>21.9329</v>
      </c>
      <c r="W50" s="223"/>
      <c r="X50" s="218">
        <f>W50*V50</f>
        <v>0</v>
      </c>
      <c r="Y50" s="187">
        <f t="shared" si="9"/>
        <v>0</v>
      </c>
      <c r="Z50" s="217">
        <f t="shared" si="10"/>
        <v>0</v>
      </c>
      <c r="AA50" s="185">
        <f>($N50/$Z$3)*AE$3</f>
        <v>8.6666666666666661</v>
      </c>
      <c r="AB50" s="214">
        <v>0</v>
      </c>
      <c r="AC50" s="215">
        <f t="shared" si="12"/>
        <v>0</v>
      </c>
      <c r="AD50" s="214">
        <f>AB50*$M50</f>
        <v>0</v>
      </c>
      <c r="AE50" s="214">
        <f>(AD50/AE$3)*$Z$3</f>
        <v>0</v>
      </c>
      <c r="AF50" s="216">
        <f>($N50/$Z$3)*AJ$3</f>
        <v>17.333333333333332</v>
      </c>
      <c r="AG50" s="214"/>
      <c r="AH50" s="215">
        <f t="shared" si="16"/>
        <v>0</v>
      </c>
      <c r="AI50" s="214">
        <f>AG50*$M50</f>
        <v>0</v>
      </c>
      <c r="AJ50" s="214">
        <f>(AI50/AJ$3)*$Z$3</f>
        <v>0</v>
      </c>
      <c r="AK50" s="185">
        <f>($N50/$Z$3)*AO$3</f>
        <v>26</v>
      </c>
      <c r="AL50" s="214">
        <v>5</v>
      </c>
      <c r="AM50" s="215">
        <f t="shared" si="20"/>
        <v>4.7821603000174434E-2</v>
      </c>
      <c r="AN50" s="214">
        <f>AL50*$M50</f>
        <v>109.6645</v>
      </c>
      <c r="AO50" s="214">
        <f>(AN50/AO$3)*$Z$3</f>
        <v>383.82575000000003</v>
      </c>
      <c r="AP50" s="185">
        <f>($N50/$Z$3)*AT$3</f>
        <v>34.666666666666664</v>
      </c>
      <c r="AQ50" s="214">
        <v>18</v>
      </c>
      <c r="AR50" s="215">
        <f t="shared" si="24"/>
        <v>0.12911832810047094</v>
      </c>
      <c r="AS50" s="214">
        <f>AQ50*$M50</f>
        <v>394.79219999999998</v>
      </c>
      <c r="AT50" s="214">
        <f>(AS50/AT$3)*$Z$3</f>
        <v>1036.3295249999999</v>
      </c>
      <c r="AU50" s="185">
        <f>($N50/$Z$3)*AY$3</f>
        <v>39</v>
      </c>
      <c r="AV50" s="214">
        <v>24</v>
      </c>
      <c r="AW50" s="215">
        <f t="shared" si="28"/>
        <v>0.15302912960055814</v>
      </c>
      <c r="AX50" s="214">
        <f>AV50*$M50</f>
        <v>526.38959999999997</v>
      </c>
      <c r="AY50" s="214">
        <f>(AX50/AY$3)*$Z$3</f>
        <v>1228.2423999999999</v>
      </c>
      <c r="AZ50" s="185">
        <f>($N50/$Z$3)*BD$3</f>
        <v>47.666666666666664</v>
      </c>
      <c r="BA50" s="214">
        <v>32</v>
      </c>
      <c r="BB50" s="215">
        <f t="shared" si="32"/>
        <v>0.16694086865515437</v>
      </c>
      <c r="BC50" s="214">
        <f>BA50*$M50</f>
        <v>701.8528</v>
      </c>
      <c r="BD50" s="214">
        <f>(BC50/BD$3)*$Z$3</f>
        <v>1339.9007999999999</v>
      </c>
      <c r="BE50" s="185">
        <f>($N50/$Z$3)*BI$3</f>
        <v>56.333333333333329</v>
      </c>
      <c r="BF50" s="214">
        <v>35</v>
      </c>
      <c r="BG50" s="215">
        <f t="shared" si="36"/>
        <v>0.15450056353902508</v>
      </c>
      <c r="BH50" s="214">
        <f>BF50*$M50</f>
        <v>767.65150000000006</v>
      </c>
      <c r="BI50" s="214">
        <f>(BH50/BI$3)*$Z$3</f>
        <v>1240.0524230769231</v>
      </c>
      <c r="BJ50" s="185">
        <f>($N50/$Z$3)*BN$3</f>
        <v>65</v>
      </c>
      <c r="BK50" s="214">
        <v>43</v>
      </c>
      <c r="BL50" s="215">
        <f t="shared" si="40"/>
        <v>0.16450631432060003</v>
      </c>
      <c r="BM50" s="214">
        <f>BK50*$M50</f>
        <v>943.11469999999997</v>
      </c>
      <c r="BN50" s="214">
        <f>(BM50/BN$3)*$Z$3</f>
        <v>1320.36058</v>
      </c>
      <c r="BO50" s="185">
        <f>($N50/$Z$3)*BS$3</f>
        <v>73.666666666666657</v>
      </c>
      <c r="BP50" s="214">
        <v>50</v>
      </c>
      <c r="BQ50" s="215">
        <f t="shared" si="44"/>
        <v>0.16878212823590974</v>
      </c>
      <c r="BR50" s="214">
        <f>BP50*$M50</f>
        <v>1096.645</v>
      </c>
      <c r="BS50" s="214">
        <f>(BR50/BS$3)*$Z$3</f>
        <v>1354.6791176470588</v>
      </c>
      <c r="BT50" s="185">
        <f>($N50/$Z$3)*BX$3</f>
        <v>82.333333333333329</v>
      </c>
      <c r="BU50" s="214">
        <v>50</v>
      </c>
      <c r="BV50" s="215">
        <f t="shared" si="48"/>
        <v>0.15101558842160345</v>
      </c>
      <c r="BW50" s="214">
        <f>BU50*$M50</f>
        <v>1096.645</v>
      </c>
      <c r="BX50" s="214">
        <f>(BW50/BX$3)*$Z$3</f>
        <v>1212.0813157894736</v>
      </c>
    </row>
    <row r="51" spans="1:78" s="181" customFormat="1" ht="23.25" hidden="1" customHeight="1" x14ac:dyDescent="0.25">
      <c r="A51" s="203"/>
      <c r="B51" s="202"/>
      <c r="C51" s="201" t="s">
        <v>26</v>
      </c>
      <c r="D51" s="200" t="s">
        <v>25</v>
      </c>
      <c r="E51" s="199" t="s">
        <v>21</v>
      </c>
      <c r="F51" s="198">
        <v>27</v>
      </c>
      <c r="G51" s="198">
        <v>3</v>
      </c>
      <c r="H51" s="197"/>
      <c r="I51" s="197"/>
      <c r="J51" s="213">
        <f>630*3</f>
        <v>1890</v>
      </c>
      <c r="K51" s="196"/>
      <c r="L51" s="211">
        <v>1</v>
      </c>
      <c r="M51" s="196"/>
      <c r="N51" s="211">
        <v>1</v>
      </c>
      <c r="O51" s="157">
        <f>(N51*M51)</f>
        <v>0</v>
      </c>
      <c r="P51" s="157">
        <f>G51*$R$1</f>
        <v>1852.1999999999998</v>
      </c>
      <c r="Q51" s="157">
        <f>(P51-((H51+I51)))+(J51)</f>
        <v>3742.2</v>
      </c>
      <c r="R51" s="209">
        <f t="shared" si="4"/>
        <v>0</v>
      </c>
      <c r="S51" s="222">
        <v>1</v>
      </c>
      <c r="T51" s="221"/>
      <c r="U51" s="220"/>
      <c r="V51" s="219">
        <f>M51</f>
        <v>0</v>
      </c>
      <c r="W51" s="211"/>
      <c r="X51" s="218">
        <f>W51*V51</f>
        <v>0</v>
      </c>
      <c r="Y51" s="187">
        <f t="shared" si="9"/>
        <v>0</v>
      </c>
      <c r="Z51" s="217"/>
      <c r="AA51" s="185"/>
      <c r="AB51" s="214"/>
      <c r="AC51" s="215">
        <f t="shared" si="12"/>
        <v>0</v>
      </c>
      <c r="AD51" s="214">
        <f>AB51*$M51</f>
        <v>0</v>
      </c>
      <c r="AE51" s="214">
        <f>(AD51/AE$3)*$Z$3</f>
        <v>0</v>
      </c>
      <c r="AF51" s="216"/>
      <c r="AG51" s="214"/>
      <c r="AH51" s="215">
        <f t="shared" si="16"/>
        <v>0</v>
      </c>
      <c r="AI51" s="214">
        <f>AG51*$M51</f>
        <v>0</v>
      </c>
      <c r="AJ51" s="214">
        <f>(AI51/AJ$3)*$Z$3</f>
        <v>0</v>
      </c>
      <c r="AK51" s="205"/>
      <c r="AL51" s="214"/>
      <c r="AM51" s="215">
        <f t="shared" si="20"/>
        <v>0</v>
      </c>
      <c r="AN51" s="214">
        <f>AL51*$M51</f>
        <v>0</v>
      </c>
      <c r="AO51" s="214">
        <f>(AN51/AO$3)*$Z$3</f>
        <v>0</v>
      </c>
      <c r="AP51" s="205"/>
      <c r="AQ51" s="214"/>
      <c r="AR51" s="215">
        <f t="shared" si="24"/>
        <v>0</v>
      </c>
      <c r="AS51" s="214">
        <f>AQ51*$M51</f>
        <v>0</v>
      </c>
      <c r="AT51" s="214">
        <f>(AS51/AT$3)*$Z$3</f>
        <v>0</v>
      </c>
      <c r="AU51" s="205"/>
      <c r="AV51" s="214"/>
      <c r="AW51" s="215">
        <f t="shared" si="28"/>
        <v>0</v>
      </c>
      <c r="AX51" s="214">
        <f>AV51*$M51</f>
        <v>0</v>
      </c>
      <c r="AY51" s="214">
        <f>(AX51/AY$3)*$Z$3</f>
        <v>0</v>
      </c>
      <c r="AZ51" s="205"/>
      <c r="BA51" s="214"/>
      <c r="BB51" s="215">
        <f t="shared" si="32"/>
        <v>0</v>
      </c>
      <c r="BC51" s="214">
        <f>BA51*$M51</f>
        <v>0</v>
      </c>
      <c r="BD51" s="214">
        <f>(BC51/BD$3)*$Z$3</f>
        <v>0</v>
      </c>
      <c r="BE51" s="205"/>
      <c r="BF51" s="214"/>
      <c r="BG51" s="215">
        <f t="shared" si="36"/>
        <v>0</v>
      </c>
      <c r="BH51" s="214">
        <f>BF51*$M51</f>
        <v>0</v>
      </c>
      <c r="BI51" s="214">
        <f>(BH51/BI$3)*$Z$3</f>
        <v>0</v>
      </c>
      <c r="BJ51" s="205"/>
      <c r="BK51" s="214"/>
      <c r="BL51" s="215">
        <f t="shared" si="40"/>
        <v>0</v>
      </c>
      <c r="BM51" s="214">
        <f>BK51*$M51</f>
        <v>0</v>
      </c>
      <c r="BN51" s="214">
        <f>(BM51/BN$3)*$Z$3</f>
        <v>0</v>
      </c>
      <c r="BO51" s="205"/>
      <c r="BP51" s="214"/>
      <c r="BQ51" s="215">
        <f t="shared" si="44"/>
        <v>0</v>
      </c>
      <c r="BR51" s="214">
        <f>BP51*$M51</f>
        <v>0</v>
      </c>
      <c r="BS51" s="214">
        <f>(BR51/BS$3)*$Z$3</f>
        <v>0</v>
      </c>
      <c r="BT51" s="205"/>
      <c r="BU51" s="214"/>
      <c r="BV51" s="215">
        <f t="shared" si="48"/>
        <v>0</v>
      </c>
      <c r="BW51" s="214">
        <f>BU51*$M51</f>
        <v>0</v>
      </c>
      <c r="BX51" s="214">
        <f>(BW51/BX$3)*$Z$3</f>
        <v>0</v>
      </c>
    </row>
    <row r="52" spans="1:78" s="181" customFormat="1" ht="23.25" hidden="1" customHeight="1" x14ac:dyDescent="0.35">
      <c r="A52" s="203" t="s">
        <v>20</v>
      </c>
      <c r="B52" s="202" t="s">
        <v>24</v>
      </c>
      <c r="C52" s="201" t="s">
        <v>23</v>
      </c>
      <c r="D52" s="200" t="s">
        <v>22</v>
      </c>
      <c r="E52" s="199" t="s">
        <v>21</v>
      </c>
      <c r="F52" s="198">
        <v>7</v>
      </c>
      <c r="G52" s="198">
        <v>7</v>
      </c>
      <c r="H52" s="197"/>
      <c r="I52" s="197"/>
      <c r="J52" s="213"/>
      <c r="K52" s="196"/>
      <c r="L52" s="211">
        <v>1</v>
      </c>
      <c r="M52" s="212"/>
      <c r="N52" s="211">
        <v>1</v>
      </c>
      <c r="O52" s="210">
        <f>Q52*0.0001</f>
        <v>0.43218000000000006</v>
      </c>
      <c r="P52" s="157">
        <f>G52*$R$1</f>
        <v>4321.8</v>
      </c>
      <c r="Q52" s="157">
        <f>(P52-((H52+I52)))+(J52)</f>
        <v>4321.8</v>
      </c>
      <c r="R52" s="209">
        <f t="shared" si="4"/>
        <v>1E-4</v>
      </c>
      <c r="S52" s="208">
        <v>1</v>
      </c>
      <c r="T52" s="208">
        <v>1</v>
      </c>
      <c r="U52" s="191"/>
      <c r="V52" s="190"/>
      <c r="W52" s="189"/>
      <c r="X52" s="188"/>
      <c r="Y52" s="207"/>
      <c r="Z52" s="186"/>
      <c r="AA52" s="205"/>
      <c r="AB52" s="182"/>
      <c r="AC52" s="204"/>
      <c r="AD52" s="182"/>
      <c r="AE52" s="182"/>
      <c r="AF52" s="206"/>
      <c r="AG52" s="182"/>
      <c r="AH52" s="204"/>
      <c r="AI52" s="182"/>
      <c r="AJ52" s="182"/>
      <c r="AK52" s="205"/>
      <c r="AL52" s="182"/>
      <c r="AM52" s="204"/>
      <c r="AN52" s="182"/>
      <c r="AO52" s="182"/>
      <c r="AP52" s="205"/>
      <c r="AQ52" s="182"/>
      <c r="AR52" s="204"/>
      <c r="AS52" s="182"/>
      <c r="AT52" s="182"/>
      <c r="AU52" s="205"/>
      <c r="AV52" s="182"/>
      <c r="AW52" s="204"/>
      <c r="AX52" s="182"/>
      <c r="AY52" s="182"/>
      <c r="AZ52" s="205"/>
      <c r="BA52" s="182"/>
      <c r="BB52" s="204"/>
      <c r="BC52" s="182"/>
      <c r="BD52" s="182"/>
      <c r="BE52" s="205"/>
      <c r="BF52" s="182"/>
      <c r="BG52" s="204"/>
      <c r="BH52" s="182"/>
      <c r="BI52" s="182"/>
      <c r="BJ52" s="205"/>
      <c r="BK52" s="182"/>
      <c r="BL52" s="204"/>
      <c r="BM52" s="182"/>
      <c r="BN52" s="182"/>
      <c r="BO52" s="205"/>
      <c r="BP52" s="182"/>
      <c r="BQ52" s="204"/>
      <c r="BR52" s="182"/>
      <c r="BS52" s="182"/>
      <c r="BT52" s="205"/>
      <c r="BU52" s="182"/>
      <c r="BV52" s="204"/>
      <c r="BW52" s="182"/>
      <c r="BX52" s="182"/>
    </row>
    <row r="53" spans="1:78" s="181" customFormat="1" ht="23.25" customHeight="1" x14ac:dyDescent="0.35">
      <c r="A53" s="203" t="s">
        <v>20</v>
      </c>
      <c r="B53" s="202" t="s">
        <v>19</v>
      </c>
      <c r="C53" s="201" t="s">
        <v>17</v>
      </c>
      <c r="D53" s="200" t="s">
        <v>18</v>
      </c>
      <c r="E53" s="199" t="s">
        <v>17</v>
      </c>
      <c r="F53" s="198">
        <v>17</v>
      </c>
      <c r="G53" s="198">
        <v>15</v>
      </c>
      <c r="H53" s="197"/>
      <c r="I53" s="197"/>
      <c r="J53" s="197"/>
      <c r="K53" s="196"/>
      <c r="L53" s="189"/>
      <c r="M53" s="195">
        <v>0.91</v>
      </c>
      <c r="N53" s="189">
        <f>O53/M53</f>
        <v>7429.1538461538457</v>
      </c>
      <c r="O53" s="157">
        <f>((G53*O1))*R53</f>
        <v>6760.53</v>
      </c>
      <c r="P53" s="157">
        <f>G53*$O$1</f>
        <v>9261</v>
      </c>
      <c r="Q53" s="157">
        <f>(P53-((H53+I53)))+(J53)</f>
        <v>9261</v>
      </c>
      <c r="R53" s="194">
        <v>0.73</v>
      </c>
      <c r="S53" s="193"/>
      <c r="T53" s="192"/>
      <c r="U53" s="191"/>
      <c r="V53" s="190"/>
      <c r="W53" s="189"/>
      <c r="X53" s="188"/>
      <c r="Y53" s="187"/>
      <c r="Z53" s="186"/>
      <c r="AA53" s="185">
        <f>($N53/$Z$3)*AE$3</f>
        <v>707.53846153846155</v>
      </c>
      <c r="AB53" s="315">
        <f>AD53/$M$53</f>
        <v>591.20879120879124</v>
      </c>
      <c r="AC53" s="183">
        <f>AE53/$Q53</f>
        <v>0.60997732426303852</v>
      </c>
      <c r="AD53" s="182">
        <v>538</v>
      </c>
      <c r="AE53" s="182">
        <f>(AD53/AE$3)*$Z$3</f>
        <v>5649</v>
      </c>
      <c r="AF53" s="185">
        <f>($N53/$Z$3)*AJ$3</f>
        <v>1415.0769230769231</v>
      </c>
      <c r="AG53" s="315">
        <f>AI53/$M$53</f>
        <v>1215.3846153846152</v>
      </c>
      <c r="AH53" s="183">
        <f>AJ53/$Q53</f>
        <v>0.62698412698412698</v>
      </c>
      <c r="AI53" s="182">
        <v>1106</v>
      </c>
      <c r="AJ53" s="182">
        <f>(AI53/AJ$3)*$Z$3</f>
        <v>5806.5</v>
      </c>
      <c r="AK53" s="185">
        <f>($N53/$Z$3)*AO$3</f>
        <v>2122.6153846153848</v>
      </c>
      <c r="AL53" s="315">
        <f>AN53/$M$53</f>
        <v>1835.164835164835</v>
      </c>
      <c r="AM53" s="183">
        <f>AO53/$Q53</f>
        <v>0.63114134542705969</v>
      </c>
      <c r="AN53" s="182">
        <v>1670</v>
      </c>
      <c r="AO53" s="182">
        <f>(AN53/AO$3)*$Z$3</f>
        <v>5845</v>
      </c>
      <c r="AP53" s="185">
        <f>($N53/$Z$3)*AT$3</f>
        <v>2830.1538461538462</v>
      </c>
      <c r="AQ53" s="315">
        <f>AS53/$M$53</f>
        <v>2492.3076923076924</v>
      </c>
      <c r="AR53" s="183">
        <f>AT53/$Q53</f>
        <v>0.6428571428571429</v>
      </c>
      <c r="AS53" s="182">
        <v>2268</v>
      </c>
      <c r="AT53" s="182">
        <f>(AS53/AT$3)*$Z$3</f>
        <v>5953.5</v>
      </c>
      <c r="AU53" s="185">
        <f>($N53/$Z$3)*AY$3</f>
        <v>3183.9230769230771</v>
      </c>
      <c r="AV53" s="315">
        <f>AX53/$M$53</f>
        <v>3103.2967032967031</v>
      </c>
      <c r="AW53" s="183">
        <f>AY53/$Q53</f>
        <v>0.71151423532375913</v>
      </c>
      <c r="AX53" s="182">
        <v>2824</v>
      </c>
      <c r="AY53" s="182">
        <f>(AX53/AY$3)*$Z$3</f>
        <v>6589.333333333333</v>
      </c>
      <c r="AZ53" s="185">
        <f>($N53/$Z$3)*BD$3</f>
        <v>3891.4615384615386</v>
      </c>
      <c r="BA53" s="184">
        <f>BC53/$M$53</f>
        <v>3649.4505494505493</v>
      </c>
      <c r="BB53" s="183">
        <f>BD53/$Q53</f>
        <v>0.6846011131725418</v>
      </c>
      <c r="BC53" s="182">
        <v>3321</v>
      </c>
      <c r="BD53" s="182">
        <f>(BC53/BD$3)*$Z$3</f>
        <v>6340.0909090909099</v>
      </c>
      <c r="BE53" s="185">
        <f>($N53/$Z$3)*BI$3</f>
        <v>4599</v>
      </c>
      <c r="BF53" s="184">
        <f>BH53/$M$53</f>
        <v>4207.6923076923076</v>
      </c>
      <c r="BG53" s="183">
        <f>BI53/$Q53</f>
        <v>0.66788766788766785</v>
      </c>
      <c r="BH53" s="182">
        <v>3829</v>
      </c>
      <c r="BI53" s="182">
        <f>(BH53/BI$3)*$Z$3</f>
        <v>6185.3076923076924</v>
      </c>
      <c r="BJ53" s="185">
        <f>($N53/$Z$3)*BN$3</f>
        <v>5306.5384615384619</v>
      </c>
      <c r="BK53" s="184">
        <f>BM53/$M$53</f>
        <v>4819.7802197802193</v>
      </c>
      <c r="BL53" s="183">
        <f>BN53/$Q53</f>
        <v>0.66303854875283441</v>
      </c>
      <c r="BM53" s="182">
        <v>4386</v>
      </c>
      <c r="BN53" s="182">
        <f>(BM53/BN$3)*$Z$3</f>
        <v>6140.4</v>
      </c>
      <c r="BO53" s="185">
        <f>($N53/$Z$3)*BS$3</f>
        <v>6014.0769230769229</v>
      </c>
      <c r="BP53" s="184">
        <f>BR53/$M$53</f>
        <v>5490.1098901098903</v>
      </c>
      <c r="BQ53" s="183">
        <f>BS53/$Q53</f>
        <v>0.66639989329064953</v>
      </c>
      <c r="BR53" s="182">
        <v>4996</v>
      </c>
      <c r="BS53" s="182">
        <f>(BR53/BS$3)*$Z$3</f>
        <v>6171.5294117647054</v>
      </c>
      <c r="BT53" s="185">
        <f>($N53/$Z$3)*BX$3</f>
        <v>6721.6153846153848</v>
      </c>
      <c r="BU53" s="184">
        <f>BW53/$M$53</f>
        <v>6052.7472527472528</v>
      </c>
      <c r="BV53" s="183">
        <f>BX53/$Q53</f>
        <v>0.6573576799140709</v>
      </c>
      <c r="BW53" s="182">
        <v>5508</v>
      </c>
      <c r="BX53" s="182">
        <f>(BW53/BX$3)*$Z$3</f>
        <v>6087.7894736842109</v>
      </c>
    </row>
    <row r="54" spans="1:78" s="164" customFormat="1" ht="28.5" customHeight="1" thickBot="1" x14ac:dyDescent="0.35">
      <c r="A54" s="180"/>
      <c r="B54" s="179"/>
      <c r="C54" s="178"/>
      <c r="D54" s="177"/>
      <c r="E54" s="176"/>
      <c r="F54" s="165">
        <f>F33+F38+F40+F50+F52+F53+F51+F49+F46</f>
        <v>405</v>
      </c>
      <c r="G54" s="165">
        <f>G33+G38+G40+G50+G52+G53+G51+G49+G46</f>
        <v>364.5</v>
      </c>
      <c r="H54" s="165">
        <f>H33+H38+H40+H50+H52+H53+H51+H49+H46</f>
        <v>0</v>
      </c>
      <c r="I54" s="165">
        <f>I33+I38+I40+I50+I52+I53+I51+I49+I46</f>
        <v>1890</v>
      </c>
      <c r="J54" s="165">
        <f>J33+J38+J40+J50+J52+J53+J51+J49+J46</f>
        <v>17010</v>
      </c>
      <c r="K54" s="175"/>
      <c r="L54" s="165">
        <f>L33+L38+L40+L50+L52+L53+L51+L49+L46</f>
        <v>27958</v>
      </c>
      <c r="M54" s="175"/>
      <c r="N54" s="167">
        <f>N33+N38+N40+N50+N52+N53+N51+N49+N46</f>
        <v>35197.153846153844</v>
      </c>
      <c r="O54" s="165">
        <f>O33+O38+O40+O50+O52+O53+O51+O49+O46</f>
        <v>135081.90028464986</v>
      </c>
      <c r="P54" s="167">
        <f>P33+P38+P40+P50+P52+P53+P51+P49+P46</f>
        <v>225042.3</v>
      </c>
      <c r="Q54" s="167">
        <f>Q33+Q38++Q40+Q50+Q52+Q53+Q51+Q49+Q46</f>
        <v>240162.30000000005</v>
      </c>
      <c r="R54" s="174">
        <f>O54/Q54</f>
        <v>0.56246088701119967</v>
      </c>
      <c r="S54" s="173"/>
      <c r="T54" s="172"/>
      <c r="U54" s="171"/>
      <c r="V54" s="170"/>
      <c r="W54" s="165">
        <f>W33+W38+W40+W50+W52+W53+W51+W49+W46</f>
        <v>0</v>
      </c>
      <c r="X54" s="165">
        <f>X33+X38+X40+X50+X52+X53+X51+X49+X46</f>
        <v>0</v>
      </c>
      <c r="Y54" s="169">
        <f>X54/Q54</f>
        <v>0</v>
      </c>
      <c r="Z54" s="168">
        <f>W54/N54</f>
        <v>0</v>
      </c>
      <c r="AA54" s="165">
        <f>AA33+AA38+AA40+AA50+AA52+AA53+AA51+AA49+AA46</f>
        <v>3351.9194139194133</v>
      </c>
      <c r="AB54" s="165">
        <f>AB33+AB38+AB40+AB50+AB52+AB53+AB51+AB49+AB46</f>
        <v>2494.2087912087914</v>
      </c>
      <c r="AC54" s="166">
        <f>AE54/$Q54</f>
        <v>0.39440167524811032</v>
      </c>
      <c r="AD54" s="165">
        <f>AD33+AD38+AD40+AD50+AD52+AD53+AD51+AD49+AD46</f>
        <v>9020.9917572799295</v>
      </c>
      <c r="AE54" s="165">
        <f>AE33+AE38+AE40+AE50+AE52+AE53+AE51+AE49+AE46</f>
        <v>94720.413451439264</v>
      </c>
      <c r="AF54" s="165">
        <f>AF33+AF38+AF40+AF50+AF52+AF53+AF51+AF49+AF46</f>
        <v>6703.8388278388265</v>
      </c>
      <c r="AG54" s="165">
        <f>AG33+AG38+AG40+AG50+AG52+AG53+AG51+AG49+AG46</f>
        <v>5531.3846153846152</v>
      </c>
      <c r="AH54" s="166">
        <f>AJ54/$Q54</f>
        <v>0.43716110050643558</v>
      </c>
      <c r="AI54" s="165">
        <f>AI33+AI38+AI40+AI50+AI52+AI53+AI51+AI49+AI46</f>
        <v>19998.021974887</v>
      </c>
      <c r="AJ54" s="165">
        <f>AJ33+AJ38+AJ40+AJ50+AJ52+AJ53+AJ51+AJ49+AJ46</f>
        <v>104989.61536815675</v>
      </c>
      <c r="AK54" s="165">
        <f>AK33+AK38+AK40+AK50+AK52+AK53+AK51+AK49+AK46</f>
        <v>10055.758241758242</v>
      </c>
      <c r="AL54" s="165">
        <f>AL33+AL38+AL40+AL50+AL52+AL53+AL51+AL49+AL46</f>
        <v>8574.1648351648346</v>
      </c>
      <c r="AM54" s="166">
        <f>AO54/$Q54</f>
        <v>0.45887449559498233</v>
      </c>
      <c r="AN54" s="165">
        <f>AN33+AN38+AN40+AN50+AN52+AN53+AN51+AN49+AN46</f>
        <v>31486.958363837381</v>
      </c>
      <c r="AO54" s="165">
        <f>AO33+AO38+AO40+AO50+AO52+AO53+AO51+AO49+AO46</f>
        <v>110204.35427343084</v>
      </c>
      <c r="AP54" s="165">
        <f>AP33+AP38+AP40+AP50+AP52+AP53+AP51+AP49+AP46</f>
        <v>13407.677655677653</v>
      </c>
      <c r="AQ54" s="165">
        <f>AQ33+AQ38+AQ40+AQ50+AQ52+AQ53+AQ51+AQ49+AQ46</f>
        <v>11542.307692307691</v>
      </c>
      <c r="AR54" s="166">
        <f>AT54/$Q54</f>
        <v>0.46349932801275007</v>
      </c>
      <c r="AS54" s="165">
        <f>AS33+AS38+AS40+AS50+AS52+AS53+AS51+AS49+AS46</f>
        <v>42405.738919617725</v>
      </c>
      <c r="AT54" s="165">
        <f>AT33+AT38+AT40+AT50+AT52+AT53+AT51+AT49+AT46</f>
        <v>111315.06466399651</v>
      </c>
      <c r="AU54" s="165">
        <f>AU33+AU38+AU40+AU50+AU52+AU53+AU51+AU49+AU46</f>
        <v>15083.637362637361</v>
      </c>
      <c r="AV54" s="165">
        <f>AV33+AV38+AV40+AV50+AV52+AV53+AV51+AV49+AV46</f>
        <v>14007.296703296703</v>
      </c>
      <c r="AW54" s="166">
        <f>AY54/$Q54</f>
        <v>0.49746009078958586</v>
      </c>
      <c r="AX54" s="165">
        <f>AX33+AX38+AX40+AX50+AX52+AX53+AX51+AX49+AX46</f>
        <v>51201.925526672494</v>
      </c>
      <c r="AY54" s="165">
        <f>AY33+AY38+AY40+AY50+AY52+AY53+AY51+AY49+AY46</f>
        <v>119471.15956223579</v>
      </c>
      <c r="AZ54" s="165">
        <f>AZ33+AZ38+AZ40+AZ50+AZ52+AZ53+AZ51+AZ49+AZ46</f>
        <v>18435.556776556776</v>
      </c>
      <c r="BA54" s="165">
        <f>BA33+BA38+BA40+BA50+BA52+BA53+BA51+BA49+BA46</f>
        <v>16509.45054945055</v>
      </c>
      <c r="BB54" s="166">
        <f>BD54/$Q54</f>
        <v>0.48068203533773718</v>
      </c>
      <c r="BC54" s="165">
        <f>BC33+BC38+BC40+BC50+BC52+BC53+BC51+BC49+BC46</f>
        <v>60469.463568062623</v>
      </c>
      <c r="BD54" s="165">
        <f>BD33+BD38+BD40+BD50+BD52+BD53+BD51+BD49+BD46</f>
        <v>115441.70317539226</v>
      </c>
      <c r="BE54" s="165">
        <f>BE33+BE38+BE40+BE50+BE52+BE53+BE51+BE49+BE46</f>
        <v>21787.476190476191</v>
      </c>
      <c r="BF54" s="165">
        <f>BF33+BF38+BF40+BF50+BF52+BF53+BF51+BF49+BF46</f>
        <v>19571.692307692309</v>
      </c>
      <c r="BG54" s="166">
        <f>BI54/$Q54</f>
        <v>0.48101981814175515</v>
      </c>
      <c r="BH54" s="165">
        <f>BH33+BH38+BH40+BH50+BH52+BH53+BH51+BH49+BH46</f>
        <v>71514.130300789227</v>
      </c>
      <c r="BI54" s="165">
        <f>BI33+BI38+BI40+BI50+BI52+BI53+BI51+BI49+BI46</f>
        <v>115522.82587050567</v>
      </c>
      <c r="BJ54" s="165">
        <f>BJ33+BJ38+BJ40+BJ50+BJ52+BJ53+BJ51+BJ49+BJ46</f>
        <v>25139.395604395602</v>
      </c>
      <c r="BK54" s="165">
        <f>BK33+BK38+BK40+BK50+BK52+BK53+BK51+BK49+BK46</f>
        <v>22567.780219780219</v>
      </c>
      <c r="BL54" s="166">
        <f>BN54/$Q54</f>
        <v>0.48392715757910626</v>
      </c>
      <c r="BM54" s="165">
        <f>BM33+BM38+BM40+BM50+BM52+BM53+BM51+BM49+BM46</f>
        <v>83015.042283329021</v>
      </c>
      <c r="BN54" s="165">
        <f>BN33+BN38+BN40+BN50+BN52+BN53+BN51+BN49+BN46</f>
        <v>116221.05919666062</v>
      </c>
      <c r="BO54" s="167">
        <f>BO33+BO38+BO40+BO50+BO52+BO53+BO51+BO49+BO46</f>
        <v>28491.315018315017</v>
      </c>
      <c r="BP54" s="165">
        <f>BP33+BP38+BP40+BP50+BP52+BP53+BP51+BP49+BP46</f>
        <v>25823.109890109889</v>
      </c>
      <c r="BQ54" s="166">
        <f>BS54/$Q54</f>
        <v>0.4900900324521974</v>
      </c>
      <c r="BR54" s="165">
        <f>BR33+BR38+BR40+BR50+BR52+BR53+BR51+BR49+BR46</f>
        <v>95281.882848262132</v>
      </c>
      <c r="BS54" s="165">
        <f>BS33+BS38+BS40+BS50+BS52+BS53+BS51+BS49+BS46</f>
        <v>117701.14940079438</v>
      </c>
      <c r="BT54" s="167">
        <f>BT33+BT38+BT40+BT50+BT52+BT53+BT51+BT49+BT46</f>
        <v>31843.234432234436</v>
      </c>
      <c r="BU54" s="165">
        <f>BU33+BU38+BU40+BU50+BU52+BU53+BU51+BU49+BU46</f>
        <v>28886.747252747253</v>
      </c>
      <c r="BV54" s="166">
        <f>BX54/$Q54</f>
        <v>0.49359940219814791</v>
      </c>
      <c r="BW54" s="165">
        <f>BW33+BW38+BW40+BW50+BW52+BW53+BW51+BW49+BW46</f>
        <v>107254.06602381493</v>
      </c>
      <c r="BX54" s="165">
        <f>BX33+BX38+BX40+BX50+BX52+BX53+BX51+BX49+BX46</f>
        <v>118543.96771053228</v>
      </c>
    </row>
    <row r="55" spans="1:78" s="138" customFormat="1" ht="18.75" customHeight="1" x14ac:dyDescent="0.45">
      <c r="A55" s="163"/>
      <c r="B55" s="162"/>
      <c r="C55" s="161"/>
      <c r="D55" s="161"/>
      <c r="E55" s="160" t="s">
        <v>16</v>
      </c>
      <c r="F55" s="159">
        <f>F54-F38</f>
        <v>358</v>
      </c>
      <c r="G55" s="150">
        <f>J55-I55</f>
        <v>24</v>
      </c>
      <c r="H55" s="149"/>
      <c r="I55" s="158">
        <f>I54/630</f>
        <v>3</v>
      </c>
      <c r="J55" s="147">
        <f>J54/630</f>
        <v>27</v>
      </c>
      <c r="K55" s="129"/>
      <c r="L55" s="144"/>
      <c r="M55" s="146"/>
      <c r="N55" s="144"/>
      <c r="O55" s="144"/>
      <c r="P55" s="144"/>
      <c r="Q55" s="144"/>
      <c r="R55" s="143"/>
      <c r="S55" s="143"/>
      <c r="T55" s="145"/>
      <c r="U55" s="127"/>
      <c r="V55" s="16"/>
      <c r="W55" s="144"/>
      <c r="Y55" s="143"/>
      <c r="AA55" s="142" t="s">
        <v>15</v>
      </c>
      <c r="AB55" s="157">
        <f>AB54-AA54</f>
        <v>-857.71062271062192</v>
      </c>
      <c r="AC55" s="156">
        <f>AC54-$R54</f>
        <v>-0.16805921176308936</v>
      </c>
      <c r="AD55" s="155"/>
      <c r="AE55" s="155"/>
      <c r="AF55" s="142" t="s">
        <v>15</v>
      </c>
      <c r="AG55" s="157">
        <f>AG54-AF54</f>
        <v>-1172.4542124542113</v>
      </c>
      <c r="AH55" s="156">
        <f>AH54-$R54</f>
        <v>-0.12529978650476409</v>
      </c>
      <c r="AI55" s="155"/>
      <c r="AJ55" s="155"/>
      <c r="AL55" s="157">
        <f>AL54-AK54</f>
        <v>-1481.5934065934071</v>
      </c>
      <c r="AM55" s="156">
        <f>AM54-$R54</f>
        <v>-0.10358639141621734</v>
      </c>
      <c r="AN55" s="155"/>
      <c r="AO55" s="155"/>
      <c r="AQ55" s="157">
        <f>AQ54-AP54</f>
        <v>-1865.3699633699616</v>
      </c>
      <c r="AR55" s="156">
        <f>AR54-$R54</f>
        <v>-9.8961558998449606E-2</v>
      </c>
      <c r="AS55" s="155"/>
      <c r="AT55" s="155"/>
      <c r="AV55" s="157">
        <f>AV54-AU54</f>
        <v>-1076.340659340658</v>
      </c>
      <c r="AW55" s="156">
        <f>AW54-$R54</f>
        <v>-6.500079622161381E-2</v>
      </c>
      <c r="AX55" s="155"/>
      <c r="AY55" s="155"/>
      <c r="BA55" s="157">
        <f>BA54-AZ54</f>
        <v>-1926.1062271062256</v>
      </c>
      <c r="BB55" s="156">
        <f>BB54-$R54</f>
        <v>-8.1778851673462494E-2</v>
      </c>
      <c r="BC55" s="155"/>
      <c r="BD55" s="155"/>
      <c r="BF55" s="157">
        <f>BF54-BE54</f>
        <v>-2215.7838827838823</v>
      </c>
      <c r="BG55" s="156">
        <f>BG54-$R54</f>
        <v>-8.1441068869444522E-2</v>
      </c>
      <c r="BH55" s="155"/>
      <c r="BI55" s="155"/>
      <c r="BK55" s="157">
        <f>BK54-BJ54</f>
        <v>-2571.6153846153829</v>
      </c>
      <c r="BL55" s="156">
        <f>BL54-$R54</f>
        <v>-7.8533729432093413E-2</v>
      </c>
      <c r="BM55" s="155"/>
      <c r="BN55" s="155"/>
      <c r="BP55" s="157">
        <f>BP54-BO54</f>
        <v>-2668.2051282051289</v>
      </c>
      <c r="BQ55" s="156">
        <f>BQ54-$R54</f>
        <v>-7.2370854559002273E-2</v>
      </c>
      <c r="BR55" s="155"/>
      <c r="BS55" s="155"/>
      <c r="BU55" s="157">
        <f>BU54-BT54</f>
        <v>-2956.4871794871833</v>
      </c>
      <c r="BV55" s="156">
        <f>BV54-$R54</f>
        <v>-6.8861484813051765E-2</v>
      </c>
      <c r="BW55" s="155"/>
      <c r="BX55" s="155"/>
    </row>
    <row r="56" spans="1:78" s="138" customFormat="1" ht="18.75" customHeight="1" x14ac:dyDescent="0.45">
      <c r="A56" s="154"/>
      <c r="B56" s="153"/>
      <c r="C56" s="152"/>
      <c r="D56" s="152"/>
      <c r="E56" s="2"/>
      <c r="F56" s="151"/>
      <c r="G56" s="150">
        <f>G54+G55</f>
        <v>388.5</v>
      </c>
      <c r="H56" s="149"/>
      <c r="I56" s="148"/>
      <c r="J56" s="147"/>
      <c r="K56" s="129"/>
      <c r="L56" s="144"/>
      <c r="M56" s="146"/>
      <c r="N56" s="144"/>
      <c r="O56" s="144"/>
      <c r="P56" s="144"/>
      <c r="Q56" s="144"/>
      <c r="R56" s="143"/>
      <c r="S56" s="143"/>
      <c r="T56" s="145"/>
      <c r="U56" s="127"/>
      <c r="V56" s="16"/>
      <c r="W56" s="144"/>
      <c r="Y56" s="143"/>
      <c r="AA56" s="142"/>
      <c r="AB56" s="141"/>
      <c r="AC56" s="140"/>
      <c r="AD56" s="139"/>
      <c r="AE56" s="139"/>
      <c r="AF56" s="142"/>
      <c r="AG56" s="141"/>
      <c r="AH56" s="140"/>
      <c r="AI56" s="139"/>
      <c r="AJ56" s="139"/>
      <c r="AL56" s="141"/>
      <c r="AM56" s="140"/>
      <c r="AN56" s="139"/>
      <c r="AO56" s="139"/>
      <c r="AQ56" s="141"/>
      <c r="AR56" s="140"/>
      <c r="AS56" s="139"/>
      <c r="AT56" s="139"/>
      <c r="AV56" s="141"/>
      <c r="AW56" s="140"/>
      <c r="AX56" s="139"/>
      <c r="AY56" s="139"/>
      <c r="BA56" s="141"/>
      <c r="BB56" s="140"/>
      <c r="BC56" s="139"/>
      <c r="BD56" s="139"/>
      <c r="BF56" s="141"/>
      <c r="BG56" s="140"/>
      <c r="BH56" s="139"/>
      <c r="BI56" s="139"/>
      <c r="BK56" s="141"/>
      <c r="BL56" s="140"/>
      <c r="BM56" s="139"/>
      <c r="BN56" s="139"/>
      <c r="BP56" s="141"/>
      <c r="BQ56" s="140"/>
      <c r="BR56" s="139"/>
      <c r="BS56" s="139"/>
      <c r="BU56" s="141"/>
      <c r="BV56" s="140"/>
      <c r="BW56" s="139"/>
      <c r="BX56" s="139"/>
    </row>
    <row r="57" spans="1:78" ht="23.25" customHeight="1" x14ac:dyDescent="0.35">
      <c r="A57" s="135"/>
      <c r="B57" s="134"/>
      <c r="E57" s="137" t="s">
        <v>14</v>
      </c>
      <c r="F57" s="136">
        <v>0.63800000000000001</v>
      </c>
      <c r="G57" s="132"/>
      <c r="H57" s="131"/>
      <c r="I57" s="130"/>
      <c r="J57" s="129"/>
      <c r="K57" s="128"/>
      <c r="L57" s="111"/>
      <c r="M57" s="128"/>
      <c r="N57" s="111"/>
      <c r="O57" s="19"/>
      <c r="P57" s="19"/>
      <c r="Q57" s="19"/>
      <c r="R57" s="113"/>
      <c r="S57" s="113"/>
      <c r="T57" s="12"/>
      <c r="U57" s="127"/>
      <c r="V57" s="13"/>
      <c r="W57" s="126"/>
      <c r="Y57" s="125"/>
      <c r="AC57" s="136">
        <v>0.3798684442771959</v>
      </c>
      <c r="AH57" s="136">
        <v>0.44586720541689689</v>
      </c>
      <c r="AM57" s="136">
        <v>0.49243276877151032</v>
      </c>
      <c r="AR57" s="136">
        <v>0.50014508811395508</v>
      </c>
      <c r="AW57" s="136">
        <v>0.53911888571360056</v>
      </c>
      <c r="BB57" s="136">
        <v>0.5494730826696882</v>
      </c>
      <c r="BG57" s="136">
        <v>0.55091827049218911</v>
      </c>
      <c r="BL57" s="136">
        <v>0.5610206522976231</v>
      </c>
      <c r="BQ57" s="136">
        <v>0.56651535824369537</v>
      </c>
      <c r="BV57" s="136">
        <v>0.57861781470502682</v>
      </c>
    </row>
    <row r="58" spans="1:78" ht="23.25" customHeight="1" x14ac:dyDescent="0.35">
      <c r="A58" s="135"/>
      <c r="B58" s="134"/>
      <c r="E58" s="133">
        <v>44895</v>
      </c>
      <c r="F58" s="124"/>
      <c r="G58" s="132"/>
      <c r="H58" s="131"/>
      <c r="I58" s="130"/>
      <c r="J58" s="129"/>
      <c r="K58" s="128"/>
      <c r="L58" s="111"/>
      <c r="M58" s="128"/>
      <c r="N58" s="111"/>
      <c r="O58" s="19"/>
      <c r="P58" s="19"/>
      <c r="Q58" s="19"/>
      <c r="R58" s="110"/>
      <c r="S58" s="113"/>
      <c r="T58" s="12"/>
      <c r="U58" s="127"/>
      <c r="V58" s="13"/>
      <c r="W58" s="126"/>
      <c r="Y58" s="125"/>
    </row>
    <row r="59" spans="1:78" s="97" customFormat="1" ht="16.5" customHeight="1" x14ac:dyDescent="0.35">
      <c r="A59" s="40"/>
      <c r="B59" s="123"/>
      <c r="C59" s="9"/>
      <c r="D59" s="9"/>
      <c r="E59" s="10"/>
      <c r="F59" s="124"/>
      <c r="G59" s="76">
        <v>29</v>
      </c>
      <c r="H59" s="120"/>
      <c r="I59" s="119"/>
      <c r="J59" s="118"/>
      <c r="K59" s="117"/>
      <c r="L59" s="116"/>
      <c r="M59" s="117"/>
      <c r="N59" s="116"/>
      <c r="O59" s="115"/>
      <c r="P59" s="115"/>
      <c r="Q59" s="115"/>
      <c r="R59" s="110"/>
      <c r="S59" s="113"/>
      <c r="T59" s="112"/>
      <c r="U59" s="27"/>
      <c r="V59" s="9"/>
      <c r="W59" s="111"/>
      <c r="Y59" s="110"/>
    </row>
    <row r="60" spans="1:78" s="97" customFormat="1" ht="24" customHeight="1" x14ac:dyDescent="0.35">
      <c r="A60" s="40"/>
      <c r="B60" s="123"/>
      <c r="C60" s="9"/>
      <c r="D60" s="9"/>
      <c r="E60" s="122"/>
      <c r="F60" s="121"/>
      <c r="G60" s="76"/>
      <c r="H60" s="120"/>
      <c r="I60" s="119"/>
      <c r="J60" s="118"/>
      <c r="K60" s="117"/>
      <c r="L60" s="116"/>
      <c r="M60" s="117"/>
      <c r="N60" s="116"/>
      <c r="O60" s="115"/>
      <c r="P60" s="115"/>
      <c r="Q60" s="115"/>
      <c r="R60" s="113"/>
      <c r="S60" s="113"/>
      <c r="T60" s="112"/>
      <c r="U60" s="27"/>
      <c r="V60" s="9"/>
      <c r="W60" s="111"/>
      <c r="Y60" s="110"/>
      <c r="AA60" s="15"/>
    </row>
    <row r="61" spans="1:78" s="97" customFormat="1" ht="22.5" customHeight="1" x14ac:dyDescent="0.35">
      <c r="A61" s="96"/>
      <c r="B61" s="109">
        <v>2.6212</v>
      </c>
      <c r="C61" s="94">
        <v>420</v>
      </c>
      <c r="D61" s="94">
        <f>B61*C61</f>
        <v>1100.904</v>
      </c>
      <c r="E61" s="93"/>
      <c r="F61" s="108"/>
      <c r="G61" s="76"/>
      <c r="H61" s="85" t="s">
        <v>13</v>
      </c>
      <c r="I61" s="85" t="s">
        <v>12</v>
      </c>
      <c r="J61" s="85"/>
      <c r="K61" s="107"/>
      <c r="L61" s="105"/>
      <c r="M61" s="106"/>
      <c r="N61" s="105"/>
      <c r="O61" s="104" t="s">
        <v>11</v>
      </c>
      <c r="P61" s="104"/>
      <c r="Q61" s="104"/>
      <c r="R61" s="102"/>
      <c r="S61" s="102"/>
      <c r="T61" s="101"/>
      <c r="U61" s="54"/>
      <c r="V61" s="100"/>
      <c r="W61" s="99"/>
      <c r="Y61" s="98"/>
      <c r="AA61" s="15"/>
    </row>
    <row r="62" spans="1:78" s="52" customFormat="1" x14ac:dyDescent="0.25">
      <c r="A62" s="96" t="s">
        <v>10</v>
      </c>
      <c r="B62" s="95">
        <v>3.6211000000000002</v>
      </c>
      <c r="C62" s="86">
        <v>60</v>
      </c>
      <c r="D62" s="94">
        <f>B62*C62</f>
        <v>217.26600000000002</v>
      </c>
      <c r="E62" s="93"/>
      <c r="F62" s="77"/>
      <c r="G62" s="76"/>
      <c r="H62" s="92">
        <v>16</v>
      </c>
      <c r="I62" s="20">
        <f>(H62*$S$1)</f>
        <v>9878.4</v>
      </c>
      <c r="J62" s="91">
        <v>0.30599999999999999</v>
      </c>
      <c r="K62" s="69">
        <f>I62*J62</f>
        <v>3022.7903999999999</v>
      </c>
      <c r="L62" s="89"/>
      <c r="M62" s="90"/>
      <c r="N62" s="89"/>
      <c r="O62" s="82"/>
      <c r="P62" s="82"/>
      <c r="Q62" s="82"/>
      <c r="R62" s="88"/>
      <c r="S62" s="88"/>
      <c r="T62" s="55"/>
      <c r="U62" s="54"/>
      <c r="V62" s="48"/>
      <c r="W62" s="79"/>
      <c r="Y62" s="87"/>
      <c r="AA62" s="25"/>
    </row>
    <row r="63" spans="1:78" s="52" customFormat="1" x14ac:dyDescent="0.25">
      <c r="A63" s="42">
        <f>D63/C63</f>
        <v>2.7461875</v>
      </c>
      <c r="B63" s="78"/>
      <c r="C63" s="86">
        <f>C61+C62</f>
        <v>480</v>
      </c>
      <c r="D63" s="86">
        <f>D61+D62</f>
        <v>1318.17</v>
      </c>
      <c r="E63" s="77"/>
      <c r="F63" s="77"/>
      <c r="G63" s="76"/>
      <c r="H63" s="85" t="s">
        <v>9</v>
      </c>
      <c r="I63" s="85" t="s">
        <v>8</v>
      </c>
      <c r="J63" s="85" t="s">
        <v>7</v>
      </c>
      <c r="K63" s="84" t="s">
        <v>6</v>
      </c>
      <c r="L63" s="84" t="s">
        <v>5</v>
      </c>
      <c r="M63" s="84" t="s">
        <v>4</v>
      </c>
      <c r="N63" s="83" t="s">
        <v>3</v>
      </c>
      <c r="O63" s="83" t="s">
        <v>2</v>
      </c>
      <c r="P63" s="82"/>
      <c r="Q63" s="82"/>
      <c r="R63" s="56"/>
      <c r="S63" s="56"/>
      <c r="T63" s="80"/>
      <c r="U63" s="54"/>
      <c r="V63" s="39"/>
      <c r="W63" s="79"/>
      <c r="Y63" s="48"/>
      <c r="AA63" s="25"/>
    </row>
    <row r="64" spans="1:78" s="52" customFormat="1" x14ac:dyDescent="0.25">
      <c r="A64" s="42"/>
      <c r="B64" s="78"/>
      <c r="C64" s="78"/>
      <c r="D64" s="78"/>
      <c r="E64" s="77"/>
      <c r="F64" s="77"/>
      <c r="G64" s="76" t="s">
        <v>1</v>
      </c>
      <c r="H64" s="70">
        <v>76</v>
      </c>
      <c r="I64" s="21">
        <v>6.7388000000000003</v>
      </c>
      <c r="J64" s="20">
        <f>I64*H64</f>
        <v>512.14880000000005</v>
      </c>
      <c r="K64" s="69">
        <f>K62-J64-J65-J66-J67-J68-J69-J70</f>
        <v>2510.6415999999999</v>
      </c>
      <c r="L64" s="21">
        <v>7.7587999999999999</v>
      </c>
      <c r="M64" s="70">
        <f>K64/L64</f>
        <v>323.58632778264678</v>
      </c>
      <c r="N64" s="70">
        <f>H64+M64+H65+H66+H67+H68+H69+H70</f>
        <v>399.58632778264678</v>
      </c>
      <c r="O64" s="21">
        <f>K62/N64</f>
        <v>7.5647993683213137</v>
      </c>
      <c r="P64" s="73"/>
      <c r="Q64" s="73"/>
      <c r="R64" s="56"/>
      <c r="S64" s="56"/>
      <c r="T64" s="55"/>
      <c r="U64" s="54"/>
      <c r="V64" s="48"/>
      <c r="W64" s="48"/>
      <c r="Y64" s="48"/>
      <c r="AA64" s="25"/>
    </row>
    <row r="65" spans="1:34" s="52" customFormat="1" x14ac:dyDescent="0.25">
      <c r="A65" s="42"/>
      <c r="B65" s="78"/>
      <c r="C65" s="78"/>
      <c r="D65" s="78"/>
      <c r="E65" s="77"/>
      <c r="F65" s="77"/>
      <c r="G65" s="76" t="s">
        <v>0</v>
      </c>
      <c r="H65" s="70"/>
      <c r="I65" s="21"/>
      <c r="J65" s="20">
        <f>I65*H65</f>
        <v>0</v>
      </c>
      <c r="K65" s="75"/>
      <c r="L65" s="74"/>
      <c r="M65" s="69"/>
      <c r="N65" s="67"/>
      <c r="O65" s="73"/>
      <c r="P65" s="73"/>
      <c r="Q65" s="73"/>
      <c r="R65" s="56"/>
      <c r="S65" s="56"/>
      <c r="T65" s="55"/>
      <c r="U65" s="54"/>
      <c r="V65" s="48"/>
      <c r="W65" s="48"/>
      <c r="Y65" s="48"/>
      <c r="AA65" s="25"/>
    </row>
    <row r="66" spans="1:34" s="52" customFormat="1" x14ac:dyDescent="0.35">
      <c r="A66" s="42"/>
      <c r="B66" s="42"/>
      <c r="C66" s="42"/>
      <c r="D66" s="42"/>
      <c r="E66" s="65"/>
      <c r="F66" s="64"/>
      <c r="G66" s="71"/>
      <c r="H66" s="70"/>
      <c r="I66" s="21"/>
      <c r="J66" s="20">
        <f>I66*H66</f>
        <v>0</v>
      </c>
      <c r="K66" s="21"/>
      <c r="L66" s="68"/>
      <c r="M66" s="69"/>
      <c r="N66" s="68"/>
      <c r="O66" s="67"/>
      <c r="P66" s="67"/>
      <c r="Q66" s="67"/>
      <c r="R66" s="56"/>
      <c r="S66" s="56"/>
      <c r="T66" s="55"/>
      <c r="U66" s="54"/>
      <c r="V66" s="48"/>
      <c r="W66" s="53"/>
      <c r="Y66" s="48"/>
      <c r="AA66" s="25"/>
    </row>
    <row r="67" spans="1:34" s="52" customFormat="1" x14ac:dyDescent="0.35">
      <c r="A67" s="42"/>
      <c r="B67" s="42"/>
      <c r="C67" s="42"/>
      <c r="D67" s="42"/>
      <c r="E67" s="65"/>
      <c r="F67" s="64"/>
      <c r="G67" s="40"/>
      <c r="H67" s="63"/>
      <c r="I67" s="21"/>
      <c r="J67" s="20">
        <f t="shared" ref="J67:J72" si="51">I67*H67</f>
        <v>0</v>
      </c>
      <c r="K67" s="57"/>
      <c r="L67" s="53"/>
      <c r="M67" s="62"/>
      <c r="N67" s="61"/>
      <c r="O67" s="48"/>
      <c r="P67" s="48"/>
      <c r="Q67" s="48"/>
      <c r="R67" s="48"/>
      <c r="S67" s="56"/>
      <c r="T67" s="55"/>
      <c r="U67" s="54"/>
      <c r="V67" s="48"/>
      <c r="W67" s="53"/>
      <c r="Y67" s="48"/>
      <c r="AA67" s="25"/>
    </row>
    <row r="68" spans="1:34" s="52" customFormat="1" x14ac:dyDescent="0.35">
      <c r="A68" s="42"/>
      <c r="B68" s="42"/>
      <c r="C68" s="42"/>
      <c r="D68" s="42"/>
      <c r="E68" s="42"/>
      <c r="F68" s="41"/>
      <c r="G68" s="40"/>
      <c r="H68" s="59"/>
      <c r="I68" s="21"/>
      <c r="J68" s="20">
        <f t="shared" si="51"/>
        <v>0</v>
      </c>
      <c r="K68" s="58"/>
      <c r="L68" s="53"/>
      <c r="M68" s="57"/>
      <c r="N68" s="53"/>
      <c r="O68" s="48"/>
      <c r="P68" s="48"/>
      <c r="Q68" s="48"/>
      <c r="R68" s="48"/>
      <c r="S68" s="56"/>
      <c r="T68" s="55"/>
      <c r="U68" s="54"/>
      <c r="V68" s="48"/>
      <c r="W68" s="53"/>
      <c r="Y68" s="48"/>
      <c r="AA68" s="25"/>
    </row>
    <row r="69" spans="1:34" s="23" customFormat="1" x14ac:dyDescent="0.35">
      <c r="A69" s="51"/>
      <c r="B69" s="42"/>
      <c r="C69" s="42"/>
      <c r="D69" s="42"/>
      <c r="E69" s="42"/>
      <c r="F69" s="41"/>
      <c r="G69" s="40"/>
      <c r="H69" s="50"/>
      <c r="I69" s="21"/>
      <c r="J69" s="20">
        <f t="shared" si="51"/>
        <v>0</v>
      </c>
      <c r="K69" s="49"/>
      <c r="L69" s="48"/>
      <c r="M69" s="48"/>
      <c r="N69" s="48"/>
      <c r="O69" s="48"/>
      <c r="P69" s="48"/>
      <c r="Q69" s="47"/>
      <c r="R69" s="47"/>
      <c r="S69" s="46"/>
      <c r="T69" s="28"/>
      <c r="U69" s="27"/>
      <c r="V69" s="45"/>
      <c r="W69" s="44"/>
      <c r="Y69" s="44"/>
      <c r="AA69" s="25"/>
      <c r="AF69" s="24"/>
      <c r="AG69" s="24"/>
      <c r="AH69" s="24"/>
    </row>
    <row r="70" spans="1:34" s="23" customFormat="1" x14ac:dyDescent="0.35">
      <c r="A70" s="43"/>
      <c r="B70" s="42"/>
      <c r="C70" s="42"/>
      <c r="D70" s="42"/>
      <c r="E70" s="42"/>
      <c r="F70" s="41"/>
      <c r="G70" s="40"/>
      <c r="H70" s="39"/>
      <c r="I70" s="21"/>
      <c r="J70" s="20">
        <f t="shared" si="51"/>
        <v>0</v>
      </c>
      <c r="K70" s="38"/>
      <c r="L70" s="38"/>
      <c r="M70" s="38"/>
      <c r="N70" s="38"/>
      <c r="O70" s="38"/>
      <c r="P70" s="38"/>
      <c r="Q70" s="37"/>
      <c r="R70" s="36"/>
      <c r="S70" s="35"/>
      <c r="T70" s="28"/>
      <c r="U70" s="27"/>
      <c r="V70" s="34"/>
      <c r="W70" s="34"/>
      <c r="Y70" s="33"/>
      <c r="AA70" s="25"/>
      <c r="AF70" s="24"/>
      <c r="AG70" s="24"/>
      <c r="AH70" s="24"/>
    </row>
    <row r="71" spans="1:34" s="23" customFormat="1" x14ac:dyDescent="0.25">
      <c r="B71" s="22"/>
      <c r="C71" s="22"/>
      <c r="D71" s="22"/>
      <c r="E71" s="10"/>
      <c r="F71" s="9"/>
      <c r="G71" s="32"/>
      <c r="H71" s="31"/>
      <c r="I71" s="21"/>
      <c r="J71" s="20">
        <f t="shared" si="51"/>
        <v>0</v>
      </c>
      <c r="K71" s="31"/>
      <c r="L71" s="30"/>
      <c r="M71" s="31"/>
      <c r="N71" s="30"/>
      <c r="O71" s="29"/>
      <c r="P71" s="29"/>
      <c r="Q71" s="8"/>
      <c r="R71" s="9"/>
      <c r="S71" s="6"/>
      <c r="T71" s="28"/>
      <c r="U71" s="27"/>
      <c r="V71" s="11"/>
      <c r="W71" s="26"/>
      <c r="Y71" s="2"/>
      <c r="AA71" s="25"/>
      <c r="AB71" s="24"/>
      <c r="AC71" s="24"/>
      <c r="AF71" s="24"/>
      <c r="AG71" s="24"/>
      <c r="AH71" s="24"/>
    </row>
    <row r="72" spans="1:34" ht="24.75" customHeight="1" x14ac:dyDescent="0.35">
      <c r="B72" s="17"/>
      <c r="C72" s="16"/>
      <c r="D72" s="22"/>
      <c r="E72" s="10"/>
      <c r="F72" s="9"/>
      <c r="G72" s="9"/>
      <c r="H72" s="9"/>
      <c r="I72" s="21"/>
      <c r="J72" s="20">
        <f t="shared" si="51"/>
        <v>0</v>
      </c>
      <c r="K72" s="9"/>
      <c r="L72" s="19"/>
      <c r="M72" s="9"/>
      <c r="N72" s="19"/>
      <c r="O72" s="8"/>
      <c r="P72" s="8"/>
      <c r="Q72" s="8"/>
      <c r="R72" s="9"/>
      <c r="S72" s="13"/>
      <c r="T72" s="12"/>
      <c r="U72" s="14"/>
      <c r="V72" s="11"/>
      <c r="W72" s="18"/>
      <c r="AA72" s="15"/>
      <c r="AB72" s="14"/>
      <c r="AC72" s="14"/>
      <c r="AF72" s="14"/>
      <c r="AG72" s="14"/>
      <c r="AH72" s="14"/>
    </row>
    <row r="73" spans="1:34" s="2" customFormat="1" ht="24.75" customHeight="1" x14ac:dyDescent="0.35">
      <c r="A73" s="1"/>
      <c r="B73" s="17"/>
      <c r="C73" s="16"/>
      <c r="D73" s="9"/>
      <c r="E73" s="10"/>
      <c r="F73" s="9"/>
      <c r="G73" s="9"/>
      <c r="H73" s="9"/>
      <c r="I73" s="9"/>
      <c r="J73" s="9"/>
      <c r="K73" s="9"/>
      <c r="L73" s="8"/>
      <c r="M73" s="9"/>
      <c r="N73" s="8"/>
      <c r="O73" s="8"/>
      <c r="P73" s="8"/>
      <c r="Q73" s="8"/>
      <c r="R73" s="9"/>
      <c r="S73" s="13"/>
      <c r="T73" s="12"/>
      <c r="U73" s="14"/>
      <c r="V73" s="6"/>
      <c r="W73" s="3"/>
      <c r="AA73" s="6"/>
    </row>
    <row r="74" spans="1:34" x14ac:dyDescent="0.35">
      <c r="C74" s="13"/>
      <c r="D74" s="9"/>
      <c r="E74" s="10"/>
      <c r="F74" s="9"/>
      <c r="G74" s="9"/>
      <c r="H74" s="9"/>
      <c r="I74" s="9"/>
      <c r="J74" s="9"/>
      <c r="K74" s="9"/>
      <c r="L74" s="8"/>
      <c r="M74" s="9"/>
      <c r="N74" s="8"/>
      <c r="O74" s="8"/>
      <c r="P74" s="8"/>
      <c r="Q74" s="8"/>
      <c r="R74" s="9"/>
      <c r="S74" s="13"/>
      <c r="T74" s="12"/>
      <c r="U74" s="14"/>
      <c r="V74" s="6"/>
      <c r="AA74" s="15"/>
    </row>
    <row r="75" spans="1:34" x14ac:dyDescent="0.35">
      <c r="D75" s="9"/>
      <c r="E75" s="10"/>
      <c r="F75" s="9"/>
      <c r="G75" s="9"/>
      <c r="H75" s="9"/>
      <c r="I75" s="9"/>
      <c r="J75" s="9"/>
      <c r="K75" s="9"/>
      <c r="L75" s="8"/>
      <c r="M75" s="9"/>
      <c r="N75" s="8"/>
      <c r="O75" s="8"/>
      <c r="P75" s="8"/>
      <c r="Q75" s="8"/>
      <c r="R75" s="9"/>
      <c r="S75" s="13"/>
      <c r="T75" s="12"/>
      <c r="U75" s="14"/>
      <c r="V75" s="6"/>
      <c r="AA75" s="15"/>
    </row>
    <row r="76" spans="1:34" x14ac:dyDescent="0.35">
      <c r="D76" s="9"/>
      <c r="E76" s="10"/>
      <c r="F76" s="9"/>
      <c r="G76" s="9"/>
      <c r="H76" s="9"/>
      <c r="I76" s="9"/>
      <c r="J76" s="9"/>
      <c r="K76" s="9"/>
      <c r="L76" s="8"/>
      <c r="M76" s="9"/>
      <c r="N76" s="8"/>
      <c r="O76" s="8"/>
      <c r="P76" s="8"/>
      <c r="Q76" s="8"/>
      <c r="R76" s="9"/>
      <c r="S76" s="11"/>
      <c r="T76" s="4">
        <v>74.2</v>
      </c>
      <c r="V76" s="13"/>
      <c r="AA76" s="15"/>
    </row>
    <row r="77" spans="1:34" x14ac:dyDescent="0.35">
      <c r="D77" s="9"/>
      <c r="E77" s="10"/>
      <c r="F77" s="9"/>
      <c r="G77" s="9"/>
      <c r="H77" s="9"/>
      <c r="I77" s="9"/>
      <c r="J77" s="9"/>
      <c r="K77" s="9"/>
      <c r="L77" s="8"/>
      <c r="M77" s="9"/>
      <c r="N77" s="8"/>
      <c r="O77" s="8"/>
      <c r="P77" s="8"/>
      <c r="Q77" s="8"/>
      <c r="R77" s="9"/>
      <c r="S77" s="11"/>
      <c r="V77" s="13"/>
      <c r="AA77" s="15"/>
    </row>
    <row r="78" spans="1:34" x14ac:dyDescent="0.35">
      <c r="D78" s="9"/>
      <c r="E78" s="10"/>
      <c r="F78" s="9"/>
      <c r="G78" s="9"/>
      <c r="H78" s="9"/>
      <c r="I78" s="9"/>
      <c r="J78" s="9"/>
      <c r="K78" s="9"/>
      <c r="L78" s="8"/>
      <c r="M78" s="9"/>
      <c r="N78" s="8"/>
      <c r="O78" s="8"/>
      <c r="P78" s="8"/>
      <c r="Q78" s="8"/>
      <c r="R78" s="9"/>
      <c r="S78" s="11"/>
      <c r="V78" s="13"/>
    </row>
    <row r="79" spans="1:34" x14ac:dyDescent="0.35">
      <c r="D79" s="9"/>
      <c r="E79" s="10"/>
      <c r="F79" s="9"/>
      <c r="G79" s="9"/>
      <c r="H79" s="9"/>
      <c r="I79" s="9"/>
      <c r="J79" s="9"/>
      <c r="K79" s="9"/>
      <c r="L79" s="8"/>
      <c r="M79" s="9"/>
      <c r="N79" s="8"/>
      <c r="O79" s="8"/>
      <c r="P79" s="8"/>
      <c r="Q79" s="8"/>
      <c r="R79" s="9"/>
      <c r="S79" s="13"/>
      <c r="T79" s="12"/>
      <c r="U79" s="14"/>
      <c r="V79" s="13"/>
    </row>
    <row r="80" spans="1:34" x14ac:dyDescent="0.35">
      <c r="D80" s="9"/>
      <c r="E80" s="10"/>
      <c r="F80" s="9"/>
      <c r="G80" s="9"/>
      <c r="H80" s="9"/>
      <c r="I80" s="9"/>
      <c r="J80" s="9"/>
      <c r="K80" s="9"/>
      <c r="L80" s="8"/>
      <c r="M80" s="9"/>
      <c r="N80" s="8"/>
      <c r="O80" s="8"/>
      <c r="P80" s="8"/>
      <c r="Q80" s="8"/>
      <c r="R80" s="11"/>
      <c r="S80" s="13"/>
      <c r="T80" s="12"/>
      <c r="U80" s="14"/>
      <c r="V80" s="13"/>
    </row>
    <row r="81" spans="1:78" x14ac:dyDescent="0.35">
      <c r="D81" s="9"/>
      <c r="E81" s="10"/>
      <c r="F81" s="9"/>
      <c r="G81" s="9"/>
      <c r="H81" s="9"/>
      <c r="I81" s="9"/>
      <c r="J81" s="9"/>
      <c r="K81" s="9"/>
      <c r="L81" s="8"/>
      <c r="M81" s="9"/>
      <c r="N81" s="8"/>
      <c r="O81" s="8"/>
      <c r="P81" s="8"/>
      <c r="Q81" s="8"/>
      <c r="R81" s="11"/>
      <c r="S81" s="13"/>
      <c r="T81" s="12"/>
    </row>
    <row r="82" spans="1:78" s="3" customFormat="1" x14ac:dyDescent="0.35">
      <c r="A82" s="1"/>
      <c r="B82" s="6"/>
      <c r="C82" s="2"/>
      <c r="D82" s="9"/>
      <c r="E82" s="10"/>
      <c r="F82" s="9"/>
      <c r="G82" s="9"/>
      <c r="H82" s="9"/>
      <c r="I82" s="9"/>
      <c r="J82" s="9"/>
      <c r="K82" s="9"/>
      <c r="L82" s="8"/>
      <c r="M82" s="9"/>
      <c r="N82" s="8"/>
      <c r="O82" s="8"/>
      <c r="P82" s="8"/>
      <c r="Q82" s="8"/>
      <c r="R82" s="11"/>
      <c r="S82" s="2"/>
      <c r="T82" s="4"/>
      <c r="U82" s="1"/>
      <c r="V82" s="2"/>
      <c r="X82" s="1"/>
      <c r="Y82" s="2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1:78" x14ac:dyDescent="0.35">
      <c r="D83" s="9"/>
      <c r="E83" s="10"/>
      <c r="F83" s="9"/>
      <c r="G83" s="9"/>
      <c r="H83" s="9"/>
      <c r="I83" s="9"/>
      <c r="J83" s="9"/>
      <c r="K83" s="9"/>
      <c r="L83" s="8"/>
      <c r="M83" s="9"/>
      <c r="N83" s="8"/>
      <c r="O83" s="8"/>
      <c r="P83" s="8"/>
      <c r="Q83" s="8"/>
      <c r="R83" s="11"/>
    </row>
    <row r="84" spans="1:78" x14ac:dyDescent="0.35">
      <c r="D84" s="9"/>
      <c r="E84" s="10"/>
      <c r="F84" s="9"/>
      <c r="G84" s="9"/>
      <c r="H84" s="9"/>
      <c r="I84" s="9"/>
      <c r="J84" s="9"/>
      <c r="K84" s="9"/>
      <c r="L84" s="8"/>
      <c r="M84" s="9"/>
      <c r="N84" s="8"/>
      <c r="O84" s="8"/>
      <c r="P84" s="8"/>
      <c r="Q84" s="8"/>
      <c r="R84" s="11"/>
    </row>
    <row r="85" spans="1:78" s="2" customFormat="1" x14ac:dyDescent="0.35">
      <c r="A85" s="1"/>
      <c r="B85" s="6"/>
      <c r="D85" s="9"/>
      <c r="E85" s="10"/>
      <c r="F85" s="9"/>
      <c r="G85" s="9"/>
      <c r="H85" s="9"/>
      <c r="I85" s="9"/>
      <c r="J85" s="9"/>
      <c r="K85" s="9"/>
      <c r="L85" s="8"/>
      <c r="M85" s="9"/>
      <c r="N85" s="8"/>
      <c r="O85" s="8"/>
      <c r="P85" s="8"/>
      <c r="Q85" s="8"/>
      <c r="R85" s="11"/>
      <c r="T85" s="4"/>
      <c r="U85" s="1"/>
      <c r="W85" s="3"/>
      <c r="X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1:78" s="2" customFormat="1" x14ac:dyDescent="0.35">
      <c r="A86" s="1"/>
      <c r="B86" s="6"/>
      <c r="D86" s="9"/>
      <c r="E86" s="10"/>
      <c r="F86" s="9"/>
      <c r="G86" s="9"/>
      <c r="H86" s="9"/>
      <c r="I86" s="9"/>
      <c r="J86" s="9"/>
      <c r="K86" s="9"/>
      <c r="L86" s="8"/>
      <c r="M86" s="9"/>
      <c r="N86" s="8"/>
      <c r="O86" s="8"/>
      <c r="P86" s="8"/>
      <c r="Q86" s="8"/>
      <c r="R86" s="11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8" s="2" customFormat="1" x14ac:dyDescent="0.35">
      <c r="A87" s="1"/>
      <c r="B87" s="6"/>
      <c r="D87" s="9"/>
      <c r="E87" s="10"/>
      <c r="F87" s="9"/>
      <c r="G87" s="9"/>
      <c r="H87" s="9"/>
      <c r="I87" s="9"/>
      <c r="J87" s="9"/>
      <c r="K87" s="9"/>
      <c r="L87" s="8"/>
      <c r="M87" s="9"/>
      <c r="N87" s="8"/>
      <c r="O87" s="8"/>
      <c r="P87" s="8"/>
      <c r="Q87" s="8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s="2" customFormat="1" x14ac:dyDescent="0.35">
      <c r="A88" s="1"/>
      <c r="B88" s="6"/>
      <c r="D88" s="9"/>
      <c r="E88" s="10"/>
      <c r="F88" s="9"/>
      <c r="G88" s="9"/>
      <c r="H88" s="9"/>
      <c r="I88" s="9"/>
      <c r="J88" s="9"/>
      <c r="K88" s="9"/>
      <c r="L88" s="8"/>
      <c r="M88" s="9"/>
      <c r="N88" s="8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B89" s="6"/>
      <c r="D89" s="9"/>
      <c r="E89" s="10"/>
      <c r="F89" s="9"/>
      <c r="G89" s="9"/>
      <c r="H89" s="9"/>
      <c r="I89" s="9"/>
      <c r="J89" s="9"/>
      <c r="K89" s="9"/>
      <c r="L89" s="8"/>
      <c r="M89" s="9"/>
      <c r="N89" s="8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B90" s="6"/>
      <c r="D90" s="9"/>
      <c r="E90" s="10"/>
      <c r="F90" s="9"/>
      <c r="G90" s="9"/>
      <c r="H90" s="9"/>
      <c r="I90" s="9"/>
      <c r="J90" s="9"/>
      <c r="K90" s="9"/>
      <c r="L90" s="8"/>
      <c r="M90" s="9"/>
      <c r="N90" s="8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B91" s="6"/>
      <c r="D91" s="9"/>
      <c r="E91" s="10"/>
      <c r="F91" s="9"/>
      <c r="G91" s="9"/>
      <c r="H91" s="9"/>
      <c r="I91" s="9"/>
      <c r="J91" s="9"/>
      <c r="K91" s="9"/>
      <c r="L91" s="8"/>
      <c r="M91" s="9"/>
      <c r="N91" s="8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B92" s="6"/>
      <c r="D92" s="9"/>
      <c r="E92" s="10"/>
      <c r="F92" s="9"/>
      <c r="G92" s="9"/>
      <c r="H92" s="9"/>
      <c r="I92" s="9"/>
      <c r="J92" s="9"/>
      <c r="K92" s="9"/>
      <c r="L92" s="8"/>
      <c r="M92" s="9"/>
      <c r="N92" s="8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B93" s="6"/>
      <c r="D93" s="9"/>
      <c r="E93" s="10"/>
      <c r="F93" s="9"/>
      <c r="G93" s="9"/>
      <c r="H93" s="9"/>
      <c r="I93" s="9"/>
      <c r="J93" s="9"/>
      <c r="K93" s="9"/>
      <c r="L93" s="8"/>
      <c r="M93" s="9"/>
      <c r="N93" s="8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B94" s="6"/>
      <c r="D94" s="9"/>
      <c r="E94" s="10"/>
      <c r="F94" s="9"/>
      <c r="G94" s="9"/>
      <c r="H94" s="9"/>
      <c r="I94" s="9"/>
      <c r="J94" s="9"/>
      <c r="K94" s="9"/>
      <c r="L94" s="8"/>
      <c r="M94" s="9"/>
      <c r="N94" s="8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B95" s="6"/>
      <c r="D95" s="9"/>
      <c r="E95" s="10"/>
      <c r="F95" s="9"/>
      <c r="G95" s="9"/>
      <c r="H95" s="9"/>
      <c r="I95" s="9"/>
      <c r="J95" s="9"/>
      <c r="K95" s="9"/>
      <c r="L95" s="8"/>
      <c r="M95" s="9"/>
      <c r="N95" s="8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B96" s="6"/>
      <c r="D96" s="9"/>
      <c r="E96" s="10"/>
      <c r="F96" s="9"/>
      <c r="G96" s="9"/>
      <c r="H96" s="9"/>
      <c r="I96" s="9"/>
      <c r="J96" s="9"/>
      <c r="K96" s="9"/>
      <c r="L96" s="8"/>
      <c r="M96" s="9"/>
      <c r="N96" s="8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B97" s="6"/>
      <c r="D97" s="9"/>
      <c r="E97" s="10"/>
      <c r="F97" s="9"/>
      <c r="G97" s="9"/>
      <c r="H97" s="9"/>
      <c r="I97" s="9"/>
      <c r="J97" s="9"/>
      <c r="K97" s="9"/>
      <c r="L97" s="8"/>
      <c r="M97" s="9"/>
      <c r="N97" s="8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B98" s="6"/>
      <c r="D98" s="9"/>
      <c r="E98" s="10"/>
      <c r="F98" s="9"/>
      <c r="G98" s="9"/>
      <c r="H98" s="9"/>
      <c r="I98" s="9"/>
      <c r="J98" s="9"/>
      <c r="K98" s="9"/>
      <c r="L98" s="8"/>
      <c r="M98" s="9"/>
      <c r="N98" s="8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B99" s="6"/>
      <c r="E99" s="5"/>
      <c r="F99" s="9"/>
      <c r="G99" s="9"/>
      <c r="H99" s="9"/>
      <c r="I99" s="9"/>
      <c r="J99" s="9"/>
      <c r="K99" s="9"/>
      <c r="L99" s="8"/>
      <c r="M99" s="9"/>
      <c r="N99" s="8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B100" s="6"/>
      <c r="E100" s="5"/>
      <c r="F100" s="9"/>
      <c r="G100" s="9"/>
      <c r="H100" s="9"/>
      <c r="I100" s="9"/>
      <c r="J100" s="9"/>
      <c r="K100" s="9"/>
      <c r="L100" s="8"/>
      <c r="M100" s="9"/>
      <c r="N100" s="8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B101" s="6"/>
      <c r="E101" s="5"/>
      <c r="F101" s="9"/>
      <c r="G101" s="9"/>
      <c r="H101" s="9"/>
      <c r="I101" s="9"/>
      <c r="J101" s="9"/>
      <c r="K101" s="9"/>
      <c r="L101" s="8"/>
      <c r="M101" s="9"/>
      <c r="N101" s="8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B102" s="6"/>
      <c r="E102" s="5"/>
      <c r="F102" s="9"/>
      <c r="G102" s="9"/>
      <c r="H102" s="9"/>
      <c r="I102" s="9"/>
      <c r="J102" s="9"/>
      <c r="K102" s="9"/>
      <c r="L102" s="8"/>
      <c r="M102" s="9"/>
      <c r="N102" s="8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B103" s="6"/>
      <c r="E103" s="5"/>
      <c r="F103" s="9"/>
      <c r="G103" s="9"/>
      <c r="H103" s="9"/>
      <c r="I103" s="9"/>
      <c r="J103" s="9"/>
      <c r="K103" s="9"/>
      <c r="L103" s="8"/>
      <c r="M103" s="9"/>
      <c r="N103" s="8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B104" s="6"/>
      <c r="E104" s="5"/>
      <c r="F104" s="9"/>
      <c r="G104" s="9"/>
      <c r="H104" s="9"/>
      <c r="I104" s="9"/>
      <c r="J104" s="9"/>
      <c r="K104" s="9"/>
      <c r="L104" s="8"/>
      <c r="M104" s="9"/>
      <c r="N104" s="8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B105" s="6"/>
      <c r="E105" s="5"/>
      <c r="F105" s="9"/>
      <c r="G105" s="9"/>
      <c r="H105" s="9"/>
      <c r="I105" s="9"/>
      <c r="J105" s="9"/>
      <c r="K105" s="9"/>
      <c r="L105" s="8"/>
      <c r="M105" s="9"/>
      <c r="N105" s="8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B106" s="6"/>
      <c r="E106" s="5"/>
      <c r="F106" s="9"/>
      <c r="G106" s="9"/>
      <c r="H106" s="9"/>
      <c r="I106" s="9"/>
      <c r="J106" s="9"/>
      <c r="K106" s="9"/>
      <c r="L106" s="8"/>
      <c r="M106" s="9"/>
      <c r="N106" s="8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B107" s="6"/>
      <c r="E107" s="5"/>
      <c r="F107" s="9"/>
      <c r="G107" s="9"/>
      <c r="H107" s="9"/>
      <c r="I107" s="9"/>
      <c r="J107" s="9"/>
      <c r="K107" s="9"/>
      <c r="L107" s="8"/>
      <c r="M107" s="9"/>
      <c r="N107" s="8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B108" s="6"/>
      <c r="E108" s="5"/>
      <c r="F108" s="9"/>
      <c r="G108" s="9"/>
      <c r="H108" s="9"/>
      <c r="I108" s="9"/>
      <c r="J108" s="9"/>
      <c r="K108" s="9"/>
      <c r="L108" s="8"/>
      <c r="M108" s="9"/>
      <c r="N108" s="8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B109" s="6"/>
      <c r="E109" s="5"/>
      <c r="F109" s="9"/>
      <c r="G109" s="9"/>
      <c r="H109" s="9"/>
      <c r="I109" s="9"/>
      <c r="J109" s="9"/>
      <c r="K109" s="9"/>
      <c r="L109" s="8"/>
      <c r="M109" s="9"/>
      <c r="N109" s="8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B110" s="6"/>
      <c r="E110" s="5"/>
      <c r="F110" s="9"/>
      <c r="G110" s="9"/>
      <c r="H110" s="9"/>
      <c r="I110" s="9"/>
      <c r="J110" s="9"/>
      <c r="K110" s="9"/>
      <c r="L110" s="8"/>
      <c r="M110" s="9"/>
      <c r="N110" s="8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B111" s="6"/>
      <c r="E111" s="5"/>
      <c r="F111" s="9"/>
      <c r="G111" s="9"/>
      <c r="H111" s="9"/>
      <c r="I111" s="9"/>
      <c r="J111" s="9"/>
      <c r="K111" s="9"/>
      <c r="L111" s="8"/>
      <c r="M111" s="9"/>
      <c r="N111" s="8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B112" s="6"/>
      <c r="E112" s="5"/>
      <c r="F112" s="9"/>
      <c r="G112" s="9"/>
      <c r="H112" s="9"/>
      <c r="I112" s="9"/>
      <c r="J112" s="9"/>
      <c r="K112" s="9"/>
      <c r="L112" s="8"/>
      <c r="M112" s="9"/>
      <c r="N112" s="8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B113" s="6"/>
      <c r="E113" s="5"/>
      <c r="F113" s="9"/>
      <c r="G113" s="9"/>
      <c r="H113" s="9"/>
      <c r="I113" s="9"/>
      <c r="J113" s="9"/>
      <c r="K113" s="9"/>
      <c r="L113" s="8"/>
      <c r="M113" s="9"/>
      <c r="N113" s="8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B114" s="6"/>
      <c r="E114" s="5"/>
      <c r="F114" s="9"/>
      <c r="G114" s="9"/>
      <c r="H114" s="9"/>
      <c r="I114" s="9"/>
      <c r="J114" s="9"/>
      <c r="K114" s="9"/>
      <c r="L114" s="8"/>
      <c r="M114" s="9"/>
      <c r="N114" s="8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B115" s="6"/>
      <c r="E115" s="5"/>
      <c r="F115" s="9"/>
      <c r="G115" s="9"/>
      <c r="H115" s="9"/>
      <c r="I115" s="9"/>
      <c r="J115" s="9"/>
      <c r="K115" s="9"/>
      <c r="L115" s="8"/>
      <c r="M115" s="9"/>
      <c r="N115" s="8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s="2" customFormat="1" x14ac:dyDescent="0.35">
      <c r="A116" s="1"/>
      <c r="B116" s="6"/>
      <c r="E116" s="5"/>
      <c r="F116" s="9"/>
      <c r="G116" s="9"/>
      <c r="H116" s="9"/>
      <c r="I116" s="9"/>
      <c r="J116" s="9"/>
      <c r="K116" s="9"/>
      <c r="L116" s="8"/>
      <c r="M116" s="9"/>
      <c r="N116" s="8"/>
      <c r="O116" s="8"/>
      <c r="P116" s="8"/>
      <c r="Q116" s="8"/>
      <c r="T116" s="4"/>
      <c r="U116" s="1"/>
      <c r="W116" s="3"/>
      <c r="X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s="2" customFormat="1" x14ac:dyDescent="0.35">
      <c r="A117" s="1"/>
      <c r="B117" s="6"/>
      <c r="E117" s="5"/>
      <c r="F117" s="9"/>
      <c r="G117" s="9"/>
      <c r="H117" s="9"/>
      <c r="I117" s="9"/>
      <c r="J117" s="9"/>
      <c r="K117" s="9"/>
      <c r="L117" s="8"/>
      <c r="M117" s="9"/>
      <c r="N117" s="8"/>
      <c r="O117" s="8"/>
      <c r="P117" s="8"/>
      <c r="Q117" s="8"/>
      <c r="T117" s="4"/>
      <c r="U117" s="1"/>
      <c r="W117" s="3"/>
      <c r="X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s="2" customFormat="1" x14ac:dyDescent="0.35">
      <c r="A118" s="1"/>
      <c r="B118" s="6"/>
      <c r="E118" s="5"/>
      <c r="F118" s="9"/>
      <c r="G118" s="9"/>
      <c r="H118" s="9"/>
      <c r="I118" s="9"/>
      <c r="J118" s="9"/>
      <c r="K118" s="9"/>
      <c r="L118" s="8"/>
      <c r="M118" s="9"/>
      <c r="N118" s="8"/>
      <c r="O118" s="8"/>
      <c r="P118" s="8"/>
      <c r="Q118" s="8"/>
      <c r="T118" s="4"/>
      <c r="U118" s="1"/>
      <c r="W118" s="3"/>
      <c r="X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35">
      <c r="G119" s="9"/>
      <c r="H119" s="9"/>
      <c r="I119" s="9"/>
      <c r="J119" s="9"/>
      <c r="K119" s="9"/>
      <c r="L119" s="8"/>
      <c r="M119" s="9"/>
      <c r="N119" s="8"/>
      <c r="O119" s="8"/>
      <c r="P119" s="8"/>
      <c r="Q119" s="8"/>
    </row>
    <row r="120" spans="1:78" x14ac:dyDescent="0.35">
      <c r="G120" s="9"/>
      <c r="H120" s="9"/>
      <c r="I120" s="9"/>
      <c r="J120" s="9"/>
      <c r="K120" s="9"/>
      <c r="L120" s="8"/>
      <c r="M120" s="9"/>
      <c r="N120" s="8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N121" s="8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N122" s="8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N123" s="8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N124" s="8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N125" s="8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N126" s="8"/>
      <c r="O126" s="8"/>
      <c r="P126" s="8"/>
      <c r="Q126" s="8"/>
    </row>
    <row r="127" spans="1:78" x14ac:dyDescent="0.35">
      <c r="G127" s="9"/>
      <c r="H127" s="9"/>
      <c r="I127" s="9"/>
      <c r="J127" s="9"/>
      <c r="K127" s="9"/>
      <c r="L127" s="8"/>
      <c r="M127" s="9"/>
      <c r="N127" s="8"/>
      <c r="O127" s="8"/>
      <c r="P127" s="8"/>
      <c r="Q127" s="8"/>
    </row>
    <row r="128" spans="1:78" x14ac:dyDescent="0.35">
      <c r="G128" s="9"/>
      <c r="H128" s="9"/>
      <c r="I128" s="9"/>
      <c r="J128" s="9"/>
      <c r="K128" s="9"/>
      <c r="L128" s="8"/>
      <c r="M128" s="9"/>
      <c r="N128" s="8"/>
      <c r="O128" s="8"/>
      <c r="P128" s="8"/>
      <c r="Q128" s="8"/>
    </row>
    <row r="129" spans="1:78" x14ac:dyDescent="0.35">
      <c r="G129" s="9"/>
      <c r="H129" s="9"/>
      <c r="I129" s="9"/>
      <c r="J129" s="9"/>
      <c r="K129" s="9"/>
      <c r="L129" s="8"/>
      <c r="M129" s="9"/>
      <c r="N129" s="8"/>
      <c r="O129" s="8"/>
      <c r="P129" s="8"/>
      <c r="Q129" s="8"/>
    </row>
    <row r="130" spans="1:78" s="2" customFormat="1" x14ac:dyDescent="0.35">
      <c r="A130" s="1"/>
      <c r="B130" s="6"/>
      <c r="E130" s="5"/>
      <c r="G130" s="9"/>
      <c r="H130" s="9"/>
      <c r="I130" s="9"/>
      <c r="J130" s="9"/>
      <c r="K130" s="9"/>
      <c r="L130" s="8"/>
      <c r="M130" s="9"/>
      <c r="N130" s="8"/>
      <c r="O130" s="8"/>
      <c r="P130" s="8"/>
      <c r="Q130" s="8"/>
      <c r="T130" s="4"/>
      <c r="U130" s="1"/>
      <c r="W130" s="3"/>
      <c r="X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s="2" customFormat="1" x14ac:dyDescent="0.35">
      <c r="A131" s="1"/>
      <c r="B131" s="6"/>
      <c r="E131" s="5"/>
      <c r="G131" s="9"/>
      <c r="H131" s="9"/>
      <c r="I131" s="9"/>
      <c r="J131" s="9"/>
      <c r="K131" s="9"/>
      <c r="L131" s="8"/>
      <c r="M131" s="9"/>
      <c r="N131" s="8"/>
      <c r="O131" s="8"/>
      <c r="P131" s="8"/>
      <c r="Q131" s="8"/>
      <c r="T131" s="4"/>
      <c r="U131" s="1"/>
      <c r="W131" s="3"/>
      <c r="X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58" spans="1:77" s="5" customFormat="1" x14ac:dyDescent="0.35">
      <c r="A158" s="1"/>
      <c r="B158" s="6"/>
      <c r="C158" s="2"/>
      <c r="D158" s="7">
        <v>0.35416666666666669</v>
      </c>
      <c r="F158" s="2"/>
      <c r="G158" s="2"/>
      <c r="H158" s="2"/>
      <c r="I158" s="2"/>
      <c r="J158" s="2"/>
      <c r="K158" s="2"/>
      <c r="L158" s="3"/>
      <c r="M158" s="2"/>
      <c r="N158" s="3"/>
      <c r="O158" s="3"/>
      <c r="P158" s="3"/>
      <c r="Q158" s="3"/>
      <c r="R158" s="2"/>
      <c r="S158" s="2"/>
      <c r="T158" s="4"/>
      <c r="U158" s="1"/>
      <c r="V158" s="2"/>
      <c r="W158" s="3"/>
      <c r="X158" s="1"/>
      <c r="Y158" s="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</sheetData>
  <autoFilter ref="A4:BX58">
    <sortState ref="A5:BX56">
      <sortCondition descending="1" ref="C4:C52"/>
    </sortState>
  </autoFilter>
  <mergeCells count="11">
    <mergeCell ref="AV3:AX3"/>
    <mergeCell ref="W2:Y2"/>
    <mergeCell ref="AB3:AD3"/>
    <mergeCell ref="AG3:AI3"/>
    <mergeCell ref="AL3:AN3"/>
    <mergeCell ref="AQ3:AS3"/>
    <mergeCell ref="BA3:BC3"/>
    <mergeCell ref="BF3:BH3"/>
    <mergeCell ref="BK3:BM3"/>
    <mergeCell ref="BP3:BR3"/>
    <mergeCell ref="BU3:BW3"/>
  </mergeCells>
  <conditionalFormatting sqref="AA18 AA34:AA36 Z6:AA8 AF6:AF8 AK6:AK9 AP6:AP9 AU6:AU9 AZ6:AZ9 BE6:BE9 BJ6:BJ9 BO6:BO9 BT6:BT9 BT11:BT12 BO11:BO12">
    <cfRule type="cellIs" dxfId="4386" priority="736" operator="lessThan">
      <formula>1</formula>
    </cfRule>
  </conditionalFormatting>
  <conditionalFormatting sqref="W32 W47:W48 W52:W53 W23 W34:W36 W6:W7 W30">
    <cfRule type="cellIs" dxfId="4385" priority="735" operator="lessThan">
      <formula>N6</formula>
    </cfRule>
  </conditionalFormatting>
  <conditionalFormatting sqref="Z32">
    <cfRule type="cellIs" dxfId="4384" priority="733" operator="lessThan">
      <formula>1</formula>
    </cfRule>
  </conditionalFormatting>
  <conditionalFormatting sqref="G32 G6:G7">
    <cfRule type="cellIs" dxfId="4383" priority="734" operator="lessThan">
      <formula>F6</formula>
    </cfRule>
  </conditionalFormatting>
  <conditionalFormatting sqref="AA32">
    <cfRule type="cellIs" dxfId="4382" priority="732" operator="lessThan">
      <formula>1</formula>
    </cfRule>
  </conditionalFormatting>
  <conditionalFormatting sqref="Z50">
    <cfRule type="cellIs" dxfId="4381" priority="730" operator="lessThan">
      <formula>1</formula>
    </cfRule>
  </conditionalFormatting>
  <conditionalFormatting sqref="G50">
    <cfRule type="cellIs" dxfId="4380" priority="731" operator="lessThan">
      <formula>F50</formula>
    </cfRule>
  </conditionalFormatting>
  <conditionalFormatting sqref="AA50">
    <cfRule type="cellIs" dxfId="4379" priority="729" operator="lessThan">
      <formula>1</formula>
    </cfRule>
  </conditionalFormatting>
  <conditionalFormatting sqref="AA31">
    <cfRule type="cellIs" dxfId="4378" priority="725" operator="lessThan">
      <formula>1</formula>
    </cfRule>
  </conditionalFormatting>
  <conditionalFormatting sqref="G31">
    <cfRule type="cellIs" dxfId="4377" priority="728" operator="lessThan">
      <formula>F31</formula>
    </cfRule>
  </conditionalFormatting>
  <conditionalFormatting sqref="W31">
    <cfRule type="cellIs" dxfId="4376" priority="727" operator="lessThan">
      <formula>N31</formula>
    </cfRule>
  </conditionalFormatting>
  <conditionalFormatting sqref="Z31">
    <cfRule type="cellIs" dxfId="4375" priority="726" operator="lessThan">
      <formula>1</formula>
    </cfRule>
  </conditionalFormatting>
  <conditionalFormatting sqref="G48">
    <cfRule type="cellIs" dxfId="4374" priority="724" operator="lessThan">
      <formula>F48</formula>
    </cfRule>
  </conditionalFormatting>
  <conditionalFormatting sqref="AA48">
    <cfRule type="cellIs" dxfId="4373" priority="722" operator="lessThan">
      <formula>1</formula>
    </cfRule>
  </conditionalFormatting>
  <conditionalFormatting sqref="Z48">
    <cfRule type="cellIs" dxfId="4372" priority="723" operator="lessThan">
      <formula>1</formula>
    </cfRule>
  </conditionalFormatting>
  <conditionalFormatting sqref="G47">
    <cfRule type="cellIs" dxfId="4371" priority="721" operator="lessThan">
      <formula>F47</formula>
    </cfRule>
  </conditionalFormatting>
  <conditionalFormatting sqref="Z47">
    <cfRule type="cellIs" dxfId="4370" priority="720" operator="lessThan">
      <formula>1</formula>
    </cfRule>
  </conditionalFormatting>
  <conditionalFormatting sqref="AA47">
    <cfRule type="cellIs" dxfId="4369" priority="719" operator="lessThan">
      <formula>1</formula>
    </cfRule>
  </conditionalFormatting>
  <conditionalFormatting sqref="G53">
    <cfRule type="cellIs" dxfId="4368" priority="718" operator="lessThan">
      <formula>F53</formula>
    </cfRule>
  </conditionalFormatting>
  <conditionalFormatting sqref="Z53">
    <cfRule type="cellIs" dxfId="4367" priority="717" operator="lessThan">
      <formula>1</formula>
    </cfRule>
  </conditionalFormatting>
  <conditionalFormatting sqref="G52">
    <cfRule type="cellIs" dxfId="4366" priority="716" operator="lessThan">
      <formula>F52</formula>
    </cfRule>
  </conditionalFormatting>
  <conditionalFormatting sqref="AA52">
    <cfRule type="cellIs" dxfId="4365" priority="714" operator="lessThan">
      <formula>1</formula>
    </cfRule>
  </conditionalFormatting>
  <conditionalFormatting sqref="Z52">
    <cfRule type="cellIs" dxfId="4364" priority="715" operator="lessThan">
      <formula>1</formula>
    </cfRule>
  </conditionalFormatting>
  <conditionalFormatting sqref="G23">
    <cfRule type="cellIs" dxfId="4363" priority="713" operator="lessThan">
      <formula>F23</formula>
    </cfRule>
  </conditionalFormatting>
  <conditionalFormatting sqref="AA23">
    <cfRule type="cellIs" dxfId="4362" priority="711" operator="lessThan">
      <formula>1</formula>
    </cfRule>
  </conditionalFormatting>
  <conditionalFormatting sqref="Z23">
    <cfRule type="cellIs" dxfId="4361" priority="712" operator="lessThan">
      <formula>1</formula>
    </cfRule>
  </conditionalFormatting>
  <conditionalFormatting sqref="G30">
    <cfRule type="cellIs" dxfId="4360" priority="710" operator="lessThan">
      <formula>F30</formula>
    </cfRule>
  </conditionalFormatting>
  <conditionalFormatting sqref="AA30">
    <cfRule type="cellIs" dxfId="4359" priority="708" operator="lessThan">
      <formula>1</formula>
    </cfRule>
  </conditionalFormatting>
  <conditionalFormatting sqref="Z30">
    <cfRule type="cellIs" dxfId="4358" priority="709" operator="lessThan">
      <formula>1</formula>
    </cfRule>
  </conditionalFormatting>
  <conditionalFormatting sqref="H32 H47:H48 H52:H53 H50 H23 H30 J34 J6:J7">
    <cfRule type="cellIs" dxfId="4357" priority="707" operator="greaterThan">
      <formula>1</formula>
    </cfRule>
  </conditionalFormatting>
  <conditionalFormatting sqref="H31:I31 H36 H34 H6:H7">
    <cfRule type="cellIs" dxfId="4356" priority="706" operator="greaterThan">
      <formula>1</formula>
    </cfRule>
  </conditionalFormatting>
  <conditionalFormatting sqref="J50">
    <cfRule type="cellIs" dxfId="4355" priority="705" operator="greaterThan">
      <formula>1</formula>
    </cfRule>
  </conditionalFormatting>
  <conditionalFormatting sqref="I48">
    <cfRule type="cellIs" dxfId="4354" priority="704" operator="greaterThan">
      <formula>1</formula>
    </cfRule>
  </conditionalFormatting>
  <conditionalFormatting sqref="J30">
    <cfRule type="cellIs" dxfId="4353" priority="703" operator="greaterThan">
      <formula>1</formula>
    </cfRule>
  </conditionalFormatting>
  <conditionalFormatting sqref="J32">
    <cfRule type="cellIs" dxfId="4352" priority="702" operator="greaterThan">
      <formula>1</formula>
    </cfRule>
  </conditionalFormatting>
  <conditionalFormatting sqref="J47">
    <cfRule type="cellIs" dxfId="4351" priority="701" operator="greaterThan">
      <formula>1</formula>
    </cfRule>
  </conditionalFormatting>
  <conditionalFormatting sqref="AZ47 BE47 BJ47 BT47">
    <cfRule type="cellIs" dxfId="4350" priority="696" operator="lessThan">
      <formula>1</formula>
    </cfRule>
  </conditionalFormatting>
  <conditionalFormatting sqref="AQ47:AQ48 AB47:AB48 BF47:BF48 BA47:BA48 BK47:BK48 BP47:BP48 BU47:BU48 AG47:AG48 AL47:AL48 AV47:AV48 AB52 AB50 BA18 BF18 AG18 AV18 BK18 BP18 BU18 AQ18 AL18 BK25 BP25 BU25 AQ25 AL25 AB34:AB36 AG34:AG36 AL34:AL36 AQ34:AQ36 AV34:AV36 BA34:BA36 BF34:BF36 BK34:BK36 BP34:BP36 BU34:BU36 BA6:BA9 BF6:BF9 AG6:AG9 AV6:AV9 BK6:BK9 BP6:BP9 BU6:BU9 AQ6:AQ9 AL6:AL9 BA31:BA32 BF31:BF32 AB30:AB32 AG31:AG32 AV31:AV32 BK31:BK32 BP31:BP32 BU31:BU32 AQ31:AQ32 AL31:AL32 AB6:AB13">
    <cfRule type="cellIs" dxfId="4349" priority="700" operator="equal">
      <formula>0</formula>
    </cfRule>
  </conditionalFormatting>
  <conditionalFormatting sqref="AH39 BB39 AW39 BV39 BQ39 BL39 BG39 AR39 AM39 AC39 AR34:AR35 AH34:AH36 AM34:AM36 AC34:AC36 AW34:AW36 BB34:BB36 BG34:BG36 BL34:BL36 BQ34:BQ36 BV34:BV36 AH47:AH48 BB47:BB48 AW47:AW48 BV47:BV48 BQ47:BQ48 BL47:BL48 BG47:BG48 AR47:AR48 AM47:AM48 AC47:AC48 AC22:AC28 AC6:AC9 AH5:AH9 AM5:AM9 AR5:AR9 AW5:AW9 BB5:BB9 BG5:BG9 BL5:BL9 BQ5:BQ9 BV5:BV9 BV30:BV32 BQ30:BQ32 BL30:BL32 BG30:BG32 BB30:BB32 AW30:AW32 AR30:AR32 AM30:AM32 AH30:AH32 AC30:AC32 BV15:BV28 BQ15:BQ28 BL15:BL28 BG15:BG28 BB15:BB28 AW15:AW28 AR15:AR28 AM15:AM28 AH15:AH28 AC15:AC19 BV11:BV13 BQ11:BQ13 BL11:BL13 BG11:BG13 BB11:BB13 AW11:AW13 AR11:AR13 AM11:AM13 AH11:AH13 AC11:AC13">
    <cfRule type="cellIs" dxfId="4348" priority="699" operator="lessThan">
      <formula>$R5</formula>
    </cfRule>
  </conditionalFormatting>
  <conditionalFormatting sqref="AZ48 BE48 BJ48 BT48">
    <cfRule type="cellIs" dxfId="4347" priority="697" operator="lessThan">
      <formula>1</formula>
    </cfRule>
  </conditionalFormatting>
  <conditionalFormatting sqref="AZ31 BE31 BJ31 BT31">
    <cfRule type="cellIs" dxfId="4346" priority="698" operator="lessThan">
      <formula>1</formula>
    </cfRule>
  </conditionalFormatting>
  <conditionalFormatting sqref="AZ52 BE52 BJ52 BT52">
    <cfRule type="cellIs" dxfId="4345" priority="695" operator="lessThan">
      <formula>1</formula>
    </cfRule>
  </conditionalFormatting>
  <conditionalFormatting sqref="BA23">
    <cfRule type="cellIs" dxfId="4344" priority="692" operator="equal">
      <formula>0</formula>
    </cfRule>
  </conditionalFormatting>
  <conditionalFormatting sqref="AZ23 BE23 BJ23 BT23">
    <cfRule type="cellIs" dxfId="4343" priority="694" operator="lessThan">
      <formula>1</formula>
    </cfRule>
  </conditionalFormatting>
  <conditionalFormatting sqref="AZ30 BE30 BJ30 BT30">
    <cfRule type="cellIs" dxfId="4342" priority="693" operator="lessThan">
      <formula>1</formula>
    </cfRule>
  </conditionalFormatting>
  <conditionalFormatting sqref="BA30">
    <cfRule type="cellIs" dxfId="4341" priority="691" operator="equal">
      <formula>0</formula>
    </cfRule>
  </conditionalFormatting>
  <conditionalFormatting sqref="BF23">
    <cfRule type="cellIs" dxfId="4340" priority="690" operator="equal">
      <formula>0</formula>
    </cfRule>
  </conditionalFormatting>
  <conditionalFormatting sqref="BF30">
    <cfRule type="cellIs" dxfId="4339" priority="689" operator="equal">
      <formula>0</formula>
    </cfRule>
  </conditionalFormatting>
  <conditionalFormatting sqref="BK23">
    <cfRule type="cellIs" dxfId="4338" priority="688" operator="equal">
      <formula>0</formula>
    </cfRule>
  </conditionalFormatting>
  <conditionalFormatting sqref="BK30">
    <cfRule type="cellIs" dxfId="4337" priority="687" operator="equal">
      <formula>0</formula>
    </cfRule>
  </conditionalFormatting>
  <conditionalFormatting sqref="BP23">
    <cfRule type="cellIs" dxfId="4336" priority="686" operator="equal">
      <formula>0</formula>
    </cfRule>
  </conditionalFormatting>
  <conditionalFormatting sqref="BP30">
    <cfRule type="cellIs" dxfId="4335" priority="685" operator="equal">
      <formula>0</formula>
    </cfRule>
  </conditionalFormatting>
  <conditionalFormatting sqref="BU23">
    <cfRule type="cellIs" dxfId="4334" priority="684" operator="equal">
      <formula>0</formula>
    </cfRule>
  </conditionalFormatting>
  <conditionalFormatting sqref="BU30">
    <cfRule type="cellIs" dxfId="4333" priority="683" operator="equal">
      <formula>0</formula>
    </cfRule>
  </conditionalFormatting>
  <conditionalFormatting sqref="AZ50 BE50 BJ50 BT50">
    <cfRule type="cellIs" dxfId="4332" priority="681" operator="lessThan">
      <formula>1</formula>
    </cfRule>
  </conditionalFormatting>
  <conditionalFormatting sqref="AZ32 BE32 BJ32 BT32">
    <cfRule type="cellIs" dxfId="4331" priority="682" operator="lessThan">
      <formula>1</formula>
    </cfRule>
  </conditionalFormatting>
  <conditionalFormatting sqref="AB47">
    <cfRule type="cellIs" dxfId="4330" priority="677" operator="equal">
      <formula>0</formula>
    </cfRule>
  </conditionalFormatting>
  <conditionalFormatting sqref="AB23">
    <cfRule type="cellIs" dxfId="4329" priority="680" operator="equal">
      <formula>0</formula>
    </cfRule>
  </conditionalFormatting>
  <conditionalFormatting sqref="AB31">
    <cfRule type="cellIs" dxfId="4328" priority="679" operator="equal">
      <formula>0</formula>
    </cfRule>
  </conditionalFormatting>
  <conditionalFormatting sqref="AB30">
    <cfRule type="cellIs" dxfId="4327" priority="678" operator="equal">
      <formula>0</formula>
    </cfRule>
  </conditionalFormatting>
  <conditionalFormatting sqref="AB32">
    <cfRule type="cellIs" dxfId="4326" priority="676" operator="equal">
      <formula>0</formula>
    </cfRule>
  </conditionalFormatting>
  <conditionalFormatting sqref="AB23">
    <cfRule type="cellIs" dxfId="4325" priority="675" operator="equal">
      <formula>0</formula>
    </cfRule>
  </conditionalFormatting>
  <conditionalFormatting sqref="AF48">
    <cfRule type="cellIs" dxfId="4324" priority="671" operator="lessThan">
      <formula>1</formula>
    </cfRule>
  </conditionalFormatting>
  <conditionalFormatting sqref="AF50">
    <cfRule type="cellIs" dxfId="4323" priority="673" operator="lessThan">
      <formula>1</formula>
    </cfRule>
  </conditionalFormatting>
  <conditionalFormatting sqref="AF32">
    <cfRule type="cellIs" dxfId="4322" priority="674" operator="lessThan">
      <formula>1</formula>
    </cfRule>
  </conditionalFormatting>
  <conditionalFormatting sqref="AF31">
    <cfRule type="cellIs" dxfId="4321" priority="672" operator="lessThan">
      <formula>1</formula>
    </cfRule>
  </conditionalFormatting>
  <conditionalFormatting sqref="AF47">
    <cfRule type="cellIs" dxfId="4320" priority="670" operator="lessThan">
      <formula>1</formula>
    </cfRule>
  </conditionalFormatting>
  <conditionalFormatting sqref="AF52">
    <cfRule type="cellIs" dxfId="4319" priority="669" operator="lessThan">
      <formula>1</formula>
    </cfRule>
  </conditionalFormatting>
  <conditionalFormatting sqref="AF23">
    <cfRule type="cellIs" dxfId="4318" priority="668" operator="lessThan">
      <formula>1</formula>
    </cfRule>
  </conditionalFormatting>
  <conditionalFormatting sqref="AF30">
    <cfRule type="cellIs" dxfId="4317" priority="667" operator="lessThan">
      <formula>1</formula>
    </cfRule>
  </conditionalFormatting>
  <conditionalFormatting sqref="AU48 AK48 AP48">
    <cfRule type="cellIs" dxfId="4316" priority="664" operator="lessThan">
      <formula>1</formula>
    </cfRule>
  </conditionalFormatting>
  <conditionalFormatting sqref="AP31">
    <cfRule type="cellIs" dxfId="4315" priority="665" operator="lessThan">
      <formula>1</formula>
    </cfRule>
  </conditionalFormatting>
  <conditionalFormatting sqref="AK31 AU31">
    <cfRule type="cellIs" dxfId="4314" priority="666" operator="lessThan">
      <formula>1</formula>
    </cfRule>
  </conditionalFormatting>
  <conditionalFormatting sqref="AU47 AK47 AP47">
    <cfRule type="cellIs" dxfId="4313" priority="663" operator="lessThan">
      <formula>1</formula>
    </cfRule>
  </conditionalFormatting>
  <conditionalFormatting sqref="AU52 AK52 AP52">
    <cfRule type="cellIs" dxfId="4312" priority="662" operator="lessThan">
      <formula>1</formula>
    </cfRule>
  </conditionalFormatting>
  <conditionalFormatting sqref="AQ23">
    <cfRule type="cellIs" dxfId="4311" priority="655" operator="equal">
      <formula>0</formula>
    </cfRule>
  </conditionalFormatting>
  <conditionalFormatting sqref="AL30">
    <cfRule type="cellIs" dxfId="4310" priority="656" operator="equal">
      <formula>0</formula>
    </cfRule>
  </conditionalFormatting>
  <conditionalFormatting sqref="AU23 AK23 AP23">
    <cfRule type="cellIs" dxfId="4309" priority="661" operator="lessThan">
      <formula>1</formula>
    </cfRule>
  </conditionalFormatting>
  <conditionalFormatting sqref="AG23">
    <cfRule type="cellIs" dxfId="4308" priority="660" operator="equal">
      <formula>0</formula>
    </cfRule>
  </conditionalFormatting>
  <conditionalFormatting sqref="AU30 AK30 AP30">
    <cfRule type="cellIs" dxfId="4307" priority="659" operator="lessThan">
      <formula>1</formula>
    </cfRule>
  </conditionalFormatting>
  <conditionalFormatting sqref="AG30">
    <cfRule type="cellIs" dxfId="4306" priority="658" operator="equal">
      <formula>0</formula>
    </cfRule>
  </conditionalFormatting>
  <conditionalFormatting sqref="AV23">
    <cfRule type="cellIs" dxfId="4305" priority="653" operator="equal">
      <formula>0</formula>
    </cfRule>
  </conditionalFormatting>
  <conditionalFormatting sqref="AV30">
    <cfRule type="cellIs" dxfId="4304" priority="652" operator="equal">
      <formula>0</formula>
    </cfRule>
  </conditionalFormatting>
  <conditionalFormatting sqref="AL23">
    <cfRule type="cellIs" dxfId="4303" priority="657" operator="equal">
      <formula>0</formula>
    </cfRule>
  </conditionalFormatting>
  <conditionalFormatting sqref="AQ30">
    <cfRule type="cellIs" dxfId="4302" priority="654" operator="equal">
      <formula>0</formula>
    </cfRule>
  </conditionalFormatting>
  <conditionalFormatting sqref="AU50 AK50 AP50">
    <cfRule type="cellIs" dxfId="4301" priority="650" operator="lessThan">
      <formula>1</formula>
    </cfRule>
  </conditionalFormatting>
  <conditionalFormatting sqref="AU32 AK32 AP32">
    <cfRule type="cellIs" dxfId="4300" priority="651" operator="lessThan">
      <formula>1</formula>
    </cfRule>
  </conditionalFormatting>
  <conditionalFormatting sqref="J48">
    <cfRule type="cellIs" dxfId="4299" priority="649" operator="greaterThan">
      <formula>1</formula>
    </cfRule>
  </conditionalFormatting>
  <conditionalFormatting sqref="J31">
    <cfRule type="cellIs" dxfId="4298" priority="648" operator="greaterThan">
      <formula>1</formula>
    </cfRule>
  </conditionalFormatting>
  <conditionalFormatting sqref="I50">
    <cfRule type="cellIs" dxfId="4297" priority="647" operator="greaterThan">
      <formula>1</formula>
    </cfRule>
  </conditionalFormatting>
  <conditionalFormatting sqref="Z36">
    <cfRule type="cellIs" dxfId="4296" priority="646" operator="lessThan">
      <formula>1</formula>
    </cfRule>
  </conditionalFormatting>
  <conditionalFormatting sqref="G35">
    <cfRule type="cellIs" dxfId="4295" priority="645" operator="lessThan">
      <formula>F35</formula>
    </cfRule>
  </conditionalFormatting>
  <conditionalFormatting sqref="W35">
    <cfRule type="cellIs" dxfId="4294" priority="644" operator="lessThan">
      <formula>N35</formula>
    </cfRule>
  </conditionalFormatting>
  <conditionalFormatting sqref="Z35">
    <cfRule type="cellIs" dxfId="4293" priority="643" operator="lessThan">
      <formula>1</formula>
    </cfRule>
  </conditionalFormatting>
  <conditionalFormatting sqref="AA35">
    <cfRule type="cellIs" dxfId="4292" priority="642" operator="lessThan">
      <formula>1</formula>
    </cfRule>
  </conditionalFormatting>
  <conditionalFormatting sqref="H35">
    <cfRule type="cellIs" dxfId="4291" priority="641" operator="greaterThan">
      <formula>1</formula>
    </cfRule>
  </conditionalFormatting>
  <conditionalFormatting sqref="BT35:BT36">
    <cfRule type="cellIs" dxfId="4290" priority="640" operator="lessThan">
      <formula>1</formula>
    </cfRule>
  </conditionalFormatting>
  <conditionalFormatting sqref="AB34">
    <cfRule type="cellIs" dxfId="4289" priority="637" operator="equal">
      <formula>0</formula>
    </cfRule>
  </conditionalFormatting>
  <conditionalFormatting sqref="BT34 BJ34:BJ36 BE34:BE36 AZ34:AZ36">
    <cfRule type="cellIs" dxfId="4288" priority="636" operator="lessThan">
      <formula>1</formula>
    </cfRule>
  </conditionalFormatting>
  <conditionalFormatting sqref="G34">
    <cfRule type="cellIs" dxfId="4287" priority="639" operator="lessThan">
      <formula>F34</formula>
    </cfRule>
  </conditionalFormatting>
  <conditionalFormatting sqref="Z34">
    <cfRule type="cellIs" dxfId="4286" priority="638" operator="lessThan">
      <formula>1</formula>
    </cfRule>
  </conditionalFormatting>
  <conditionalFormatting sqref="AB34">
    <cfRule type="cellIs" dxfId="4285" priority="635" operator="equal">
      <formula>0</formula>
    </cfRule>
  </conditionalFormatting>
  <conditionalFormatting sqref="AF34:AF36">
    <cfRule type="cellIs" dxfId="4284" priority="634" operator="lessThan">
      <formula>1</formula>
    </cfRule>
  </conditionalFormatting>
  <conditionalFormatting sqref="AU34:AU36 AP34:AP36 AK34:AK36">
    <cfRule type="cellIs" dxfId="4283" priority="633" operator="lessThan">
      <formula>1</formula>
    </cfRule>
  </conditionalFormatting>
  <conditionalFormatting sqref="I23">
    <cfRule type="cellIs" dxfId="4282" priority="632" operator="greaterThan">
      <formula>1</formula>
    </cfRule>
  </conditionalFormatting>
  <conditionalFormatting sqref="G18">
    <cfRule type="cellIs" dxfId="4281" priority="631" operator="lessThan">
      <formula>F18</formula>
    </cfRule>
  </conditionalFormatting>
  <conditionalFormatting sqref="W18">
    <cfRule type="cellIs" dxfId="4280" priority="630" operator="lessThan">
      <formula>N18</formula>
    </cfRule>
  </conditionalFormatting>
  <conditionalFormatting sqref="Z18">
    <cfRule type="cellIs" dxfId="4279" priority="629" operator="lessThan">
      <formula>1</formula>
    </cfRule>
  </conditionalFormatting>
  <conditionalFormatting sqref="AZ18 BE18 BJ18 BT18">
    <cfRule type="cellIs" dxfId="4278" priority="628" operator="lessThan">
      <formula>1</formula>
    </cfRule>
  </conditionalFormatting>
  <conditionalFormatting sqref="BA15">
    <cfRule type="cellIs" dxfId="4277" priority="627" operator="equal">
      <formula>0</formula>
    </cfRule>
  </conditionalFormatting>
  <conditionalFormatting sqref="BF15">
    <cfRule type="cellIs" dxfId="4276" priority="626" operator="equal">
      <formula>0</formula>
    </cfRule>
  </conditionalFormatting>
  <conditionalFormatting sqref="AF18">
    <cfRule type="cellIs" dxfId="4275" priority="625" operator="lessThan">
      <formula>1</formula>
    </cfRule>
  </conditionalFormatting>
  <conditionalFormatting sqref="AP18">
    <cfRule type="cellIs" dxfId="4274" priority="623" operator="lessThan">
      <formula>1</formula>
    </cfRule>
  </conditionalFormatting>
  <conditionalFormatting sqref="AK18 AU18">
    <cfRule type="cellIs" dxfId="4273" priority="624" operator="lessThan">
      <formula>1</formula>
    </cfRule>
  </conditionalFormatting>
  <conditionalFormatting sqref="AV15">
    <cfRule type="cellIs" dxfId="4272" priority="622" operator="equal">
      <formula>0</formula>
    </cfRule>
  </conditionalFormatting>
  <conditionalFormatting sqref="Z51">
    <cfRule type="cellIs" dxfId="4271" priority="619" operator="lessThan">
      <formula>1</formula>
    </cfRule>
  </conditionalFormatting>
  <conditionalFormatting sqref="AA51">
    <cfRule type="cellIs" dxfId="4270" priority="618" operator="lessThan">
      <formula>1</formula>
    </cfRule>
  </conditionalFormatting>
  <conditionalFormatting sqref="G51">
    <cfRule type="cellIs" dxfId="4269" priority="621" operator="lessThan">
      <formula>F51</formula>
    </cfRule>
  </conditionalFormatting>
  <conditionalFormatting sqref="W51">
    <cfRule type="cellIs" dxfId="4268" priority="620" operator="lessThan">
      <formula>N51</formula>
    </cfRule>
  </conditionalFormatting>
  <conditionalFormatting sqref="H51:I51">
    <cfRule type="cellIs" dxfId="4267" priority="617" operator="greaterThan">
      <formula>1</formula>
    </cfRule>
  </conditionalFormatting>
  <conditionalFormatting sqref="AB51">
    <cfRule type="cellIs" dxfId="4266" priority="616" operator="equal">
      <formula>0</formula>
    </cfRule>
  </conditionalFormatting>
  <conditionalFormatting sqref="AF51">
    <cfRule type="cellIs" dxfId="4265" priority="615" operator="lessThan">
      <formula>1</formula>
    </cfRule>
  </conditionalFormatting>
  <conditionalFormatting sqref="J51">
    <cfRule type="cellIs" dxfId="4264" priority="614" operator="greaterThan">
      <formula>1</formula>
    </cfRule>
  </conditionalFormatting>
  <conditionalFormatting sqref="H18">
    <cfRule type="cellIs" dxfId="4263" priority="613" operator="greaterThan">
      <formula>1</formula>
    </cfRule>
  </conditionalFormatting>
  <conditionalFormatting sqref="AZ20 BE20 BJ20 BT20">
    <cfRule type="cellIs" dxfId="4262" priority="606" operator="lessThan">
      <formula>1</formula>
    </cfRule>
  </conditionalFormatting>
  <conditionalFormatting sqref="BA20">
    <cfRule type="cellIs" dxfId="4261" priority="605" operator="equal">
      <formula>0</formula>
    </cfRule>
  </conditionalFormatting>
  <conditionalFormatting sqref="Z20">
    <cfRule type="cellIs" dxfId="4260" priority="610" operator="lessThan">
      <formula>1</formula>
    </cfRule>
  </conditionalFormatting>
  <conditionalFormatting sqref="AA20">
    <cfRule type="cellIs" dxfId="4259" priority="609" operator="lessThan">
      <formula>1</formula>
    </cfRule>
  </conditionalFormatting>
  <conditionalFormatting sqref="G20">
    <cfRule type="cellIs" dxfId="4258" priority="612" operator="lessThan">
      <formula>F20</formula>
    </cfRule>
  </conditionalFormatting>
  <conditionalFormatting sqref="W20">
    <cfRule type="cellIs" dxfId="4257" priority="611" operator="lessThan">
      <formula>N20</formula>
    </cfRule>
  </conditionalFormatting>
  <conditionalFormatting sqref="H20">
    <cfRule type="cellIs" dxfId="4256" priority="608" operator="greaterThan">
      <formula>1</formula>
    </cfRule>
  </conditionalFormatting>
  <conditionalFormatting sqref="AQ20">
    <cfRule type="cellIs" dxfId="4255" priority="607" operator="equal">
      <formula>0</formula>
    </cfRule>
  </conditionalFormatting>
  <conditionalFormatting sqref="BF20">
    <cfRule type="cellIs" dxfId="4254" priority="604" operator="equal">
      <formula>0</formula>
    </cfRule>
  </conditionalFormatting>
  <conditionalFormatting sqref="BK20">
    <cfRule type="cellIs" dxfId="4253" priority="603" operator="equal">
      <formula>0</formula>
    </cfRule>
  </conditionalFormatting>
  <conditionalFormatting sqref="BP20">
    <cfRule type="cellIs" dxfId="4252" priority="602" operator="equal">
      <formula>0</formula>
    </cfRule>
  </conditionalFormatting>
  <conditionalFormatting sqref="BU20">
    <cfRule type="cellIs" dxfId="4251" priority="601" operator="equal">
      <formula>0</formula>
    </cfRule>
  </conditionalFormatting>
  <conditionalFormatting sqref="BF20">
    <cfRule type="cellIs" dxfId="4250" priority="600" operator="equal">
      <formula>0</formula>
    </cfRule>
  </conditionalFormatting>
  <conditionalFormatting sqref="AB20">
    <cfRule type="cellIs" dxfId="4249" priority="599" operator="equal">
      <formula>0</formula>
    </cfRule>
  </conditionalFormatting>
  <conditionalFormatting sqref="AF20">
    <cfRule type="cellIs" dxfId="4248" priority="598" operator="lessThan">
      <formula>1</formula>
    </cfRule>
  </conditionalFormatting>
  <conditionalFormatting sqref="AP20">
    <cfRule type="cellIs" dxfId="4247" priority="596" operator="lessThan">
      <formula>1</formula>
    </cfRule>
  </conditionalFormatting>
  <conditionalFormatting sqref="AK20 AU20">
    <cfRule type="cellIs" dxfId="4246" priority="597" operator="lessThan">
      <formula>1</formula>
    </cfRule>
  </conditionalFormatting>
  <conditionalFormatting sqref="AG20">
    <cfRule type="cellIs" dxfId="4245" priority="595" operator="equal">
      <formula>0</formula>
    </cfRule>
  </conditionalFormatting>
  <conditionalFormatting sqref="AL20">
    <cfRule type="cellIs" dxfId="4244" priority="594" operator="equal">
      <formula>0</formula>
    </cfRule>
  </conditionalFormatting>
  <conditionalFormatting sqref="AQ20">
    <cfRule type="cellIs" dxfId="4243" priority="593" operator="equal">
      <formula>0</formula>
    </cfRule>
  </conditionalFormatting>
  <conditionalFormatting sqref="AV20">
    <cfRule type="cellIs" dxfId="4242" priority="592" operator="equal">
      <formula>0</formula>
    </cfRule>
  </conditionalFormatting>
  <conditionalFormatting sqref="I52">
    <cfRule type="cellIs" dxfId="4241" priority="591" operator="greaterThan">
      <formula>1</formula>
    </cfRule>
  </conditionalFormatting>
  <conditionalFormatting sqref="AA25">
    <cfRule type="cellIs" dxfId="4240" priority="587" operator="lessThan">
      <formula>1</formula>
    </cfRule>
  </conditionalFormatting>
  <conditionalFormatting sqref="G25">
    <cfRule type="cellIs" dxfId="4239" priority="590" operator="lessThan">
      <formula>F25</formula>
    </cfRule>
  </conditionalFormatting>
  <conditionalFormatting sqref="W25">
    <cfRule type="cellIs" dxfId="4238" priority="589" operator="lessThan">
      <formula>N25</formula>
    </cfRule>
  </conditionalFormatting>
  <conditionalFormatting sqref="Z25">
    <cfRule type="cellIs" dxfId="4237" priority="588" operator="lessThan">
      <formula>1</formula>
    </cfRule>
  </conditionalFormatting>
  <conditionalFormatting sqref="H25">
    <cfRule type="cellIs" dxfId="4236" priority="586" operator="greaterThan">
      <formula>1</formula>
    </cfRule>
  </conditionalFormatting>
  <conditionalFormatting sqref="AQ15:AQ16">
    <cfRule type="cellIs" dxfId="4235" priority="585" operator="equal">
      <formula>0</formula>
    </cfRule>
  </conditionalFormatting>
  <conditionalFormatting sqref="AZ25 BE25 BJ25 BT25">
    <cfRule type="cellIs" dxfId="4234" priority="584" operator="lessThan">
      <formula>1</formula>
    </cfRule>
  </conditionalFormatting>
  <conditionalFormatting sqref="BA25">
    <cfRule type="cellIs" dxfId="4233" priority="583" operator="equal">
      <formula>0</formula>
    </cfRule>
  </conditionalFormatting>
  <conditionalFormatting sqref="BF25">
    <cfRule type="cellIs" dxfId="4232" priority="582" operator="equal">
      <formula>0</formula>
    </cfRule>
  </conditionalFormatting>
  <conditionalFormatting sqref="BK15:BK16">
    <cfRule type="cellIs" dxfId="4231" priority="581" operator="equal">
      <formula>0</formula>
    </cfRule>
  </conditionalFormatting>
  <conditionalFormatting sqref="BP15:BP16">
    <cfRule type="cellIs" dxfId="4230" priority="580" operator="equal">
      <formula>0</formula>
    </cfRule>
  </conditionalFormatting>
  <conditionalFormatting sqref="BU15:BU16">
    <cfRule type="cellIs" dxfId="4229" priority="579" operator="equal">
      <formula>0</formula>
    </cfRule>
  </conditionalFormatting>
  <conditionalFormatting sqref="AB25">
    <cfRule type="cellIs" dxfId="4228" priority="578" operator="equal">
      <formula>0</formula>
    </cfRule>
  </conditionalFormatting>
  <conditionalFormatting sqref="AF25">
    <cfRule type="cellIs" dxfId="4227" priority="577" operator="lessThan">
      <formula>1</formula>
    </cfRule>
  </conditionalFormatting>
  <conditionalFormatting sqref="AP25">
    <cfRule type="cellIs" dxfId="4226" priority="575" operator="lessThan">
      <formula>1</formula>
    </cfRule>
  </conditionalFormatting>
  <conditionalFormatting sqref="AK25 AU25">
    <cfRule type="cellIs" dxfId="4225" priority="576" operator="lessThan">
      <formula>1</formula>
    </cfRule>
  </conditionalFormatting>
  <conditionalFormatting sqref="AG25">
    <cfRule type="cellIs" dxfId="4224" priority="574" operator="equal">
      <formula>0</formula>
    </cfRule>
  </conditionalFormatting>
  <conditionalFormatting sqref="AQ15:AQ16">
    <cfRule type="cellIs" dxfId="4223" priority="572" operator="equal">
      <formula>0</formula>
    </cfRule>
  </conditionalFormatting>
  <conditionalFormatting sqref="AL15">
    <cfRule type="cellIs" dxfId="4222" priority="573" operator="equal">
      <formula>0</formula>
    </cfRule>
  </conditionalFormatting>
  <conditionalFormatting sqref="AV25">
    <cfRule type="cellIs" dxfId="4221" priority="571" operator="equal">
      <formula>0</formula>
    </cfRule>
  </conditionalFormatting>
  <conditionalFormatting sqref="J25">
    <cfRule type="cellIs" dxfId="4220" priority="570" operator="greaterThan">
      <formula>1</formula>
    </cfRule>
  </conditionalFormatting>
  <conditionalFormatting sqref="I25">
    <cfRule type="cellIs" dxfId="4219" priority="569" operator="greaterThan">
      <formula>1</formula>
    </cfRule>
  </conditionalFormatting>
  <conditionalFormatting sqref="Z12">
    <cfRule type="cellIs" dxfId="4218" priority="567" operator="lessThan">
      <formula>1</formula>
    </cfRule>
  </conditionalFormatting>
  <conditionalFormatting sqref="AA12">
    <cfRule type="cellIs" dxfId="4217" priority="566" operator="lessThan">
      <formula>1</formula>
    </cfRule>
  </conditionalFormatting>
  <conditionalFormatting sqref="W12">
    <cfRule type="cellIs" dxfId="4216" priority="568" operator="lessThan">
      <formula>N12</formula>
    </cfRule>
  </conditionalFormatting>
  <conditionalFormatting sqref="AQ12">
    <cfRule type="cellIs" dxfId="4215" priority="565" operator="equal">
      <formula>0</formula>
    </cfRule>
  </conditionalFormatting>
  <conditionalFormatting sqref="AZ12 BE12 BJ12">
    <cfRule type="cellIs" dxfId="4214" priority="564" operator="lessThan">
      <formula>1</formula>
    </cfRule>
  </conditionalFormatting>
  <conditionalFormatting sqref="BA12">
    <cfRule type="cellIs" dxfId="4213" priority="563" operator="equal">
      <formula>0</formula>
    </cfRule>
  </conditionalFormatting>
  <conditionalFormatting sqref="BF12">
    <cfRule type="cellIs" dxfId="4212" priority="562" operator="equal">
      <formula>0</formula>
    </cfRule>
  </conditionalFormatting>
  <conditionalFormatting sqref="BK12">
    <cfRule type="cellIs" dxfId="4211" priority="561" operator="equal">
      <formula>0</formula>
    </cfRule>
  </conditionalFormatting>
  <conditionalFormatting sqref="BP12">
    <cfRule type="cellIs" dxfId="4210" priority="560" operator="equal">
      <formula>0</formula>
    </cfRule>
  </conditionalFormatting>
  <conditionalFormatting sqref="BU12">
    <cfRule type="cellIs" dxfId="4209" priority="559" operator="equal">
      <formula>0</formula>
    </cfRule>
  </conditionalFormatting>
  <conditionalFormatting sqref="BF12">
    <cfRule type="cellIs" dxfId="4208" priority="558" operator="equal">
      <formula>0</formula>
    </cfRule>
  </conditionalFormatting>
  <conditionalFormatting sqref="AB12">
    <cfRule type="cellIs" dxfId="4207" priority="557" operator="equal">
      <formula>0</formula>
    </cfRule>
  </conditionalFormatting>
  <conditionalFormatting sqref="AF12">
    <cfRule type="cellIs" dxfId="4206" priority="556" operator="lessThan">
      <formula>1</formula>
    </cfRule>
  </conditionalFormatting>
  <conditionalFormatting sqref="AP12">
    <cfRule type="cellIs" dxfId="4205" priority="554" operator="lessThan">
      <formula>1</formula>
    </cfRule>
  </conditionalFormatting>
  <conditionalFormatting sqref="AK12 AU12">
    <cfRule type="cellIs" dxfId="4204" priority="555" operator="lessThan">
      <formula>1</formula>
    </cfRule>
  </conditionalFormatting>
  <conditionalFormatting sqref="AG12">
    <cfRule type="cellIs" dxfId="4203" priority="553" operator="equal">
      <formula>0</formula>
    </cfRule>
  </conditionalFormatting>
  <conditionalFormatting sqref="AL12">
    <cfRule type="cellIs" dxfId="4202" priority="552" operator="equal">
      <formula>0</formula>
    </cfRule>
  </conditionalFormatting>
  <conditionalFormatting sqref="AQ12">
    <cfRule type="cellIs" dxfId="4201" priority="551" operator="equal">
      <formula>0</formula>
    </cfRule>
  </conditionalFormatting>
  <conditionalFormatting sqref="AV12">
    <cfRule type="cellIs" dxfId="4200" priority="550" operator="equal">
      <formula>0</formula>
    </cfRule>
  </conditionalFormatting>
  <conditionalFormatting sqref="Z15">
    <cfRule type="cellIs" dxfId="4199" priority="547" operator="lessThan">
      <formula>1</formula>
    </cfRule>
  </conditionalFormatting>
  <conditionalFormatting sqref="AA15">
    <cfRule type="cellIs" dxfId="4198" priority="546" operator="lessThan">
      <formula>1</formula>
    </cfRule>
  </conditionalFormatting>
  <conditionalFormatting sqref="G15">
    <cfRule type="cellIs" dxfId="4197" priority="549" operator="lessThan">
      <formula>F15</formula>
    </cfRule>
  </conditionalFormatting>
  <conditionalFormatting sqref="W15">
    <cfRule type="cellIs" dxfId="4196" priority="548" operator="lessThan">
      <formula>N15</formula>
    </cfRule>
  </conditionalFormatting>
  <conditionalFormatting sqref="H15">
    <cfRule type="cellIs" dxfId="4195" priority="545" operator="greaterThan">
      <formula>1</formula>
    </cfRule>
  </conditionalFormatting>
  <conditionalFormatting sqref="AZ15 BE15 BJ15 BT15">
    <cfRule type="cellIs" dxfId="4194" priority="544" operator="lessThan">
      <formula>1</formula>
    </cfRule>
  </conditionalFormatting>
  <conditionalFormatting sqref="AB15">
    <cfRule type="cellIs" dxfId="4193" priority="543" operator="equal">
      <formula>0</formula>
    </cfRule>
  </conditionalFormatting>
  <conditionalFormatting sqref="AF15">
    <cfRule type="cellIs" dxfId="4192" priority="542" operator="lessThan">
      <formula>1</formula>
    </cfRule>
  </conditionalFormatting>
  <conditionalFormatting sqref="AP15">
    <cfRule type="cellIs" dxfId="4191" priority="540" operator="lessThan">
      <formula>1</formula>
    </cfRule>
  </conditionalFormatting>
  <conditionalFormatting sqref="AK15 AU15">
    <cfRule type="cellIs" dxfId="4190" priority="541" operator="lessThan">
      <formula>1</formula>
    </cfRule>
  </conditionalFormatting>
  <conditionalFormatting sqref="AG15">
    <cfRule type="cellIs" dxfId="4189" priority="539" operator="equal">
      <formula>0</formula>
    </cfRule>
  </conditionalFormatting>
  <conditionalFormatting sqref="Z28">
    <cfRule type="cellIs" dxfId="4188" priority="536" operator="lessThan">
      <formula>1</formula>
    </cfRule>
  </conditionalFormatting>
  <conditionalFormatting sqref="AA28">
    <cfRule type="cellIs" dxfId="4187" priority="535" operator="lessThan">
      <formula>1</formula>
    </cfRule>
  </conditionalFormatting>
  <conditionalFormatting sqref="G28">
    <cfRule type="cellIs" dxfId="4186" priority="538" operator="lessThan">
      <formula>F28</formula>
    </cfRule>
  </conditionalFormatting>
  <conditionalFormatting sqref="W28">
    <cfRule type="cellIs" dxfId="4185" priority="537" operator="lessThan">
      <formula>N28</formula>
    </cfRule>
  </conditionalFormatting>
  <conditionalFormatting sqref="H28">
    <cfRule type="cellIs" dxfId="4184" priority="534" operator="greaterThan">
      <formula>1</formula>
    </cfRule>
  </conditionalFormatting>
  <conditionalFormatting sqref="AQ28">
    <cfRule type="cellIs" dxfId="4183" priority="533" operator="equal">
      <formula>0</formula>
    </cfRule>
  </conditionalFormatting>
  <conditionalFormatting sqref="AZ28 BE28 BJ28 BT28">
    <cfRule type="cellIs" dxfId="4182" priority="532" operator="lessThan">
      <formula>1</formula>
    </cfRule>
  </conditionalFormatting>
  <conditionalFormatting sqref="BA28">
    <cfRule type="cellIs" dxfId="4181" priority="531" operator="equal">
      <formula>0</formula>
    </cfRule>
  </conditionalFormatting>
  <conditionalFormatting sqref="BF28">
    <cfRule type="cellIs" dxfId="4180" priority="530" operator="equal">
      <formula>0</formula>
    </cfRule>
  </conditionalFormatting>
  <conditionalFormatting sqref="BK28">
    <cfRule type="cellIs" dxfId="4179" priority="529" operator="equal">
      <formula>0</formula>
    </cfRule>
  </conditionalFormatting>
  <conditionalFormatting sqref="BP28">
    <cfRule type="cellIs" dxfId="4178" priority="528" operator="equal">
      <formula>0</formula>
    </cfRule>
  </conditionalFormatting>
  <conditionalFormatting sqref="BU28">
    <cfRule type="cellIs" dxfId="4177" priority="527" operator="equal">
      <formula>0</formula>
    </cfRule>
  </conditionalFormatting>
  <conditionalFormatting sqref="BF28">
    <cfRule type="cellIs" dxfId="4176" priority="526" operator="equal">
      <formula>0</formula>
    </cfRule>
  </conditionalFormatting>
  <conditionalFormatting sqref="AB28">
    <cfRule type="cellIs" dxfId="4175" priority="525" operator="equal">
      <formula>0</formula>
    </cfRule>
  </conditionalFormatting>
  <conditionalFormatting sqref="AF28">
    <cfRule type="cellIs" dxfId="4174" priority="524" operator="lessThan">
      <formula>1</formula>
    </cfRule>
  </conditionalFormatting>
  <conditionalFormatting sqref="AP28">
    <cfRule type="cellIs" dxfId="4173" priority="522" operator="lessThan">
      <formula>1</formula>
    </cfRule>
  </conditionalFormatting>
  <conditionalFormatting sqref="AK28 AU28">
    <cfRule type="cellIs" dxfId="4172" priority="523" operator="lessThan">
      <formula>1</formula>
    </cfRule>
  </conditionalFormatting>
  <conditionalFormatting sqref="AG28">
    <cfRule type="cellIs" dxfId="4171" priority="521" operator="equal">
      <formula>0</formula>
    </cfRule>
  </conditionalFormatting>
  <conditionalFormatting sqref="AL28">
    <cfRule type="cellIs" dxfId="4170" priority="520" operator="equal">
      <formula>0</formula>
    </cfRule>
  </conditionalFormatting>
  <conditionalFormatting sqref="AQ28">
    <cfRule type="cellIs" dxfId="4169" priority="519" operator="equal">
      <formula>0</formula>
    </cfRule>
  </conditionalFormatting>
  <conditionalFormatting sqref="AV28">
    <cfRule type="cellIs" dxfId="4168" priority="518" operator="equal">
      <formula>0</formula>
    </cfRule>
  </conditionalFormatting>
  <conditionalFormatting sqref="AZ11 BE11 BJ11">
    <cfRule type="cellIs" dxfId="4167" priority="513" operator="lessThan">
      <formula>1</formula>
    </cfRule>
  </conditionalFormatting>
  <conditionalFormatting sqref="BK11">
    <cfRule type="cellIs" dxfId="4166" priority="510" operator="equal">
      <formula>0</formula>
    </cfRule>
  </conditionalFormatting>
  <conditionalFormatting sqref="BU11">
    <cfRule type="cellIs" dxfId="4165" priority="508" operator="equal">
      <formula>0</formula>
    </cfRule>
  </conditionalFormatting>
  <conditionalFormatting sqref="BF11">
    <cfRule type="cellIs" dxfId="4164" priority="507" operator="equal">
      <formula>0</formula>
    </cfRule>
  </conditionalFormatting>
  <conditionalFormatting sqref="AB11">
    <cfRule type="cellIs" dxfId="4163" priority="506" operator="equal">
      <formula>0</formula>
    </cfRule>
  </conditionalFormatting>
  <conditionalFormatting sqref="AV11">
    <cfRule type="cellIs" dxfId="4162" priority="499" operator="equal">
      <formula>0</formula>
    </cfRule>
  </conditionalFormatting>
  <conditionalFormatting sqref="Z11">
    <cfRule type="cellIs" dxfId="4161" priority="516" operator="lessThan">
      <formula>1</formula>
    </cfRule>
  </conditionalFormatting>
  <conditionalFormatting sqref="AA11">
    <cfRule type="cellIs" dxfId="4160" priority="515" operator="lessThan">
      <formula>1</formula>
    </cfRule>
  </conditionalFormatting>
  <conditionalFormatting sqref="W11">
    <cfRule type="cellIs" dxfId="4159" priority="517" operator="lessThan">
      <formula>N11</formula>
    </cfRule>
  </conditionalFormatting>
  <conditionalFormatting sqref="AQ11">
    <cfRule type="cellIs" dxfId="4158" priority="514" operator="equal">
      <formula>0</formula>
    </cfRule>
  </conditionalFormatting>
  <conditionalFormatting sqref="BA11">
    <cfRule type="cellIs" dxfId="4157" priority="512" operator="equal">
      <formula>0</formula>
    </cfRule>
  </conditionalFormatting>
  <conditionalFormatting sqref="BF11">
    <cfRule type="cellIs" dxfId="4156" priority="511" operator="equal">
      <formula>0</formula>
    </cfRule>
  </conditionalFormatting>
  <conditionalFormatting sqref="BP11">
    <cfRule type="cellIs" dxfId="4155" priority="509" operator="equal">
      <formula>0</formula>
    </cfRule>
  </conditionalFormatting>
  <conditionalFormatting sqref="AF11">
    <cfRule type="cellIs" dxfId="4154" priority="505" operator="lessThan">
      <formula>1</formula>
    </cfRule>
  </conditionalFormatting>
  <conditionalFormatting sqref="AP11">
    <cfRule type="cellIs" dxfId="4153" priority="503" operator="lessThan">
      <formula>1</formula>
    </cfRule>
  </conditionalFormatting>
  <conditionalFormatting sqref="AK11 AU11">
    <cfRule type="cellIs" dxfId="4152" priority="504" operator="lessThan">
      <formula>1</formula>
    </cfRule>
  </conditionalFormatting>
  <conditionalFormatting sqref="AG11">
    <cfRule type="cellIs" dxfId="4151" priority="502" operator="equal">
      <formula>0</formula>
    </cfRule>
  </conditionalFormatting>
  <conditionalFormatting sqref="AL11">
    <cfRule type="cellIs" dxfId="4150" priority="501" operator="equal">
      <formula>0</formula>
    </cfRule>
  </conditionalFormatting>
  <conditionalFormatting sqref="AQ11">
    <cfRule type="cellIs" dxfId="4149" priority="500" operator="equal">
      <formula>0</formula>
    </cfRule>
  </conditionalFormatting>
  <conditionalFormatting sqref="Z9">
    <cfRule type="cellIs" dxfId="4148" priority="497" operator="lessThan">
      <formula>1</formula>
    </cfRule>
  </conditionalFormatting>
  <conditionalFormatting sqref="AA9">
    <cfRule type="cellIs" dxfId="4147" priority="496" operator="lessThan">
      <formula>1</formula>
    </cfRule>
  </conditionalFormatting>
  <conditionalFormatting sqref="W9">
    <cfRule type="cellIs" dxfId="4146" priority="498" operator="lessThan">
      <formula>N9</formula>
    </cfRule>
  </conditionalFormatting>
  <conditionalFormatting sqref="I28">
    <cfRule type="cellIs" dxfId="4145" priority="479" operator="greaterThan">
      <formula>1</formula>
    </cfRule>
  </conditionalFormatting>
  <conditionalFormatting sqref="AF9">
    <cfRule type="cellIs" dxfId="4144" priority="495" operator="lessThan">
      <formula>1</formula>
    </cfRule>
  </conditionalFormatting>
  <conditionalFormatting sqref="Z16">
    <cfRule type="cellIs" dxfId="4143" priority="492" operator="lessThan">
      <formula>1</formula>
    </cfRule>
  </conditionalFormatting>
  <conditionalFormatting sqref="AA16">
    <cfRule type="cellIs" dxfId="4142" priority="491" operator="lessThan">
      <formula>1</formula>
    </cfRule>
  </conditionalFormatting>
  <conditionalFormatting sqref="G16">
    <cfRule type="cellIs" dxfId="4141" priority="494" operator="lessThan">
      <formula>F16</formula>
    </cfRule>
  </conditionalFormatting>
  <conditionalFormatting sqref="W16">
    <cfRule type="cellIs" dxfId="4140" priority="493" operator="lessThan">
      <formula>N16</formula>
    </cfRule>
  </conditionalFormatting>
  <conditionalFormatting sqref="H16">
    <cfRule type="cellIs" dxfId="4139" priority="490" operator="greaterThan">
      <formula>1</formula>
    </cfRule>
  </conditionalFormatting>
  <conditionalFormatting sqref="AG16 BF16 BA16 AL16 AV16">
    <cfRule type="cellIs" dxfId="4138" priority="489" operator="equal">
      <formula>0</formula>
    </cfRule>
  </conditionalFormatting>
  <conditionalFormatting sqref="AZ16 BE16 BJ16 BT16">
    <cfRule type="cellIs" dxfId="4137" priority="488" operator="lessThan">
      <formula>1</formula>
    </cfRule>
  </conditionalFormatting>
  <conditionalFormatting sqref="BF16">
    <cfRule type="cellIs" dxfId="4136" priority="487" operator="equal">
      <formula>0</formula>
    </cfRule>
  </conditionalFormatting>
  <conditionalFormatting sqref="AF16">
    <cfRule type="cellIs" dxfId="4135" priority="486" operator="lessThan">
      <formula>1</formula>
    </cfRule>
  </conditionalFormatting>
  <conditionalFormatting sqref="AP16">
    <cfRule type="cellIs" dxfId="4134" priority="484" operator="lessThan">
      <formula>1</formula>
    </cfRule>
  </conditionalFormatting>
  <conditionalFormatting sqref="AK16 AU16">
    <cfRule type="cellIs" dxfId="4133" priority="485" operator="lessThan">
      <formula>1</formula>
    </cfRule>
  </conditionalFormatting>
  <conditionalFormatting sqref="I16">
    <cfRule type="cellIs" dxfId="4132" priority="483" operator="greaterThan">
      <formula>1</formula>
    </cfRule>
  </conditionalFormatting>
  <conditionalFormatting sqref="J23">
    <cfRule type="cellIs" dxfId="4131" priority="482" operator="greaterThan">
      <formula>1</formula>
    </cfRule>
  </conditionalFormatting>
  <conditionalFormatting sqref="J18">
    <cfRule type="cellIs" dxfId="4130" priority="481" operator="greaterThan">
      <formula>1</formula>
    </cfRule>
  </conditionalFormatting>
  <conditionalFormatting sqref="J52">
    <cfRule type="cellIs" dxfId="4129" priority="480" operator="greaterThan">
      <formula>1</formula>
    </cfRule>
  </conditionalFormatting>
  <conditionalFormatting sqref="I32">
    <cfRule type="cellIs" dxfId="4128" priority="477" operator="greaterThan">
      <formula>1</formula>
    </cfRule>
  </conditionalFormatting>
  <conditionalFormatting sqref="J53">
    <cfRule type="cellIs" dxfId="4127" priority="478" operator="greaterThan">
      <formula>1</formula>
    </cfRule>
  </conditionalFormatting>
  <conditionalFormatting sqref="I30">
    <cfRule type="cellIs" dxfId="4126" priority="476" operator="greaterThan">
      <formula>1</formula>
    </cfRule>
  </conditionalFormatting>
  <conditionalFormatting sqref="I53">
    <cfRule type="cellIs" dxfId="4125" priority="475" operator="greaterThan">
      <formula>1</formula>
    </cfRule>
  </conditionalFormatting>
  <conditionalFormatting sqref="AA24">
    <cfRule type="cellIs" dxfId="4124" priority="471" operator="lessThan">
      <formula>1</formula>
    </cfRule>
  </conditionalFormatting>
  <conditionalFormatting sqref="G24">
    <cfRule type="cellIs" dxfId="4123" priority="474" operator="lessThan">
      <formula>F24</formula>
    </cfRule>
  </conditionalFormatting>
  <conditionalFormatting sqref="W24">
    <cfRule type="cellIs" dxfId="4122" priority="473" operator="lessThan">
      <formula>N24</formula>
    </cfRule>
  </conditionalFormatting>
  <conditionalFormatting sqref="Z24">
    <cfRule type="cellIs" dxfId="4121" priority="472" operator="lessThan">
      <formula>1</formula>
    </cfRule>
  </conditionalFormatting>
  <conditionalFormatting sqref="H24">
    <cfRule type="cellIs" dxfId="4120" priority="470" operator="greaterThan">
      <formula>1</formula>
    </cfRule>
  </conditionalFormatting>
  <conditionalFormatting sqref="AQ24">
    <cfRule type="cellIs" dxfId="4119" priority="469" operator="equal">
      <formula>0</formula>
    </cfRule>
  </conditionalFormatting>
  <conditionalFormatting sqref="AZ24 BE24 BJ24 BT24">
    <cfRule type="cellIs" dxfId="4118" priority="468" operator="lessThan">
      <formula>1</formula>
    </cfRule>
  </conditionalFormatting>
  <conditionalFormatting sqref="BA24">
    <cfRule type="cellIs" dxfId="4117" priority="467" operator="equal">
      <formula>0</formula>
    </cfRule>
  </conditionalFormatting>
  <conditionalFormatting sqref="BF24">
    <cfRule type="cellIs" dxfId="4116" priority="466" operator="equal">
      <formula>0</formula>
    </cfRule>
  </conditionalFormatting>
  <conditionalFormatting sqref="BK24">
    <cfRule type="cellIs" dxfId="4115" priority="465" operator="equal">
      <formula>0</formula>
    </cfRule>
  </conditionalFormatting>
  <conditionalFormatting sqref="BP24">
    <cfRule type="cellIs" dxfId="4114" priority="464" operator="equal">
      <formula>0</formula>
    </cfRule>
  </conditionalFormatting>
  <conditionalFormatting sqref="BU24">
    <cfRule type="cellIs" dxfId="4113" priority="463" operator="equal">
      <formula>0</formula>
    </cfRule>
  </conditionalFormatting>
  <conditionalFormatting sqref="AB24">
    <cfRule type="cellIs" dxfId="4112" priority="462" operator="equal">
      <formula>0</formula>
    </cfRule>
  </conditionalFormatting>
  <conditionalFormatting sqref="AF24">
    <cfRule type="cellIs" dxfId="4111" priority="461" operator="lessThan">
      <formula>1</formula>
    </cfRule>
  </conditionalFormatting>
  <conditionalFormatting sqref="AP24">
    <cfRule type="cellIs" dxfId="4110" priority="459" operator="lessThan">
      <formula>1</formula>
    </cfRule>
  </conditionalFormatting>
  <conditionalFormatting sqref="AK24 AU24">
    <cfRule type="cellIs" dxfId="4109" priority="460" operator="lessThan">
      <formula>1</formula>
    </cfRule>
  </conditionalFormatting>
  <conditionalFormatting sqref="AG24">
    <cfRule type="cellIs" dxfId="4108" priority="458" operator="equal">
      <formula>0</formula>
    </cfRule>
  </conditionalFormatting>
  <conditionalFormatting sqref="AQ24">
    <cfRule type="cellIs" dxfId="4107" priority="456" operator="equal">
      <formula>0</formula>
    </cfRule>
  </conditionalFormatting>
  <conditionalFormatting sqref="AL24">
    <cfRule type="cellIs" dxfId="4106" priority="457" operator="equal">
      <formula>0</formula>
    </cfRule>
  </conditionalFormatting>
  <conditionalFormatting sqref="AV24">
    <cfRule type="cellIs" dxfId="4105" priority="455" operator="equal">
      <formula>0</formula>
    </cfRule>
  </conditionalFormatting>
  <conditionalFormatting sqref="Z22">
    <cfRule type="cellIs" dxfId="4104" priority="453" operator="lessThan">
      <formula>1</formula>
    </cfRule>
  </conditionalFormatting>
  <conditionalFormatting sqref="AA22">
    <cfRule type="cellIs" dxfId="4103" priority="452" operator="lessThan">
      <formula>1</formula>
    </cfRule>
  </conditionalFormatting>
  <conditionalFormatting sqref="W22">
    <cfRule type="cellIs" dxfId="4102" priority="454" operator="lessThan">
      <formula>N22</formula>
    </cfRule>
  </conditionalFormatting>
  <conditionalFormatting sqref="H22">
    <cfRule type="cellIs" dxfId="4101" priority="451" operator="greaterThan">
      <formula>1</formula>
    </cfRule>
  </conditionalFormatting>
  <conditionalFormatting sqref="AQ22">
    <cfRule type="cellIs" dxfId="4100" priority="450" operator="equal">
      <formula>0</formula>
    </cfRule>
  </conditionalFormatting>
  <conditionalFormatting sqref="AZ22 BE22 BJ22 BT22">
    <cfRule type="cellIs" dxfId="4099" priority="449" operator="lessThan">
      <formula>1</formula>
    </cfRule>
  </conditionalFormatting>
  <conditionalFormatting sqref="BA22">
    <cfRule type="cellIs" dxfId="4098" priority="448" operator="equal">
      <formula>0</formula>
    </cfRule>
  </conditionalFormatting>
  <conditionalFormatting sqref="BF22">
    <cfRule type="cellIs" dxfId="4097" priority="447" operator="equal">
      <formula>0</formula>
    </cfRule>
  </conditionalFormatting>
  <conditionalFormatting sqref="BK22">
    <cfRule type="cellIs" dxfId="4096" priority="446" operator="equal">
      <formula>0</formula>
    </cfRule>
  </conditionalFormatting>
  <conditionalFormatting sqref="BP22">
    <cfRule type="cellIs" dxfId="4095" priority="445" operator="equal">
      <formula>0</formula>
    </cfRule>
  </conditionalFormatting>
  <conditionalFormatting sqref="BU22">
    <cfRule type="cellIs" dxfId="4094" priority="444" operator="equal">
      <formula>0</formula>
    </cfRule>
  </conditionalFormatting>
  <conditionalFormatting sqref="BF22">
    <cfRule type="cellIs" dxfId="4093" priority="443" operator="equal">
      <formula>0</formula>
    </cfRule>
  </conditionalFormatting>
  <conditionalFormatting sqref="AB22">
    <cfRule type="cellIs" dxfId="4092" priority="442" operator="equal">
      <formula>0</formula>
    </cfRule>
  </conditionalFormatting>
  <conditionalFormatting sqref="AF22">
    <cfRule type="cellIs" dxfId="4091" priority="441" operator="lessThan">
      <formula>1</formula>
    </cfRule>
  </conditionalFormatting>
  <conditionalFormatting sqref="AP22">
    <cfRule type="cellIs" dxfId="4090" priority="439" operator="lessThan">
      <formula>1</formula>
    </cfRule>
  </conditionalFormatting>
  <conditionalFormatting sqref="AK22 AU22">
    <cfRule type="cellIs" dxfId="4089" priority="440" operator="lessThan">
      <formula>1</formula>
    </cfRule>
  </conditionalFormatting>
  <conditionalFormatting sqref="AG22">
    <cfRule type="cellIs" dxfId="4088" priority="438" operator="equal">
      <formula>0</formula>
    </cfRule>
  </conditionalFormatting>
  <conditionalFormatting sqref="AL22">
    <cfRule type="cellIs" dxfId="4087" priority="437" operator="equal">
      <formula>0</formula>
    </cfRule>
  </conditionalFormatting>
  <conditionalFormatting sqref="AQ22">
    <cfRule type="cellIs" dxfId="4086" priority="436" operator="equal">
      <formula>0</formula>
    </cfRule>
  </conditionalFormatting>
  <conditionalFormatting sqref="AV22">
    <cfRule type="cellIs" dxfId="4085" priority="435" operator="equal">
      <formula>0</formula>
    </cfRule>
  </conditionalFormatting>
  <conditionalFormatting sqref="AA19">
    <cfRule type="cellIs" dxfId="4084" priority="431" operator="lessThan">
      <formula>1</formula>
    </cfRule>
  </conditionalFormatting>
  <conditionalFormatting sqref="G19">
    <cfRule type="cellIs" dxfId="4083" priority="434" operator="lessThan">
      <formula>F19</formula>
    </cfRule>
  </conditionalFormatting>
  <conditionalFormatting sqref="W19">
    <cfRule type="cellIs" dxfId="4082" priority="433" operator="lessThan">
      <formula>N19</formula>
    </cfRule>
  </conditionalFormatting>
  <conditionalFormatting sqref="Z19">
    <cfRule type="cellIs" dxfId="4081" priority="432" operator="lessThan">
      <formula>1</formula>
    </cfRule>
  </conditionalFormatting>
  <conditionalFormatting sqref="AQ19">
    <cfRule type="cellIs" dxfId="4080" priority="430" operator="equal">
      <formula>0</formula>
    </cfRule>
  </conditionalFormatting>
  <conditionalFormatting sqref="AZ19 BE19 BJ19 BT19">
    <cfRule type="cellIs" dxfId="4079" priority="429" operator="lessThan">
      <formula>1</formula>
    </cfRule>
  </conditionalFormatting>
  <conditionalFormatting sqref="BA19">
    <cfRule type="cellIs" dxfId="4078" priority="428" operator="equal">
      <formula>0</formula>
    </cfRule>
  </conditionalFormatting>
  <conditionalFormatting sqref="BF19">
    <cfRule type="cellIs" dxfId="4077" priority="427" operator="equal">
      <formula>0</formula>
    </cfRule>
  </conditionalFormatting>
  <conditionalFormatting sqref="BK19">
    <cfRule type="cellIs" dxfId="4076" priority="426" operator="equal">
      <formula>0</formula>
    </cfRule>
  </conditionalFormatting>
  <conditionalFormatting sqref="BP19">
    <cfRule type="cellIs" dxfId="4075" priority="425" operator="equal">
      <formula>0</formula>
    </cfRule>
  </conditionalFormatting>
  <conditionalFormatting sqref="BU19">
    <cfRule type="cellIs" dxfId="4074" priority="424" operator="equal">
      <formula>0</formula>
    </cfRule>
  </conditionalFormatting>
  <conditionalFormatting sqref="AF19">
    <cfRule type="cellIs" dxfId="4073" priority="422" operator="lessThan">
      <formula>1</formula>
    </cfRule>
  </conditionalFormatting>
  <conditionalFormatting sqref="AP19">
    <cfRule type="cellIs" dxfId="4072" priority="420" operator="lessThan">
      <formula>1</formula>
    </cfRule>
  </conditionalFormatting>
  <conditionalFormatting sqref="AK19 AU19">
    <cfRule type="cellIs" dxfId="4071" priority="421" operator="lessThan">
      <formula>1</formula>
    </cfRule>
  </conditionalFormatting>
  <conditionalFormatting sqref="AG19">
    <cfRule type="cellIs" dxfId="4070" priority="419" operator="equal">
      <formula>0</formula>
    </cfRule>
  </conditionalFormatting>
  <conditionalFormatting sqref="AQ19">
    <cfRule type="cellIs" dxfId="4069" priority="417" operator="equal">
      <formula>0</formula>
    </cfRule>
  </conditionalFormatting>
  <conditionalFormatting sqref="AL19">
    <cfRule type="cellIs" dxfId="4068" priority="418" operator="equal">
      <formula>0</formula>
    </cfRule>
  </conditionalFormatting>
  <conditionalFormatting sqref="AV19">
    <cfRule type="cellIs" dxfId="4067" priority="416" operator="equal">
      <formula>0</formula>
    </cfRule>
  </conditionalFormatting>
  <conditionalFormatting sqref="J19">
    <cfRule type="cellIs" dxfId="4066" priority="415" operator="greaterThan">
      <formula>1</formula>
    </cfRule>
  </conditionalFormatting>
  <conditionalFormatting sqref="I19">
    <cfRule type="cellIs" dxfId="4065" priority="414" operator="greaterThan">
      <formula>1</formula>
    </cfRule>
  </conditionalFormatting>
  <conditionalFormatting sqref="I15">
    <cfRule type="cellIs" dxfId="4064" priority="413" operator="greaterThan">
      <formula>1</formula>
    </cfRule>
  </conditionalFormatting>
  <conditionalFormatting sqref="W39">
    <cfRule type="cellIs" dxfId="4063" priority="412" operator="lessThan">
      <formula>N39</formula>
    </cfRule>
  </conditionalFormatting>
  <conditionalFormatting sqref="G39">
    <cfRule type="cellIs" dxfId="4062" priority="411" operator="lessThan">
      <formula>F39</formula>
    </cfRule>
  </conditionalFormatting>
  <conditionalFormatting sqref="AA39">
    <cfRule type="cellIs" dxfId="4061" priority="409" operator="lessThan">
      <formula>1</formula>
    </cfRule>
  </conditionalFormatting>
  <conditionalFormatting sqref="Z39">
    <cfRule type="cellIs" dxfId="4060" priority="410" operator="lessThan">
      <formula>1</formula>
    </cfRule>
  </conditionalFormatting>
  <conditionalFormatting sqref="H39">
    <cfRule type="cellIs" dxfId="4059" priority="408" operator="greaterThan">
      <formula>1</formula>
    </cfRule>
  </conditionalFormatting>
  <conditionalFormatting sqref="J39">
    <cfRule type="cellIs" dxfId="4058" priority="407" operator="greaterThan">
      <formula>1</formula>
    </cfRule>
  </conditionalFormatting>
  <conditionalFormatting sqref="AB39">
    <cfRule type="cellIs" dxfId="4057" priority="406" operator="equal">
      <formula>0</formula>
    </cfRule>
  </conditionalFormatting>
  <conditionalFormatting sqref="AZ39 BE39 BJ39 BT39">
    <cfRule type="cellIs" dxfId="4056" priority="405" operator="lessThan">
      <formula>1</formula>
    </cfRule>
  </conditionalFormatting>
  <conditionalFormatting sqref="BA39">
    <cfRule type="cellIs" dxfId="4055" priority="404" operator="equal">
      <formula>0</formula>
    </cfRule>
  </conditionalFormatting>
  <conditionalFormatting sqref="BF39">
    <cfRule type="cellIs" dxfId="4054" priority="403" operator="equal">
      <formula>0</formula>
    </cfRule>
  </conditionalFormatting>
  <conditionalFormatting sqref="BK39">
    <cfRule type="cellIs" dxfId="4053" priority="402" operator="equal">
      <formula>0</formula>
    </cfRule>
  </conditionalFormatting>
  <conditionalFormatting sqref="BP39">
    <cfRule type="cellIs" dxfId="4052" priority="401" operator="equal">
      <formula>0</formula>
    </cfRule>
  </conditionalFormatting>
  <conditionalFormatting sqref="BU39">
    <cfRule type="cellIs" dxfId="4051" priority="400" operator="equal">
      <formula>0</formula>
    </cfRule>
  </conditionalFormatting>
  <conditionalFormatting sqref="AB39">
    <cfRule type="cellIs" dxfId="4050" priority="399" operator="equal">
      <formula>0</formula>
    </cfRule>
  </conditionalFormatting>
  <conditionalFormatting sqref="AF39">
    <cfRule type="cellIs" dxfId="4049" priority="398" operator="lessThan">
      <formula>1</formula>
    </cfRule>
  </conditionalFormatting>
  <conditionalFormatting sqref="AL39">
    <cfRule type="cellIs" dxfId="4048" priority="395" operator="equal">
      <formula>0</formula>
    </cfRule>
  </conditionalFormatting>
  <conditionalFormatting sqref="AU39 AK39 AP39">
    <cfRule type="cellIs" dxfId="4047" priority="397" operator="lessThan">
      <formula>1</formula>
    </cfRule>
  </conditionalFormatting>
  <conditionalFormatting sqref="AG39">
    <cfRule type="cellIs" dxfId="4046" priority="396" operator="equal">
      <formula>0</formula>
    </cfRule>
  </conditionalFormatting>
  <conditionalFormatting sqref="AV39">
    <cfRule type="cellIs" dxfId="4045" priority="393" operator="equal">
      <formula>0</formula>
    </cfRule>
  </conditionalFormatting>
  <conditionalFormatting sqref="AQ39">
    <cfRule type="cellIs" dxfId="4044" priority="394" operator="equal">
      <formula>0</formula>
    </cfRule>
  </conditionalFormatting>
  <conditionalFormatting sqref="W17">
    <cfRule type="cellIs" dxfId="4043" priority="392" operator="lessThan">
      <formula>N17</formula>
    </cfRule>
  </conditionalFormatting>
  <conditionalFormatting sqref="Z17">
    <cfRule type="cellIs" dxfId="4042" priority="390" operator="lessThan">
      <formula>1</formula>
    </cfRule>
  </conditionalFormatting>
  <conditionalFormatting sqref="G17">
    <cfRule type="cellIs" dxfId="4041" priority="391" operator="lessThan">
      <formula>F17</formula>
    </cfRule>
  </conditionalFormatting>
  <conditionalFormatting sqref="AA17">
    <cfRule type="cellIs" dxfId="4040" priority="389" operator="lessThan">
      <formula>1</formula>
    </cfRule>
  </conditionalFormatting>
  <conditionalFormatting sqref="H17">
    <cfRule type="cellIs" dxfId="4039" priority="388" operator="greaterThan">
      <formula>1</formula>
    </cfRule>
  </conditionalFormatting>
  <conditionalFormatting sqref="J17">
    <cfRule type="cellIs" dxfId="4038" priority="387" operator="greaterThan">
      <formula>1</formula>
    </cfRule>
  </conditionalFormatting>
  <conditionalFormatting sqref="BF17 BA17 BK17 BP17 BU17 AG17 AL17 AV17 AQ17">
    <cfRule type="cellIs" dxfId="4037" priority="386" operator="equal">
      <formula>0</formula>
    </cfRule>
  </conditionalFormatting>
  <conditionalFormatting sqref="AZ17 BE17 BJ17 BT17">
    <cfRule type="cellIs" dxfId="4036" priority="385" operator="lessThan">
      <formula>1</formula>
    </cfRule>
  </conditionalFormatting>
  <conditionalFormatting sqref="AF17">
    <cfRule type="cellIs" dxfId="4035" priority="383" operator="lessThan">
      <formula>1</formula>
    </cfRule>
  </conditionalFormatting>
  <conditionalFormatting sqref="AU17 AK17 AP17">
    <cfRule type="cellIs" dxfId="4034" priority="382" operator="lessThan">
      <formula>1</formula>
    </cfRule>
  </conditionalFormatting>
  <conditionalFormatting sqref="I17">
    <cfRule type="cellIs" dxfId="4033" priority="381" operator="greaterThan">
      <formula>1</formula>
    </cfRule>
  </conditionalFormatting>
  <conditionalFormatting sqref="Z21">
    <cfRule type="cellIs" dxfId="4032" priority="378" operator="lessThan">
      <formula>1</formula>
    </cfRule>
  </conditionalFormatting>
  <conditionalFormatting sqref="AA21">
    <cfRule type="cellIs" dxfId="4031" priority="377" operator="lessThan">
      <formula>1</formula>
    </cfRule>
  </conditionalFormatting>
  <conditionalFormatting sqref="G21">
    <cfRule type="cellIs" dxfId="4030" priority="380" operator="lessThan">
      <formula>F21</formula>
    </cfRule>
  </conditionalFormatting>
  <conditionalFormatting sqref="W21">
    <cfRule type="cellIs" dxfId="4029" priority="379" operator="lessThan">
      <formula>N21</formula>
    </cfRule>
  </conditionalFormatting>
  <conditionalFormatting sqref="H21">
    <cfRule type="cellIs" dxfId="4028" priority="376" operator="greaterThan">
      <formula>1</formula>
    </cfRule>
  </conditionalFormatting>
  <conditionalFormatting sqref="AQ21">
    <cfRule type="cellIs" dxfId="4027" priority="375" operator="equal">
      <formula>0</formula>
    </cfRule>
  </conditionalFormatting>
  <conditionalFormatting sqref="AZ21 BE21 BJ21 BT21">
    <cfRule type="cellIs" dxfId="4026" priority="374" operator="lessThan">
      <formula>1</formula>
    </cfRule>
  </conditionalFormatting>
  <conditionalFormatting sqref="BA21">
    <cfRule type="cellIs" dxfId="4025" priority="373" operator="equal">
      <formula>0</formula>
    </cfRule>
  </conditionalFormatting>
  <conditionalFormatting sqref="BF21">
    <cfRule type="cellIs" dxfId="4024" priority="372" operator="equal">
      <formula>0</formula>
    </cfRule>
  </conditionalFormatting>
  <conditionalFormatting sqref="BK21">
    <cfRule type="cellIs" dxfId="4023" priority="371" operator="equal">
      <formula>0</formula>
    </cfRule>
  </conditionalFormatting>
  <conditionalFormatting sqref="BP21">
    <cfRule type="cellIs" dxfId="4022" priority="370" operator="equal">
      <formula>0</formula>
    </cfRule>
  </conditionalFormatting>
  <conditionalFormatting sqref="BU21">
    <cfRule type="cellIs" dxfId="4021" priority="369" operator="equal">
      <formula>0</formula>
    </cfRule>
  </conditionalFormatting>
  <conditionalFormatting sqref="BF21">
    <cfRule type="cellIs" dxfId="4020" priority="368" operator="equal">
      <formula>0</formula>
    </cfRule>
  </conditionalFormatting>
  <conditionalFormatting sqref="AB21">
    <cfRule type="cellIs" dxfId="4019" priority="367" operator="equal">
      <formula>0</formula>
    </cfRule>
  </conditionalFormatting>
  <conditionalFormatting sqref="AF21">
    <cfRule type="cellIs" dxfId="4018" priority="366" operator="lessThan">
      <formula>1</formula>
    </cfRule>
  </conditionalFormatting>
  <conditionalFormatting sqref="AP21">
    <cfRule type="cellIs" dxfId="4017" priority="364" operator="lessThan">
      <formula>1</formula>
    </cfRule>
  </conditionalFormatting>
  <conditionalFormatting sqref="AK21 AU21">
    <cfRule type="cellIs" dxfId="4016" priority="365" operator="lessThan">
      <formula>1</formula>
    </cfRule>
  </conditionalFormatting>
  <conditionalFormatting sqref="AG21">
    <cfRule type="cellIs" dxfId="4015" priority="363" operator="equal">
      <formula>0</formula>
    </cfRule>
  </conditionalFormatting>
  <conditionalFormatting sqref="AL21">
    <cfRule type="cellIs" dxfId="4014" priority="362" operator="equal">
      <formula>0</formula>
    </cfRule>
  </conditionalFormatting>
  <conditionalFormatting sqref="AQ21">
    <cfRule type="cellIs" dxfId="4013" priority="361" operator="equal">
      <formula>0</formula>
    </cfRule>
  </conditionalFormatting>
  <conditionalFormatting sqref="AV21">
    <cfRule type="cellIs" dxfId="4012" priority="360" operator="equal">
      <formula>0</formula>
    </cfRule>
  </conditionalFormatting>
  <conditionalFormatting sqref="J21">
    <cfRule type="cellIs" dxfId="4011" priority="359" operator="greaterThan">
      <formula>1</formula>
    </cfRule>
  </conditionalFormatting>
  <conditionalFormatting sqref="Z5">
    <cfRule type="cellIs" dxfId="4010" priority="357" operator="lessThan">
      <formula>1</formula>
    </cfRule>
  </conditionalFormatting>
  <conditionalFormatting sqref="AA5">
    <cfRule type="cellIs" dxfId="4009" priority="356" operator="lessThan">
      <formula>1</formula>
    </cfRule>
  </conditionalFormatting>
  <conditionalFormatting sqref="W5">
    <cfRule type="cellIs" dxfId="4008" priority="358" operator="lessThan">
      <formula>N5</formula>
    </cfRule>
  </conditionalFormatting>
  <conditionalFormatting sqref="H5">
    <cfRule type="cellIs" dxfId="4007" priority="355" operator="greaterThan">
      <formula>1</formula>
    </cfRule>
  </conditionalFormatting>
  <conditionalFormatting sqref="AQ5">
    <cfRule type="cellIs" dxfId="4006" priority="354" operator="equal">
      <formula>0</formula>
    </cfRule>
  </conditionalFormatting>
  <conditionalFormatting sqref="AZ5 BE5 BJ5 BT5">
    <cfRule type="cellIs" dxfId="4005" priority="353" operator="lessThan">
      <formula>1</formula>
    </cfRule>
  </conditionalFormatting>
  <conditionalFormatting sqref="BA5">
    <cfRule type="cellIs" dxfId="4004" priority="352" operator="equal">
      <formula>0</formula>
    </cfRule>
  </conditionalFormatting>
  <conditionalFormatting sqref="BF5">
    <cfRule type="cellIs" dxfId="4003" priority="351" operator="equal">
      <formula>0</formula>
    </cfRule>
  </conditionalFormatting>
  <conditionalFormatting sqref="BK5">
    <cfRule type="cellIs" dxfId="4002" priority="350" operator="equal">
      <formula>0</formula>
    </cfRule>
  </conditionalFormatting>
  <conditionalFormatting sqref="BP5">
    <cfRule type="cellIs" dxfId="4001" priority="349" operator="equal">
      <formula>0</formula>
    </cfRule>
  </conditionalFormatting>
  <conditionalFormatting sqref="BU5">
    <cfRule type="cellIs" dxfId="4000" priority="348" operator="equal">
      <formula>0</formula>
    </cfRule>
  </conditionalFormatting>
  <conditionalFormatting sqref="BF5">
    <cfRule type="cellIs" dxfId="3999" priority="347" operator="equal">
      <formula>0</formula>
    </cfRule>
  </conditionalFormatting>
  <conditionalFormatting sqref="AB5">
    <cfRule type="cellIs" dxfId="3998" priority="346" operator="equal">
      <formula>0</formula>
    </cfRule>
  </conditionalFormatting>
  <conditionalFormatting sqref="AF5">
    <cfRule type="cellIs" dxfId="3997" priority="345" operator="lessThan">
      <formula>1</formula>
    </cfRule>
  </conditionalFormatting>
  <conditionalFormatting sqref="AP5">
    <cfRule type="cellIs" dxfId="3996" priority="343" operator="lessThan">
      <formula>1</formula>
    </cfRule>
  </conditionalFormatting>
  <conditionalFormatting sqref="AK5 AU5">
    <cfRule type="cellIs" dxfId="3995" priority="344" operator="lessThan">
      <formula>1</formula>
    </cfRule>
  </conditionalFormatting>
  <conditionalFormatting sqref="AG5">
    <cfRule type="cellIs" dxfId="3994" priority="342" operator="equal">
      <formula>0</formula>
    </cfRule>
  </conditionalFormatting>
  <conditionalFormatting sqref="AL5">
    <cfRule type="cellIs" dxfId="3993" priority="341" operator="equal">
      <formula>0</formula>
    </cfRule>
  </conditionalFormatting>
  <conditionalFormatting sqref="AQ5">
    <cfRule type="cellIs" dxfId="3992" priority="340" operator="equal">
      <formula>0</formula>
    </cfRule>
  </conditionalFormatting>
  <conditionalFormatting sqref="AV5">
    <cfRule type="cellIs" dxfId="3991" priority="339" operator="equal">
      <formula>0</formula>
    </cfRule>
  </conditionalFormatting>
  <conditionalFormatting sqref="I5">
    <cfRule type="cellIs" dxfId="3990" priority="338" operator="greaterThan">
      <formula>1</formula>
    </cfRule>
  </conditionalFormatting>
  <conditionalFormatting sqref="J5">
    <cfRule type="cellIs" dxfId="3989" priority="337" operator="greaterThan">
      <formula>1</formula>
    </cfRule>
  </conditionalFormatting>
  <conditionalFormatting sqref="I18">
    <cfRule type="cellIs" dxfId="3988" priority="335" operator="greaterThan">
      <formula>1</formula>
    </cfRule>
  </conditionalFormatting>
  <conditionalFormatting sqref="I34">
    <cfRule type="cellIs" dxfId="3987" priority="336" operator="greaterThan">
      <formula>1</formula>
    </cfRule>
  </conditionalFormatting>
  <conditionalFormatting sqref="I47">
    <cfRule type="cellIs" dxfId="3986" priority="334" operator="greaterThan">
      <formula>1</formula>
    </cfRule>
  </conditionalFormatting>
  <conditionalFormatting sqref="J15:J16">
    <cfRule type="cellIs" dxfId="3985" priority="333" operator="greaterThan">
      <formula>1</formula>
    </cfRule>
  </conditionalFormatting>
  <conditionalFormatting sqref="Z33">
    <cfRule type="cellIs" dxfId="3984" priority="332" operator="lessThan">
      <formula>1</formula>
    </cfRule>
  </conditionalFormatting>
  <conditionalFormatting sqref="Z38">
    <cfRule type="cellIs" dxfId="3983" priority="331" operator="lessThan">
      <formula>1</formula>
    </cfRule>
  </conditionalFormatting>
  <conditionalFormatting sqref="AK53">
    <cfRule type="cellIs" dxfId="3982" priority="307" operator="lessThan">
      <formula>1</formula>
    </cfRule>
  </conditionalFormatting>
  <conditionalFormatting sqref="Z40">
    <cfRule type="cellIs" dxfId="3981" priority="330" operator="lessThan">
      <formula>1</formula>
    </cfRule>
  </conditionalFormatting>
  <conditionalFormatting sqref="Z49">
    <cfRule type="cellIs" dxfId="3980" priority="329" operator="lessThan">
      <formula>1</formula>
    </cfRule>
  </conditionalFormatting>
  <conditionalFormatting sqref="Z54">
    <cfRule type="cellIs" dxfId="3979" priority="328" operator="lessThan">
      <formula>1</formula>
    </cfRule>
  </conditionalFormatting>
  <conditionalFormatting sqref="AG52 AG50">
    <cfRule type="cellIs" dxfId="3978" priority="327" operator="equal">
      <formula>0</formula>
    </cfRule>
  </conditionalFormatting>
  <conditionalFormatting sqref="AG51">
    <cfRule type="cellIs" dxfId="3977" priority="326" operator="equal">
      <formula>0</formula>
    </cfRule>
  </conditionalFormatting>
  <conditionalFormatting sqref="AL52 AL50">
    <cfRule type="cellIs" dxfId="3976" priority="325" operator="equal">
      <formula>0</formula>
    </cfRule>
  </conditionalFormatting>
  <conditionalFormatting sqref="AL51">
    <cfRule type="cellIs" dxfId="3975" priority="324" operator="equal">
      <formula>0</formula>
    </cfRule>
  </conditionalFormatting>
  <conditionalFormatting sqref="AQ52 AQ50">
    <cfRule type="cellIs" dxfId="3974" priority="323" operator="equal">
      <formula>0</formula>
    </cfRule>
  </conditionalFormatting>
  <conditionalFormatting sqref="AQ51">
    <cfRule type="cellIs" dxfId="3973" priority="322" operator="equal">
      <formula>0</formula>
    </cfRule>
  </conditionalFormatting>
  <conditionalFormatting sqref="AV52 AV50">
    <cfRule type="cellIs" dxfId="3972" priority="321" operator="equal">
      <formula>0</formula>
    </cfRule>
  </conditionalFormatting>
  <conditionalFormatting sqref="AV51">
    <cfRule type="cellIs" dxfId="3971" priority="320" operator="equal">
      <formula>0</formula>
    </cfRule>
  </conditionalFormatting>
  <conditionalFormatting sqref="BA52 BA50">
    <cfRule type="cellIs" dxfId="3970" priority="319" operator="equal">
      <formula>0</formula>
    </cfRule>
  </conditionalFormatting>
  <conditionalFormatting sqref="BA51">
    <cfRule type="cellIs" dxfId="3969" priority="318" operator="equal">
      <formula>0</formula>
    </cfRule>
  </conditionalFormatting>
  <conditionalFormatting sqref="BF52 BF50">
    <cfRule type="cellIs" dxfId="3968" priority="317" operator="equal">
      <formula>0</formula>
    </cfRule>
  </conditionalFormatting>
  <conditionalFormatting sqref="BF51">
    <cfRule type="cellIs" dxfId="3967" priority="316" operator="equal">
      <formula>0</formula>
    </cfRule>
  </conditionalFormatting>
  <conditionalFormatting sqref="BK52 BK50">
    <cfRule type="cellIs" dxfId="3966" priority="315" operator="equal">
      <formula>0</formula>
    </cfRule>
  </conditionalFormatting>
  <conditionalFormatting sqref="BK51">
    <cfRule type="cellIs" dxfId="3965" priority="314" operator="equal">
      <formula>0</formula>
    </cfRule>
  </conditionalFormatting>
  <conditionalFormatting sqref="BP52 BP50">
    <cfRule type="cellIs" dxfId="3964" priority="313" operator="equal">
      <formula>0</formula>
    </cfRule>
  </conditionalFormatting>
  <conditionalFormatting sqref="BP51">
    <cfRule type="cellIs" dxfId="3963" priority="312" operator="equal">
      <formula>0</formula>
    </cfRule>
  </conditionalFormatting>
  <conditionalFormatting sqref="BU52 BU50">
    <cfRule type="cellIs" dxfId="3962" priority="311" operator="equal">
      <formula>0</formula>
    </cfRule>
  </conditionalFormatting>
  <conditionalFormatting sqref="BU51">
    <cfRule type="cellIs" dxfId="3961" priority="310" operator="equal">
      <formula>0</formula>
    </cfRule>
  </conditionalFormatting>
  <conditionalFormatting sqref="AA53">
    <cfRule type="cellIs" dxfId="3960" priority="309" operator="lessThan">
      <formula>1</formula>
    </cfRule>
  </conditionalFormatting>
  <conditionalFormatting sqref="AF53">
    <cfRule type="cellIs" dxfId="3959" priority="308" operator="lessThan">
      <formula>1</formula>
    </cfRule>
  </conditionalFormatting>
  <conditionalFormatting sqref="AP53">
    <cfRule type="cellIs" dxfId="3958" priority="306" operator="lessThan">
      <formula>1</formula>
    </cfRule>
  </conditionalFormatting>
  <conditionalFormatting sqref="AU53">
    <cfRule type="cellIs" dxfId="3957" priority="305" operator="lessThan">
      <formula>1</formula>
    </cfRule>
  </conditionalFormatting>
  <conditionalFormatting sqref="AZ53">
    <cfRule type="cellIs" dxfId="3956" priority="304" operator="lessThan">
      <formula>1</formula>
    </cfRule>
  </conditionalFormatting>
  <conditionalFormatting sqref="BE53">
    <cfRule type="cellIs" dxfId="3955" priority="303" operator="lessThan">
      <formula>1</formula>
    </cfRule>
  </conditionalFormatting>
  <conditionalFormatting sqref="BJ53">
    <cfRule type="cellIs" dxfId="3954" priority="302" operator="lessThan">
      <formula>1</formula>
    </cfRule>
  </conditionalFormatting>
  <conditionalFormatting sqref="BT53">
    <cfRule type="cellIs" dxfId="3953" priority="301" operator="lessThan">
      <formula>1</formula>
    </cfRule>
  </conditionalFormatting>
  <conditionalFormatting sqref="AC5 AC20:AC21">
    <cfRule type="cellIs" dxfId="3952" priority="300" operator="lessThan">
      <formula>$R5</formula>
    </cfRule>
  </conditionalFormatting>
  <conditionalFormatting sqref="AC50:AC51">
    <cfRule type="cellIs" dxfId="3951" priority="299" operator="lessThan">
      <formula>$R50</formula>
    </cfRule>
  </conditionalFormatting>
  <conditionalFormatting sqref="AR36">
    <cfRule type="cellIs" dxfId="3950" priority="298" operator="lessThan">
      <formula>$R36</formula>
    </cfRule>
  </conditionalFormatting>
  <conditionalFormatting sqref="AH50:AH51">
    <cfRule type="cellIs" dxfId="3949" priority="297" operator="lessThan">
      <formula>$R50</formula>
    </cfRule>
  </conditionalFormatting>
  <conditionalFormatting sqref="AM50:AM51">
    <cfRule type="cellIs" dxfId="3948" priority="296" operator="lessThan">
      <formula>$R50</formula>
    </cfRule>
  </conditionalFormatting>
  <conditionalFormatting sqref="AR50:AR51">
    <cfRule type="cellIs" dxfId="3947" priority="295" operator="lessThan">
      <formula>$R50</formula>
    </cfRule>
  </conditionalFormatting>
  <conditionalFormatting sqref="AW50:AW51">
    <cfRule type="cellIs" dxfId="3946" priority="294" operator="lessThan">
      <formula>$R50</formula>
    </cfRule>
  </conditionalFormatting>
  <conditionalFormatting sqref="BB50:BB51">
    <cfRule type="cellIs" dxfId="3945" priority="293" operator="lessThan">
      <formula>$R50</formula>
    </cfRule>
  </conditionalFormatting>
  <conditionalFormatting sqref="BG50:BG51">
    <cfRule type="cellIs" dxfId="3944" priority="292" operator="lessThan">
      <formula>$R50</formula>
    </cfRule>
  </conditionalFormatting>
  <conditionalFormatting sqref="BL50:BL51">
    <cfRule type="cellIs" dxfId="3943" priority="291" operator="lessThan">
      <formula>$R50</formula>
    </cfRule>
  </conditionalFormatting>
  <conditionalFormatting sqref="BQ50:BQ51">
    <cfRule type="cellIs" dxfId="3942" priority="290" operator="lessThan">
      <formula>$R50</formula>
    </cfRule>
  </conditionalFormatting>
  <conditionalFormatting sqref="BV50:BV51">
    <cfRule type="cellIs" dxfId="3941" priority="289" operator="lessThan">
      <formula>$R50</formula>
    </cfRule>
  </conditionalFormatting>
  <conditionalFormatting sqref="I22">
    <cfRule type="cellIs" dxfId="3940" priority="288" operator="greaterThan">
      <formula>1</formula>
    </cfRule>
  </conditionalFormatting>
  <conditionalFormatting sqref="I35">
    <cfRule type="cellIs" dxfId="3939" priority="287" operator="greaterThan">
      <formula>1</formula>
    </cfRule>
  </conditionalFormatting>
  <conditionalFormatting sqref="J35">
    <cfRule type="cellIs" dxfId="3938" priority="286" operator="greaterThan">
      <formula>1</formula>
    </cfRule>
  </conditionalFormatting>
  <conditionalFormatting sqref="I24">
    <cfRule type="cellIs" dxfId="3937" priority="285" operator="greaterThan">
      <formula>1</formula>
    </cfRule>
  </conditionalFormatting>
  <conditionalFormatting sqref="J24">
    <cfRule type="cellIs" dxfId="3936" priority="284" operator="greaterThan">
      <formula>1</formula>
    </cfRule>
  </conditionalFormatting>
  <conditionalFormatting sqref="Z26">
    <cfRule type="cellIs" dxfId="3935" priority="282" operator="lessThan">
      <formula>1</formula>
    </cfRule>
  </conditionalFormatting>
  <conditionalFormatting sqref="AA26">
    <cfRule type="cellIs" dxfId="3934" priority="281" operator="lessThan">
      <formula>1</formula>
    </cfRule>
  </conditionalFormatting>
  <conditionalFormatting sqref="W26">
    <cfRule type="cellIs" dxfId="3933" priority="283" operator="lessThan">
      <formula>N26</formula>
    </cfRule>
  </conditionalFormatting>
  <conditionalFormatting sqref="H26">
    <cfRule type="cellIs" dxfId="3932" priority="280" operator="greaterThan">
      <formula>1</formula>
    </cfRule>
  </conditionalFormatting>
  <conditionalFormatting sqref="AQ26">
    <cfRule type="cellIs" dxfId="3931" priority="279" operator="equal">
      <formula>0</formula>
    </cfRule>
  </conditionalFormatting>
  <conditionalFormatting sqref="AZ26 BE26 BJ26 BT26">
    <cfRule type="cellIs" dxfId="3930" priority="278" operator="lessThan">
      <formula>1</formula>
    </cfRule>
  </conditionalFormatting>
  <conditionalFormatting sqref="BA26">
    <cfRule type="cellIs" dxfId="3929" priority="277" operator="equal">
      <formula>0</formula>
    </cfRule>
  </conditionalFormatting>
  <conditionalFormatting sqref="BF26">
    <cfRule type="cellIs" dxfId="3928" priority="276" operator="equal">
      <formula>0</formula>
    </cfRule>
  </conditionalFormatting>
  <conditionalFormatting sqref="BK26">
    <cfRule type="cellIs" dxfId="3927" priority="275" operator="equal">
      <formula>0</formula>
    </cfRule>
  </conditionalFormatting>
  <conditionalFormatting sqref="BP26">
    <cfRule type="cellIs" dxfId="3926" priority="274" operator="equal">
      <formula>0</formula>
    </cfRule>
  </conditionalFormatting>
  <conditionalFormatting sqref="BU26">
    <cfRule type="cellIs" dxfId="3925" priority="273" operator="equal">
      <formula>0</formula>
    </cfRule>
  </conditionalFormatting>
  <conditionalFormatting sqref="BF26">
    <cfRule type="cellIs" dxfId="3924" priority="272" operator="equal">
      <formula>0</formula>
    </cfRule>
  </conditionalFormatting>
  <conditionalFormatting sqref="AB26">
    <cfRule type="cellIs" dxfId="3923" priority="271" operator="equal">
      <formula>0</formula>
    </cfRule>
  </conditionalFormatting>
  <conditionalFormatting sqref="AF26">
    <cfRule type="cellIs" dxfId="3922" priority="270" operator="lessThan">
      <formula>1</formula>
    </cfRule>
  </conditionalFormatting>
  <conditionalFormatting sqref="AP26">
    <cfRule type="cellIs" dxfId="3921" priority="268" operator="lessThan">
      <formula>1</formula>
    </cfRule>
  </conditionalFormatting>
  <conditionalFormatting sqref="AK26 AU26">
    <cfRule type="cellIs" dxfId="3920" priority="269" operator="lessThan">
      <formula>1</formula>
    </cfRule>
  </conditionalFormatting>
  <conditionalFormatting sqref="AG26">
    <cfRule type="cellIs" dxfId="3919" priority="267" operator="equal">
      <formula>0</formula>
    </cfRule>
  </conditionalFormatting>
  <conditionalFormatting sqref="AQ26">
    <cfRule type="cellIs" dxfId="3918" priority="265" operator="equal">
      <formula>0</formula>
    </cfRule>
  </conditionalFormatting>
  <conditionalFormatting sqref="AV26">
    <cfRule type="cellIs" dxfId="3917" priority="264" operator="equal">
      <formula>0</formula>
    </cfRule>
  </conditionalFormatting>
  <conditionalFormatting sqref="J26">
    <cfRule type="cellIs" dxfId="3916" priority="263" operator="greaterThan">
      <formula>1</formula>
    </cfRule>
  </conditionalFormatting>
  <conditionalFormatting sqref="I26">
    <cfRule type="cellIs" dxfId="3915" priority="262" operator="greaterThan">
      <formula>1</formula>
    </cfRule>
  </conditionalFormatting>
  <conditionalFormatting sqref="Z13">
    <cfRule type="cellIs" dxfId="3914" priority="260" operator="lessThan">
      <formula>1</formula>
    </cfRule>
  </conditionalFormatting>
  <conditionalFormatting sqref="AA13">
    <cfRule type="cellIs" dxfId="3913" priority="259" operator="lessThan">
      <formula>1</formula>
    </cfRule>
  </conditionalFormatting>
  <conditionalFormatting sqref="W13">
    <cfRule type="cellIs" dxfId="3912" priority="261" operator="lessThan">
      <formula>N13</formula>
    </cfRule>
  </conditionalFormatting>
  <conditionalFormatting sqref="AQ13">
    <cfRule type="cellIs" dxfId="3911" priority="258" operator="equal">
      <formula>0</formula>
    </cfRule>
  </conditionalFormatting>
  <conditionalFormatting sqref="AZ13 BE13 BJ13 BT13">
    <cfRule type="cellIs" dxfId="3910" priority="257" operator="lessThan">
      <formula>1</formula>
    </cfRule>
  </conditionalFormatting>
  <conditionalFormatting sqref="BA13">
    <cfRule type="cellIs" dxfId="3909" priority="256" operator="equal">
      <formula>0</formula>
    </cfRule>
  </conditionalFormatting>
  <conditionalFormatting sqref="BF13">
    <cfRule type="cellIs" dxfId="3908" priority="255" operator="equal">
      <formula>0</formula>
    </cfRule>
  </conditionalFormatting>
  <conditionalFormatting sqref="BK13">
    <cfRule type="cellIs" dxfId="3907" priority="254" operator="equal">
      <formula>0</formula>
    </cfRule>
  </conditionalFormatting>
  <conditionalFormatting sqref="BP13">
    <cfRule type="cellIs" dxfId="3906" priority="253" operator="equal">
      <formula>0</formula>
    </cfRule>
  </conditionalFormatting>
  <conditionalFormatting sqref="BU13">
    <cfRule type="cellIs" dxfId="3905" priority="252" operator="equal">
      <formula>0</formula>
    </cfRule>
  </conditionalFormatting>
  <conditionalFormatting sqref="BF13">
    <cfRule type="cellIs" dxfId="3904" priority="251" operator="equal">
      <formula>0</formula>
    </cfRule>
  </conditionalFormatting>
  <conditionalFormatting sqref="AB13">
    <cfRule type="cellIs" dxfId="3903" priority="250" operator="equal">
      <formula>0</formula>
    </cfRule>
  </conditionalFormatting>
  <conditionalFormatting sqref="AF13">
    <cfRule type="cellIs" dxfId="3902" priority="249" operator="lessThan">
      <formula>1</formula>
    </cfRule>
  </conditionalFormatting>
  <conditionalFormatting sqref="AP13">
    <cfRule type="cellIs" dxfId="3901" priority="247" operator="lessThan">
      <formula>1</formula>
    </cfRule>
  </conditionalFormatting>
  <conditionalFormatting sqref="AK13 AU13">
    <cfRule type="cellIs" dxfId="3900" priority="248" operator="lessThan">
      <formula>1</formula>
    </cfRule>
  </conditionalFormatting>
  <conditionalFormatting sqref="AG13">
    <cfRule type="cellIs" dxfId="3899" priority="246" operator="equal">
      <formula>0</formula>
    </cfRule>
  </conditionalFormatting>
  <conditionalFormatting sqref="AQ13">
    <cfRule type="cellIs" dxfId="3898" priority="244" operator="equal">
      <formula>0</formula>
    </cfRule>
  </conditionalFormatting>
  <conditionalFormatting sqref="AV13">
    <cfRule type="cellIs" dxfId="3897" priority="243" operator="equal">
      <formula>0</formula>
    </cfRule>
  </conditionalFormatting>
  <conditionalFormatting sqref="I27">
    <cfRule type="cellIs" dxfId="3896" priority="221" operator="greaterThan">
      <formula>1</formula>
    </cfRule>
  </conditionalFormatting>
  <conditionalFormatting sqref="AA27">
    <cfRule type="cellIs" dxfId="3895" priority="239" operator="lessThan">
      <formula>1</formula>
    </cfRule>
  </conditionalFormatting>
  <conditionalFormatting sqref="G27">
    <cfRule type="cellIs" dxfId="3894" priority="242" operator="lessThan">
      <formula>F27</formula>
    </cfRule>
  </conditionalFormatting>
  <conditionalFormatting sqref="W27">
    <cfRule type="cellIs" dxfId="3893" priority="241" operator="lessThan">
      <formula>N27</formula>
    </cfRule>
  </conditionalFormatting>
  <conditionalFormatting sqref="Z27">
    <cfRule type="cellIs" dxfId="3892" priority="240" operator="lessThan">
      <formula>1</formula>
    </cfRule>
  </conditionalFormatting>
  <conditionalFormatting sqref="H27">
    <cfRule type="cellIs" dxfId="3891" priority="238" operator="greaterThan">
      <formula>1</formula>
    </cfRule>
  </conditionalFormatting>
  <conditionalFormatting sqref="AQ27">
    <cfRule type="cellIs" dxfId="3890" priority="237" operator="equal">
      <formula>0</formula>
    </cfRule>
  </conditionalFormatting>
  <conditionalFormatting sqref="AZ27 BE27 BJ27 BT27">
    <cfRule type="cellIs" dxfId="3889" priority="236" operator="lessThan">
      <formula>1</formula>
    </cfRule>
  </conditionalFormatting>
  <conditionalFormatting sqref="BA27">
    <cfRule type="cellIs" dxfId="3888" priority="235" operator="equal">
      <formula>0</formula>
    </cfRule>
  </conditionalFormatting>
  <conditionalFormatting sqref="BF27">
    <cfRule type="cellIs" dxfId="3887" priority="234" operator="equal">
      <formula>0</formula>
    </cfRule>
  </conditionalFormatting>
  <conditionalFormatting sqref="BK27">
    <cfRule type="cellIs" dxfId="3886" priority="233" operator="equal">
      <formula>0</formula>
    </cfRule>
  </conditionalFormatting>
  <conditionalFormatting sqref="BP27">
    <cfRule type="cellIs" dxfId="3885" priority="232" operator="equal">
      <formula>0</formula>
    </cfRule>
  </conditionalFormatting>
  <conditionalFormatting sqref="BU27">
    <cfRule type="cellIs" dxfId="3884" priority="231" operator="equal">
      <formula>0</formula>
    </cfRule>
  </conditionalFormatting>
  <conditionalFormatting sqref="AB27">
    <cfRule type="cellIs" dxfId="3883" priority="230" operator="equal">
      <formula>0</formula>
    </cfRule>
  </conditionalFormatting>
  <conditionalFormatting sqref="AF27">
    <cfRule type="cellIs" dxfId="3882" priority="229" operator="lessThan">
      <formula>1</formula>
    </cfRule>
  </conditionalFormatting>
  <conditionalFormatting sqref="AP27">
    <cfRule type="cellIs" dxfId="3881" priority="227" operator="lessThan">
      <formula>1</formula>
    </cfRule>
  </conditionalFormatting>
  <conditionalFormatting sqref="AK27 AU27">
    <cfRule type="cellIs" dxfId="3880" priority="228" operator="lessThan">
      <formula>1</formula>
    </cfRule>
  </conditionalFormatting>
  <conditionalFormatting sqref="AG27">
    <cfRule type="cellIs" dxfId="3879" priority="226" operator="equal">
      <formula>0</formula>
    </cfRule>
  </conditionalFormatting>
  <conditionalFormatting sqref="AQ27">
    <cfRule type="cellIs" dxfId="3878" priority="224" operator="equal">
      <formula>0</formula>
    </cfRule>
  </conditionalFormatting>
  <conditionalFormatting sqref="AL27">
    <cfRule type="cellIs" dxfId="3877" priority="225" operator="equal">
      <formula>0</formula>
    </cfRule>
  </conditionalFormatting>
  <conditionalFormatting sqref="AV27">
    <cfRule type="cellIs" dxfId="3876" priority="223" operator="equal">
      <formula>0</formula>
    </cfRule>
  </conditionalFormatting>
  <conditionalFormatting sqref="J27">
    <cfRule type="cellIs" dxfId="3875" priority="222" operator="greaterThan">
      <formula>1</formula>
    </cfRule>
  </conditionalFormatting>
  <conditionalFormatting sqref="AK51">
    <cfRule type="cellIs" dxfId="3874" priority="220" operator="lessThan">
      <formula>1</formula>
    </cfRule>
  </conditionalFormatting>
  <conditionalFormatting sqref="AP51">
    <cfRule type="cellIs" dxfId="3873" priority="219" operator="lessThan">
      <formula>1</formula>
    </cfRule>
  </conditionalFormatting>
  <conditionalFormatting sqref="AU51">
    <cfRule type="cellIs" dxfId="3872" priority="218" operator="lessThan">
      <formula>1</formula>
    </cfRule>
  </conditionalFormatting>
  <conditionalFormatting sqref="AZ51">
    <cfRule type="cellIs" dxfId="3871" priority="217" operator="lessThan">
      <formula>1</formula>
    </cfRule>
  </conditionalFormatting>
  <conditionalFormatting sqref="BE51">
    <cfRule type="cellIs" dxfId="3870" priority="216" operator="lessThan">
      <formula>1</formula>
    </cfRule>
  </conditionalFormatting>
  <conditionalFormatting sqref="BJ51">
    <cfRule type="cellIs" dxfId="3869" priority="215" operator="lessThan">
      <formula>1</formula>
    </cfRule>
  </conditionalFormatting>
  <conditionalFormatting sqref="BT51">
    <cfRule type="cellIs" dxfId="3868" priority="214" operator="lessThan">
      <formula>1</formula>
    </cfRule>
  </conditionalFormatting>
  <conditionalFormatting sqref="W50">
    <cfRule type="cellIs" dxfId="3867" priority="213" operator="lessThan">
      <formula>N50</formula>
    </cfRule>
  </conditionalFormatting>
  <conditionalFormatting sqref="J22">
    <cfRule type="cellIs" dxfId="3866" priority="212" operator="greaterThan">
      <formula>1</formula>
    </cfRule>
  </conditionalFormatting>
  <conditionalFormatting sqref="I6:I7">
    <cfRule type="cellIs" dxfId="3865" priority="211" operator="greaterThan">
      <formula>1</formula>
    </cfRule>
  </conditionalFormatting>
  <conditionalFormatting sqref="G26">
    <cfRule type="cellIs" dxfId="3864" priority="210" operator="lessThan">
      <formula>F26</formula>
    </cfRule>
  </conditionalFormatting>
  <conditionalFormatting sqref="BO47">
    <cfRule type="cellIs" dxfId="3863" priority="207" operator="lessThan">
      <formula>1</formula>
    </cfRule>
  </conditionalFormatting>
  <conditionalFormatting sqref="BO48">
    <cfRule type="cellIs" dxfId="3862" priority="208" operator="lessThan">
      <formula>1</formula>
    </cfRule>
  </conditionalFormatting>
  <conditionalFormatting sqref="BO31">
    <cfRule type="cellIs" dxfId="3861" priority="209" operator="lessThan">
      <formula>1</formula>
    </cfRule>
  </conditionalFormatting>
  <conditionalFormatting sqref="BO52">
    <cfRule type="cellIs" dxfId="3860" priority="206" operator="lessThan">
      <formula>1</formula>
    </cfRule>
  </conditionalFormatting>
  <conditionalFormatting sqref="BO23">
    <cfRule type="cellIs" dxfId="3859" priority="205" operator="lessThan">
      <formula>1</formula>
    </cfRule>
  </conditionalFormatting>
  <conditionalFormatting sqref="BO30">
    <cfRule type="cellIs" dxfId="3858" priority="204" operator="lessThan">
      <formula>1</formula>
    </cfRule>
  </conditionalFormatting>
  <conditionalFormatting sqref="BO50">
    <cfRule type="cellIs" dxfId="3857" priority="202" operator="lessThan">
      <formula>1</formula>
    </cfRule>
  </conditionalFormatting>
  <conditionalFormatting sqref="BO32">
    <cfRule type="cellIs" dxfId="3856" priority="203" operator="lessThan">
      <formula>1</formula>
    </cfRule>
  </conditionalFormatting>
  <conditionalFormatting sqref="BO35:BO36">
    <cfRule type="cellIs" dxfId="3855" priority="201" operator="lessThan">
      <formula>1</formula>
    </cfRule>
  </conditionalFormatting>
  <conditionalFormatting sqref="BO34">
    <cfRule type="cellIs" dxfId="3854" priority="200" operator="lessThan">
      <formula>1</formula>
    </cfRule>
  </conditionalFormatting>
  <conditionalFormatting sqref="BO18">
    <cfRule type="cellIs" dxfId="3853" priority="199" operator="lessThan">
      <formula>1</formula>
    </cfRule>
  </conditionalFormatting>
  <conditionalFormatting sqref="BO20">
    <cfRule type="cellIs" dxfId="3852" priority="198" operator="lessThan">
      <formula>1</formula>
    </cfRule>
  </conditionalFormatting>
  <conditionalFormatting sqref="BO25">
    <cfRule type="cellIs" dxfId="3851" priority="197" operator="lessThan">
      <formula>1</formula>
    </cfRule>
  </conditionalFormatting>
  <conditionalFormatting sqref="BO15">
    <cfRule type="cellIs" dxfId="3850" priority="196" operator="lessThan">
      <formula>1</formula>
    </cfRule>
  </conditionalFormatting>
  <conditionalFormatting sqref="BO28">
    <cfRule type="cellIs" dxfId="3849" priority="195" operator="lessThan">
      <formula>1</formula>
    </cfRule>
  </conditionalFormatting>
  <conditionalFormatting sqref="BO16">
    <cfRule type="cellIs" dxfId="3848" priority="194" operator="lessThan">
      <formula>1</formula>
    </cfRule>
  </conditionalFormatting>
  <conditionalFormatting sqref="BO24">
    <cfRule type="cellIs" dxfId="3847" priority="193" operator="lessThan">
      <formula>1</formula>
    </cfRule>
  </conditionalFormatting>
  <conditionalFormatting sqref="BO22">
    <cfRule type="cellIs" dxfId="3846" priority="192" operator="lessThan">
      <formula>1</formula>
    </cfRule>
  </conditionalFormatting>
  <conditionalFormatting sqref="BO19">
    <cfRule type="cellIs" dxfId="3845" priority="191" operator="lessThan">
      <formula>1</formula>
    </cfRule>
  </conditionalFormatting>
  <conditionalFormatting sqref="BO39">
    <cfRule type="cellIs" dxfId="3844" priority="190" operator="lessThan">
      <formula>1</formula>
    </cfRule>
  </conditionalFormatting>
  <conditionalFormatting sqref="BO17">
    <cfRule type="cellIs" dxfId="3843" priority="189" operator="lessThan">
      <formula>1</formula>
    </cfRule>
  </conditionalFormatting>
  <conditionalFormatting sqref="BO21">
    <cfRule type="cellIs" dxfId="3842" priority="188" operator="lessThan">
      <formula>1</formula>
    </cfRule>
  </conditionalFormatting>
  <conditionalFormatting sqref="BO5">
    <cfRule type="cellIs" dxfId="3841" priority="187" operator="lessThan">
      <formula>1</formula>
    </cfRule>
  </conditionalFormatting>
  <conditionalFormatting sqref="BO53">
    <cfRule type="cellIs" dxfId="3840" priority="186" operator="lessThan">
      <formula>1</formula>
    </cfRule>
  </conditionalFormatting>
  <conditionalFormatting sqref="BO26">
    <cfRule type="cellIs" dxfId="3839" priority="185" operator="lessThan">
      <formula>1</formula>
    </cfRule>
  </conditionalFormatting>
  <conditionalFormatting sqref="BO13">
    <cfRule type="cellIs" dxfId="3838" priority="184" operator="lessThan">
      <formula>1</formula>
    </cfRule>
  </conditionalFormatting>
  <conditionalFormatting sqref="BO27">
    <cfRule type="cellIs" dxfId="3837" priority="183" operator="lessThan">
      <formula>1</formula>
    </cfRule>
  </conditionalFormatting>
  <conditionalFormatting sqref="BO51">
    <cfRule type="cellIs" dxfId="3836" priority="182" operator="lessThan">
      <formula>1</formula>
    </cfRule>
  </conditionalFormatting>
  <conditionalFormatting sqref="J28">
    <cfRule type="cellIs" dxfId="3835" priority="180" operator="greaterThan">
      <formula>1</formula>
    </cfRule>
  </conditionalFormatting>
  <conditionalFormatting sqref="G5">
    <cfRule type="cellIs" dxfId="3834" priority="181" operator="lessThan">
      <formula>F5</formula>
    </cfRule>
  </conditionalFormatting>
  <conditionalFormatting sqref="I21">
    <cfRule type="cellIs" dxfId="3833" priority="178" operator="greaterThan">
      <formula>1</formula>
    </cfRule>
  </conditionalFormatting>
  <conditionalFormatting sqref="I20">
    <cfRule type="cellIs" dxfId="3832" priority="179" operator="greaterThan">
      <formula>1</formula>
    </cfRule>
  </conditionalFormatting>
  <conditionalFormatting sqref="G22">
    <cfRule type="cellIs" dxfId="3831" priority="177" operator="lessThan">
      <formula>F22</formula>
    </cfRule>
  </conditionalFormatting>
  <conditionalFormatting sqref="AH37 AM37 AR37 AW37 BB37 BG37 BL37 BQ37 BV37 AC37">
    <cfRule type="cellIs" dxfId="3830" priority="176" operator="lessThan">
      <formula>$R37</formula>
    </cfRule>
  </conditionalFormatting>
  <conditionalFormatting sqref="W37">
    <cfRule type="cellIs" dxfId="3829" priority="175" operator="lessThan">
      <formula>N37</formula>
    </cfRule>
  </conditionalFormatting>
  <conditionalFormatting sqref="G37">
    <cfRule type="cellIs" dxfId="3828" priority="174" operator="lessThan">
      <formula>F37</formula>
    </cfRule>
  </conditionalFormatting>
  <conditionalFormatting sqref="Z37">
    <cfRule type="cellIs" dxfId="3827" priority="173" operator="lessThan">
      <formula>1</formula>
    </cfRule>
  </conditionalFormatting>
  <conditionalFormatting sqref="AA37">
    <cfRule type="cellIs" dxfId="3826" priority="172" operator="lessThan">
      <formula>1</formula>
    </cfRule>
  </conditionalFormatting>
  <conditionalFormatting sqref="H37">
    <cfRule type="cellIs" dxfId="3825" priority="171" operator="greaterThan">
      <formula>1</formula>
    </cfRule>
  </conditionalFormatting>
  <conditionalFormatting sqref="J37">
    <cfRule type="cellIs" dxfId="3824" priority="170" operator="greaterThan">
      <formula>1</formula>
    </cfRule>
  </conditionalFormatting>
  <conditionalFormatting sqref="AZ37 BE37 BJ37 BT37">
    <cfRule type="cellIs" dxfId="3823" priority="168" operator="lessThan">
      <formula>1</formula>
    </cfRule>
  </conditionalFormatting>
  <conditionalFormatting sqref="AQ37 AB37 BF37 BA37 BK37 BP37 BU37 AG37 AL37 AV37">
    <cfRule type="cellIs" dxfId="3822" priority="169" operator="equal">
      <formula>0</formula>
    </cfRule>
  </conditionalFormatting>
  <conditionalFormatting sqref="AB37">
    <cfRule type="cellIs" dxfId="3821" priority="167" operator="equal">
      <formula>0</formula>
    </cfRule>
  </conditionalFormatting>
  <conditionalFormatting sqref="AF37">
    <cfRule type="cellIs" dxfId="3820" priority="166" operator="lessThan">
      <formula>1</formula>
    </cfRule>
  </conditionalFormatting>
  <conditionalFormatting sqref="AU37 AK37 AP37">
    <cfRule type="cellIs" dxfId="3819" priority="165" operator="lessThan">
      <formula>1</formula>
    </cfRule>
  </conditionalFormatting>
  <conditionalFormatting sqref="BO37">
    <cfRule type="cellIs" dxfId="3818" priority="164" operator="lessThan">
      <formula>1</formula>
    </cfRule>
  </conditionalFormatting>
  <conditionalFormatting sqref="Z46">
    <cfRule type="cellIs" dxfId="3817" priority="163" operator="lessThan">
      <formula>1</formula>
    </cfRule>
  </conditionalFormatting>
  <conditionalFormatting sqref="AH45 AM45 AR45 AW45 BB45 BG45 BL45 BQ45 BV45 AC45">
    <cfRule type="cellIs" dxfId="3816" priority="162" operator="lessThan">
      <formula>$R45</formula>
    </cfRule>
  </conditionalFormatting>
  <conditionalFormatting sqref="W45">
    <cfRule type="cellIs" dxfId="3815" priority="161" operator="lessThan">
      <formula>N45</formula>
    </cfRule>
  </conditionalFormatting>
  <conditionalFormatting sqref="Z45">
    <cfRule type="cellIs" dxfId="3814" priority="159" operator="lessThan">
      <formula>1</formula>
    </cfRule>
  </conditionalFormatting>
  <conditionalFormatting sqref="G45">
    <cfRule type="cellIs" dxfId="3813" priority="160" operator="lessThan">
      <formula>F45</formula>
    </cfRule>
  </conditionalFormatting>
  <conditionalFormatting sqref="AA45">
    <cfRule type="cellIs" dxfId="3812" priority="158" operator="lessThan">
      <formula>1</formula>
    </cfRule>
  </conditionalFormatting>
  <conditionalFormatting sqref="H45">
    <cfRule type="cellIs" dxfId="3811" priority="157" operator="greaterThan">
      <formula>1</formula>
    </cfRule>
  </conditionalFormatting>
  <conditionalFormatting sqref="BF45 BA45 BK45 BP45 BU45 AG45 AL45 AV45 AQ45 AB45">
    <cfRule type="cellIs" dxfId="3810" priority="156" operator="equal">
      <formula>0</formula>
    </cfRule>
  </conditionalFormatting>
  <conditionalFormatting sqref="AZ45 BE45 BJ45 BT45">
    <cfRule type="cellIs" dxfId="3809" priority="155" operator="lessThan">
      <formula>1</formula>
    </cfRule>
  </conditionalFormatting>
  <conditionalFormatting sqref="AB45">
    <cfRule type="cellIs" dxfId="3808" priority="154" operator="equal">
      <formula>0</formula>
    </cfRule>
  </conditionalFormatting>
  <conditionalFormatting sqref="AF45">
    <cfRule type="cellIs" dxfId="3807" priority="153" operator="lessThan">
      <formula>1</formula>
    </cfRule>
  </conditionalFormatting>
  <conditionalFormatting sqref="AU45 AK45 AP45">
    <cfRule type="cellIs" dxfId="3806" priority="152" operator="lessThan">
      <formula>1</formula>
    </cfRule>
  </conditionalFormatting>
  <conditionalFormatting sqref="BO45">
    <cfRule type="cellIs" dxfId="3805" priority="151" operator="lessThan">
      <formula>1</formula>
    </cfRule>
  </conditionalFormatting>
  <conditionalFormatting sqref="G12">
    <cfRule type="cellIs" dxfId="3804" priority="150" operator="lessThan">
      <formula>F12</formula>
    </cfRule>
  </conditionalFormatting>
  <conditionalFormatting sqref="H12:I12">
    <cfRule type="cellIs" dxfId="3803" priority="149" operator="greaterThan">
      <formula>1</formula>
    </cfRule>
  </conditionalFormatting>
  <conditionalFormatting sqref="J12">
    <cfRule type="cellIs" dxfId="3802" priority="148" operator="greaterThan">
      <formula>1</formula>
    </cfRule>
  </conditionalFormatting>
  <conditionalFormatting sqref="G11">
    <cfRule type="cellIs" dxfId="3801" priority="147" operator="lessThan">
      <formula>F11</formula>
    </cfRule>
  </conditionalFormatting>
  <conditionalFormatting sqref="H11">
    <cfRule type="cellIs" dxfId="3800" priority="146" operator="greaterThan">
      <formula>1</formula>
    </cfRule>
  </conditionalFormatting>
  <conditionalFormatting sqref="G9">
    <cfRule type="cellIs" dxfId="3799" priority="145" operator="lessThan">
      <formula>F9</formula>
    </cfRule>
  </conditionalFormatting>
  <conditionalFormatting sqref="H9:I9">
    <cfRule type="cellIs" dxfId="3798" priority="144" operator="greaterThan">
      <formula>1</formula>
    </cfRule>
  </conditionalFormatting>
  <conditionalFormatting sqref="I11">
    <cfRule type="cellIs" dxfId="3797" priority="143" operator="greaterThan">
      <formula>1</formula>
    </cfRule>
  </conditionalFormatting>
  <conditionalFormatting sqref="H13">
    <cfRule type="cellIs" dxfId="3796" priority="142" operator="greaterThan">
      <formula>1</formula>
    </cfRule>
  </conditionalFormatting>
  <conditionalFormatting sqref="J13">
    <cfRule type="cellIs" dxfId="3795" priority="141" operator="greaterThan">
      <formula>1</formula>
    </cfRule>
  </conditionalFormatting>
  <conditionalFormatting sqref="I13">
    <cfRule type="cellIs" dxfId="3794" priority="140" operator="greaterThan">
      <formula>1</formula>
    </cfRule>
  </conditionalFormatting>
  <conditionalFormatting sqref="G8">
    <cfRule type="cellIs" dxfId="3793" priority="139" operator="lessThan">
      <formula>F8</formula>
    </cfRule>
  </conditionalFormatting>
  <conditionalFormatting sqref="H8:I8">
    <cfRule type="cellIs" dxfId="3792" priority="138" operator="greaterThan">
      <formula>1</formula>
    </cfRule>
  </conditionalFormatting>
  <conditionalFormatting sqref="J8">
    <cfRule type="cellIs" dxfId="3791" priority="136" operator="greaterThan">
      <formula>1</formula>
    </cfRule>
  </conditionalFormatting>
  <conditionalFormatting sqref="J11">
    <cfRule type="cellIs" dxfId="3790" priority="137" operator="greaterThan">
      <formula>1</formula>
    </cfRule>
  </conditionalFormatting>
  <conditionalFormatting sqref="Z41:AA41 AF41 AK41 AP41 AU41 AZ41 BE41 BJ41 BT41 BO41">
    <cfRule type="cellIs" dxfId="3789" priority="135" operator="lessThan">
      <formula>1</formula>
    </cfRule>
  </conditionalFormatting>
  <conditionalFormatting sqref="W41">
    <cfRule type="cellIs" dxfId="3788" priority="134" operator="lessThan">
      <formula>N41</formula>
    </cfRule>
  </conditionalFormatting>
  <conditionalFormatting sqref="G41">
    <cfRule type="cellIs" dxfId="3787" priority="133" operator="lessThan">
      <formula>F41</formula>
    </cfRule>
  </conditionalFormatting>
  <conditionalFormatting sqref="I41:J41">
    <cfRule type="cellIs" dxfId="3786" priority="132" operator="greaterThan">
      <formula>1</formula>
    </cfRule>
  </conditionalFormatting>
  <conditionalFormatting sqref="H41">
    <cfRule type="cellIs" dxfId="3785" priority="131" operator="greaterThan">
      <formula>1</formula>
    </cfRule>
  </conditionalFormatting>
  <conditionalFormatting sqref="BA41 BF41 AB41 AG41 AV41 BK41 BP41 BU41 AQ41 AL41">
    <cfRule type="cellIs" dxfId="3784" priority="130" operator="equal">
      <formula>0</formula>
    </cfRule>
  </conditionalFormatting>
  <conditionalFormatting sqref="AC41 AH41 AM41 AR41 AW41 BB41 BG41 BL41 BQ41 BV41">
    <cfRule type="cellIs" dxfId="3783" priority="129" operator="lessThan">
      <formula>$R41</formula>
    </cfRule>
  </conditionalFormatting>
  <conditionalFormatting sqref="J9">
    <cfRule type="cellIs" dxfId="3782" priority="126" operator="greaterThan">
      <formula>1</formula>
    </cfRule>
  </conditionalFormatting>
  <conditionalFormatting sqref="I37">
    <cfRule type="cellIs" dxfId="3781" priority="128" operator="greaterThan">
      <formula>1</formula>
    </cfRule>
  </conditionalFormatting>
  <conditionalFormatting sqref="J20">
    <cfRule type="cellIs" dxfId="3780" priority="127" operator="greaterThan">
      <formula>1</formula>
    </cfRule>
  </conditionalFormatting>
  <conditionalFormatting sqref="AA44 BT44 AZ44 BE44 BJ44 AF44 AK44 AP44 AU44 BO44">
    <cfRule type="cellIs" dxfId="3779" priority="125" operator="lessThan">
      <formula>1</formula>
    </cfRule>
  </conditionalFormatting>
  <conditionalFormatting sqref="Z44">
    <cfRule type="cellIs" dxfId="3778" priority="124" operator="lessThan">
      <formula>1</formula>
    </cfRule>
  </conditionalFormatting>
  <conditionalFormatting sqref="BU44 BP44 BK44 BF44 BA44 AV44 AQ44 AL44 AG44 AB44">
    <cfRule type="cellIs" dxfId="3777" priority="123" operator="equal">
      <formula>0</formula>
    </cfRule>
  </conditionalFormatting>
  <conditionalFormatting sqref="BV44 BQ44 BL44 BG44 BB44 AW44 AC44 AM44 AH44">
    <cfRule type="cellIs" dxfId="3776" priority="122" operator="lessThan">
      <formula>$R44</formula>
    </cfRule>
  </conditionalFormatting>
  <conditionalFormatting sqref="AR44">
    <cfRule type="cellIs" dxfId="3775" priority="121" operator="lessThan">
      <formula>$R44</formula>
    </cfRule>
  </conditionalFormatting>
  <conditionalFormatting sqref="I44">
    <cfRule type="cellIs" dxfId="3774" priority="120" operator="greaterThan">
      <formula>1</formula>
    </cfRule>
  </conditionalFormatting>
  <conditionalFormatting sqref="J44">
    <cfRule type="cellIs" dxfId="3773" priority="119" operator="greaterThan">
      <formula>1</formula>
    </cfRule>
  </conditionalFormatting>
  <conditionalFormatting sqref="G44">
    <cfRule type="cellIs" dxfId="3772" priority="118" operator="lessThan">
      <formula>F44</formula>
    </cfRule>
  </conditionalFormatting>
  <conditionalFormatting sqref="H19">
    <cfRule type="cellIs" dxfId="3771" priority="117" operator="greaterThan">
      <formula>1</formula>
    </cfRule>
  </conditionalFormatting>
  <conditionalFormatting sqref="I39">
    <cfRule type="cellIs" dxfId="3770" priority="116" operator="greaterThan">
      <formula>1</formula>
    </cfRule>
  </conditionalFormatting>
  <conditionalFormatting sqref="BV29 BQ29 BL29 BG29 BB29 AW29 AR29 AM29 AH29 AC29">
    <cfRule type="cellIs" dxfId="3769" priority="115" operator="lessThan">
      <formula>$R29</formula>
    </cfRule>
  </conditionalFormatting>
  <conditionalFormatting sqref="AA29">
    <cfRule type="cellIs" dxfId="3768" priority="111" operator="lessThan">
      <formula>1</formula>
    </cfRule>
  </conditionalFormatting>
  <conditionalFormatting sqref="G29">
    <cfRule type="cellIs" dxfId="3767" priority="114" operator="lessThan">
      <formula>F29</formula>
    </cfRule>
  </conditionalFormatting>
  <conditionalFormatting sqref="W29">
    <cfRule type="cellIs" dxfId="3766" priority="113" operator="lessThan">
      <formula>N29</formula>
    </cfRule>
  </conditionalFormatting>
  <conditionalFormatting sqref="Z29">
    <cfRule type="cellIs" dxfId="3765" priority="112" operator="lessThan">
      <formula>1</formula>
    </cfRule>
  </conditionalFormatting>
  <conditionalFormatting sqref="H29">
    <cfRule type="cellIs" dxfId="3764" priority="110" operator="greaterThan">
      <formula>1</formula>
    </cfRule>
  </conditionalFormatting>
  <conditionalFormatting sqref="AQ29">
    <cfRule type="cellIs" dxfId="3763" priority="109" operator="equal">
      <formula>0</formula>
    </cfRule>
  </conditionalFormatting>
  <conditionalFormatting sqref="AZ29 BE29 BJ29 BT29">
    <cfRule type="cellIs" dxfId="3762" priority="108" operator="lessThan">
      <formula>1</formula>
    </cfRule>
  </conditionalFormatting>
  <conditionalFormatting sqref="BA29">
    <cfRule type="cellIs" dxfId="3761" priority="107" operator="equal">
      <formula>0</formula>
    </cfRule>
  </conditionalFormatting>
  <conditionalFormatting sqref="BF29">
    <cfRule type="cellIs" dxfId="3760" priority="106" operator="equal">
      <formula>0</formula>
    </cfRule>
  </conditionalFormatting>
  <conditionalFormatting sqref="BK29">
    <cfRule type="cellIs" dxfId="3759" priority="105" operator="equal">
      <formula>0</formula>
    </cfRule>
  </conditionalFormatting>
  <conditionalFormatting sqref="BP29">
    <cfRule type="cellIs" dxfId="3758" priority="104" operator="equal">
      <formula>0</formula>
    </cfRule>
  </conditionalFormatting>
  <conditionalFormatting sqref="BU29">
    <cfRule type="cellIs" dxfId="3757" priority="103" operator="equal">
      <formula>0</formula>
    </cfRule>
  </conditionalFormatting>
  <conditionalFormatting sqref="AB29">
    <cfRule type="cellIs" dxfId="3756" priority="102" operator="equal">
      <formula>0</formula>
    </cfRule>
  </conditionalFormatting>
  <conditionalFormatting sqref="AF29">
    <cfRule type="cellIs" dxfId="3755" priority="101" operator="lessThan">
      <formula>1</formula>
    </cfRule>
  </conditionalFormatting>
  <conditionalFormatting sqref="AP29">
    <cfRule type="cellIs" dxfId="3754" priority="99" operator="lessThan">
      <formula>1</formula>
    </cfRule>
  </conditionalFormatting>
  <conditionalFormatting sqref="AK29 AU29">
    <cfRule type="cellIs" dxfId="3753" priority="100" operator="lessThan">
      <formula>1</formula>
    </cfRule>
  </conditionalFormatting>
  <conditionalFormatting sqref="AG29">
    <cfRule type="cellIs" dxfId="3752" priority="98" operator="equal">
      <formula>0</formula>
    </cfRule>
  </conditionalFormatting>
  <conditionalFormatting sqref="AQ29">
    <cfRule type="cellIs" dxfId="3751" priority="96" operator="equal">
      <formula>0</formula>
    </cfRule>
  </conditionalFormatting>
  <conditionalFormatting sqref="AL29">
    <cfRule type="cellIs" dxfId="3750" priority="97" operator="equal">
      <formula>0</formula>
    </cfRule>
  </conditionalFormatting>
  <conditionalFormatting sqref="AV29">
    <cfRule type="cellIs" dxfId="3749" priority="95" operator="equal">
      <formula>0</formula>
    </cfRule>
  </conditionalFormatting>
  <conditionalFormatting sqref="J29">
    <cfRule type="cellIs" dxfId="3748" priority="94" operator="greaterThan">
      <formula>1</formula>
    </cfRule>
  </conditionalFormatting>
  <conditionalFormatting sqref="I29">
    <cfRule type="cellIs" dxfId="3747" priority="93" operator="greaterThan">
      <formula>1</formula>
    </cfRule>
  </conditionalFormatting>
  <conditionalFormatting sqref="BO29">
    <cfRule type="cellIs" dxfId="3746" priority="92" operator="lessThan">
      <formula>1</formula>
    </cfRule>
  </conditionalFormatting>
  <conditionalFormatting sqref="AA42 BT42 AZ42 BE42 BJ42 AF42 AK42 AP42 AU42 BO42">
    <cfRule type="cellIs" dxfId="3745" priority="91" operator="lessThan">
      <formula>1</formula>
    </cfRule>
  </conditionalFormatting>
  <conditionalFormatting sqref="Z42">
    <cfRule type="cellIs" dxfId="3744" priority="90" operator="lessThan">
      <formula>1</formula>
    </cfRule>
  </conditionalFormatting>
  <conditionalFormatting sqref="BU42 BP42 BK42 BF42 BA42 AV42 AQ42 AL42 AG42 AB42">
    <cfRule type="cellIs" dxfId="3743" priority="89" operator="equal">
      <formula>0</formula>
    </cfRule>
  </conditionalFormatting>
  <conditionalFormatting sqref="BV42 BQ42 BL42 BG42 BB42 AW42 AC42 AM42 AH42">
    <cfRule type="cellIs" dxfId="3742" priority="88" operator="lessThan">
      <formula>$R42</formula>
    </cfRule>
  </conditionalFormatting>
  <conditionalFormatting sqref="AR42">
    <cfRule type="cellIs" dxfId="3741" priority="87" operator="lessThan">
      <formula>$R42</formula>
    </cfRule>
  </conditionalFormatting>
  <conditionalFormatting sqref="I42">
    <cfRule type="cellIs" dxfId="3740" priority="86" operator="greaterThan">
      <formula>1</formula>
    </cfRule>
  </conditionalFormatting>
  <conditionalFormatting sqref="J42">
    <cfRule type="cellIs" dxfId="3739" priority="85" operator="greaterThan">
      <formula>1</formula>
    </cfRule>
  </conditionalFormatting>
  <conditionalFormatting sqref="G42">
    <cfRule type="cellIs" dxfId="3738" priority="84" operator="lessThan">
      <formula>F42</formula>
    </cfRule>
  </conditionalFormatting>
  <conditionalFormatting sqref="G13">
    <cfRule type="cellIs" dxfId="3737" priority="83" operator="lessThan">
      <formula>F13</formula>
    </cfRule>
  </conditionalFormatting>
  <conditionalFormatting sqref="BV43 BQ43 BL43 BG43 BB43 AW43 AR43 AM43 AH43 AC43">
    <cfRule type="cellIs" dxfId="3736" priority="82" operator="lessThan">
      <formula>$R43</formula>
    </cfRule>
  </conditionalFormatting>
  <conditionalFormatting sqref="AA43">
    <cfRule type="cellIs" dxfId="3735" priority="79" operator="lessThan">
      <formula>1</formula>
    </cfRule>
  </conditionalFormatting>
  <conditionalFormatting sqref="G43">
    <cfRule type="cellIs" dxfId="3734" priority="81" operator="lessThan">
      <formula>F43</formula>
    </cfRule>
  </conditionalFormatting>
  <conditionalFormatting sqref="Z43">
    <cfRule type="cellIs" dxfId="3733" priority="80" operator="lessThan">
      <formula>1</formula>
    </cfRule>
  </conditionalFormatting>
  <conditionalFormatting sqref="AQ43">
    <cfRule type="cellIs" dxfId="3732" priority="78" operator="equal">
      <formula>0</formula>
    </cfRule>
  </conditionalFormatting>
  <conditionalFormatting sqref="AZ43 BE43 BJ43 BT43">
    <cfRule type="cellIs" dxfId="3731" priority="77" operator="lessThan">
      <formula>1</formula>
    </cfRule>
  </conditionalFormatting>
  <conditionalFormatting sqref="BA43">
    <cfRule type="cellIs" dxfId="3730" priority="76" operator="equal">
      <formula>0</formula>
    </cfRule>
  </conditionalFormatting>
  <conditionalFormatting sqref="BF43">
    <cfRule type="cellIs" dxfId="3729" priority="75" operator="equal">
      <formula>0</formula>
    </cfRule>
  </conditionalFormatting>
  <conditionalFormatting sqref="BK43">
    <cfRule type="cellIs" dxfId="3728" priority="74" operator="equal">
      <formula>0</formula>
    </cfRule>
  </conditionalFormatting>
  <conditionalFormatting sqref="BP43">
    <cfRule type="cellIs" dxfId="3727" priority="73" operator="equal">
      <formula>0</formula>
    </cfRule>
  </conditionalFormatting>
  <conditionalFormatting sqref="BU43">
    <cfRule type="cellIs" dxfId="3726" priority="72" operator="equal">
      <formula>0</formula>
    </cfRule>
  </conditionalFormatting>
  <conditionalFormatting sqref="AB43">
    <cfRule type="cellIs" dxfId="3725" priority="71" operator="equal">
      <formula>0</formula>
    </cfRule>
  </conditionalFormatting>
  <conditionalFormatting sqref="AF43">
    <cfRule type="cellIs" dxfId="3724" priority="70" operator="lessThan">
      <formula>1</formula>
    </cfRule>
  </conditionalFormatting>
  <conditionalFormatting sqref="AP43">
    <cfRule type="cellIs" dxfId="3723" priority="68" operator="lessThan">
      <formula>1</formula>
    </cfRule>
  </conditionalFormatting>
  <conditionalFormatting sqref="AK43 AU43">
    <cfRule type="cellIs" dxfId="3722" priority="69" operator="lessThan">
      <formula>1</formula>
    </cfRule>
  </conditionalFormatting>
  <conditionalFormatting sqref="AG43">
    <cfRule type="cellIs" dxfId="3721" priority="67" operator="equal">
      <formula>0</formula>
    </cfRule>
  </conditionalFormatting>
  <conditionalFormatting sqref="AQ43">
    <cfRule type="cellIs" dxfId="3720" priority="65" operator="equal">
      <formula>0</formula>
    </cfRule>
  </conditionalFormatting>
  <conditionalFormatting sqref="AL43">
    <cfRule type="cellIs" dxfId="3719" priority="66" operator="equal">
      <formula>0</formula>
    </cfRule>
  </conditionalFormatting>
  <conditionalFormatting sqref="AV43">
    <cfRule type="cellIs" dxfId="3718" priority="64" operator="equal">
      <formula>0</formula>
    </cfRule>
  </conditionalFormatting>
  <conditionalFormatting sqref="J43">
    <cfRule type="cellIs" dxfId="3717" priority="63" operator="greaterThan">
      <formula>1</formula>
    </cfRule>
  </conditionalFormatting>
  <conditionalFormatting sqref="I43">
    <cfRule type="cellIs" dxfId="3716" priority="62" operator="greaterThan">
      <formula>1</formula>
    </cfRule>
  </conditionalFormatting>
  <conditionalFormatting sqref="BO43">
    <cfRule type="cellIs" dxfId="3715" priority="61" operator="lessThan">
      <formula>1</formula>
    </cfRule>
  </conditionalFormatting>
  <conditionalFormatting sqref="H43">
    <cfRule type="cellIs" dxfId="3714" priority="60" operator="greaterThan">
      <formula>1</formula>
    </cfRule>
  </conditionalFormatting>
  <conditionalFormatting sqref="W8">
    <cfRule type="cellIs" dxfId="3713" priority="59" operator="lessThan">
      <formula>N8</formula>
    </cfRule>
  </conditionalFormatting>
  <conditionalFormatting sqref="W42:W44">
    <cfRule type="cellIs" dxfId="3712" priority="58" operator="lessThan">
      <formula>N42</formula>
    </cfRule>
  </conditionalFormatting>
  <conditionalFormatting sqref="J36">
    <cfRule type="cellIs" dxfId="3711" priority="57" operator="greaterThan">
      <formula>1</formula>
    </cfRule>
  </conditionalFormatting>
  <conditionalFormatting sqref="I36">
    <cfRule type="cellIs" dxfId="3710" priority="56" operator="greaterThan">
      <formula>1</formula>
    </cfRule>
  </conditionalFormatting>
  <conditionalFormatting sqref="BV14 BQ14 BL14 BG14 BB14 AW14 AR14 AM14 AH14 AC14">
    <cfRule type="cellIs" dxfId="3709" priority="55" operator="lessThan">
      <formula>$R14</formula>
    </cfRule>
  </conditionalFormatting>
  <conditionalFormatting sqref="BA14">
    <cfRule type="cellIs" dxfId="3708" priority="54" operator="equal">
      <formula>0</formula>
    </cfRule>
  </conditionalFormatting>
  <conditionalFormatting sqref="BF14">
    <cfRule type="cellIs" dxfId="3707" priority="53" operator="equal">
      <formula>0</formula>
    </cfRule>
  </conditionalFormatting>
  <conditionalFormatting sqref="AV14">
    <cfRule type="cellIs" dxfId="3706" priority="52" operator="equal">
      <formula>0</formula>
    </cfRule>
  </conditionalFormatting>
  <conditionalFormatting sqref="AQ14">
    <cfRule type="cellIs" dxfId="3705" priority="51" operator="equal">
      <formula>0</formula>
    </cfRule>
  </conditionalFormatting>
  <conditionalFormatting sqref="BK14">
    <cfRule type="cellIs" dxfId="3704" priority="50" operator="equal">
      <formula>0</formula>
    </cfRule>
  </conditionalFormatting>
  <conditionalFormatting sqref="BP14">
    <cfRule type="cellIs" dxfId="3703" priority="49" operator="equal">
      <formula>0</formula>
    </cfRule>
  </conditionalFormatting>
  <conditionalFormatting sqref="BU14">
    <cfRule type="cellIs" dxfId="3702" priority="48" operator="equal">
      <formula>0</formula>
    </cfRule>
  </conditionalFormatting>
  <conditionalFormatting sqref="AQ14">
    <cfRule type="cellIs" dxfId="3701" priority="46" operator="equal">
      <formula>0</formula>
    </cfRule>
  </conditionalFormatting>
  <conditionalFormatting sqref="AL14">
    <cfRule type="cellIs" dxfId="3700" priority="47" operator="equal">
      <formula>0</formula>
    </cfRule>
  </conditionalFormatting>
  <conditionalFormatting sqref="Z14">
    <cfRule type="cellIs" dxfId="3699" priority="43" operator="lessThan">
      <formula>1</formula>
    </cfRule>
  </conditionalFormatting>
  <conditionalFormatting sqref="AA14">
    <cfRule type="cellIs" dxfId="3698" priority="42" operator="lessThan">
      <formula>1</formula>
    </cfRule>
  </conditionalFormatting>
  <conditionalFormatting sqref="G14">
    <cfRule type="cellIs" dxfId="3697" priority="45" operator="lessThan">
      <formula>F14</formula>
    </cfRule>
  </conditionalFormatting>
  <conditionalFormatting sqref="W14">
    <cfRule type="cellIs" dxfId="3696" priority="44" operator="lessThan">
      <formula>N14</formula>
    </cfRule>
  </conditionalFormatting>
  <conditionalFormatting sqref="H14">
    <cfRule type="cellIs" dxfId="3695" priority="41" operator="greaterThan">
      <formula>1</formula>
    </cfRule>
  </conditionalFormatting>
  <conditionalFormatting sqref="AZ14 BE14 BJ14 BT14">
    <cfRule type="cellIs" dxfId="3694" priority="40" operator="lessThan">
      <formula>1</formula>
    </cfRule>
  </conditionalFormatting>
  <conditionalFormatting sqref="AB14">
    <cfRule type="cellIs" dxfId="3693" priority="39" operator="equal">
      <formula>0</formula>
    </cfRule>
  </conditionalFormatting>
  <conditionalFormatting sqref="AF14">
    <cfRule type="cellIs" dxfId="3692" priority="38" operator="lessThan">
      <formula>1</formula>
    </cfRule>
  </conditionalFormatting>
  <conditionalFormatting sqref="AP14">
    <cfRule type="cellIs" dxfId="3691" priority="36" operator="lessThan">
      <formula>1</formula>
    </cfRule>
  </conditionalFormatting>
  <conditionalFormatting sqref="AK14 AU14">
    <cfRule type="cellIs" dxfId="3690" priority="37" operator="lessThan">
      <formula>1</formula>
    </cfRule>
  </conditionalFormatting>
  <conditionalFormatting sqref="AG14">
    <cfRule type="cellIs" dxfId="3689" priority="35" operator="equal">
      <formula>0</formula>
    </cfRule>
  </conditionalFormatting>
  <conditionalFormatting sqref="I14">
    <cfRule type="cellIs" dxfId="3688" priority="34" operator="greaterThan">
      <formula>1</formula>
    </cfRule>
  </conditionalFormatting>
  <conditionalFormatting sqref="J14">
    <cfRule type="cellIs" dxfId="3687" priority="33" operator="greaterThan">
      <formula>1</formula>
    </cfRule>
  </conditionalFormatting>
  <conditionalFormatting sqref="BO14">
    <cfRule type="cellIs" dxfId="3686" priority="32" operator="lessThan">
      <formula>1</formula>
    </cfRule>
  </conditionalFormatting>
  <conditionalFormatting sqref="I45">
    <cfRule type="cellIs" dxfId="3685" priority="31" operator="greaterThan">
      <formula>1</formula>
    </cfRule>
  </conditionalFormatting>
  <conditionalFormatting sqref="J45">
    <cfRule type="cellIs" dxfId="3684" priority="30" operator="greaterThan">
      <formula>1</formula>
    </cfRule>
  </conditionalFormatting>
  <conditionalFormatting sqref="BT10 BO10">
    <cfRule type="cellIs" dxfId="3683" priority="29" operator="lessThan">
      <formula>1</formula>
    </cfRule>
  </conditionalFormatting>
  <conditionalFormatting sqref="BV10 BQ10 BL10 BG10 BB10 AW10 AR10 AM10 AH10 AC10">
    <cfRule type="cellIs" dxfId="3682" priority="28" operator="lessThan">
      <formula>$R10</formula>
    </cfRule>
  </conditionalFormatting>
  <conditionalFormatting sqref="AZ10 BE10 BJ10">
    <cfRule type="cellIs" dxfId="3681" priority="23" operator="lessThan">
      <formula>1</formula>
    </cfRule>
  </conditionalFormatting>
  <conditionalFormatting sqref="BK10">
    <cfRule type="cellIs" dxfId="3680" priority="20" operator="equal">
      <formula>0</formula>
    </cfRule>
  </conditionalFormatting>
  <conditionalFormatting sqref="BU10">
    <cfRule type="cellIs" dxfId="3679" priority="18" operator="equal">
      <formula>0</formula>
    </cfRule>
  </conditionalFormatting>
  <conditionalFormatting sqref="BF10">
    <cfRule type="cellIs" dxfId="3678" priority="17" operator="equal">
      <formula>0</formula>
    </cfRule>
  </conditionalFormatting>
  <conditionalFormatting sqref="AB10">
    <cfRule type="cellIs" dxfId="3677" priority="16" operator="equal">
      <formula>0</formula>
    </cfRule>
  </conditionalFormatting>
  <conditionalFormatting sqref="AV10">
    <cfRule type="cellIs" dxfId="3676" priority="9" operator="equal">
      <formula>0</formula>
    </cfRule>
  </conditionalFormatting>
  <conditionalFormatting sqref="Z10">
    <cfRule type="cellIs" dxfId="3675" priority="26" operator="lessThan">
      <formula>1</formula>
    </cfRule>
  </conditionalFormatting>
  <conditionalFormatting sqref="AA10">
    <cfRule type="cellIs" dxfId="3674" priority="25" operator="lessThan">
      <formula>1</formula>
    </cfRule>
  </conditionalFormatting>
  <conditionalFormatting sqref="W10">
    <cfRule type="cellIs" dxfId="3673" priority="27" operator="lessThan">
      <formula>N10</formula>
    </cfRule>
  </conditionalFormatting>
  <conditionalFormatting sqref="AQ10">
    <cfRule type="cellIs" dxfId="3672" priority="24" operator="equal">
      <formula>0</formula>
    </cfRule>
  </conditionalFormatting>
  <conditionalFormatting sqref="BA10">
    <cfRule type="cellIs" dxfId="3671" priority="22" operator="equal">
      <formula>0</formula>
    </cfRule>
  </conditionalFormatting>
  <conditionalFormatting sqref="BF10">
    <cfRule type="cellIs" dxfId="3670" priority="21" operator="equal">
      <formula>0</formula>
    </cfRule>
  </conditionalFormatting>
  <conditionalFormatting sqref="BP10">
    <cfRule type="cellIs" dxfId="3669" priority="19" operator="equal">
      <formula>0</formula>
    </cfRule>
  </conditionalFormatting>
  <conditionalFormatting sqref="AF10">
    <cfRule type="cellIs" dxfId="3668" priority="15" operator="lessThan">
      <formula>1</formula>
    </cfRule>
  </conditionalFormatting>
  <conditionalFormatting sqref="AP10">
    <cfRule type="cellIs" dxfId="3667" priority="13" operator="lessThan">
      <formula>1</formula>
    </cfRule>
  </conditionalFormatting>
  <conditionalFormatting sqref="AK10 AU10">
    <cfRule type="cellIs" dxfId="3666" priority="14" operator="lessThan">
      <formula>1</formula>
    </cfRule>
  </conditionalFormatting>
  <conditionalFormatting sqref="AG10">
    <cfRule type="cellIs" dxfId="3665" priority="12" operator="equal">
      <formula>0</formula>
    </cfRule>
  </conditionalFormatting>
  <conditionalFormatting sqref="AL10">
    <cfRule type="cellIs" dxfId="3664" priority="11" operator="equal">
      <formula>0</formula>
    </cfRule>
  </conditionalFormatting>
  <conditionalFormatting sqref="AQ10">
    <cfRule type="cellIs" dxfId="3663" priority="10" operator="equal">
      <formula>0</formula>
    </cfRule>
  </conditionalFormatting>
  <conditionalFormatting sqref="G10">
    <cfRule type="cellIs" dxfId="3662" priority="8" operator="lessThan">
      <formula>F10</formula>
    </cfRule>
  </conditionalFormatting>
  <conditionalFormatting sqref="H10">
    <cfRule type="cellIs" dxfId="3661" priority="7" operator="greaterThan">
      <formula>1</formula>
    </cfRule>
  </conditionalFormatting>
  <conditionalFormatting sqref="I10">
    <cfRule type="cellIs" dxfId="3660" priority="6" operator="greaterThan">
      <formula>1</formula>
    </cfRule>
  </conditionalFormatting>
  <conditionalFormatting sqref="J10">
    <cfRule type="cellIs" dxfId="3659" priority="5" operator="greaterThan">
      <formula>1</formula>
    </cfRule>
  </conditionalFormatting>
  <conditionalFormatting sqref="AB16:AB19">
    <cfRule type="cellIs" dxfId="3658" priority="4" operator="equal">
      <formula>0</formula>
    </cfRule>
  </conditionalFormatting>
  <conditionalFormatting sqref="AB16:AB19">
    <cfRule type="cellIs" dxfId="3657" priority="3" operator="equal">
      <formula>0</formula>
    </cfRule>
  </conditionalFormatting>
  <conditionalFormatting sqref="AL13">
    <cfRule type="cellIs" dxfId="3656" priority="2" operator="equal">
      <formula>0</formula>
    </cfRule>
  </conditionalFormatting>
  <conditionalFormatting sqref="AL26">
    <cfRule type="cellIs" dxfId="3655" priority="1" operator="equal">
      <formula>0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8"/>
  <sheetViews>
    <sheetView tabSelected="1" zoomScale="80" zoomScaleNormal="80" zoomScalePageLayoutView="68" workbookViewId="0">
      <pane xSplit="26" ySplit="4" topLeftCell="BO5" activePane="bottomRight" state="frozen"/>
      <selection pane="topRight" activeCell="AA1" sqref="AA1"/>
      <selection pane="bottomLeft" activeCell="A5" sqref="A5"/>
      <selection pane="bottomRight" activeCell="R14" sqref="R14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6" bestFit="1" customWidth="1"/>
    <col min="3" max="3" width="6.140625" style="2" customWidth="1"/>
    <col min="4" max="4" width="8.7109375" style="2" customWidth="1"/>
    <col min="5" max="5" width="13.5703125" style="5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5.140625" style="2" hidden="1" customWidth="1"/>
    <col min="12" max="12" width="12.7109375" style="3" customWidth="1"/>
    <col min="13" max="13" width="11.7109375" style="2" hidden="1" customWidth="1"/>
    <col min="14" max="14" width="15.85546875" style="3" bestFit="1" customWidth="1"/>
    <col min="15" max="15" width="12.5703125" style="3" hidden="1" customWidth="1"/>
    <col min="16" max="16" width="15.85546875" style="3" hidden="1" customWidth="1"/>
    <col min="17" max="17" width="19.28515625" style="3" hidden="1" customWidth="1"/>
    <col min="18" max="18" width="10.5703125" style="2" customWidth="1"/>
    <col min="19" max="19" width="6.7109375" style="2" hidden="1" customWidth="1"/>
    <col min="20" max="20" width="6.85546875" style="4" hidden="1" customWidth="1"/>
    <col min="21" max="21" width="12.4257812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1.5703125" style="1" customWidth="1"/>
    <col min="28" max="28" width="12.85546875" style="1" customWidth="1"/>
    <col min="29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39" width="11.28515625" style="1" customWidth="1"/>
    <col min="40" max="40" width="11.85546875" style="1" customWidth="1"/>
    <col min="41" max="41" width="12.140625" style="1" customWidth="1"/>
    <col min="42" max="42" width="11.5703125" style="1" customWidth="1"/>
    <col min="43" max="43" width="12.7109375" style="1" customWidth="1"/>
    <col min="44" max="44" width="11.28515625" style="1" customWidth="1"/>
    <col min="45" max="45" width="12.85546875" style="1" customWidth="1"/>
    <col min="46" max="46" width="15" style="1" customWidth="1"/>
    <col min="47" max="47" width="15.140625" style="1" bestFit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1.28515625" style="1" customWidth="1"/>
    <col min="53" max="53" width="12.140625" style="1" customWidth="1"/>
    <col min="54" max="54" width="11.28515625" style="1" customWidth="1"/>
    <col min="55" max="55" width="11.42578125" style="1" customWidth="1"/>
    <col min="56" max="56" width="12.85546875" style="1" customWidth="1"/>
    <col min="57" max="57" width="10.5703125" style="1" customWidth="1"/>
    <col min="58" max="58" width="12.140625" style="1" customWidth="1"/>
    <col min="59" max="59" width="11.28515625" style="1" customWidth="1"/>
    <col min="60" max="60" width="13" style="1" customWidth="1"/>
    <col min="61" max="61" width="13.140625" style="1" customWidth="1"/>
    <col min="62" max="62" width="11.28515625" style="1" customWidth="1"/>
    <col min="63" max="63" width="12.140625" style="1" customWidth="1"/>
    <col min="64" max="64" width="11.28515625" style="1" customWidth="1"/>
    <col min="65" max="65" width="11.42578125" style="1" customWidth="1"/>
    <col min="66" max="66" width="15" style="1" customWidth="1"/>
    <col min="67" max="67" width="14.42578125" style="1" customWidth="1"/>
    <col min="68" max="68" width="12.140625" style="1" customWidth="1"/>
    <col min="69" max="69" width="13.5703125" style="1" customWidth="1"/>
    <col min="70" max="71" width="15" style="1" customWidth="1"/>
    <col min="72" max="72" width="15.140625" style="1" customWidth="1"/>
    <col min="73" max="74" width="13.5703125" style="1" customWidth="1"/>
    <col min="75" max="75" width="15" style="1" customWidth="1"/>
    <col min="76" max="76" width="12" style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04"/>
      <c r="C1" s="304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12"/>
      <c r="O1" s="311">
        <f>630*0.98</f>
        <v>617.4</v>
      </c>
      <c r="P1" s="311"/>
      <c r="Q1" s="311"/>
      <c r="R1" s="310">
        <f>O1</f>
        <v>617.4</v>
      </c>
      <c r="S1" s="309">
        <f>O1</f>
        <v>617.4</v>
      </c>
      <c r="V1" s="308"/>
      <c r="W1" s="307"/>
      <c r="X1" s="15"/>
      <c r="Y1" s="306"/>
    </row>
    <row r="2" spans="1:76" ht="18.75" customHeight="1" x14ac:dyDescent="0.35">
      <c r="A2" s="305"/>
      <c r="B2" s="304"/>
      <c r="C2" s="304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03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299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297" t="s">
        <v>137</v>
      </c>
      <c r="P3" s="297"/>
      <c r="Q3" s="297"/>
      <c r="R3" s="296">
        <v>45203</v>
      </c>
      <c r="S3" s="296"/>
      <c r="T3" s="295"/>
      <c r="V3" s="294"/>
      <c r="W3" s="293"/>
      <c r="X3" s="292"/>
      <c r="Y3" s="291">
        <f>R3</f>
        <v>45203</v>
      </c>
      <c r="Z3" s="287">
        <v>10.5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290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286" t="s">
        <v>136</v>
      </c>
      <c r="B4" s="285" t="s">
        <v>135</v>
      </c>
      <c r="C4" s="285" t="s">
        <v>134</v>
      </c>
      <c r="D4" s="284" t="s">
        <v>133</v>
      </c>
      <c r="E4" s="284" t="s">
        <v>132</v>
      </c>
      <c r="F4" s="273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>
        <v>6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203" t="s">
        <v>20</v>
      </c>
      <c r="B5" s="227" t="s">
        <v>72</v>
      </c>
      <c r="C5" s="202" t="s">
        <v>70</v>
      </c>
      <c r="D5" s="247" t="s">
        <v>98</v>
      </c>
      <c r="E5" s="316">
        <v>11173458</v>
      </c>
      <c r="F5" s="198">
        <v>4</v>
      </c>
      <c r="G5" s="258">
        <v>4</v>
      </c>
      <c r="H5" s="246"/>
      <c r="I5" s="246"/>
      <c r="J5" s="245"/>
      <c r="K5" s="212">
        <v>0.39900000000000002</v>
      </c>
      <c r="L5" s="225"/>
      <c r="M5" s="212">
        <f t="shared" ref="M5:M32" si="0">K5</f>
        <v>0.39900000000000002</v>
      </c>
      <c r="N5" s="244">
        <v>6189</v>
      </c>
      <c r="O5" s="157">
        <f t="shared" ref="O5:O32" si="1">(N5*M5)</f>
        <v>2469.4110000000001</v>
      </c>
      <c r="P5" s="157">
        <f t="shared" ref="P5:P32" si="2">G5*$R$1</f>
        <v>2469.6</v>
      </c>
      <c r="Q5" s="157">
        <f t="shared" ref="Q5:Q32" si="3">(P5-((H5+I5)))+(J5)</f>
        <v>2469.6</v>
      </c>
      <c r="R5" s="209">
        <f t="shared" ref="R5:R52" si="4">O5/Q5</f>
        <v>0.99992346938775512</v>
      </c>
      <c r="S5" s="222">
        <f t="shared" ref="S5:S32" si="5">R5*100</f>
        <v>99.992346938775512</v>
      </c>
      <c r="T5" s="243">
        <v>100</v>
      </c>
      <c r="U5" s="220">
        <f t="shared" ref="U5:U50" si="6">((((G5*$S$1))*T5)/K5)/100</f>
        <v>6189.4736842105258</v>
      </c>
      <c r="V5" s="219">
        <f t="shared" ref="V5:V32" si="7">M5</f>
        <v>0.39900000000000002</v>
      </c>
      <c r="W5" s="223"/>
      <c r="X5" s="218">
        <f t="shared" ref="X5:X32" si="8">W5*V5</f>
        <v>0</v>
      </c>
      <c r="Y5" s="187">
        <f t="shared" ref="Y5:Y51" si="9">X5/Q5</f>
        <v>0</v>
      </c>
      <c r="Z5" s="217">
        <f t="shared" ref="Z5:Z50" si="10">W5/N5</f>
        <v>0</v>
      </c>
      <c r="AA5" s="185">
        <f t="shared" ref="AA5:AA32" si="11">($N5/$Z$3)*AE$3</f>
        <v>589.42857142857144</v>
      </c>
      <c r="AB5" s="214">
        <v>480</v>
      </c>
      <c r="AC5" s="215">
        <f t="shared" ref="AC5:AC51" si="12">AE5/$Q5</f>
        <v>0.81428571428571428</v>
      </c>
      <c r="AD5" s="214">
        <f t="shared" ref="AD5:AD32" si="13">AB5*$M5</f>
        <v>191.52</v>
      </c>
      <c r="AE5" s="214">
        <f t="shared" ref="AE5:AE32" si="14">(AD5/AE$3)*$Z$3</f>
        <v>2010.96</v>
      </c>
      <c r="AF5" s="216">
        <f t="shared" ref="AF5:AF32" si="15">($N5/$Z$3)*AJ$3</f>
        <v>1178.8571428571429</v>
      </c>
      <c r="AG5" s="214">
        <v>1180</v>
      </c>
      <c r="AH5" s="215">
        <f t="shared" ref="AH5:AH51" si="16">AJ5/$Q5</f>
        <v>1.0008928571428573</v>
      </c>
      <c r="AI5" s="214">
        <f t="shared" ref="AI5:AI32" si="17">AG5*$M5</f>
        <v>470.82000000000005</v>
      </c>
      <c r="AJ5" s="214">
        <f t="shared" ref="AJ5:AJ32" si="18">(AI5/AJ$3)*$Z$3</f>
        <v>2471.8050000000003</v>
      </c>
      <c r="AK5" s="185">
        <f t="shared" ref="AK5:AK32" si="19">($N5/$Z$3)*AO$3</f>
        <v>1768.2857142857142</v>
      </c>
      <c r="AL5" s="214">
        <v>1770</v>
      </c>
      <c r="AM5" s="215">
        <f t="shared" ref="AM5:AM51" si="20">AO5/$Q5</f>
        <v>1.000892857142857</v>
      </c>
      <c r="AN5" s="214">
        <f t="shared" ref="AN5:AN32" si="21">AL5*$M5</f>
        <v>706.23</v>
      </c>
      <c r="AO5" s="214">
        <f t="shared" ref="AO5:AO32" si="22">(AN5/AO$3)*$Z$3</f>
        <v>2471.8049999999998</v>
      </c>
      <c r="AP5" s="185">
        <f t="shared" ref="AP5:AP32" si="23">($N5/$Z$3)*AT$3</f>
        <v>2357.7142857142858</v>
      </c>
      <c r="AQ5" s="214">
        <v>1860</v>
      </c>
      <c r="AR5" s="215">
        <f t="shared" ref="AR5:AR51" si="24">AT5/$Q5</f>
        <v>0.78883928571428574</v>
      </c>
      <c r="AS5" s="214">
        <f t="shared" ref="AS5:AS32" si="25">AQ5*$M5</f>
        <v>742.14</v>
      </c>
      <c r="AT5" s="214">
        <f t="shared" ref="AT5:AT32" si="26">(AS5/AT$3)*$Z$3</f>
        <v>1948.1175000000001</v>
      </c>
      <c r="AU5" s="185">
        <f t="shared" ref="AU5:AU32" si="27">($N5/$Z$3)*AY$3</f>
        <v>2652.4285714285716</v>
      </c>
      <c r="AV5" s="214">
        <v>2700</v>
      </c>
      <c r="AW5" s="215">
        <f t="shared" ref="AW5:AW51" si="28">AY5/$Q5</f>
        <v>1.0178571428571428</v>
      </c>
      <c r="AX5" s="214">
        <f t="shared" ref="AX5:AX32" si="29">AV5*$M5</f>
        <v>1077.3</v>
      </c>
      <c r="AY5" s="214">
        <f t="shared" ref="AY5:AY32" si="30">(AX5/AY$3)*$Z$3</f>
        <v>2513.6999999999998</v>
      </c>
      <c r="AZ5" s="185">
        <f t="shared" ref="AZ5:AZ32" si="31">($N5/$Z$3)*BD$3</f>
        <v>3241.8571428571431</v>
      </c>
      <c r="BA5" s="214">
        <v>3200</v>
      </c>
      <c r="BB5" s="215">
        <f t="shared" ref="BB5:BB51" si="32">BD5/$Q5</f>
        <v>0.98701298701298723</v>
      </c>
      <c r="BC5" s="214">
        <f t="shared" ref="BC5:BC32" si="33">BA5*$M5</f>
        <v>1276.8000000000002</v>
      </c>
      <c r="BD5" s="214">
        <f t="shared" ref="BD5:BD32" si="34">(BC5/BD$3)*$Z$3</f>
        <v>2437.5272727272732</v>
      </c>
      <c r="BE5" s="185">
        <f t="shared" ref="BE5:BE32" si="35">($N5/$Z$3)*BI$3</f>
        <v>3831.2857142857142</v>
      </c>
      <c r="BF5" s="214">
        <v>3450</v>
      </c>
      <c r="BG5" s="215">
        <f t="shared" ref="BG5:BG51" si="36">BI5/$Q5</f>
        <v>0.90041208791208815</v>
      </c>
      <c r="BH5" s="214">
        <f t="shared" ref="BH5:BH32" si="37">BF5*$M5</f>
        <v>1376.5500000000002</v>
      </c>
      <c r="BI5" s="214">
        <f t="shared" ref="BI5:BI32" si="38">(BH5/BI$3)*$Z$3</f>
        <v>2223.6576923076927</v>
      </c>
      <c r="BJ5" s="185">
        <f t="shared" ref="BJ5:BJ32" si="39">($N5/$Z$3)*BN$3</f>
        <v>4420.7142857142862</v>
      </c>
      <c r="BK5" s="214">
        <v>4425</v>
      </c>
      <c r="BL5" s="215">
        <f t="shared" ref="BL5:BL51" si="40">BN5/$Q5</f>
        <v>1.000892857142857</v>
      </c>
      <c r="BM5" s="214">
        <f t="shared" ref="BM5:BM32" si="41">BK5*$M5</f>
        <v>1765.575</v>
      </c>
      <c r="BN5" s="214">
        <f t="shared" ref="BN5:BN32" si="42">(BM5/BN$3)*$Z$3</f>
        <v>2471.8049999999998</v>
      </c>
      <c r="BO5" s="185">
        <f t="shared" ref="BO5:BO32" si="43">($N5/$Z$3)*BS$3</f>
        <v>5010.1428571428569</v>
      </c>
      <c r="BP5" s="214">
        <v>5007</v>
      </c>
      <c r="BQ5" s="215">
        <f t="shared" ref="BQ5:BQ51" si="44">BS5/$Q5</f>
        <v>0.99929621848739503</v>
      </c>
      <c r="BR5" s="214">
        <f t="shared" ref="BR5:BR32" si="45">BP5*$M5</f>
        <v>1997.7930000000001</v>
      </c>
      <c r="BS5" s="214">
        <f t="shared" ref="BS5:BS32" si="46">(BR5/BS$3)*$Z$3</f>
        <v>2467.8619411764707</v>
      </c>
      <c r="BT5" s="185">
        <f t="shared" ref="BT5:BT32" si="47">($N5/$Z$3)*BX$3</f>
        <v>5599.5714285714284</v>
      </c>
      <c r="BU5" s="214">
        <v>5596</v>
      </c>
      <c r="BV5" s="215">
        <f t="shared" ref="BV5:BV51" si="48">BX5/$Q5</f>
        <v>0.99928571428571444</v>
      </c>
      <c r="BW5" s="242">
        <f t="shared" ref="BW5:BW32" si="49">BU5*$M5</f>
        <v>2232.8040000000001</v>
      </c>
      <c r="BX5" s="242">
        <f t="shared" ref="BX5:BX32" si="50">(BW5/BX$3)*$Z$3</f>
        <v>2467.8360000000002</v>
      </c>
    </row>
    <row r="6" spans="1:76" s="181" customFormat="1" ht="22.5" customHeight="1" x14ac:dyDescent="0.2">
      <c r="A6" s="203" t="s">
        <v>20</v>
      </c>
      <c r="B6" s="227" t="s">
        <v>51</v>
      </c>
      <c r="C6" s="202" t="s">
        <v>70</v>
      </c>
      <c r="D6" s="247" t="s">
        <v>97</v>
      </c>
      <c r="E6" s="316">
        <v>11160742</v>
      </c>
      <c r="F6" s="198">
        <v>7</v>
      </c>
      <c r="G6" s="258">
        <v>7</v>
      </c>
      <c r="H6" s="246"/>
      <c r="I6" s="245"/>
      <c r="J6" s="245"/>
      <c r="K6" s="212">
        <v>2.6002000000000001</v>
      </c>
      <c r="L6" s="225">
        <v>933</v>
      </c>
      <c r="M6" s="212">
        <f t="shared" si="0"/>
        <v>2.6002000000000001</v>
      </c>
      <c r="N6" s="244">
        <v>941</v>
      </c>
      <c r="O6" s="157">
        <f t="shared" si="1"/>
        <v>2446.7882</v>
      </c>
      <c r="P6" s="157">
        <f t="shared" si="2"/>
        <v>4321.8</v>
      </c>
      <c r="Q6" s="157">
        <f t="shared" si="3"/>
        <v>4321.8</v>
      </c>
      <c r="R6" s="209">
        <f t="shared" si="4"/>
        <v>0.56615026146513026</v>
      </c>
      <c r="S6" s="222">
        <f t="shared" si="5"/>
        <v>56.615026146513024</v>
      </c>
      <c r="T6" s="243">
        <v>56.6</v>
      </c>
      <c r="U6" s="220">
        <f t="shared" si="6"/>
        <v>940.75024998077072</v>
      </c>
      <c r="V6" s="219">
        <f t="shared" si="7"/>
        <v>2.6002000000000001</v>
      </c>
      <c r="W6" s="223"/>
      <c r="X6" s="218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89.61904761904762</v>
      </c>
      <c r="AB6" s="214">
        <v>30</v>
      </c>
      <c r="AC6" s="215">
        <f t="shared" si="12"/>
        <v>0.18951895043731778</v>
      </c>
      <c r="AD6" s="214">
        <f t="shared" si="13"/>
        <v>78.006</v>
      </c>
      <c r="AE6" s="214">
        <f t="shared" si="14"/>
        <v>819.06299999999999</v>
      </c>
      <c r="AF6" s="216">
        <f t="shared" si="15"/>
        <v>179.23809523809524</v>
      </c>
      <c r="AG6" s="214">
        <v>120</v>
      </c>
      <c r="AH6" s="215">
        <f t="shared" si="16"/>
        <v>0.37903790087463557</v>
      </c>
      <c r="AI6" s="214">
        <f t="shared" si="17"/>
        <v>312.024</v>
      </c>
      <c r="AJ6" s="214">
        <f t="shared" si="18"/>
        <v>1638.126</v>
      </c>
      <c r="AK6" s="185">
        <f t="shared" si="19"/>
        <v>268.85714285714289</v>
      </c>
      <c r="AL6" s="214">
        <v>200</v>
      </c>
      <c r="AM6" s="215">
        <f t="shared" si="20"/>
        <v>0.42115322319403947</v>
      </c>
      <c r="AN6" s="214">
        <f t="shared" si="21"/>
        <v>520.04</v>
      </c>
      <c r="AO6" s="214">
        <f t="shared" si="22"/>
        <v>1820.1399999999999</v>
      </c>
      <c r="AP6" s="185">
        <f t="shared" si="23"/>
        <v>358.47619047619048</v>
      </c>
      <c r="AQ6" s="214">
        <v>240</v>
      </c>
      <c r="AR6" s="215">
        <f t="shared" si="24"/>
        <v>0.37903790087463557</v>
      </c>
      <c r="AS6" s="214">
        <f t="shared" si="25"/>
        <v>624.048</v>
      </c>
      <c r="AT6" s="214">
        <f t="shared" si="26"/>
        <v>1638.126</v>
      </c>
      <c r="AU6" s="185">
        <f t="shared" si="27"/>
        <v>403.28571428571428</v>
      </c>
      <c r="AV6" s="214">
        <v>280</v>
      </c>
      <c r="AW6" s="215">
        <f t="shared" si="28"/>
        <v>0.39307634164777022</v>
      </c>
      <c r="AX6" s="214">
        <f t="shared" si="29"/>
        <v>728.05600000000004</v>
      </c>
      <c r="AY6" s="214">
        <f t="shared" si="30"/>
        <v>1698.7973333333334</v>
      </c>
      <c r="AZ6" s="185">
        <f t="shared" si="31"/>
        <v>492.90476190476193</v>
      </c>
      <c r="BA6" s="214">
        <v>430</v>
      </c>
      <c r="BB6" s="215">
        <f t="shared" si="32"/>
        <v>0.49389787083664627</v>
      </c>
      <c r="BC6" s="214">
        <f t="shared" si="33"/>
        <v>1118.086</v>
      </c>
      <c r="BD6" s="214">
        <f t="shared" si="34"/>
        <v>2134.527818181818</v>
      </c>
      <c r="BE6" s="185">
        <f t="shared" si="35"/>
        <v>582.52380952380952</v>
      </c>
      <c r="BF6" s="214">
        <v>416</v>
      </c>
      <c r="BG6" s="215">
        <f t="shared" si="36"/>
        <v>0.40430709426627792</v>
      </c>
      <c r="BH6" s="214">
        <f t="shared" si="37"/>
        <v>1081.6831999999999</v>
      </c>
      <c r="BI6" s="214">
        <f t="shared" si="38"/>
        <v>1747.3344</v>
      </c>
      <c r="BJ6" s="185">
        <f t="shared" si="39"/>
        <v>672.14285714285711</v>
      </c>
      <c r="BK6" s="214">
        <v>503</v>
      </c>
      <c r="BL6" s="215">
        <f t="shared" si="40"/>
        <v>0.42368014253320369</v>
      </c>
      <c r="BM6" s="214">
        <f t="shared" si="41"/>
        <v>1307.9005999999999</v>
      </c>
      <c r="BN6" s="214">
        <f t="shared" si="42"/>
        <v>1831.0608399999999</v>
      </c>
      <c r="BO6" s="185">
        <f t="shared" si="43"/>
        <v>761.76190476190482</v>
      </c>
      <c r="BP6" s="214">
        <v>537</v>
      </c>
      <c r="BQ6" s="215">
        <f t="shared" si="44"/>
        <v>0.39910461327388103</v>
      </c>
      <c r="BR6" s="214">
        <f t="shared" si="45"/>
        <v>1396.3074000000001</v>
      </c>
      <c r="BS6" s="214">
        <f t="shared" si="46"/>
        <v>1724.850317647059</v>
      </c>
      <c r="BT6" s="185">
        <f t="shared" si="47"/>
        <v>851.38095238095241</v>
      </c>
      <c r="BU6" s="214">
        <f>BP6+40</f>
        <v>577</v>
      </c>
      <c r="BV6" s="215">
        <f t="shared" si="48"/>
        <v>0.38369275228888544</v>
      </c>
      <c r="BW6" s="242">
        <f t="shared" si="49"/>
        <v>1500.3154</v>
      </c>
      <c r="BX6" s="242">
        <f t="shared" si="50"/>
        <v>1658.2433368421052</v>
      </c>
    </row>
    <row r="7" spans="1:76" s="181" customFormat="1" ht="23.25" customHeight="1" x14ac:dyDescent="0.2">
      <c r="A7" s="203" t="s">
        <v>20</v>
      </c>
      <c r="B7" s="227" t="s">
        <v>51</v>
      </c>
      <c r="C7" s="202" t="s">
        <v>70</v>
      </c>
      <c r="D7" s="247" t="s">
        <v>96</v>
      </c>
      <c r="E7" s="316">
        <v>11160742</v>
      </c>
      <c r="F7" s="198">
        <v>7</v>
      </c>
      <c r="G7" s="258">
        <v>7</v>
      </c>
      <c r="H7" s="246"/>
      <c r="I7" s="245"/>
      <c r="J7" s="245"/>
      <c r="K7" s="212">
        <v>2.6002000000000001</v>
      </c>
      <c r="L7" s="225">
        <v>932</v>
      </c>
      <c r="M7" s="212">
        <f t="shared" si="0"/>
        <v>2.6002000000000001</v>
      </c>
      <c r="N7" s="244">
        <v>939</v>
      </c>
      <c r="O7" s="157">
        <f t="shared" si="1"/>
        <v>2441.5878000000002</v>
      </c>
      <c r="P7" s="157">
        <f t="shared" si="2"/>
        <v>4321.8</v>
      </c>
      <c r="Q7" s="157">
        <f t="shared" si="3"/>
        <v>4321.8</v>
      </c>
      <c r="R7" s="209">
        <f t="shared" si="4"/>
        <v>0.56494696654171872</v>
      </c>
      <c r="S7" s="222">
        <f t="shared" si="5"/>
        <v>56.494696654171875</v>
      </c>
      <c r="T7" s="243">
        <v>56.5</v>
      </c>
      <c r="U7" s="220">
        <f t="shared" si="6"/>
        <v>939.08814706561043</v>
      </c>
      <c r="V7" s="219">
        <f t="shared" si="7"/>
        <v>2.6002000000000001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89.428571428571431</v>
      </c>
      <c r="AB7" s="214">
        <v>30</v>
      </c>
      <c r="AC7" s="215">
        <f t="shared" si="12"/>
        <v>0.18951895043731778</v>
      </c>
      <c r="AD7" s="214">
        <f t="shared" si="13"/>
        <v>78.006</v>
      </c>
      <c r="AE7" s="214">
        <f t="shared" si="14"/>
        <v>819.06299999999999</v>
      </c>
      <c r="AF7" s="216">
        <f t="shared" si="15"/>
        <v>178.85714285714286</v>
      </c>
      <c r="AG7" s="214">
        <v>145</v>
      </c>
      <c r="AH7" s="215">
        <f t="shared" si="16"/>
        <v>0.45800413022351799</v>
      </c>
      <c r="AI7" s="214">
        <f t="shared" si="17"/>
        <v>377.029</v>
      </c>
      <c r="AJ7" s="214">
        <f t="shared" si="18"/>
        <v>1979.4022500000001</v>
      </c>
      <c r="AK7" s="185">
        <f t="shared" si="19"/>
        <v>268.28571428571428</v>
      </c>
      <c r="AL7" s="214">
        <v>195</v>
      </c>
      <c r="AM7" s="215">
        <f t="shared" si="20"/>
        <v>0.41062439261418854</v>
      </c>
      <c r="AN7" s="214">
        <f t="shared" si="21"/>
        <v>507.03899999999999</v>
      </c>
      <c r="AO7" s="214">
        <f t="shared" si="22"/>
        <v>1774.6365000000001</v>
      </c>
      <c r="AP7" s="185">
        <f t="shared" si="23"/>
        <v>357.71428571428572</v>
      </c>
      <c r="AQ7" s="214">
        <v>235</v>
      </c>
      <c r="AR7" s="215">
        <f t="shared" si="24"/>
        <v>0.37114127793974733</v>
      </c>
      <c r="AS7" s="214">
        <f t="shared" si="25"/>
        <v>611.04700000000003</v>
      </c>
      <c r="AT7" s="214">
        <f t="shared" si="26"/>
        <v>1603.9983750000001</v>
      </c>
      <c r="AU7" s="185">
        <f t="shared" si="27"/>
        <v>402.42857142857144</v>
      </c>
      <c r="AV7" s="214">
        <v>275</v>
      </c>
      <c r="AW7" s="215">
        <f t="shared" si="28"/>
        <v>0.3860571212612029</v>
      </c>
      <c r="AX7" s="214">
        <f t="shared" si="29"/>
        <v>715.05500000000006</v>
      </c>
      <c r="AY7" s="214">
        <f t="shared" si="30"/>
        <v>1668.4616666666668</v>
      </c>
      <c r="AZ7" s="185">
        <f t="shared" si="31"/>
        <v>491.85714285714289</v>
      </c>
      <c r="BA7" s="214">
        <v>285</v>
      </c>
      <c r="BB7" s="215">
        <f t="shared" si="32"/>
        <v>0.3273509143917307</v>
      </c>
      <c r="BC7" s="214">
        <f t="shared" si="33"/>
        <v>741.05700000000002</v>
      </c>
      <c r="BD7" s="214">
        <f t="shared" si="34"/>
        <v>1414.7451818181819</v>
      </c>
      <c r="BE7" s="185">
        <f t="shared" si="35"/>
        <v>581.28571428571433</v>
      </c>
      <c r="BF7" s="214">
        <v>351</v>
      </c>
      <c r="BG7" s="215">
        <f t="shared" si="36"/>
        <v>0.34113411078717198</v>
      </c>
      <c r="BH7" s="214">
        <f t="shared" si="37"/>
        <v>912.67020000000002</v>
      </c>
      <c r="BI7" s="214">
        <f t="shared" si="38"/>
        <v>1474.3134</v>
      </c>
      <c r="BJ7" s="185">
        <f t="shared" si="39"/>
        <v>670.71428571428578</v>
      </c>
      <c r="BK7" s="214">
        <v>411</v>
      </c>
      <c r="BL7" s="215">
        <f t="shared" si="40"/>
        <v>0.34618794946550047</v>
      </c>
      <c r="BM7" s="214">
        <f t="shared" si="41"/>
        <v>1068.6822</v>
      </c>
      <c r="BN7" s="214">
        <f t="shared" si="42"/>
        <v>1496.15508</v>
      </c>
      <c r="BO7" s="185">
        <f t="shared" si="43"/>
        <v>760.14285714285711</v>
      </c>
      <c r="BP7" s="214">
        <v>411</v>
      </c>
      <c r="BQ7" s="215">
        <f t="shared" si="44"/>
        <v>0.30545995541073573</v>
      </c>
      <c r="BR7" s="214">
        <f t="shared" si="45"/>
        <v>1068.6822</v>
      </c>
      <c r="BS7" s="214">
        <f t="shared" si="46"/>
        <v>1320.1368352941176</v>
      </c>
      <c r="BT7" s="185">
        <f t="shared" si="47"/>
        <v>849.57142857142856</v>
      </c>
      <c r="BU7" s="214">
        <f>BP7+40</f>
        <v>451</v>
      </c>
      <c r="BV7" s="215">
        <f t="shared" si="48"/>
        <v>0.29990542683238708</v>
      </c>
      <c r="BW7" s="242">
        <f t="shared" si="49"/>
        <v>1172.6902</v>
      </c>
      <c r="BX7" s="242">
        <f t="shared" si="50"/>
        <v>1296.1312736842106</v>
      </c>
    </row>
    <row r="8" spans="1:76" s="265" customFormat="1" x14ac:dyDescent="0.2">
      <c r="A8" s="203" t="s">
        <v>20</v>
      </c>
      <c r="B8" s="227" t="s">
        <v>91</v>
      </c>
      <c r="C8" s="202" t="s">
        <v>70</v>
      </c>
      <c r="D8" s="247" t="s">
        <v>95</v>
      </c>
      <c r="E8" s="316">
        <v>11229158</v>
      </c>
      <c r="F8" s="198">
        <v>7</v>
      </c>
      <c r="G8" s="258">
        <v>7</v>
      </c>
      <c r="H8" s="246"/>
      <c r="I8" s="246"/>
      <c r="J8" s="245"/>
      <c r="K8" s="212">
        <v>4.2229999999999999</v>
      </c>
      <c r="L8" s="256">
        <v>1018</v>
      </c>
      <c r="M8" s="212">
        <f t="shared" si="0"/>
        <v>4.2229999999999999</v>
      </c>
      <c r="N8" s="263">
        <v>1007</v>
      </c>
      <c r="O8" s="254">
        <f t="shared" si="1"/>
        <v>4252.5609999999997</v>
      </c>
      <c r="P8" s="254">
        <f t="shared" si="2"/>
        <v>4321.8</v>
      </c>
      <c r="Q8" s="254">
        <f t="shared" si="3"/>
        <v>4321.8</v>
      </c>
      <c r="R8" s="209">
        <f t="shared" si="4"/>
        <v>0.98397912906659246</v>
      </c>
      <c r="S8" s="222">
        <f t="shared" si="5"/>
        <v>98.397912906659244</v>
      </c>
      <c r="T8" s="243">
        <v>98.4</v>
      </c>
      <c r="U8" s="220">
        <f t="shared" si="6"/>
        <v>1007.0213592233011</v>
      </c>
      <c r="V8" s="219">
        <f t="shared" si="7"/>
        <v>4.2229999999999999</v>
      </c>
      <c r="W8" s="223"/>
      <c r="X8" s="253">
        <f t="shared" si="8"/>
        <v>0</v>
      </c>
      <c r="Y8" s="187">
        <f t="shared" si="9"/>
        <v>0</v>
      </c>
      <c r="Z8" s="217">
        <f t="shared" si="10"/>
        <v>0</v>
      </c>
      <c r="AA8" s="185">
        <f t="shared" si="11"/>
        <v>95.904761904761898</v>
      </c>
      <c r="AB8" s="214">
        <v>60</v>
      </c>
      <c r="AC8" s="215">
        <f t="shared" si="12"/>
        <v>0.61559766763848389</v>
      </c>
      <c r="AD8" s="214">
        <f t="shared" si="13"/>
        <v>253.38</v>
      </c>
      <c r="AE8" s="214">
        <f t="shared" si="14"/>
        <v>2660.49</v>
      </c>
      <c r="AF8" s="216">
        <f t="shared" si="15"/>
        <v>191.8095238095238</v>
      </c>
      <c r="AG8" s="214">
        <v>140</v>
      </c>
      <c r="AH8" s="215">
        <f t="shared" si="16"/>
        <v>0.7181972789115646</v>
      </c>
      <c r="AI8" s="214">
        <f t="shared" si="17"/>
        <v>591.22</v>
      </c>
      <c r="AJ8" s="214">
        <f t="shared" si="18"/>
        <v>3103.9050000000002</v>
      </c>
      <c r="AK8" s="185">
        <f t="shared" si="19"/>
        <v>287.71428571428567</v>
      </c>
      <c r="AL8" s="214">
        <v>210</v>
      </c>
      <c r="AM8" s="215">
        <f t="shared" si="20"/>
        <v>0.71819727891156449</v>
      </c>
      <c r="AN8" s="214">
        <f t="shared" si="21"/>
        <v>886.82999999999993</v>
      </c>
      <c r="AO8" s="214">
        <f t="shared" si="22"/>
        <v>3103.9049999999997</v>
      </c>
      <c r="AP8" s="185">
        <f t="shared" si="23"/>
        <v>383.61904761904759</v>
      </c>
      <c r="AQ8" s="214">
        <v>280</v>
      </c>
      <c r="AR8" s="215">
        <f t="shared" si="24"/>
        <v>0.7181972789115646</v>
      </c>
      <c r="AS8" s="214">
        <f t="shared" si="25"/>
        <v>1182.44</v>
      </c>
      <c r="AT8" s="214">
        <f t="shared" si="26"/>
        <v>3103.9050000000002</v>
      </c>
      <c r="AU8" s="185">
        <f t="shared" si="27"/>
        <v>431.57142857142856</v>
      </c>
      <c r="AV8" s="214">
        <v>360</v>
      </c>
      <c r="AW8" s="215">
        <f t="shared" si="28"/>
        <v>0.82079689018464519</v>
      </c>
      <c r="AX8" s="214">
        <f t="shared" si="29"/>
        <v>1520.28</v>
      </c>
      <c r="AY8" s="214">
        <f t="shared" si="30"/>
        <v>3547.3199999999997</v>
      </c>
      <c r="AZ8" s="185">
        <f t="shared" si="31"/>
        <v>527.47619047619048</v>
      </c>
      <c r="BA8" s="214">
        <v>430</v>
      </c>
      <c r="BB8" s="215">
        <f t="shared" si="32"/>
        <v>0.80214241540772135</v>
      </c>
      <c r="BC8" s="214">
        <f t="shared" si="33"/>
        <v>1815.8899999999999</v>
      </c>
      <c r="BD8" s="214">
        <f t="shared" si="34"/>
        <v>3466.6990909090905</v>
      </c>
      <c r="BE8" s="185">
        <f t="shared" si="35"/>
        <v>623.38095238095229</v>
      </c>
      <c r="BF8" s="214">
        <v>460</v>
      </c>
      <c r="BG8" s="215">
        <f t="shared" si="36"/>
        <v>0.72608955670180164</v>
      </c>
      <c r="BH8" s="214">
        <f t="shared" si="37"/>
        <v>1942.58</v>
      </c>
      <c r="BI8" s="214">
        <f t="shared" si="38"/>
        <v>3138.0138461538463</v>
      </c>
      <c r="BJ8" s="185">
        <f t="shared" si="39"/>
        <v>719.28571428571422</v>
      </c>
      <c r="BK8" s="214">
        <v>630</v>
      </c>
      <c r="BL8" s="215">
        <f t="shared" si="40"/>
        <v>0.86183673469387745</v>
      </c>
      <c r="BM8" s="214">
        <f t="shared" si="41"/>
        <v>2660.49</v>
      </c>
      <c r="BN8" s="214">
        <f t="shared" si="42"/>
        <v>3724.6859999999997</v>
      </c>
      <c r="BO8" s="185">
        <f t="shared" si="43"/>
        <v>815.19047619047615</v>
      </c>
      <c r="BP8" s="214">
        <v>700</v>
      </c>
      <c r="BQ8" s="215">
        <f t="shared" si="44"/>
        <v>0.84493797519007596</v>
      </c>
      <c r="BR8" s="214">
        <f t="shared" si="45"/>
        <v>2956.1</v>
      </c>
      <c r="BS8" s="214">
        <f t="shared" si="46"/>
        <v>3651.6529411764704</v>
      </c>
      <c r="BT8" s="185">
        <f t="shared" si="47"/>
        <v>911.09523809523807</v>
      </c>
      <c r="BU8" s="214">
        <v>790</v>
      </c>
      <c r="BV8" s="215">
        <f t="shared" si="48"/>
        <v>0.85319676742877604</v>
      </c>
      <c r="BW8" s="242">
        <f t="shared" si="49"/>
        <v>3336.17</v>
      </c>
      <c r="BX8" s="242">
        <f t="shared" si="50"/>
        <v>3687.3457894736844</v>
      </c>
    </row>
    <row r="9" spans="1:76" s="181" customFormat="1" ht="23.25" customHeight="1" x14ac:dyDescent="0.2">
      <c r="A9" s="203" t="s">
        <v>20</v>
      </c>
      <c r="B9" s="227" t="s">
        <v>91</v>
      </c>
      <c r="C9" s="202" t="s">
        <v>70</v>
      </c>
      <c r="D9" s="247" t="s">
        <v>94</v>
      </c>
      <c r="E9" s="316">
        <v>11229158</v>
      </c>
      <c r="F9" s="198">
        <v>7</v>
      </c>
      <c r="G9" s="258">
        <v>7</v>
      </c>
      <c r="H9" s="246"/>
      <c r="I9" s="246"/>
      <c r="J9" s="245"/>
      <c r="K9" s="212">
        <v>4.2229999999999999</v>
      </c>
      <c r="L9" s="225">
        <v>1008</v>
      </c>
      <c r="M9" s="212">
        <f t="shared" si="0"/>
        <v>4.2229999999999999</v>
      </c>
      <c r="N9" s="244">
        <v>1007</v>
      </c>
      <c r="O9" s="157">
        <f t="shared" si="1"/>
        <v>4252.5609999999997</v>
      </c>
      <c r="P9" s="157">
        <f t="shared" si="2"/>
        <v>4321.8</v>
      </c>
      <c r="Q9" s="157">
        <f t="shared" si="3"/>
        <v>4321.8</v>
      </c>
      <c r="R9" s="209">
        <f t="shared" si="4"/>
        <v>0.98397912906659246</v>
      </c>
      <c r="S9" s="222">
        <f t="shared" si="5"/>
        <v>98.397912906659244</v>
      </c>
      <c r="T9" s="243">
        <v>98.4</v>
      </c>
      <c r="U9" s="220">
        <f t="shared" si="6"/>
        <v>1007.0213592233011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95.904761904761898</v>
      </c>
      <c r="AB9" s="214">
        <v>60</v>
      </c>
      <c r="AC9" s="215">
        <f t="shared" si="12"/>
        <v>0.61559766763848389</v>
      </c>
      <c r="AD9" s="214">
        <f t="shared" si="13"/>
        <v>253.38</v>
      </c>
      <c r="AE9" s="214">
        <f t="shared" si="14"/>
        <v>2660.49</v>
      </c>
      <c r="AF9" s="216">
        <f t="shared" si="15"/>
        <v>191.8095238095238</v>
      </c>
      <c r="AG9" s="214">
        <v>120</v>
      </c>
      <c r="AH9" s="215">
        <f t="shared" si="16"/>
        <v>0.61559766763848389</v>
      </c>
      <c r="AI9" s="214">
        <f t="shared" si="17"/>
        <v>506.76</v>
      </c>
      <c r="AJ9" s="214">
        <f t="shared" si="18"/>
        <v>2660.49</v>
      </c>
      <c r="AK9" s="185">
        <f t="shared" si="19"/>
        <v>287.71428571428567</v>
      </c>
      <c r="AL9" s="214">
        <v>210</v>
      </c>
      <c r="AM9" s="215">
        <f t="shared" si="20"/>
        <v>0.71819727891156449</v>
      </c>
      <c r="AN9" s="214">
        <f t="shared" si="21"/>
        <v>886.82999999999993</v>
      </c>
      <c r="AO9" s="214">
        <f t="shared" si="22"/>
        <v>3103.9049999999997</v>
      </c>
      <c r="AP9" s="185">
        <f t="shared" si="23"/>
        <v>383.61904761904759</v>
      </c>
      <c r="AQ9" s="214">
        <v>250</v>
      </c>
      <c r="AR9" s="215">
        <f t="shared" si="24"/>
        <v>0.64124757045675407</v>
      </c>
      <c r="AS9" s="214">
        <f t="shared" si="25"/>
        <v>1055.75</v>
      </c>
      <c r="AT9" s="214">
        <f t="shared" si="26"/>
        <v>2771.34375</v>
      </c>
      <c r="AU9" s="185">
        <f t="shared" si="27"/>
        <v>431.57142857142856</v>
      </c>
      <c r="AV9" s="214">
        <v>330</v>
      </c>
      <c r="AW9" s="215">
        <f t="shared" si="28"/>
        <v>0.75239714933592483</v>
      </c>
      <c r="AX9" s="214">
        <f t="shared" si="29"/>
        <v>1393.59</v>
      </c>
      <c r="AY9" s="214">
        <f t="shared" si="30"/>
        <v>3251.71</v>
      </c>
      <c r="AZ9" s="185">
        <f t="shared" si="31"/>
        <v>527.47619047619048</v>
      </c>
      <c r="BA9" s="214">
        <v>400</v>
      </c>
      <c r="BB9" s="215">
        <f t="shared" si="32"/>
        <v>0.74617899107695029</v>
      </c>
      <c r="BC9" s="214">
        <f t="shared" si="33"/>
        <v>1689.2</v>
      </c>
      <c r="BD9" s="214">
        <f t="shared" si="34"/>
        <v>3224.8363636363638</v>
      </c>
      <c r="BE9" s="185">
        <f t="shared" si="35"/>
        <v>623.38095238095229</v>
      </c>
      <c r="BF9" s="214">
        <v>460</v>
      </c>
      <c r="BG9" s="215">
        <f t="shared" si="36"/>
        <v>0.72608955670180164</v>
      </c>
      <c r="BH9" s="214">
        <f t="shared" si="37"/>
        <v>1942.58</v>
      </c>
      <c r="BI9" s="214">
        <f t="shared" si="38"/>
        <v>3138.0138461538463</v>
      </c>
      <c r="BJ9" s="185">
        <f t="shared" si="39"/>
        <v>719.28571428571422</v>
      </c>
      <c r="BK9" s="214">
        <v>550</v>
      </c>
      <c r="BL9" s="215">
        <f t="shared" si="40"/>
        <v>0.75239714933592483</v>
      </c>
      <c r="BM9" s="214">
        <f t="shared" si="41"/>
        <v>2322.65</v>
      </c>
      <c r="BN9" s="214">
        <f t="shared" si="42"/>
        <v>3251.71</v>
      </c>
      <c r="BO9" s="185">
        <f t="shared" si="43"/>
        <v>815.19047619047615</v>
      </c>
      <c r="BP9" s="214">
        <v>650</v>
      </c>
      <c r="BQ9" s="215">
        <f t="shared" si="44"/>
        <v>0.78458526267649908</v>
      </c>
      <c r="BR9" s="214">
        <f t="shared" si="45"/>
        <v>2744.95</v>
      </c>
      <c r="BS9" s="214">
        <f t="shared" si="46"/>
        <v>3390.8205882352941</v>
      </c>
      <c r="BT9" s="185">
        <f t="shared" si="47"/>
        <v>911.09523809523807</v>
      </c>
      <c r="BU9" s="214">
        <v>780</v>
      </c>
      <c r="BV9" s="215">
        <f t="shared" si="48"/>
        <v>0.84239680834739905</v>
      </c>
      <c r="BW9" s="242">
        <f t="shared" si="49"/>
        <v>3293.94</v>
      </c>
      <c r="BX9" s="242">
        <f t="shared" si="50"/>
        <v>3640.6705263157892</v>
      </c>
    </row>
    <row r="10" spans="1:76" s="181" customFormat="1" ht="23.25" customHeight="1" x14ac:dyDescent="0.2">
      <c r="A10" s="203" t="s">
        <v>20</v>
      </c>
      <c r="B10" s="227" t="s">
        <v>91</v>
      </c>
      <c r="C10" s="202" t="s">
        <v>70</v>
      </c>
      <c r="D10" s="247" t="s">
        <v>147</v>
      </c>
      <c r="E10" s="317">
        <v>11229158</v>
      </c>
      <c r="F10" s="198">
        <v>0</v>
      </c>
      <c r="G10" s="198">
        <v>0</v>
      </c>
      <c r="H10" s="246"/>
      <c r="I10" s="246"/>
      <c r="J10" s="245">
        <f>630*7</f>
        <v>4410</v>
      </c>
      <c r="K10" s="212">
        <v>4.2229999999999999</v>
      </c>
      <c r="L10" s="225">
        <v>0</v>
      </c>
      <c r="M10" s="212">
        <f t="shared" si="0"/>
        <v>4.2229999999999999</v>
      </c>
      <c r="N10" s="244">
        <v>716</v>
      </c>
      <c r="O10" s="157">
        <f t="shared" si="1"/>
        <v>3023.6680000000001</v>
      </c>
      <c r="P10" s="157">
        <f t="shared" si="2"/>
        <v>0</v>
      </c>
      <c r="Q10" s="157">
        <f t="shared" si="3"/>
        <v>4410</v>
      </c>
      <c r="R10" s="209">
        <f t="shared" si="4"/>
        <v>0.68563900226757368</v>
      </c>
      <c r="S10" s="222">
        <f t="shared" si="5"/>
        <v>68.563900226757369</v>
      </c>
      <c r="T10" s="243">
        <v>70</v>
      </c>
      <c r="U10" s="220">
        <f t="shared" si="6"/>
        <v>0</v>
      </c>
      <c r="V10" s="219">
        <f t="shared" si="7"/>
        <v>4.2229999999999999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68.19047619047619</v>
      </c>
      <c r="AB10" s="214">
        <v>60</v>
      </c>
      <c r="AC10" s="215">
        <f t="shared" si="12"/>
        <v>0.6032857142857142</v>
      </c>
      <c r="AD10" s="214">
        <f t="shared" si="13"/>
        <v>253.38</v>
      </c>
      <c r="AE10" s="214">
        <f t="shared" si="14"/>
        <v>2660.49</v>
      </c>
      <c r="AF10" s="216">
        <f t="shared" si="15"/>
        <v>136.38095238095238</v>
      </c>
      <c r="AG10" s="214">
        <v>90</v>
      </c>
      <c r="AH10" s="215">
        <f t="shared" si="16"/>
        <v>0.45246428571428571</v>
      </c>
      <c r="AI10" s="214">
        <f t="shared" si="17"/>
        <v>380.07</v>
      </c>
      <c r="AJ10" s="214">
        <f t="shared" si="18"/>
        <v>1995.3675000000001</v>
      </c>
      <c r="AK10" s="185">
        <f t="shared" si="19"/>
        <v>204.57142857142856</v>
      </c>
      <c r="AL10" s="214">
        <v>120</v>
      </c>
      <c r="AM10" s="215">
        <f t="shared" si="20"/>
        <v>0.40219047619047615</v>
      </c>
      <c r="AN10" s="214">
        <f t="shared" si="21"/>
        <v>506.76</v>
      </c>
      <c r="AO10" s="214">
        <f t="shared" si="22"/>
        <v>1773.6599999999999</v>
      </c>
      <c r="AP10" s="185">
        <f t="shared" si="23"/>
        <v>272.76190476190476</v>
      </c>
      <c r="AQ10" s="214">
        <v>150</v>
      </c>
      <c r="AR10" s="215">
        <f t="shared" si="24"/>
        <v>0.37705357142857138</v>
      </c>
      <c r="AS10" s="214">
        <f t="shared" si="25"/>
        <v>633.44999999999993</v>
      </c>
      <c r="AT10" s="214">
        <f t="shared" si="26"/>
        <v>1662.8062499999999</v>
      </c>
      <c r="AU10" s="185">
        <f t="shared" si="27"/>
        <v>306.85714285714283</v>
      </c>
      <c r="AV10" s="214">
        <v>180</v>
      </c>
      <c r="AW10" s="215">
        <f t="shared" si="28"/>
        <v>0.40219047619047615</v>
      </c>
      <c r="AX10" s="214">
        <f t="shared" si="29"/>
        <v>760.14</v>
      </c>
      <c r="AY10" s="214">
        <f t="shared" si="30"/>
        <v>1773.6599999999999</v>
      </c>
      <c r="AZ10" s="185">
        <f t="shared" si="31"/>
        <v>375.04761904761904</v>
      </c>
      <c r="BA10" s="214">
        <v>210</v>
      </c>
      <c r="BB10" s="215">
        <f t="shared" si="32"/>
        <v>0.38390909090909087</v>
      </c>
      <c r="BC10" s="214">
        <f t="shared" si="33"/>
        <v>886.82999999999993</v>
      </c>
      <c r="BD10" s="214">
        <f t="shared" si="34"/>
        <v>1693.0390909090906</v>
      </c>
      <c r="BE10" s="185">
        <f t="shared" si="35"/>
        <v>443.23809523809524</v>
      </c>
      <c r="BF10" s="214">
        <v>210</v>
      </c>
      <c r="BG10" s="215">
        <f t="shared" si="36"/>
        <v>0.32484615384615384</v>
      </c>
      <c r="BH10" s="214">
        <f t="shared" si="37"/>
        <v>886.82999999999993</v>
      </c>
      <c r="BI10" s="214">
        <f t="shared" si="38"/>
        <v>1432.5715384615385</v>
      </c>
      <c r="BJ10" s="185">
        <f t="shared" si="39"/>
        <v>511.42857142857144</v>
      </c>
      <c r="BK10" s="214">
        <v>240</v>
      </c>
      <c r="BL10" s="215">
        <f t="shared" si="40"/>
        <v>0.3217523809523809</v>
      </c>
      <c r="BM10" s="214">
        <f t="shared" si="41"/>
        <v>1013.52</v>
      </c>
      <c r="BN10" s="214">
        <f t="shared" si="42"/>
        <v>1418.9279999999999</v>
      </c>
      <c r="BO10" s="185">
        <f t="shared" si="43"/>
        <v>579.61904761904759</v>
      </c>
      <c r="BP10" s="214">
        <v>270</v>
      </c>
      <c r="BQ10" s="215">
        <f t="shared" si="44"/>
        <v>0.31938655462184878</v>
      </c>
      <c r="BR10" s="214">
        <f t="shared" si="45"/>
        <v>1140.21</v>
      </c>
      <c r="BS10" s="214">
        <f t="shared" si="46"/>
        <v>1408.4947058823532</v>
      </c>
      <c r="BT10" s="185">
        <f t="shared" si="47"/>
        <v>647.80952380952385</v>
      </c>
      <c r="BU10" s="214">
        <v>300</v>
      </c>
      <c r="BV10" s="215">
        <f t="shared" si="48"/>
        <v>0.3175187969924812</v>
      </c>
      <c r="BW10" s="242">
        <f t="shared" si="49"/>
        <v>1266.8999999999999</v>
      </c>
      <c r="BX10" s="242">
        <f t="shared" si="50"/>
        <v>1400.257894736842</v>
      </c>
    </row>
    <row r="11" spans="1:76" s="181" customFormat="1" ht="23.25" customHeight="1" x14ac:dyDescent="0.2">
      <c r="A11" s="203" t="s">
        <v>20</v>
      </c>
      <c r="B11" s="227" t="s">
        <v>91</v>
      </c>
      <c r="C11" s="202" t="s">
        <v>70</v>
      </c>
      <c r="D11" s="247" t="s">
        <v>93</v>
      </c>
      <c r="E11" s="317">
        <v>11229158</v>
      </c>
      <c r="F11" s="198">
        <v>7</v>
      </c>
      <c r="G11" s="198">
        <v>7</v>
      </c>
      <c r="H11" s="246"/>
      <c r="I11" s="246"/>
      <c r="J11" s="245"/>
      <c r="K11" s="212">
        <v>4.2229999999999999</v>
      </c>
      <c r="L11" s="225">
        <v>812</v>
      </c>
      <c r="M11" s="212">
        <f t="shared" si="0"/>
        <v>4.2229999999999999</v>
      </c>
      <c r="N11" s="244">
        <v>813</v>
      </c>
      <c r="O11" s="157">
        <f t="shared" si="1"/>
        <v>3433.299</v>
      </c>
      <c r="P11" s="157">
        <f t="shared" si="2"/>
        <v>4321.8</v>
      </c>
      <c r="Q11" s="157">
        <f t="shared" si="3"/>
        <v>4321.8</v>
      </c>
      <c r="R11" s="209">
        <f t="shared" si="4"/>
        <v>0.79441413300013874</v>
      </c>
      <c r="S11" s="222">
        <f t="shared" si="5"/>
        <v>79.441413300013878</v>
      </c>
      <c r="T11" s="243">
        <v>79.400000000000006</v>
      </c>
      <c r="U11" s="220">
        <f t="shared" si="6"/>
        <v>812.57617807246049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77.428571428571431</v>
      </c>
      <c r="AB11" s="214">
        <v>60</v>
      </c>
      <c r="AC11" s="215">
        <f t="shared" si="12"/>
        <v>0.61559766763848389</v>
      </c>
      <c r="AD11" s="214">
        <f t="shared" si="13"/>
        <v>253.38</v>
      </c>
      <c r="AE11" s="214">
        <f t="shared" si="14"/>
        <v>2660.49</v>
      </c>
      <c r="AF11" s="216">
        <f t="shared" si="15"/>
        <v>154.85714285714286</v>
      </c>
      <c r="AG11" s="214">
        <v>120</v>
      </c>
      <c r="AH11" s="215">
        <f t="shared" si="16"/>
        <v>0.61559766763848389</v>
      </c>
      <c r="AI11" s="214">
        <f t="shared" si="17"/>
        <v>506.76</v>
      </c>
      <c r="AJ11" s="214">
        <f t="shared" si="18"/>
        <v>2660.49</v>
      </c>
      <c r="AK11" s="185">
        <f t="shared" si="19"/>
        <v>232.28571428571428</v>
      </c>
      <c r="AL11" s="214">
        <v>180</v>
      </c>
      <c r="AM11" s="215">
        <f t="shared" si="20"/>
        <v>0.61559766763848389</v>
      </c>
      <c r="AN11" s="214">
        <f t="shared" si="21"/>
        <v>760.14</v>
      </c>
      <c r="AO11" s="214">
        <f t="shared" si="22"/>
        <v>2660.49</v>
      </c>
      <c r="AP11" s="185">
        <f t="shared" si="23"/>
        <v>309.71428571428572</v>
      </c>
      <c r="AQ11" s="214">
        <v>240</v>
      </c>
      <c r="AR11" s="215">
        <f t="shared" si="24"/>
        <v>0.61559766763848389</v>
      </c>
      <c r="AS11" s="214">
        <f t="shared" si="25"/>
        <v>1013.52</v>
      </c>
      <c r="AT11" s="214">
        <f t="shared" si="26"/>
        <v>2660.49</v>
      </c>
      <c r="AU11" s="185">
        <f t="shared" si="27"/>
        <v>348.42857142857144</v>
      </c>
      <c r="AV11" s="214">
        <v>300</v>
      </c>
      <c r="AW11" s="215">
        <f t="shared" si="28"/>
        <v>0.68399740848720425</v>
      </c>
      <c r="AX11" s="214">
        <f t="shared" si="29"/>
        <v>1266.8999999999999</v>
      </c>
      <c r="AY11" s="214">
        <f t="shared" si="30"/>
        <v>2956.0999999999995</v>
      </c>
      <c r="AZ11" s="185">
        <f t="shared" si="31"/>
        <v>425.85714285714289</v>
      </c>
      <c r="BA11" s="214">
        <v>360</v>
      </c>
      <c r="BB11" s="215">
        <f t="shared" si="32"/>
        <v>0.67156109196925529</v>
      </c>
      <c r="BC11" s="214">
        <f t="shared" si="33"/>
        <v>1520.28</v>
      </c>
      <c r="BD11" s="214">
        <f t="shared" si="34"/>
        <v>2902.3527272727274</v>
      </c>
      <c r="BE11" s="185">
        <f t="shared" si="35"/>
        <v>503.28571428571428</v>
      </c>
      <c r="BF11" s="214">
        <v>400</v>
      </c>
      <c r="BG11" s="215">
        <f t="shared" si="36"/>
        <v>0.63138222321895787</v>
      </c>
      <c r="BH11" s="214">
        <f t="shared" si="37"/>
        <v>1689.2</v>
      </c>
      <c r="BI11" s="214">
        <f t="shared" si="38"/>
        <v>2728.7076923076925</v>
      </c>
      <c r="BJ11" s="185">
        <f t="shared" si="39"/>
        <v>580.71428571428578</v>
      </c>
      <c r="BK11" s="214">
        <v>480</v>
      </c>
      <c r="BL11" s="215">
        <f t="shared" si="40"/>
        <v>0.65663751214771615</v>
      </c>
      <c r="BM11" s="214">
        <f t="shared" si="41"/>
        <v>2027.04</v>
      </c>
      <c r="BN11" s="214">
        <f t="shared" si="42"/>
        <v>2837.8559999999998</v>
      </c>
      <c r="BO11" s="185">
        <f t="shared" si="43"/>
        <v>658.14285714285711</v>
      </c>
      <c r="BP11" s="214">
        <v>550</v>
      </c>
      <c r="BQ11" s="215">
        <f t="shared" si="44"/>
        <v>0.66387983764934544</v>
      </c>
      <c r="BR11" s="214">
        <f t="shared" si="45"/>
        <v>2322.65</v>
      </c>
      <c r="BS11" s="214">
        <f t="shared" si="46"/>
        <v>2869.1558823529413</v>
      </c>
      <c r="BT11" s="185">
        <f t="shared" si="47"/>
        <v>735.57142857142856</v>
      </c>
      <c r="BU11" s="214">
        <v>620</v>
      </c>
      <c r="BV11" s="215">
        <f t="shared" si="48"/>
        <v>0.66959746304536849</v>
      </c>
      <c r="BW11" s="242">
        <f t="shared" si="49"/>
        <v>2618.2599999999998</v>
      </c>
      <c r="BX11" s="242">
        <f t="shared" si="50"/>
        <v>2893.8663157894734</v>
      </c>
    </row>
    <row r="12" spans="1:76" s="181" customFormat="1" ht="23.25" customHeight="1" x14ac:dyDescent="0.2">
      <c r="A12" s="203" t="s">
        <v>20</v>
      </c>
      <c r="B12" s="227" t="s">
        <v>91</v>
      </c>
      <c r="C12" s="202" t="s">
        <v>70</v>
      </c>
      <c r="D12" s="226" t="s">
        <v>92</v>
      </c>
      <c r="E12" s="317">
        <v>11229158</v>
      </c>
      <c r="F12" s="198">
        <v>7</v>
      </c>
      <c r="G12" s="258">
        <v>7</v>
      </c>
      <c r="H12" s="246"/>
      <c r="I12" s="245"/>
      <c r="J12" s="245"/>
      <c r="K12" s="212">
        <v>4.2229999999999999</v>
      </c>
      <c r="L12" s="225">
        <v>965</v>
      </c>
      <c r="M12" s="212">
        <f t="shared" si="0"/>
        <v>4.2229999999999999</v>
      </c>
      <c r="N12" s="244">
        <v>956</v>
      </c>
      <c r="O12" s="157">
        <f t="shared" si="1"/>
        <v>4037.1879999999996</v>
      </c>
      <c r="P12" s="157">
        <f t="shared" si="2"/>
        <v>4321.8</v>
      </c>
      <c r="Q12" s="157">
        <f t="shared" si="3"/>
        <v>4321.8</v>
      </c>
      <c r="R12" s="209">
        <f t="shared" si="4"/>
        <v>0.93414503216252476</v>
      </c>
      <c r="S12" s="222">
        <f t="shared" si="5"/>
        <v>93.41450321625247</v>
      </c>
      <c r="T12" s="243">
        <v>93.4</v>
      </c>
      <c r="U12" s="220">
        <f t="shared" si="6"/>
        <v>955.85157470992203</v>
      </c>
      <c r="V12" s="219">
        <f t="shared" si="7"/>
        <v>4.2229999999999999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91.047619047619051</v>
      </c>
      <c r="AB12" s="214">
        <v>60</v>
      </c>
      <c r="AC12" s="215">
        <f t="shared" si="12"/>
        <v>0.61559766763848389</v>
      </c>
      <c r="AD12" s="214">
        <f t="shared" si="13"/>
        <v>253.38</v>
      </c>
      <c r="AE12" s="214">
        <f t="shared" si="14"/>
        <v>2660.49</v>
      </c>
      <c r="AF12" s="216">
        <f t="shared" si="15"/>
        <v>182.0952380952381</v>
      </c>
      <c r="AG12" s="214">
        <v>120</v>
      </c>
      <c r="AH12" s="215">
        <f t="shared" si="16"/>
        <v>0.61559766763848389</v>
      </c>
      <c r="AI12" s="214">
        <f t="shared" si="17"/>
        <v>506.76</v>
      </c>
      <c r="AJ12" s="214">
        <f t="shared" si="18"/>
        <v>2660.49</v>
      </c>
      <c r="AK12" s="185">
        <f t="shared" si="19"/>
        <v>273.14285714285717</v>
      </c>
      <c r="AL12" s="214">
        <v>180</v>
      </c>
      <c r="AM12" s="215">
        <f t="shared" si="20"/>
        <v>0.61559766763848389</v>
      </c>
      <c r="AN12" s="214">
        <f t="shared" si="21"/>
        <v>760.14</v>
      </c>
      <c r="AO12" s="214">
        <f t="shared" si="22"/>
        <v>2660.49</v>
      </c>
      <c r="AP12" s="185">
        <f t="shared" si="23"/>
        <v>364.1904761904762</v>
      </c>
      <c r="AQ12" s="214">
        <v>250</v>
      </c>
      <c r="AR12" s="215">
        <f t="shared" si="24"/>
        <v>0.64124757045675407</v>
      </c>
      <c r="AS12" s="214">
        <f t="shared" si="25"/>
        <v>1055.75</v>
      </c>
      <c r="AT12" s="214">
        <f t="shared" si="26"/>
        <v>2771.34375</v>
      </c>
      <c r="AU12" s="185">
        <f t="shared" si="27"/>
        <v>409.71428571428572</v>
      </c>
      <c r="AV12" s="214">
        <v>330</v>
      </c>
      <c r="AW12" s="215">
        <f t="shared" si="28"/>
        <v>0.75239714933592483</v>
      </c>
      <c r="AX12" s="214">
        <f t="shared" si="29"/>
        <v>1393.59</v>
      </c>
      <c r="AY12" s="214">
        <f t="shared" si="30"/>
        <v>3251.71</v>
      </c>
      <c r="AZ12" s="185">
        <f t="shared" si="31"/>
        <v>500.76190476190476</v>
      </c>
      <c r="BA12" s="214">
        <v>400</v>
      </c>
      <c r="BB12" s="215">
        <f t="shared" si="32"/>
        <v>0.74617899107695029</v>
      </c>
      <c r="BC12" s="214">
        <f t="shared" si="33"/>
        <v>1689.2</v>
      </c>
      <c r="BD12" s="214">
        <f t="shared" si="34"/>
        <v>3224.8363636363638</v>
      </c>
      <c r="BE12" s="185">
        <f t="shared" si="35"/>
        <v>591.80952380952385</v>
      </c>
      <c r="BF12" s="214">
        <v>440</v>
      </c>
      <c r="BG12" s="215">
        <f t="shared" si="36"/>
        <v>0.69452044554085368</v>
      </c>
      <c r="BH12" s="214">
        <f t="shared" si="37"/>
        <v>1858.12</v>
      </c>
      <c r="BI12" s="214">
        <f t="shared" si="38"/>
        <v>3001.5784615384614</v>
      </c>
      <c r="BJ12" s="185">
        <f t="shared" si="39"/>
        <v>682.85714285714289</v>
      </c>
      <c r="BK12" s="214">
        <v>60</v>
      </c>
      <c r="BL12" s="215">
        <f t="shared" si="40"/>
        <v>8.2079689018464519E-2</v>
      </c>
      <c r="BM12" s="214">
        <f t="shared" si="41"/>
        <v>253.38</v>
      </c>
      <c r="BN12" s="214">
        <f t="shared" si="42"/>
        <v>354.73199999999997</v>
      </c>
      <c r="BO12" s="185">
        <f t="shared" si="43"/>
        <v>773.90476190476193</v>
      </c>
      <c r="BP12" s="214">
        <v>690</v>
      </c>
      <c r="BQ12" s="215">
        <f t="shared" si="44"/>
        <v>0.83286743268736063</v>
      </c>
      <c r="BR12" s="214">
        <f t="shared" si="45"/>
        <v>2913.87</v>
      </c>
      <c r="BS12" s="214">
        <f t="shared" si="46"/>
        <v>3599.4864705882355</v>
      </c>
      <c r="BT12" s="185">
        <f t="shared" si="47"/>
        <v>864.95238095238096</v>
      </c>
      <c r="BU12" s="214">
        <v>770</v>
      </c>
      <c r="BV12" s="215">
        <f t="shared" si="48"/>
        <v>0.83159684926602218</v>
      </c>
      <c r="BW12" s="242">
        <f t="shared" si="49"/>
        <v>3251.71</v>
      </c>
      <c r="BX12" s="242">
        <f t="shared" si="50"/>
        <v>3593.9952631578949</v>
      </c>
    </row>
    <row r="13" spans="1:76" s="181" customFormat="1" ht="23.25" customHeight="1" x14ac:dyDescent="0.2">
      <c r="A13" s="203" t="s">
        <v>20</v>
      </c>
      <c r="B13" s="227" t="s">
        <v>91</v>
      </c>
      <c r="C13" s="202" t="s">
        <v>70</v>
      </c>
      <c r="D13" s="247" t="s">
        <v>90</v>
      </c>
      <c r="E13" s="259">
        <v>11229158</v>
      </c>
      <c r="F13" s="198">
        <v>7</v>
      </c>
      <c r="G13" s="258">
        <v>7</v>
      </c>
      <c r="H13" s="245"/>
      <c r="I13" s="245"/>
      <c r="J13" s="245"/>
      <c r="K13" s="212">
        <v>4.2229999999999999</v>
      </c>
      <c r="L13" s="225">
        <v>765</v>
      </c>
      <c r="M13" s="212">
        <f t="shared" si="0"/>
        <v>4.2229999999999999</v>
      </c>
      <c r="N13" s="224">
        <v>765</v>
      </c>
      <c r="O13" s="157">
        <f t="shared" si="1"/>
        <v>3230.5949999999998</v>
      </c>
      <c r="P13" s="157">
        <f t="shared" si="2"/>
        <v>4321.8</v>
      </c>
      <c r="Q13" s="157">
        <f t="shared" si="3"/>
        <v>4321.8</v>
      </c>
      <c r="R13" s="209">
        <f t="shared" si="4"/>
        <v>0.74751145356101611</v>
      </c>
      <c r="S13" s="222">
        <f t="shared" si="5"/>
        <v>74.751145356101617</v>
      </c>
      <c r="T13" s="251">
        <v>74.8</v>
      </c>
      <c r="U13" s="220">
        <f t="shared" si="6"/>
        <v>765.49997632015163</v>
      </c>
      <c r="V13" s="219">
        <f t="shared" si="7"/>
        <v>4.2229999999999999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72.857142857142861</v>
      </c>
      <c r="AB13" s="214">
        <v>60</v>
      </c>
      <c r="AC13" s="215">
        <f t="shared" si="12"/>
        <v>0.61559766763848389</v>
      </c>
      <c r="AD13" s="214">
        <f t="shared" si="13"/>
        <v>253.38</v>
      </c>
      <c r="AE13" s="214">
        <f t="shared" si="14"/>
        <v>2660.49</v>
      </c>
      <c r="AF13" s="216">
        <f t="shared" si="15"/>
        <v>145.71428571428572</v>
      </c>
      <c r="AG13" s="214">
        <v>120</v>
      </c>
      <c r="AH13" s="215">
        <f t="shared" si="16"/>
        <v>0.61559766763848389</v>
      </c>
      <c r="AI13" s="214">
        <f t="shared" si="17"/>
        <v>506.76</v>
      </c>
      <c r="AJ13" s="214">
        <f t="shared" si="18"/>
        <v>2660.49</v>
      </c>
      <c r="AK13" s="185">
        <f t="shared" si="19"/>
        <v>218.57142857142858</v>
      </c>
      <c r="AL13" s="214">
        <v>180</v>
      </c>
      <c r="AM13" s="215">
        <f t="shared" si="20"/>
        <v>0.61559766763848389</v>
      </c>
      <c r="AN13" s="214">
        <f t="shared" si="21"/>
        <v>760.14</v>
      </c>
      <c r="AO13" s="214">
        <f t="shared" si="22"/>
        <v>2660.49</v>
      </c>
      <c r="AP13" s="185">
        <f t="shared" si="23"/>
        <v>291.42857142857144</v>
      </c>
      <c r="AQ13" s="214">
        <v>240</v>
      </c>
      <c r="AR13" s="215">
        <f t="shared" si="24"/>
        <v>0.61559766763848389</v>
      </c>
      <c r="AS13" s="214">
        <f t="shared" si="25"/>
        <v>1013.52</v>
      </c>
      <c r="AT13" s="214">
        <f t="shared" si="26"/>
        <v>2660.49</v>
      </c>
      <c r="AU13" s="185">
        <f t="shared" si="27"/>
        <v>327.85714285714289</v>
      </c>
      <c r="AV13" s="214">
        <v>300</v>
      </c>
      <c r="AW13" s="215">
        <f t="shared" si="28"/>
        <v>0.68399740848720425</v>
      </c>
      <c r="AX13" s="214">
        <f t="shared" si="29"/>
        <v>1266.8999999999999</v>
      </c>
      <c r="AY13" s="214">
        <f t="shared" si="30"/>
        <v>2956.0999999999995</v>
      </c>
      <c r="AZ13" s="185">
        <f t="shared" si="31"/>
        <v>400.71428571428572</v>
      </c>
      <c r="BA13" s="214">
        <v>360</v>
      </c>
      <c r="BB13" s="215">
        <f t="shared" si="32"/>
        <v>0.67156109196925529</v>
      </c>
      <c r="BC13" s="214">
        <f t="shared" si="33"/>
        <v>1520.28</v>
      </c>
      <c r="BD13" s="214">
        <f t="shared" si="34"/>
        <v>2902.3527272727274</v>
      </c>
      <c r="BE13" s="185">
        <f t="shared" si="35"/>
        <v>473.57142857142861</v>
      </c>
      <c r="BF13" s="214">
        <v>390</v>
      </c>
      <c r="BG13" s="215">
        <f t="shared" si="36"/>
        <v>0.61559766763848389</v>
      </c>
      <c r="BH13" s="214">
        <f t="shared" si="37"/>
        <v>1646.97</v>
      </c>
      <c r="BI13" s="214">
        <f t="shared" si="38"/>
        <v>2660.49</v>
      </c>
      <c r="BJ13" s="185">
        <f t="shared" si="39"/>
        <v>546.42857142857144</v>
      </c>
      <c r="BK13" s="214">
        <v>480</v>
      </c>
      <c r="BL13" s="215">
        <f t="shared" si="40"/>
        <v>0.65663751214771615</v>
      </c>
      <c r="BM13" s="214">
        <f t="shared" si="41"/>
        <v>2027.04</v>
      </c>
      <c r="BN13" s="214">
        <f t="shared" si="42"/>
        <v>2837.8559999999998</v>
      </c>
      <c r="BO13" s="185">
        <f t="shared" si="43"/>
        <v>619.28571428571433</v>
      </c>
      <c r="BP13" s="214">
        <v>540</v>
      </c>
      <c r="BQ13" s="215">
        <f t="shared" si="44"/>
        <v>0.65180929514663011</v>
      </c>
      <c r="BR13" s="214">
        <f t="shared" si="45"/>
        <v>2280.42</v>
      </c>
      <c r="BS13" s="214">
        <f t="shared" si="46"/>
        <v>2816.9894117647063</v>
      </c>
      <c r="BT13" s="185">
        <f t="shared" si="47"/>
        <v>692.14285714285722</v>
      </c>
      <c r="BU13" s="214">
        <v>600</v>
      </c>
      <c r="BV13" s="215">
        <f t="shared" si="48"/>
        <v>0.64799754488261463</v>
      </c>
      <c r="BW13" s="242">
        <f t="shared" si="49"/>
        <v>2533.7999999999997</v>
      </c>
      <c r="BX13" s="242">
        <f t="shared" si="50"/>
        <v>2800.515789473684</v>
      </c>
    </row>
    <row r="14" spans="1:76" s="181" customFormat="1" ht="22.5" customHeight="1" x14ac:dyDescent="0.2">
      <c r="A14" s="203" t="s">
        <v>20</v>
      </c>
      <c r="B14" s="227" t="s">
        <v>24</v>
      </c>
      <c r="C14" s="202" t="s">
        <v>70</v>
      </c>
      <c r="D14" s="247" t="s">
        <v>148</v>
      </c>
      <c r="E14" s="317">
        <v>11202010</v>
      </c>
      <c r="F14" s="198">
        <v>7</v>
      </c>
      <c r="G14" s="258">
        <v>7</v>
      </c>
      <c r="H14" s="246"/>
      <c r="I14" s="246"/>
      <c r="J14" s="245"/>
      <c r="K14" s="212">
        <v>3.7138</v>
      </c>
      <c r="L14" s="225">
        <v>148</v>
      </c>
      <c r="M14" s="212">
        <f t="shared" si="0"/>
        <v>3.7138</v>
      </c>
      <c r="N14" s="244">
        <v>148</v>
      </c>
      <c r="O14" s="157">
        <f t="shared" si="1"/>
        <v>549.64239999999995</v>
      </c>
      <c r="P14" s="157">
        <f t="shared" si="2"/>
        <v>4321.8</v>
      </c>
      <c r="Q14" s="157">
        <f t="shared" si="3"/>
        <v>4321.8</v>
      </c>
      <c r="R14" s="209">
        <f t="shared" si="4"/>
        <v>0.12717904576796704</v>
      </c>
      <c r="S14" s="222">
        <f t="shared" si="5"/>
        <v>12.717904576796704</v>
      </c>
      <c r="T14" s="243">
        <v>12.7</v>
      </c>
      <c r="U14" s="220">
        <f t="shared" si="6"/>
        <v>147.79164198395176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14.095238095238095</v>
      </c>
      <c r="AB14" s="214">
        <v>10</v>
      </c>
      <c r="AC14" s="215">
        <f t="shared" si="12"/>
        <v>9.0228377065111748E-2</v>
      </c>
      <c r="AD14" s="214">
        <f t="shared" si="13"/>
        <v>37.137999999999998</v>
      </c>
      <c r="AE14" s="214">
        <f t="shared" si="14"/>
        <v>389.94899999999996</v>
      </c>
      <c r="AF14" s="216">
        <f t="shared" si="15"/>
        <v>28.19047619047619</v>
      </c>
      <c r="AG14" s="214">
        <v>20</v>
      </c>
      <c r="AH14" s="215">
        <f t="shared" si="16"/>
        <v>9.0228377065111748E-2</v>
      </c>
      <c r="AI14" s="214">
        <f t="shared" si="17"/>
        <v>74.275999999999996</v>
      </c>
      <c r="AJ14" s="214">
        <f t="shared" si="18"/>
        <v>389.94899999999996</v>
      </c>
      <c r="AK14" s="185">
        <f t="shared" si="19"/>
        <v>42.285714285714285</v>
      </c>
      <c r="AL14" s="214">
        <v>40</v>
      </c>
      <c r="AM14" s="215">
        <f t="shared" si="20"/>
        <v>0.12030450275348234</v>
      </c>
      <c r="AN14" s="214">
        <f t="shared" si="21"/>
        <v>148.55199999999999</v>
      </c>
      <c r="AO14" s="214">
        <f t="shared" si="22"/>
        <v>519.93200000000002</v>
      </c>
      <c r="AP14" s="185">
        <f t="shared" si="23"/>
        <v>56.38095238095238</v>
      </c>
      <c r="AQ14" s="214">
        <v>50</v>
      </c>
      <c r="AR14" s="215">
        <f t="shared" si="24"/>
        <v>0.11278547133138969</v>
      </c>
      <c r="AS14" s="214">
        <f t="shared" si="25"/>
        <v>185.69</v>
      </c>
      <c r="AT14" s="214">
        <f t="shared" si="26"/>
        <v>487.43624999999997</v>
      </c>
      <c r="AU14" s="185">
        <f t="shared" si="27"/>
        <v>63.428571428571431</v>
      </c>
      <c r="AV14" s="214">
        <v>60</v>
      </c>
      <c r="AW14" s="215">
        <f t="shared" si="28"/>
        <v>0.12030450275348234</v>
      </c>
      <c r="AX14" s="214">
        <f t="shared" si="29"/>
        <v>222.828</v>
      </c>
      <c r="AY14" s="214">
        <f t="shared" si="30"/>
        <v>519.93200000000002</v>
      </c>
      <c r="AZ14" s="185">
        <f t="shared" si="31"/>
        <v>77.523809523809518</v>
      </c>
      <c r="BA14" s="214">
        <v>70</v>
      </c>
      <c r="BB14" s="215">
        <f t="shared" si="32"/>
        <v>0.1148361162646877</v>
      </c>
      <c r="BC14" s="214">
        <f t="shared" si="33"/>
        <v>259.96600000000001</v>
      </c>
      <c r="BD14" s="214">
        <f t="shared" si="34"/>
        <v>496.29872727272732</v>
      </c>
      <c r="BE14" s="185">
        <f t="shared" si="35"/>
        <v>91.61904761904762</v>
      </c>
      <c r="BF14" s="214">
        <v>92</v>
      </c>
      <c r="BG14" s="215">
        <f t="shared" si="36"/>
        <v>0.12770785676908125</v>
      </c>
      <c r="BH14" s="214">
        <f t="shared" si="37"/>
        <v>341.6696</v>
      </c>
      <c r="BI14" s="214">
        <f t="shared" si="38"/>
        <v>551.92781538461543</v>
      </c>
      <c r="BJ14" s="185">
        <f t="shared" si="39"/>
        <v>105.71428571428571</v>
      </c>
      <c r="BK14" s="214">
        <v>106</v>
      </c>
      <c r="BL14" s="215">
        <f t="shared" si="40"/>
        <v>0.1275227729186913</v>
      </c>
      <c r="BM14" s="214">
        <f t="shared" si="41"/>
        <v>393.6628</v>
      </c>
      <c r="BN14" s="214">
        <f t="shared" si="42"/>
        <v>551.12792000000002</v>
      </c>
      <c r="BO14" s="185">
        <f t="shared" si="43"/>
        <v>119.80952380952381</v>
      </c>
      <c r="BP14" s="214">
        <v>120</v>
      </c>
      <c r="BQ14" s="215">
        <f t="shared" si="44"/>
        <v>0.12738123820956954</v>
      </c>
      <c r="BR14" s="214">
        <f t="shared" si="45"/>
        <v>445.65600000000001</v>
      </c>
      <c r="BS14" s="214">
        <f t="shared" si="46"/>
        <v>550.51623529411768</v>
      </c>
      <c r="BT14" s="185">
        <f t="shared" si="47"/>
        <v>133.9047619047619</v>
      </c>
      <c r="BU14" s="214">
        <v>130</v>
      </c>
      <c r="BV14" s="215">
        <f t="shared" si="48"/>
        <v>0.12347041072067924</v>
      </c>
      <c r="BW14" s="242">
        <f t="shared" si="49"/>
        <v>482.79399999999998</v>
      </c>
      <c r="BX14" s="242">
        <f t="shared" si="50"/>
        <v>533.61442105263154</v>
      </c>
    </row>
    <row r="15" spans="1:76" s="181" customFormat="1" ht="22.5" customHeight="1" x14ac:dyDescent="0.2">
      <c r="A15" s="203" t="s">
        <v>20</v>
      </c>
      <c r="B15" s="227" t="s">
        <v>85</v>
      </c>
      <c r="C15" s="202" t="s">
        <v>70</v>
      </c>
      <c r="D15" s="247" t="s">
        <v>89</v>
      </c>
      <c r="E15" s="317">
        <v>11202010</v>
      </c>
      <c r="F15" s="198">
        <v>7</v>
      </c>
      <c r="G15" s="258">
        <v>7</v>
      </c>
      <c r="H15" s="246"/>
      <c r="I15" s="246"/>
      <c r="J15" s="245">
        <v>630</v>
      </c>
      <c r="K15" s="212">
        <v>3.7138</v>
      </c>
      <c r="L15" s="225">
        <v>290</v>
      </c>
      <c r="M15" s="212">
        <f t="shared" si="0"/>
        <v>3.7138</v>
      </c>
      <c r="N15" s="244">
        <v>386</v>
      </c>
      <c r="O15" s="157">
        <f t="shared" si="1"/>
        <v>1433.5268000000001</v>
      </c>
      <c r="P15" s="157">
        <f t="shared" si="2"/>
        <v>4321.8</v>
      </c>
      <c r="Q15" s="157">
        <f t="shared" si="3"/>
        <v>4951.8</v>
      </c>
      <c r="R15" s="209">
        <f t="shared" si="4"/>
        <v>0.28949610242740015</v>
      </c>
      <c r="S15" s="222">
        <f t="shared" si="5"/>
        <v>28.949610242740015</v>
      </c>
      <c r="T15" s="243">
        <v>29</v>
      </c>
      <c r="U15" s="220">
        <f t="shared" si="6"/>
        <v>337.47697775863003</v>
      </c>
      <c r="V15" s="219">
        <f t="shared" si="7"/>
        <v>3.7138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36.761904761904759</v>
      </c>
      <c r="AB15" s="214">
        <v>30</v>
      </c>
      <c r="AC15" s="215">
        <f t="shared" si="12"/>
        <v>0.23624681933842237</v>
      </c>
      <c r="AD15" s="214">
        <f t="shared" si="13"/>
        <v>111.414</v>
      </c>
      <c r="AE15" s="214">
        <f t="shared" si="14"/>
        <v>1169.847</v>
      </c>
      <c r="AF15" s="216">
        <f t="shared" si="15"/>
        <v>73.523809523809518</v>
      </c>
      <c r="AG15" s="214">
        <v>56</v>
      </c>
      <c r="AH15" s="215">
        <f t="shared" si="16"/>
        <v>0.22049703138252755</v>
      </c>
      <c r="AI15" s="214">
        <f t="shared" si="17"/>
        <v>207.97280000000001</v>
      </c>
      <c r="AJ15" s="214">
        <f t="shared" si="18"/>
        <v>1091.8571999999999</v>
      </c>
      <c r="AK15" s="185">
        <f t="shared" si="19"/>
        <v>110.28571428571428</v>
      </c>
      <c r="AL15" s="214">
        <v>84</v>
      </c>
      <c r="AM15" s="215">
        <f t="shared" si="20"/>
        <v>0.22049703138252755</v>
      </c>
      <c r="AN15" s="214">
        <f t="shared" si="21"/>
        <v>311.95920000000001</v>
      </c>
      <c r="AO15" s="214">
        <f t="shared" si="22"/>
        <v>1091.8571999999999</v>
      </c>
      <c r="AP15" s="185">
        <f t="shared" si="23"/>
        <v>147.04761904761904</v>
      </c>
      <c r="AQ15" s="214">
        <v>112</v>
      </c>
      <c r="AR15" s="215">
        <f t="shared" si="24"/>
        <v>0.22049703138252755</v>
      </c>
      <c r="AS15" s="214">
        <f t="shared" si="25"/>
        <v>415.94560000000001</v>
      </c>
      <c r="AT15" s="214">
        <f t="shared" si="26"/>
        <v>1091.8571999999999</v>
      </c>
      <c r="AU15" s="185">
        <f t="shared" si="27"/>
        <v>165.42857142857142</v>
      </c>
      <c r="AV15" s="214">
        <v>140</v>
      </c>
      <c r="AW15" s="215">
        <f t="shared" si="28"/>
        <v>0.24499670153614175</v>
      </c>
      <c r="AX15" s="214">
        <f t="shared" si="29"/>
        <v>519.93200000000002</v>
      </c>
      <c r="AY15" s="214">
        <f t="shared" si="30"/>
        <v>1213.1746666666668</v>
      </c>
      <c r="AZ15" s="185">
        <f t="shared" si="31"/>
        <v>202.19047619047618</v>
      </c>
      <c r="BA15" s="214">
        <v>168</v>
      </c>
      <c r="BB15" s="215">
        <f t="shared" si="32"/>
        <v>0.24054221605366641</v>
      </c>
      <c r="BC15" s="214">
        <f t="shared" si="33"/>
        <v>623.91840000000002</v>
      </c>
      <c r="BD15" s="214">
        <f t="shared" si="34"/>
        <v>1191.1169454545454</v>
      </c>
      <c r="BE15" s="185">
        <f t="shared" si="35"/>
        <v>238.95238095238093</v>
      </c>
      <c r="BF15" s="214">
        <v>180</v>
      </c>
      <c r="BG15" s="215">
        <f t="shared" si="36"/>
        <v>0.21807398708162065</v>
      </c>
      <c r="BH15" s="214">
        <f t="shared" si="37"/>
        <v>668.48400000000004</v>
      </c>
      <c r="BI15" s="214">
        <f t="shared" si="38"/>
        <v>1079.8587692307692</v>
      </c>
      <c r="BJ15" s="185">
        <f t="shared" si="39"/>
        <v>275.71428571428567</v>
      </c>
      <c r="BK15" s="214">
        <v>210</v>
      </c>
      <c r="BL15" s="215">
        <f t="shared" si="40"/>
        <v>0.22049703138252755</v>
      </c>
      <c r="BM15" s="214">
        <f t="shared" si="41"/>
        <v>779.89800000000002</v>
      </c>
      <c r="BN15" s="214">
        <f t="shared" si="42"/>
        <v>1091.8571999999999</v>
      </c>
      <c r="BO15" s="185">
        <f t="shared" si="43"/>
        <v>312.47619047619048</v>
      </c>
      <c r="BP15" s="214">
        <v>238</v>
      </c>
      <c r="BQ15" s="215">
        <f t="shared" si="44"/>
        <v>0.22049703138252755</v>
      </c>
      <c r="BR15" s="214">
        <f t="shared" si="45"/>
        <v>883.88440000000003</v>
      </c>
      <c r="BS15" s="214">
        <f t="shared" si="46"/>
        <v>1091.8571999999999</v>
      </c>
      <c r="BT15" s="185">
        <f t="shared" si="47"/>
        <v>349.23809523809518</v>
      </c>
      <c r="BU15" s="214">
        <v>266</v>
      </c>
      <c r="BV15" s="215">
        <f t="shared" si="48"/>
        <v>0.22049703138252755</v>
      </c>
      <c r="BW15" s="242">
        <f t="shared" si="49"/>
        <v>987.87080000000003</v>
      </c>
      <c r="BX15" s="242">
        <f t="shared" si="50"/>
        <v>1091.8571999999999</v>
      </c>
    </row>
    <row r="16" spans="1:76" s="181" customFormat="1" ht="23.25" customHeight="1" x14ac:dyDescent="0.2">
      <c r="A16" s="203" t="s">
        <v>20</v>
      </c>
      <c r="B16" s="227" t="s">
        <v>85</v>
      </c>
      <c r="C16" s="202" t="s">
        <v>70</v>
      </c>
      <c r="D16" s="247" t="s">
        <v>88</v>
      </c>
      <c r="E16" s="317">
        <v>11202010</v>
      </c>
      <c r="F16" s="198">
        <v>7</v>
      </c>
      <c r="G16" s="258">
        <v>6</v>
      </c>
      <c r="H16" s="246"/>
      <c r="I16" s="246"/>
      <c r="J16" s="245"/>
      <c r="K16" s="212">
        <v>3.7138</v>
      </c>
      <c r="L16" s="225">
        <v>848</v>
      </c>
      <c r="M16" s="212">
        <f t="shared" si="0"/>
        <v>3.7138</v>
      </c>
      <c r="N16" s="244">
        <v>848</v>
      </c>
      <c r="O16" s="157">
        <f t="shared" si="1"/>
        <v>3149.3024</v>
      </c>
      <c r="P16" s="157">
        <f t="shared" si="2"/>
        <v>3704.3999999999996</v>
      </c>
      <c r="Q16" s="157">
        <f t="shared" si="3"/>
        <v>3704.3999999999996</v>
      </c>
      <c r="R16" s="209">
        <f t="shared" si="4"/>
        <v>0.85015181945794205</v>
      </c>
      <c r="S16" s="222">
        <f t="shared" si="5"/>
        <v>85.015181945794211</v>
      </c>
      <c r="T16" s="243">
        <v>85</v>
      </c>
      <c r="U16" s="220">
        <f t="shared" si="6"/>
        <v>847.84856481232146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80.761904761904759</v>
      </c>
      <c r="AB16" s="214">
        <v>60</v>
      </c>
      <c r="AC16" s="215">
        <f t="shared" si="12"/>
        <v>0.63159863945578232</v>
      </c>
      <c r="AD16" s="214">
        <f t="shared" si="13"/>
        <v>222.828</v>
      </c>
      <c r="AE16" s="214">
        <f t="shared" si="14"/>
        <v>2339.694</v>
      </c>
      <c r="AF16" s="216">
        <f t="shared" si="15"/>
        <v>161.52380952380952</v>
      </c>
      <c r="AG16" s="214">
        <v>150</v>
      </c>
      <c r="AH16" s="215">
        <f t="shared" si="16"/>
        <v>0.78949829931972804</v>
      </c>
      <c r="AI16" s="214">
        <f t="shared" si="17"/>
        <v>557.07000000000005</v>
      </c>
      <c r="AJ16" s="214">
        <f t="shared" si="18"/>
        <v>2924.6175000000003</v>
      </c>
      <c r="AK16" s="185">
        <f t="shared" si="19"/>
        <v>242.28571428571428</v>
      </c>
      <c r="AL16" s="214">
        <v>190</v>
      </c>
      <c r="AM16" s="215">
        <f t="shared" si="20"/>
        <v>0.6666874527588813</v>
      </c>
      <c r="AN16" s="214">
        <f t="shared" si="21"/>
        <v>705.62199999999996</v>
      </c>
      <c r="AO16" s="214">
        <f t="shared" si="22"/>
        <v>2469.6769999999997</v>
      </c>
      <c r="AP16" s="185">
        <f t="shared" si="23"/>
        <v>323.04761904761904</v>
      </c>
      <c r="AQ16" s="214">
        <v>250</v>
      </c>
      <c r="AR16" s="215">
        <f t="shared" si="24"/>
        <v>0.65791524943310664</v>
      </c>
      <c r="AS16" s="214">
        <f t="shared" si="25"/>
        <v>928.45</v>
      </c>
      <c r="AT16" s="214">
        <f t="shared" si="26"/>
        <v>2437.1812500000001</v>
      </c>
      <c r="AU16" s="185">
        <f t="shared" si="27"/>
        <v>363.42857142857144</v>
      </c>
      <c r="AV16" s="214">
        <v>310</v>
      </c>
      <c r="AW16" s="215">
        <f t="shared" si="28"/>
        <v>0.7251688082640465</v>
      </c>
      <c r="AX16" s="214">
        <f t="shared" si="29"/>
        <v>1151.278</v>
      </c>
      <c r="AY16" s="214">
        <f t="shared" si="30"/>
        <v>2686.3153333333335</v>
      </c>
      <c r="AZ16" s="185">
        <f t="shared" si="31"/>
        <v>444.19047619047615</v>
      </c>
      <c r="BA16" s="214">
        <v>370</v>
      </c>
      <c r="BB16" s="215">
        <f t="shared" si="32"/>
        <v>0.70815605029890749</v>
      </c>
      <c r="BC16" s="214">
        <f t="shared" si="33"/>
        <v>1374.106</v>
      </c>
      <c r="BD16" s="214">
        <f t="shared" si="34"/>
        <v>2623.2932727272728</v>
      </c>
      <c r="BE16" s="185">
        <f t="shared" si="35"/>
        <v>524.95238095238096</v>
      </c>
      <c r="BF16" s="214">
        <v>380</v>
      </c>
      <c r="BG16" s="215">
        <f t="shared" si="36"/>
        <v>0.61540380254665972</v>
      </c>
      <c r="BH16" s="214">
        <f t="shared" si="37"/>
        <v>1411.2439999999999</v>
      </c>
      <c r="BI16" s="214">
        <f t="shared" si="38"/>
        <v>2279.701846153846</v>
      </c>
      <c r="BJ16" s="185">
        <f t="shared" si="39"/>
        <v>605.71428571428567</v>
      </c>
      <c r="BK16" s="214">
        <v>470</v>
      </c>
      <c r="BL16" s="215">
        <f t="shared" si="40"/>
        <v>0.6596696900982616</v>
      </c>
      <c r="BM16" s="214">
        <f t="shared" si="41"/>
        <v>1745.4860000000001</v>
      </c>
      <c r="BN16" s="214">
        <f t="shared" si="42"/>
        <v>2443.6804000000002</v>
      </c>
      <c r="BO16" s="185">
        <f t="shared" si="43"/>
        <v>686.47619047619048</v>
      </c>
      <c r="BP16" s="214">
        <v>580</v>
      </c>
      <c r="BQ16" s="215">
        <f t="shared" si="44"/>
        <v>0.71828864879285048</v>
      </c>
      <c r="BR16" s="214">
        <f t="shared" si="45"/>
        <v>2154.0039999999999</v>
      </c>
      <c r="BS16" s="214">
        <f t="shared" si="46"/>
        <v>2660.8284705882352</v>
      </c>
      <c r="BT16" s="185">
        <f t="shared" si="47"/>
        <v>767.23809523809518</v>
      </c>
      <c r="BU16" s="214">
        <v>690</v>
      </c>
      <c r="BV16" s="215">
        <f t="shared" si="48"/>
        <v>0.76456677407805229</v>
      </c>
      <c r="BW16" s="242">
        <f t="shared" si="49"/>
        <v>2562.5219999999999</v>
      </c>
      <c r="BX16" s="242">
        <f t="shared" si="50"/>
        <v>2832.2611578947367</v>
      </c>
    </row>
    <row r="17" spans="1:76" s="181" customFormat="1" ht="23.25" customHeight="1" x14ac:dyDescent="0.2">
      <c r="A17" s="203" t="s">
        <v>20</v>
      </c>
      <c r="B17" s="227" t="s">
        <v>85</v>
      </c>
      <c r="C17" s="202" t="s">
        <v>70</v>
      </c>
      <c r="D17" s="247" t="s">
        <v>87</v>
      </c>
      <c r="E17" s="316">
        <v>11214898</v>
      </c>
      <c r="F17" s="198">
        <v>7</v>
      </c>
      <c r="G17" s="258">
        <v>7</v>
      </c>
      <c r="H17" s="246"/>
      <c r="I17" s="245"/>
      <c r="J17" s="245"/>
      <c r="K17" s="212">
        <v>2.5171089413392789</v>
      </c>
      <c r="L17" s="225">
        <v>1470</v>
      </c>
      <c r="M17" s="212">
        <f t="shared" si="0"/>
        <v>2.5171089413392789</v>
      </c>
      <c r="N17" s="244">
        <v>1449</v>
      </c>
      <c r="O17" s="157">
        <f t="shared" si="1"/>
        <v>3647.2908560006149</v>
      </c>
      <c r="P17" s="157">
        <f t="shared" si="2"/>
        <v>4321.8</v>
      </c>
      <c r="Q17" s="157">
        <f t="shared" si="3"/>
        <v>4321.8</v>
      </c>
      <c r="R17" s="209">
        <f t="shared" si="4"/>
        <v>0.84392865380179893</v>
      </c>
      <c r="S17" s="222">
        <f t="shared" si="5"/>
        <v>84.392865380179899</v>
      </c>
      <c r="T17" s="243">
        <v>84.4</v>
      </c>
      <c r="U17" s="220">
        <f t="shared" si="6"/>
        <v>1449.1224992666473</v>
      </c>
      <c r="V17" s="219">
        <f t="shared" si="7"/>
        <v>2.5171089413392789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138</v>
      </c>
      <c r="AB17" s="214">
        <v>60</v>
      </c>
      <c r="AC17" s="215">
        <f t="shared" si="12"/>
        <v>0.36692550165295607</v>
      </c>
      <c r="AD17" s="214">
        <f t="shared" si="13"/>
        <v>151.02653648035673</v>
      </c>
      <c r="AE17" s="214">
        <f t="shared" si="14"/>
        <v>1585.7786330437457</v>
      </c>
      <c r="AF17" s="216">
        <f t="shared" si="15"/>
        <v>276</v>
      </c>
      <c r="AG17" s="214">
        <v>312</v>
      </c>
      <c r="AH17" s="215">
        <f t="shared" si="16"/>
        <v>0.95400630429768596</v>
      </c>
      <c r="AI17" s="214">
        <f t="shared" si="17"/>
        <v>785.33798969785505</v>
      </c>
      <c r="AJ17" s="214">
        <f t="shared" si="18"/>
        <v>4123.0244459137393</v>
      </c>
      <c r="AK17" s="185">
        <f t="shared" si="19"/>
        <v>414</v>
      </c>
      <c r="AL17" s="214">
        <v>462</v>
      </c>
      <c r="AM17" s="215">
        <f t="shared" si="20"/>
        <v>0.94177545424258724</v>
      </c>
      <c r="AN17" s="214">
        <f t="shared" si="21"/>
        <v>1162.9043308987468</v>
      </c>
      <c r="AO17" s="214">
        <f t="shared" si="22"/>
        <v>4070.1651581456135</v>
      </c>
      <c r="AP17" s="185">
        <f t="shared" si="23"/>
        <v>552</v>
      </c>
      <c r="AQ17" s="214">
        <v>582</v>
      </c>
      <c r="AR17" s="215">
        <f t="shared" si="24"/>
        <v>0.88979434150841852</v>
      </c>
      <c r="AS17" s="214">
        <f t="shared" si="25"/>
        <v>1464.9574038594603</v>
      </c>
      <c r="AT17" s="214">
        <f t="shared" si="26"/>
        <v>3845.5131851310834</v>
      </c>
      <c r="AU17" s="185">
        <f t="shared" si="27"/>
        <v>621</v>
      </c>
      <c r="AV17" s="214">
        <v>744</v>
      </c>
      <c r="AW17" s="215">
        <f t="shared" si="28"/>
        <v>1.0110836045548124</v>
      </c>
      <c r="AX17" s="214">
        <f t="shared" si="29"/>
        <v>1872.7290523564234</v>
      </c>
      <c r="AY17" s="214">
        <f t="shared" si="30"/>
        <v>4369.7011221649882</v>
      </c>
      <c r="AZ17" s="185">
        <f t="shared" si="31"/>
        <v>759</v>
      </c>
      <c r="BA17" s="214">
        <v>864</v>
      </c>
      <c r="BB17" s="215">
        <f t="shared" si="32"/>
        <v>0.96067767705501228</v>
      </c>
      <c r="BC17" s="214">
        <f t="shared" si="33"/>
        <v>2174.7821253171369</v>
      </c>
      <c r="BD17" s="214">
        <f t="shared" si="34"/>
        <v>4151.8567846963524</v>
      </c>
      <c r="BE17" s="185">
        <f t="shared" si="35"/>
        <v>897</v>
      </c>
      <c r="BF17" s="214">
        <v>954</v>
      </c>
      <c r="BG17" s="215">
        <f t="shared" si="36"/>
        <v>0.89755622712030803</v>
      </c>
      <c r="BH17" s="214">
        <f t="shared" si="37"/>
        <v>2401.3219300376722</v>
      </c>
      <c r="BI17" s="214">
        <f t="shared" si="38"/>
        <v>3879.0585023685476</v>
      </c>
      <c r="BJ17" s="185">
        <f t="shared" si="39"/>
        <v>1035</v>
      </c>
      <c r="BK17" s="214">
        <v>1074</v>
      </c>
      <c r="BL17" s="215">
        <f t="shared" si="40"/>
        <v>0.87572886394505511</v>
      </c>
      <c r="BM17" s="214">
        <f t="shared" si="41"/>
        <v>2703.3750029983853</v>
      </c>
      <c r="BN17" s="214">
        <f t="shared" si="42"/>
        <v>3784.7250041977395</v>
      </c>
      <c r="BO17" s="185">
        <f t="shared" si="43"/>
        <v>1173</v>
      </c>
      <c r="BP17" s="214">
        <v>1194</v>
      </c>
      <c r="BQ17" s="215">
        <f t="shared" si="44"/>
        <v>0.85903735092868527</v>
      </c>
      <c r="BR17" s="214">
        <f t="shared" si="45"/>
        <v>3005.4280759590988</v>
      </c>
      <c r="BS17" s="214">
        <f t="shared" si="46"/>
        <v>3712.5876232435921</v>
      </c>
      <c r="BT17" s="185">
        <f t="shared" si="47"/>
        <v>1311</v>
      </c>
      <c r="BU17" s="214">
        <v>1374</v>
      </c>
      <c r="BV17" s="215">
        <f t="shared" si="48"/>
        <v>0.88448357766870478</v>
      </c>
      <c r="BW17" s="242">
        <f t="shared" si="49"/>
        <v>3458.5076854001691</v>
      </c>
      <c r="BX17" s="242">
        <f t="shared" si="50"/>
        <v>3822.5611259686084</v>
      </c>
    </row>
    <row r="18" spans="1:76" s="181" customFormat="1" ht="23.25" customHeight="1" x14ac:dyDescent="0.2">
      <c r="A18" s="203" t="s">
        <v>20</v>
      </c>
      <c r="B18" s="227" t="s">
        <v>85</v>
      </c>
      <c r="C18" s="202" t="s">
        <v>70</v>
      </c>
      <c r="D18" s="247" t="s">
        <v>86</v>
      </c>
      <c r="E18" s="316">
        <v>11202010</v>
      </c>
      <c r="F18" s="198">
        <v>7</v>
      </c>
      <c r="G18" s="258">
        <v>7</v>
      </c>
      <c r="H18" s="246"/>
      <c r="I18" s="246"/>
      <c r="J18" s="245"/>
      <c r="K18" s="212">
        <v>3.7138</v>
      </c>
      <c r="L18" s="225">
        <v>726</v>
      </c>
      <c r="M18" s="212">
        <f t="shared" si="0"/>
        <v>3.7138</v>
      </c>
      <c r="N18" s="244">
        <v>726</v>
      </c>
      <c r="O18" s="157">
        <f t="shared" si="1"/>
        <v>2696.2188000000001</v>
      </c>
      <c r="P18" s="157">
        <f t="shared" si="2"/>
        <v>4321.8</v>
      </c>
      <c r="Q18" s="157">
        <f t="shared" si="3"/>
        <v>4321.8</v>
      </c>
      <c r="R18" s="209">
        <f t="shared" si="4"/>
        <v>0.62386477856448697</v>
      </c>
      <c r="S18" s="222">
        <f t="shared" si="5"/>
        <v>62.3864778564487</v>
      </c>
      <c r="T18" s="243">
        <v>62.4</v>
      </c>
      <c r="U18" s="220">
        <f t="shared" si="6"/>
        <v>726.15735903925906</v>
      </c>
      <c r="V18" s="219">
        <f t="shared" si="7"/>
        <v>3.7138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69.142857142857139</v>
      </c>
      <c r="AB18" s="214">
        <v>60</v>
      </c>
      <c r="AC18" s="215">
        <f t="shared" si="12"/>
        <v>0.54137026239067054</v>
      </c>
      <c r="AD18" s="214">
        <f t="shared" si="13"/>
        <v>222.828</v>
      </c>
      <c r="AE18" s="214">
        <f t="shared" si="14"/>
        <v>2339.694</v>
      </c>
      <c r="AF18" s="216">
        <f t="shared" si="15"/>
        <v>138.28571428571428</v>
      </c>
      <c r="AG18" s="214">
        <v>80</v>
      </c>
      <c r="AH18" s="215">
        <f t="shared" si="16"/>
        <v>0.36091350826044699</v>
      </c>
      <c r="AI18" s="214">
        <f t="shared" si="17"/>
        <v>297.10399999999998</v>
      </c>
      <c r="AJ18" s="214">
        <f t="shared" si="18"/>
        <v>1559.7959999999998</v>
      </c>
      <c r="AK18" s="185">
        <f t="shared" si="19"/>
        <v>207.42857142857142</v>
      </c>
      <c r="AL18" s="214">
        <v>120</v>
      </c>
      <c r="AM18" s="215">
        <f t="shared" si="20"/>
        <v>0.36091350826044699</v>
      </c>
      <c r="AN18" s="214">
        <f t="shared" si="21"/>
        <v>445.65600000000001</v>
      </c>
      <c r="AO18" s="214">
        <f t="shared" si="22"/>
        <v>1559.7959999999998</v>
      </c>
      <c r="AP18" s="185">
        <f t="shared" si="23"/>
        <v>276.57142857142856</v>
      </c>
      <c r="AQ18" s="214">
        <v>200</v>
      </c>
      <c r="AR18" s="215">
        <f t="shared" si="24"/>
        <v>0.45114188532555877</v>
      </c>
      <c r="AS18" s="214">
        <f t="shared" si="25"/>
        <v>742.76</v>
      </c>
      <c r="AT18" s="214">
        <f t="shared" si="26"/>
        <v>1949.7449999999999</v>
      </c>
      <c r="AU18" s="185">
        <f t="shared" si="27"/>
        <v>311.14285714285711</v>
      </c>
      <c r="AV18" s="214">
        <v>260</v>
      </c>
      <c r="AW18" s="215">
        <f t="shared" si="28"/>
        <v>0.52131951193175685</v>
      </c>
      <c r="AX18" s="214">
        <f t="shared" si="29"/>
        <v>965.58799999999997</v>
      </c>
      <c r="AY18" s="214">
        <f t="shared" si="30"/>
        <v>2253.0386666666668</v>
      </c>
      <c r="AZ18" s="185">
        <f t="shared" si="31"/>
        <v>380.28571428571428</v>
      </c>
      <c r="BA18" s="214">
        <v>320</v>
      </c>
      <c r="BB18" s="215">
        <f t="shared" si="32"/>
        <v>0.52496510292428655</v>
      </c>
      <c r="BC18" s="214">
        <f t="shared" si="33"/>
        <v>1188.4159999999999</v>
      </c>
      <c r="BD18" s="214">
        <f t="shared" si="34"/>
        <v>2268.7941818181816</v>
      </c>
      <c r="BE18" s="185">
        <f t="shared" si="35"/>
        <v>449.42857142857139</v>
      </c>
      <c r="BF18" s="214">
        <v>360</v>
      </c>
      <c r="BG18" s="215">
        <f t="shared" si="36"/>
        <v>0.49972639605292662</v>
      </c>
      <c r="BH18" s="214">
        <f t="shared" si="37"/>
        <v>1336.9680000000001</v>
      </c>
      <c r="BI18" s="214">
        <f t="shared" si="38"/>
        <v>2159.7175384615384</v>
      </c>
      <c r="BJ18" s="185">
        <f t="shared" si="39"/>
        <v>518.57142857142856</v>
      </c>
      <c r="BK18" s="214">
        <v>420</v>
      </c>
      <c r="BL18" s="215">
        <f t="shared" si="40"/>
        <v>0.50527891156462579</v>
      </c>
      <c r="BM18" s="214">
        <f t="shared" si="41"/>
        <v>1559.796</v>
      </c>
      <c r="BN18" s="214">
        <f t="shared" si="42"/>
        <v>2183.7143999999998</v>
      </c>
      <c r="BO18" s="185">
        <f t="shared" si="43"/>
        <v>587.71428571428567</v>
      </c>
      <c r="BP18" s="214">
        <v>450</v>
      </c>
      <c r="BQ18" s="215">
        <f t="shared" si="44"/>
        <v>0.4776796432858858</v>
      </c>
      <c r="BR18" s="214">
        <f t="shared" si="45"/>
        <v>1671.21</v>
      </c>
      <c r="BS18" s="214">
        <f t="shared" si="46"/>
        <v>2064.4358823529415</v>
      </c>
      <c r="BT18" s="185">
        <f t="shared" si="47"/>
        <v>656.85714285714278</v>
      </c>
      <c r="BU18" s="214">
        <v>570</v>
      </c>
      <c r="BV18" s="215">
        <f t="shared" si="48"/>
        <v>0.54137026239067054</v>
      </c>
      <c r="BW18" s="242">
        <f t="shared" si="49"/>
        <v>2116.866</v>
      </c>
      <c r="BX18" s="242">
        <f t="shared" si="50"/>
        <v>2339.694</v>
      </c>
    </row>
    <row r="19" spans="1:76" s="181" customFormat="1" ht="23.25" customHeight="1" x14ac:dyDescent="0.2">
      <c r="A19" s="203" t="s">
        <v>20</v>
      </c>
      <c r="B19" s="227" t="s">
        <v>85</v>
      </c>
      <c r="C19" s="202" t="s">
        <v>70</v>
      </c>
      <c r="D19" s="247" t="s">
        <v>84</v>
      </c>
      <c r="E19" s="316">
        <v>11202010</v>
      </c>
      <c r="F19" s="198">
        <v>7</v>
      </c>
      <c r="G19" s="258">
        <v>7</v>
      </c>
      <c r="H19" s="246"/>
      <c r="I19" s="246"/>
      <c r="J19" s="245"/>
      <c r="K19" s="212">
        <v>3.7138</v>
      </c>
      <c r="L19" s="225">
        <v>1105</v>
      </c>
      <c r="M19" s="212">
        <f t="shared" si="0"/>
        <v>3.7138</v>
      </c>
      <c r="N19" s="244">
        <v>1104</v>
      </c>
      <c r="O19" s="157">
        <f t="shared" si="1"/>
        <v>4100.0352000000003</v>
      </c>
      <c r="P19" s="157">
        <f t="shared" si="2"/>
        <v>4321.8</v>
      </c>
      <c r="Q19" s="157">
        <f t="shared" si="3"/>
        <v>4321.8</v>
      </c>
      <c r="R19" s="209">
        <f t="shared" si="4"/>
        <v>0.94868693599888942</v>
      </c>
      <c r="S19" s="222">
        <f t="shared" si="5"/>
        <v>94.868693599888942</v>
      </c>
      <c r="T19" s="243">
        <v>94.9</v>
      </c>
      <c r="U19" s="220">
        <f t="shared" si="6"/>
        <v>1104.3643168722065</v>
      </c>
      <c r="V19" s="219">
        <f t="shared" si="7"/>
        <v>3.7138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105.14285714285714</v>
      </c>
      <c r="AB19" s="214">
        <v>60</v>
      </c>
      <c r="AC19" s="215">
        <f t="shared" si="12"/>
        <v>0.54137026239067054</v>
      </c>
      <c r="AD19" s="214">
        <f t="shared" si="13"/>
        <v>222.828</v>
      </c>
      <c r="AE19" s="214">
        <f t="shared" si="14"/>
        <v>2339.694</v>
      </c>
      <c r="AF19" s="216">
        <f t="shared" si="15"/>
        <v>210.28571428571428</v>
      </c>
      <c r="AG19" s="214">
        <v>90</v>
      </c>
      <c r="AH19" s="215">
        <f t="shared" si="16"/>
        <v>0.40602769679300293</v>
      </c>
      <c r="AI19" s="214">
        <f t="shared" si="17"/>
        <v>334.24200000000002</v>
      </c>
      <c r="AJ19" s="214">
        <f t="shared" si="18"/>
        <v>1754.7705000000001</v>
      </c>
      <c r="AK19" s="185">
        <f t="shared" si="19"/>
        <v>315.42857142857144</v>
      </c>
      <c r="AL19" s="214">
        <v>150</v>
      </c>
      <c r="AM19" s="215">
        <f t="shared" si="20"/>
        <v>0.45114188532555888</v>
      </c>
      <c r="AN19" s="214">
        <f t="shared" si="21"/>
        <v>557.07000000000005</v>
      </c>
      <c r="AO19" s="214">
        <f t="shared" si="22"/>
        <v>1949.7450000000003</v>
      </c>
      <c r="AP19" s="185">
        <f t="shared" si="23"/>
        <v>420.57142857142856</v>
      </c>
      <c r="AQ19" s="214">
        <v>240</v>
      </c>
      <c r="AR19" s="215">
        <f t="shared" si="24"/>
        <v>0.54137026239067054</v>
      </c>
      <c r="AS19" s="214">
        <f t="shared" si="25"/>
        <v>891.31200000000001</v>
      </c>
      <c r="AT19" s="214">
        <f t="shared" si="26"/>
        <v>2339.694</v>
      </c>
      <c r="AU19" s="185">
        <f t="shared" si="27"/>
        <v>473.14285714285711</v>
      </c>
      <c r="AV19" s="214">
        <v>360</v>
      </c>
      <c r="AW19" s="215">
        <f t="shared" si="28"/>
        <v>0.7218270165208942</v>
      </c>
      <c r="AX19" s="214">
        <f t="shared" si="29"/>
        <v>1336.9680000000001</v>
      </c>
      <c r="AY19" s="214">
        <f t="shared" si="30"/>
        <v>3119.5920000000006</v>
      </c>
      <c r="AZ19" s="185">
        <f t="shared" si="31"/>
        <v>578.28571428571422</v>
      </c>
      <c r="BA19" s="214">
        <v>420</v>
      </c>
      <c r="BB19" s="215">
        <f t="shared" si="32"/>
        <v>0.68901669758812623</v>
      </c>
      <c r="BC19" s="214">
        <f t="shared" si="33"/>
        <v>1559.796</v>
      </c>
      <c r="BD19" s="214">
        <f t="shared" si="34"/>
        <v>2977.7923636363639</v>
      </c>
      <c r="BE19" s="185">
        <f t="shared" si="35"/>
        <v>683.42857142857144</v>
      </c>
      <c r="BF19" s="214">
        <v>520</v>
      </c>
      <c r="BG19" s="215">
        <f t="shared" si="36"/>
        <v>0.72182701652089398</v>
      </c>
      <c r="BH19" s="214">
        <f t="shared" si="37"/>
        <v>1931.1759999999999</v>
      </c>
      <c r="BI19" s="214">
        <f t="shared" si="38"/>
        <v>3119.5919999999996</v>
      </c>
      <c r="BJ19" s="185">
        <f t="shared" si="39"/>
        <v>788.57142857142856</v>
      </c>
      <c r="BK19" s="214">
        <v>614</v>
      </c>
      <c r="BL19" s="215">
        <f t="shared" si="40"/>
        <v>0.73866964690638159</v>
      </c>
      <c r="BM19" s="214">
        <f t="shared" si="41"/>
        <v>2280.2732000000001</v>
      </c>
      <c r="BN19" s="214">
        <f t="shared" si="42"/>
        <v>3192.3824800000002</v>
      </c>
      <c r="BO19" s="185">
        <f t="shared" si="43"/>
        <v>893.71428571428567</v>
      </c>
      <c r="BP19" s="214">
        <v>760</v>
      </c>
      <c r="BQ19" s="215">
        <f t="shared" si="44"/>
        <v>0.80674784199394034</v>
      </c>
      <c r="BR19" s="214">
        <f t="shared" si="45"/>
        <v>2822.4879999999998</v>
      </c>
      <c r="BS19" s="214">
        <f t="shared" si="46"/>
        <v>3486.6028235294116</v>
      </c>
      <c r="BT19" s="185">
        <f t="shared" si="47"/>
        <v>998.85714285714278</v>
      </c>
      <c r="BU19" s="214">
        <v>940</v>
      </c>
      <c r="BV19" s="215">
        <f t="shared" si="48"/>
        <v>0.89278604674952688</v>
      </c>
      <c r="BW19" s="242">
        <f t="shared" si="49"/>
        <v>3490.9720000000002</v>
      </c>
      <c r="BX19" s="242">
        <f t="shared" si="50"/>
        <v>3858.4427368421057</v>
      </c>
    </row>
    <row r="20" spans="1:76" s="181" customFormat="1" ht="23.25" customHeight="1" x14ac:dyDescent="0.2">
      <c r="A20" s="203" t="s">
        <v>20</v>
      </c>
      <c r="B20" s="227" t="s">
        <v>56</v>
      </c>
      <c r="C20" s="202" t="s">
        <v>70</v>
      </c>
      <c r="D20" s="247" t="s">
        <v>83</v>
      </c>
      <c r="E20" s="317">
        <v>11219207</v>
      </c>
      <c r="F20" s="198">
        <v>7</v>
      </c>
      <c r="G20" s="258">
        <v>7</v>
      </c>
      <c r="H20" s="246"/>
      <c r="I20" s="245">
        <v>630</v>
      </c>
      <c r="J20" s="245">
        <v>630</v>
      </c>
      <c r="K20" s="212">
        <v>2.6353</v>
      </c>
      <c r="L20" s="225">
        <v>1447</v>
      </c>
      <c r="M20" s="212">
        <f t="shared" si="0"/>
        <v>2.6353</v>
      </c>
      <c r="N20" s="244">
        <v>1558</v>
      </c>
      <c r="O20" s="157">
        <f t="shared" si="1"/>
        <v>4105.7974000000004</v>
      </c>
      <c r="P20" s="157">
        <f t="shared" si="2"/>
        <v>4321.8</v>
      </c>
      <c r="Q20" s="157">
        <f t="shared" si="3"/>
        <v>4321.8</v>
      </c>
      <c r="R20" s="209">
        <f t="shared" si="4"/>
        <v>0.9500202230552085</v>
      </c>
      <c r="S20" s="222">
        <f t="shared" si="5"/>
        <v>95.002022305520853</v>
      </c>
      <c r="T20" s="243">
        <v>95</v>
      </c>
      <c r="U20" s="220">
        <f t="shared" si="6"/>
        <v>1557.9668348954576</v>
      </c>
      <c r="V20" s="219">
        <f t="shared" si="7"/>
        <v>2.6353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148.38095238095238</v>
      </c>
      <c r="AB20" s="214">
        <v>105</v>
      </c>
      <c r="AC20" s="215">
        <f t="shared" si="12"/>
        <v>0.67227040816326533</v>
      </c>
      <c r="AD20" s="214">
        <f t="shared" si="13"/>
        <v>276.70650000000001</v>
      </c>
      <c r="AE20" s="214">
        <f t="shared" si="14"/>
        <v>2905.4182500000002</v>
      </c>
      <c r="AF20" s="216">
        <f t="shared" si="15"/>
        <v>296.76190476190476</v>
      </c>
      <c r="AG20" s="214">
        <v>244</v>
      </c>
      <c r="AH20" s="215">
        <f t="shared" si="16"/>
        <v>0.78111418853255588</v>
      </c>
      <c r="AI20" s="214">
        <f t="shared" si="17"/>
        <v>643.01319999999998</v>
      </c>
      <c r="AJ20" s="214">
        <f t="shared" si="18"/>
        <v>3375.8193000000001</v>
      </c>
      <c r="AK20" s="185">
        <f t="shared" si="19"/>
        <v>445.14285714285711</v>
      </c>
      <c r="AL20" s="214">
        <v>373</v>
      </c>
      <c r="AM20" s="215">
        <f t="shared" si="20"/>
        <v>0.79605353093618403</v>
      </c>
      <c r="AN20" s="214">
        <f t="shared" si="21"/>
        <v>982.96690000000001</v>
      </c>
      <c r="AO20" s="214">
        <f t="shared" si="22"/>
        <v>3440.3841500000003</v>
      </c>
      <c r="AP20" s="185">
        <f t="shared" si="23"/>
        <v>593.52380952380952</v>
      </c>
      <c r="AQ20" s="214">
        <v>500</v>
      </c>
      <c r="AR20" s="215">
        <f t="shared" si="24"/>
        <v>0.80032191448007772</v>
      </c>
      <c r="AS20" s="214">
        <f t="shared" si="25"/>
        <v>1317.65</v>
      </c>
      <c r="AT20" s="214">
        <f t="shared" si="26"/>
        <v>3458.8312500000002</v>
      </c>
      <c r="AU20" s="185">
        <f t="shared" si="27"/>
        <v>667.71428571428567</v>
      </c>
      <c r="AV20" s="214">
        <v>543</v>
      </c>
      <c r="AW20" s="215">
        <f t="shared" si="28"/>
        <v>0.77257742144476849</v>
      </c>
      <c r="AX20" s="214">
        <f t="shared" si="29"/>
        <v>1430.9679000000001</v>
      </c>
      <c r="AY20" s="214">
        <f t="shared" si="30"/>
        <v>3338.9251000000004</v>
      </c>
      <c r="AZ20" s="185">
        <f t="shared" si="31"/>
        <v>816.09523809523807</v>
      </c>
      <c r="BA20" s="214">
        <v>603</v>
      </c>
      <c r="BB20" s="215">
        <f t="shared" si="32"/>
        <v>0.70195507553670822</v>
      </c>
      <c r="BC20" s="214">
        <f t="shared" si="33"/>
        <v>1589.0859</v>
      </c>
      <c r="BD20" s="214">
        <f t="shared" si="34"/>
        <v>3033.7094454545459</v>
      </c>
      <c r="BE20" s="185">
        <f t="shared" si="35"/>
        <v>964.47619047619048</v>
      </c>
      <c r="BF20" s="214">
        <v>731</v>
      </c>
      <c r="BG20" s="215">
        <f t="shared" si="36"/>
        <v>0.72004347013530678</v>
      </c>
      <c r="BH20" s="214">
        <f t="shared" si="37"/>
        <v>1926.4042999999999</v>
      </c>
      <c r="BI20" s="214">
        <f t="shared" si="38"/>
        <v>3111.8838692307691</v>
      </c>
      <c r="BJ20" s="185">
        <f t="shared" si="39"/>
        <v>1112.8571428571429</v>
      </c>
      <c r="BK20" s="214">
        <v>900</v>
      </c>
      <c r="BL20" s="215">
        <f t="shared" si="40"/>
        <v>0.76830903790087457</v>
      </c>
      <c r="BM20" s="214">
        <f t="shared" si="41"/>
        <v>2371.77</v>
      </c>
      <c r="BN20" s="214">
        <f t="shared" si="42"/>
        <v>3320.4780000000001</v>
      </c>
      <c r="BO20" s="185">
        <f t="shared" si="43"/>
        <v>1261.2380952380952</v>
      </c>
      <c r="BP20" s="214">
        <v>1045</v>
      </c>
      <c r="BQ20" s="215">
        <f t="shared" si="44"/>
        <v>0.78714014177099412</v>
      </c>
      <c r="BR20" s="214">
        <f t="shared" si="45"/>
        <v>2753.8885</v>
      </c>
      <c r="BS20" s="214">
        <f t="shared" si="46"/>
        <v>3401.8622647058824</v>
      </c>
      <c r="BT20" s="185">
        <f t="shared" si="47"/>
        <v>1409.6190476190477</v>
      </c>
      <c r="BU20" s="214">
        <v>1285</v>
      </c>
      <c r="BV20" s="215">
        <f t="shared" si="48"/>
        <v>0.86603255587949468</v>
      </c>
      <c r="BW20" s="242">
        <f t="shared" si="49"/>
        <v>3386.3604999999998</v>
      </c>
      <c r="BX20" s="242">
        <f t="shared" si="50"/>
        <v>3742.8195000000001</v>
      </c>
    </row>
    <row r="21" spans="1:76" s="181" customFormat="1" ht="23.25" customHeight="1" x14ac:dyDescent="0.2">
      <c r="A21" s="203" t="s">
        <v>20</v>
      </c>
      <c r="B21" s="227" t="s">
        <v>56</v>
      </c>
      <c r="C21" s="202" t="s">
        <v>70</v>
      </c>
      <c r="D21" s="247" t="s">
        <v>82</v>
      </c>
      <c r="E21" s="317">
        <v>11219207</v>
      </c>
      <c r="F21" s="198">
        <v>7</v>
      </c>
      <c r="G21" s="258">
        <v>7</v>
      </c>
      <c r="H21" s="246"/>
      <c r="I21" s="245"/>
      <c r="J21" s="245"/>
      <c r="K21" s="212">
        <v>2.6353</v>
      </c>
      <c r="L21" s="225">
        <v>1559</v>
      </c>
      <c r="M21" s="212">
        <f t="shared" si="0"/>
        <v>2.6353</v>
      </c>
      <c r="N21" s="244">
        <v>1558</v>
      </c>
      <c r="O21" s="157">
        <f t="shared" si="1"/>
        <v>4105.7974000000004</v>
      </c>
      <c r="P21" s="157">
        <f t="shared" si="2"/>
        <v>4321.8</v>
      </c>
      <c r="Q21" s="157">
        <f t="shared" si="3"/>
        <v>4321.8</v>
      </c>
      <c r="R21" s="209">
        <f t="shared" si="4"/>
        <v>0.9500202230552085</v>
      </c>
      <c r="S21" s="222">
        <f t="shared" si="5"/>
        <v>95.002022305520853</v>
      </c>
      <c r="T21" s="243">
        <v>95</v>
      </c>
      <c r="U21" s="220">
        <f t="shared" si="6"/>
        <v>1557.9668348954576</v>
      </c>
      <c r="V21" s="219">
        <f t="shared" si="7"/>
        <v>2.6353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148.38095238095238</v>
      </c>
      <c r="AB21" s="214">
        <v>148</v>
      </c>
      <c r="AC21" s="215">
        <f t="shared" si="12"/>
        <v>0.94758114674441207</v>
      </c>
      <c r="AD21" s="214">
        <f t="shared" si="13"/>
        <v>390.02440000000001</v>
      </c>
      <c r="AE21" s="214">
        <f t="shared" si="14"/>
        <v>4095.2562000000003</v>
      </c>
      <c r="AF21" s="216">
        <f t="shared" si="15"/>
        <v>296.76190476190476</v>
      </c>
      <c r="AG21" s="214">
        <v>234</v>
      </c>
      <c r="AH21" s="215">
        <f t="shared" si="16"/>
        <v>0.74910131195335272</v>
      </c>
      <c r="AI21" s="214">
        <f t="shared" si="17"/>
        <v>616.66020000000003</v>
      </c>
      <c r="AJ21" s="214">
        <f t="shared" si="18"/>
        <v>3237.46605</v>
      </c>
      <c r="AK21" s="185">
        <f t="shared" si="19"/>
        <v>445.14285714285711</v>
      </c>
      <c r="AL21" s="214">
        <v>354</v>
      </c>
      <c r="AM21" s="215">
        <f t="shared" si="20"/>
        <v>0.75550388726919337</v>
      </c>
      <c r="AN21" s="214">
        <f t="shared" si="21"/>
        <v>932.89620000000002</v>
      </c>
      <c r="AO21" s="214">
        <f t="shared" si="22"/>
        <v>3265.1367</v>
      </c>
      <c r="AP21" s="185">
        <f t="shared" si="23"/>
        <v>593.52380952380952</v>
      </c>
      <c r="AQ21" s="214">
        <v>500</v>
      </c>
      <c r="AR21" s="215">
        <f t="shared" si="24"/>
        <v>0.80032191448007772</v>
      </c>
      <c r="AS21" s="214">
        <f t="shared" si="25"/>
        <v>1317.65</v>
      </c>
      <c r="AT21" s="214">
        <f t="shared" si="26"/>
        <v>3458.8312500000002</v>
      </c>
      <c r="AU21" s="185">
        <f t="shared" si="27"/>
        <v>667.71428571428567</v>
      </c>
      <c r="AV21" s="214">
        <v>559</v>
      </c>
      <c r="AW21" s="215">
        <f t="shared" si="28"/>
        <v>0.79534213367886819</v>
      </c>
      <c r="AX21" s="214">
        <f t="shared" si="29"/>
        <v>1473.1326999999999</v>
      </c>
      <c r="AY21" s="214">
        <f t="shared" si="30"/>
        <v>3437.3096333333328</v>
      </c>
      <c r="AZ21" s="185">
        <f t="shared" si="31"/>
        <v>816.09523809523807</v>
      </c>
      <c r="BA21" s="214">
        <v>725</v>
      </c>
      <c r="BB21" s="215">
        <f t="shared" si="32"/>
        <v>0.84397583708808199</v>
      </c>
      <c r="BC21" s="214">
        <f t="shared" si="33"/>
        <v>1910.5925</v>
      </c>
      <c r="BD21" s="214">
        <f t="shared" si="34"/>
        <v>3647.4947727272729</v>
      </c>
      <c r="BE21" s="185">
        <f t="shared" si="35"/>
        <v>964.47619047619048</v>
      </c>
      <c r="BF21" s="214">
        <v>847</v>
      </c>
      <c r="BG21" s="215">
        <f t="shared" si="36"/>
        <v>0.83430481423338565</v>
      </c>
      <c r="BH21" s="214">
        <f t="shared" si="37"/>
        <v>2232.0990999999999</v>
      </c>
      <c r="BI21" s="214">
        <f t="shared" si="38"/>
        <v>3605.6985461538461</v>
      </c>
      <c r="BJ21" s="185">
        <f t="shared" si="39"/>
        <v>1112.8571428571429</v>
      </c>
      <c r="BK21" s="214">
        <v>967</v>
      </c>
      <c r="BL21" s="215">
        <f t="shared" si="40"/>
        <v>0.82550537738905083</v>
      </c>
      <c r="BM21" s="214">
        <f t="shared" si="41"/>
        <v>2548.3350999999998</v>
      </c>
      <c r="BN21" s="214">
        <f t="shared" si="42"/>
        <v>3567.66914</v>
      </c>
      <c r="BO21" s="185">
        <f t="shared" si="43"/>
        <v>1261.2380952380952</v>
      </c>
      <c r="BP21" s="214">
        <v>1063</v>
      </c>
      <c r="BQ21" s="215">
        <f t="shared" si="44"/>
        <v>0.80069853655748002</v>
      </c>
      <c r="BR21" s="214">
        <f t="shared" si="45"/>
        <v>2801.3238999999999</v>
      </c>
      <c r="BS21" s="214">
        <f t="shared" si="46"/>
        <v>3460.4589352941175</v>
      </c>
      <c r="BT21" s="185">
        <f t="shared" si="47"/>
        <v>1409.6190476190477</v>
      </c>
      <c r="BU21" s="214">
        <v>1152</v>
      </c>
      <c r="BV21" s="215">
        <f t="shared" si="48"/>
        <v>0.77639650145772587</v>
      </c>
      <c r="BW21" s="242">
        <f t="shared" si="49"/>
        <v>3035.8656000000001</v>
      </c>
      <c r="BX21" s="242">
        <f t="shared" si="50"/>
        <v>3355.4303999999997</v>
      </c>
    </row>
    <row r="22" spans="1:76" s="181" customFormat="1" ht="23.25" customHeight="1" x14ac:dyDescent="0.2">
      <c r="A22" s="203" t="s">
        <v>20</v>
      </c>
      <c r="B22" s="227" t="s">
        <v>65</v>
      </c>
      <c r="C22" s="202" t="s">
        <v>70</v>
      </c>
      <c r="D22" s="247" t="s">
        <v>81</v>
      </c>
      <c r="E22" s="259">
        <v>11229151</v>
      </c>
      <c r="F22" s="198">
        <v>6</v>
      </c>
      <c r="G22" s="258">
        <v>6</v>
      </c>
      <c r="H22" s="245"/>
      <c r="I22" s="245"/>
      <c r="J22" s="245">
        <v>630</v>
      </c>
      <c r="K22" s="212">
        <v>5.2660999999999998</v>
      </c>
      <c r="L22" s="225">
        <v>596</v>
      </c>
      <c r="M22" s="212">
        <f t="shared" si="0"/>
        <v>5.2660999999999998</v>
      </c>
      <c r="N22" s="224">
        <v>615</v>
      </c>
      <c r="O22" s="157">
        <f t="shared" si="1"/>
        <v>3238.6514999999999</v>
      </c>
      <c r="P22" s="157">
        <f t="shared" si="2"/>
        <v>3704.3999999999996</v>
      </c>
      <c r="Q22" s="157">
        <f t="shared" si="3"/>
        <v>4334.3999999999996</v>
      </c>
      <c r="R22" s="209">
        <f t="shared" si="4"/>
        <v>0.74719718992248063</v>
      </c>
      <c r="S22" s="222">
        <f t="shared" si="5"/>
        <v>74.719718992248062</v>
      </c>
      <c r="T22" s="251">
        <v>74.900000000000006</v>
      </c>
      <c r="U22" s="220">
        <f t="shared" si="6"/>
        <v>526.8786388408879</v>
      </c>
      <c r="V22" s="219">
        <f t="shared" si="7"/>
        <v>5.2660999999999998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58.571428571428569</v>
      </c>
      <c r="AB22" s="214">
        <v>20</v>
      </c>
      <c r="AC22" s="215">
        <f t="shared" si="12"/>
        <v>0.25514050387596904</v>
      </c>
      <c r="AD22" s="214">
        <f t="shared" si="13"/>
        <v>105.322</v>
      </c>
      <c r="AE22" s="214">
        <f t="shared" si="14"/>
        <v>1105.8810000000001</v>
      </c>
      <c r="AF22" s="216">
        <f t="shared" si="15"/>
        <v>117.14285714285714</v>
      </c>
      <c r="AG22" s="214">
        <v>102</v>
      </c>
      <c r="AH22" s="215">
        <f t="shared" si="16"/>
        <v>0.65060828488372091</v>
      </c>
      <c r="AI22" s="214">
        <f t="shared" si="17"/>
        <v>537.1422</v>
      </c>
      <c r="AJ22" s="214">
        <f t="shared" si="18"/>
        <v>2819.9965499999998</v>
      </c>
      <c r="AK22" s="185">
        <f t="shared" si="19"/>
        <v>175.71428571428572</v>
      </c>
      <c r="AL22" s="214">
        <v>128</v>
      </c>
      <c r="AM22" s="215">
        <f t="shared" si="20"/>
        <v>0.54429974160206718</v>
      </c>
      <c r="AN22" s="214">
        <f t="shared" si="21"/>
        <v>674.06079999999997</v>
      </c>
      <c r="AO22" s="214">
        <f t="shared" si="22"/>
        <v>2359.2127999999998</v>
      </c>
      <c r="AP22" s="185">
        <f t="shared" si="23"/>
        <v>234.28571428571428</v>
      </c>
      <c r="AQ22" s="214">
        <v>209</v>
      </c>
      <c r="AR22" s="215">
        <f t="shared" si="24"/>
        <v>0.66655456637596899</v>
      </c>
      <c r="AS22" s="214">
        <f t="shared" si="25"/>
        <v>1100.6149</v>
      </c>
      <c r="AT22" s="214">
        <f t="shared" si="26"/>
        <v>2889.1141124999999</v>
      </c>
      <c r="AU22" s="185">
        <f t="shared" si="27"/>
        <v>263.57142857142856</v>
      </c>
      <c r="AV22" s="214">
        <v>231</v>
      </c>
      <c r="AW22" s="215">
        <f t="shared" si="28"/>
        <v>0.65486062661498701</v>
      </c>
      <c r="AX22" s="214">
        <f t="shared" si="29"/>
        <v>1216.4691</v>
      </c>
      <c r="AY22" s="214">
        <f t="shared" si="30"/>
        <v>2838.4278999999997</v>
      </c>
      <c r="AZ22" s="185">
        <f t="shared" si="31"/>
        <v>322.14285714285711</v>
      </c>
      <c r="BA22" s="214">
        <v>271</v>
      </c>
      <c r="BB22" s="215">
        <f t="shared" si="32"/>
        <v>0.62857342318534182</v>
      </c>
      <c r="BC22" s="214">
        <f t="shared" si="33"/>
        <v>1427.1131</v>
      </c>
      <c r="BD22" s="214">
        <f t="shared" si="34"/>
        <v>2724.4886454545453</v>
      </c>
      <c r="BE22" s="185">
        <f t="shared" si="35"/>
        <v>380.71428571428572</v>
      </c>
      <c r="BF22" s="214">
        <v>311</v>
      </c>
      <c r="BG22" s="215">
        <f t="shared" si="36"/>
        <v>0.61037459004174122</v>
      </c>
      <c r="BH22" s="214">
        <f t="shared" si="37"/>
        <v>1637.7571</v>
      </c>
      <c r="BI22" s="214">
        <f t="shared" si="38"/>
        <v>2645.6076230769231</v>
      </c>
      <c r="BJ22" s="185">
        <f t="shared" si="39"/>
        <v>439.28571428571428</v>
      </c>
      <c r="BK22" s="214">
        <v>381</v>
      </c>
      <c r="BL22" s="215">
        <f t="shared" si="40"/>
        <v>0.6480568798449613</v>
      </c>
      <c r="BM22" s="214">
        <f t="shared" si="41"/>
        <v>2006.3841</v>
      </c>
      <c r="BN22" s="214">
        <f t="shared" si="42"/>
        <v>2808.9377399999998</v>
      </c>
      <c r="BO22" s="185">
        <f t="shared" si="43"/>
        <v>497.85714285714283</v>
      </c>
      <c r="BP22" s="214">
        <v>411</v>
      </c>
      <c r="BQ22" s="215">
        <f t="shared" si="44"/>
        <v>0.61683968878248974</v>
      </c>
      <c r="BR22" s="214">
        <f t="shared" si="45"/>
        <v>2164.3670999999999</v>
      </c>
      <c r="BS22" s="214">
        <f t="shared" si="46"/>
        <v>2673.6299470588233</v>
      </c>
      <c r="BT22" s="185">
        <f t="shared" si="47"/>
        <v>556.42857142857144</v>
      </c>
      <c r="BU22" s="214">
        <v>471</v>
      </c>
      <c r="BV22" s="215">
        <f t="shared" si="48"/>
        <v>0.63247988066095473</v>
      </c>
      <c r="BW22" s="242">
        <f t="shared" si="49"/>
        <v>2480.3330999999998</v>
      </c>
      <c r="BX22" s="242">
        <f t="shared" si="50"/>
        <v>2741.4207947368418</v>
      </c>
    </row>
    <row r="23" spans="1:76" s="181" customFormat="1" ht="23.25" customHeight="1" x14ac:dyDescent="0.2">
      <c r="A23" s="203" t="s">
        <v>20</v>
      </c>
      <c r="B23" s="227" t="s">
        <v>65</v>
      </c>
      <c r="C23" s="202" t="s">
        <v>70</v>
      </c>
      <c r="D23" s="247" t="s">
        <v>80</v>
      </c>
      <c r="E23" s="259">
        <v>11173458</v>
      </c>
      <c r="F23" s="198">
        <v>7</v>
      </c>
      <c r="G23" s="258">
        <v>6</v>
      </c>
      <c r="H23" s="245"/>
      <c r="I23" s="245"/>
      <c r="J23" s="245">
        <v>630</v>
      </c>
      <c r="K23" s="212">
        <v>3.7639999999999998</v>
      </c>
      <c r="L23" s="225">
        <v>602</v>
      </c>
      <c r="M23" s="212">
        <f t="shared" si="0"/>
        <v>3.7639999999999998</v>
      </c>
      <c r="N23" s="244">
        <v>602</v>
      </c>
      <c r="O23" s="157">
        <f t="shared" si="1"/>
        <v>2265.9279999999999</v>
      </c>
      <c r="P23" s="157">
        <f t="shared" si="2"/>
        <v>3704.3999999999996</v>
      </c>
      <c r="Q23" s="157">
        <f t="shared" si="3"/>
        <v>4334.3999999999996</v>
      </c>
      <c r="R23" s="209">
        <f t="shared" si="4"/>
        <v>0.52277777777777779</v>
      </c>
      <c r="S23" s="222">
        <f t="shared" si="5"/>
        <v>52.277777777777779</v>
      </c>
      <c r="T23" s="248">
        <v>52.4</v>
      </c>
      <c r="U23" s="220">
        <f t="shared" si="6"/>
        <v>515.70286928799146</v>
      </c>
      <c r="V23" s="219">
        <f t="shared" si="7"/>
        <v>3.7639999999999998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57.333333333333336</v>
      </c>
      <c r="AB23" s="214">
        <v>60</v>
      </c>
      <c r="AC23" s="215">
        <f t="shared" si="12"/>
        <v>0.54709302325581388</v>
      </c>
      <c r="AD23" s="214">
        <f t="shared" si="13"/>
        <v>225.83999999999997</v>
      </c>
      <c r="AE23" s="214">
        <f t="shared" si="14"/>
        <v>2371.3199999999997</v>
      </c>
      <c r="AF23" s="216">
        <f t="shared" si="15"/>
        <v>114.66666666666667</v>
      </c>
      <c r="AG23" s="214">
        <v>120</v>
      </c>
      <c r="AH23" s="215">
        <f t="shared" si="16"/>
        <v>0.54709302325581388</v>
      </c>
      <c r="AI23" s="214">
        <f t="shared" si="17"/>
        <v>451.67999999999995</v>
      </c>
      <c r="AJ23" s="214">
        <f t="shared" si="18"/>
        <v>2371.3199999999997</v>
      </c>
      <c r="AK23" s="185">
        <f t="shared" si="19"/>
        <v>172</v>
      </c>
      <c r="AL23" s="214">
        <v>150</v>
      </c>
      <c r="AM23" s="215">
        <f t="shared" si="20"/>
        <v>0.45591085271317838</v>
      </c>
      <c r="AN23" s="214">
        <f t="shared" si="21"/>
        <v>564.6</v>
      </c>
      <c r="AO23" s="214">
        <f t="shared" si="22"/>
        <v>1976.1000000000001</v>
      </c>
      <c r="AP23" s="185">
        <f t="shared" si="23"/>
        <v>229.33333333333334</v>
      </c>
      <c r="AQ23" s="214">
        <v>200</v>
      </c>
      <c r="AR23" s="215">
        <f t="shared" si="24"/>
        <v>0.45591085271317833</v>
      </c>
      <c r="AS23" s="214">
        <f t="shared" si="25"/>
        <v>752.8</v>
      </c>
      <c r="AT23" s="214">
        <f t="shared" si="26"/>
        <v>1976.1</v>
      </c>
      <c r="AU23" s="185">
        <f t="shared" si="27"/>
        <v>258</v>
      </c>
      <c r="AV23" s="214">
        <v>230</v>
      </c>
      <c r="AW23" s="215">
        <f t="shared" si="28"/>
        <v>0.46604220499569338</v>
      </c>
      <c r="AX23" s="214">
        <f t="shared" si="29"/>
        <v>865.71999999999991</v>
      </c>
      <c r="AY23" s="214">
        <f t="shared" si="30"/>
        <v>2020.0133333333331</v>
      </c>
      <c r="AZ23" s="185">
        <f t="shared" si="31"/>
        <v>315.33333333333337</v>
      </c>
      <c r="BA23" s="214">
        <v>300</v>
      </c>
      <c r="BB23" s="215">
        <f t="shared" si="32"/>
        <v>0.49735729386892186</v>
      </c>
      <c r="BC23" s="214">
        <f t="shared" si="33"/>
        <v>1129.2</v>
      </c>
      <c r="BD23" s="214">
        <f t="shared" si="34"/>
        <v>2155.7454545454548</v>
      </c>
      <c r="BE23" s="185">
        <f t="shared" si="35"/>
        <v>372.66666666666669</v>
      </c>
      <c r="BF23" s="214">
        <v>330</v>
      </c>
      <c r="BG23" s="215">
        <f t="shared" si="36"/>
        <v>0.46292486583184256</v>
      </c>
      <c r="BH23" s="214">
        <f t="shared" si="37"/>
        <v>1242.1199999999999</v>
      </c>
      <c r="BI23" s="214">
        <f t="shared" si="38"/>
        <v>2006.5015384615383</v>
      </c>
      <c r="BJ23" s="185">
        <f t="shared" si="39"/>
        <v>430</v>
      </c>
      <c r="BK23" s="214">
        <v>370</v>
      </c>
      <c r="BL23" s="215">
        <f t="shared" si="40"/>
        <v>0.44983204134366928</v>
      </c>
      <c r="BM23" s="214">
        <f t="shared" si="41"/>
        <v>1392.6799999999998</v>
      </c>
      <c r="BN23" s="214">
        <f t="shared" si="42"/>
        <v>1949.752</v>
      </c>
      <c r="BO23" s="185">
        <f t="shared" si="43"/>
        <v>487.33333333333337</v>
      </c>
      <c r="BP23" s="214">
        <v>480</v>
      </c>
      <c r="BQ23" s="215">
        <f t="shared" si="44"/>
        <v>0.51491108071135427</v>
      </c>
      <c r="BR23" s="214">
        <f t="shared" si="45"/>
        <v>1806.7199999999998</v>
      </c>
      <c r="BS23" s="214">
        <f t="shared" si="46"/>
        <v>2231.8305882352938</v>
      </c>
      <c r="BT23" s="185">
        <f t="shared" si="47"/>
        <v>544.66666666666674</v>
      </c>
      <c r="BU23" s="214">
        <v>520</v>
      </c>
      <c r="BV23" s="215">
        <f t="shared" si="48"/>
        <v>0.49910240718074256</v>
      </c>
      <c r="BW23" s="242">
        <f t="shared" si="49"/>
        <v>1957.28</v>
      </c>
      <c r="BX23" s="242">
        <f t="shared" si="50"/>
        <v>2163.3094736842104</v>
      </c>
    </row>
    <row r="24" spans="1:76" s="181" customFormat="1" ht="23.25" customHeight="1" x14ac:dyDescent="0.2">
      <c r="A24" s="203" t="s">
        <v>20</v>
      </c>
      <c r="B24" s="227" t="s">
        <v>65</v>
      </c>
      <c r="C24" s="202" t="s">
        <v>70</v>
      </c>
      <c r="D24" s="247" t="s">
        <v>79</v>
      </c>
      <c r="E24" s="259">
        <v>11229151</v>
      </c>
      <c r="F24" s="198">
        <v>6</v>
      </c>
      <c r="G24" s="258">
        <v>7</v>
      </c>
      <c r="H24" s="246"/>
      <c r="I24" s="245"/>
      <c r="J24" s="245"/>
      <c r="K24" s="212">
        <v>5.2992999999999997</v>
      </c>
      <c r="L24" s="225">
        <v>734</v>
      </c>
      <c r="M24" s="212">
        <f t="shared" si="0"/>
        <v>5.2992999999999997</v>
      </c>
      <c r="N24" s="244">
        <v>734</v>
      </c>
      <c r="O24" s="157">
        <f t="shared" si="1"/>
        <v>3889.6861999999996</v>
      </c>
      <c r="P24" s="157">
        <f t="shared" si="2"/>
        <v>4321.8</v>
      </c>
      <c r="Q24" s="157">
        <f t="shared" si="3"/>
        <v>4321.8</v>
      </c>
      <c r="R24" s="209">
        <f t="shared" si="4"/>
        <v>0.9000153176917024</v>
      </c>
      <c r="S24" s="222">
        <f t="shared" si="5"/>
        <v>90.001531769170242</v>
      </c>
      <c r="T24" s="243">
        <v>90</v>
      </c>
      <c r="U24" s="220">
        <f t="shared" si="6"/>
        <v>733.98750778404701</v>
      </c>
      <c r="V24" s="219">
        <f t="shared" si="7"/>
        <v>5.2992999999999997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69.904761904761898</v>
      </c>
      <c r="AB24" s="214">
        <v>60</v>
      </c>
      <c r="AC24" s="215">
        <f t="shared" si="12"/>
        <v>0.77249271137026232</v>
      </c>
      <c r="AD24" s="214">
        <f t="shared" si="13"/>
        <v>317.95799999999997</v>
      </c>
      <c r="AE24" s="214">
        <f t="shared" si="14"/>
        <v>3338.5589999999997</v>
      </c>
      <c r="AF24" s="216">
        <f t="shared" si="15"/>
        <v>139.8095238095238</v>
      </c>
      <c r="AG24" s="214">
        <v>160</v>
      </c>
      <c r="AH24" s="215">
        <f t="shared" si="16"/>
        <v>1.0299902818270164</v>
      </c>
      <c r="AI24" s="214">
        <f t="shared" si="17"/>
        <v>847.88799999999992</v>
      </c>
      <c r="AJ24" s="214">
        <f t="shared" si="18"/>
        <v>4451.4119999999994</v>
      </c>
      <c r="AK24" s="185">
        <f t="shared" si="19"/>
        <v>209.71428571428569</v>
      </c>
      <c r="AL24" s="214">
        <v>240</v>
      </c>
      <c r="AM24" s="215">
        <f t="shared" si="20"/>
        <v>1.0299902818270164</v>
      </c>
      <c r="AN24" s="214">
        <f t="shared" si="21"/>
        <v>1271.8319999999999</v>
      </c>
      <c r="AO24" s="214">
        <f t="shared" si="22"/>
        <v>4451.4119999999994</v>
      </c>
      <c r="AP24" s="185">
        <f t="shared" si="23"/>
        <v>279.61904761904759</v>
      </c>
      <c r="AQ24" s="214">
        <v>315</v>
      </c>
      <c r="AR24" s="215">
        <f t="shared" si="24"/>
        <v>1.0138966836734693</v>
      </c>
      <c r="AS24" s="214">
        <f t="shared" si="25"/>
        <v>1669.2794999999999</v>
      </c>
      <c r="AT24" s="214">
        <f t="shared" si="26"/>
        <v>4381.8586875000001</v>
      </c>
      <c r="AU24" s="185">
        <f t="shared" si="27"/>
        <v>314.57142857142856</v>
      </c>
      <c r="AV24" s="214">
        <v>355</v>
      </c>
      <c r="AW24" s="215">
        <f t="shared" si="28"/>
        <v>1.0156848612460856</v>
      </c>
      <c r="AX24" s="214">
        <f t="shared" si="29"/>
        <v>1881.2514999999999</v>
      </c>
      <c r="AY24" s="214">
        <f t="shared" si="30"/>
        <v>4389.5868333333328</v>
      </c>
      <c r="AZ24" s="185">
        <f t="shared" si="31"/>
        <v>384.47619047619042</v>
      </c>
      <c r="BA24" s="214">
        <v>430</v>
      </c>
      <c r="BB24" s="215">
        <f t="shared" si="32"/>
        <v>1.0065814117854934</v>
      </c>
      <c r="BC24" s="214">
        <f t="shared" si="33"/>
        <v>2278.6990000000001</v>
      </c>
      <c r="BD24" s="214">
        <f t="shared" si="34"/>
        <v>4350.2435454545457</v>
      </c>
      <c r="BE24" s="185">
        <f t="shared" si="35"/>
        <v>454.38095238095235</v>
      </c>
      <c r="BF24" s="214">
        <v>480</v>
      </c>
      <c r="BG24" s="215">
        <f t="shared" si="36"/>
        <v>0.95076026014801529</v>
      </c>
      <c r="BH24" s="214">
        <f t="shared" si="37"/>
        <v>2543.6639999999998</v>
      </c>
      <c r="BI24" s="214">
        <f t="shared" si="38"/>
        <v>4108.9956923076925</v>
      </c>
      <c r="BJ24" s="185">
        <f t="shared" si="39"/>
        <v>524.28571428571422</v>
      </c>
      <c r="BK24" s="214">
        <v>590</v>
      </c>
      <c r="BL24" s="215">
        <f t="shared" si="40"/>
        <v>1.0128237771298996</v>
      </c>
      <c r="BM24" s="214">
        <f t="shared" si="41"/>
        <v>3126.587</v>
      </c>
      <c r="BN24" s="214">
        <f t="shared" si="42"/>
        <v>4377.2218000000003</v>
      </c>
      <c r="BO24" s="185">
        <f t="shared" si="43"/>
        <v>594.19047619047615</v>
      </c>
      <c r="BP24" s="214">
        <v>660</v>
      </c>
      <c r="BQ24" s="215">
        <f t="shared" si="44"/>
        <v>0.99969645000857488</v>
      </c>
      <c r="BR24" s="214">
        <f t="shared" si="45"/>
        <v>3497.538</v>
      </c>
      <c r="BS24" s="214">
        <f t="shared" si="46"/>
        <v>4320.488117647059</v>
      </c>
      <c r="BT24" s="185">
        <f t="shared" si="47"/>
        <v>664.09523809523807</v>
      </c>
      <c r="BU24" s="214">
        <v>730</v>
      </c>
      <c r="BV24" s="215">
        <f t="shared" si="48"/>
        <v>0.98933277070226588</v>
      </c>
      <c r="BW24" s="242">
        <f t="shared" si="49"/>
        <v>3868.4889999999996</v>
      </c>
      <c r="BX24" s="242">
        <f t="shared" si="50"/>
        <v>4275.6983684210527</v>
      </c>
    </row>
    <row r="25" spans="1:76" s="181" customFormat="1" ht="23.25" customHeight="1" x14ac:dyDescent="0.2">
      <c r="A25" s="203" t="s">
        <v>20</v>
      </c>
      <c r="B25" s="227" t="s">
        <v>65</v>
      </c>
      <c r="C25" s="202" t="s">
        <v>70</v>
      </c>
      <c r="D25" s="247" t="s">
        <v>78</v>
      </c>
      <c r="E25" s="259">
        <v>11229151</v>
      </c>
      <c r="F25" s="198">
        <v>6</v>
      </c>
      <c r="G25" s="258">
        <v>6</v>
      </c>
      <c r="H25" s="245"/>
      <c r="I25" s="246"/>
      <c r="J25" s="245">
        <v>630</v>
      </c>
      <c r="K25" s="212">
        <v>5.2992999999999997</v>
      </c>
      <c r="L25" s="225">
        <v>693</v>
      </c>
      <c r="M25" s="212">
        <f t="shared" si="0"/>
        <v>5.2992999999999997</v>
      </c>
      <c r="N25" s="244">
        <v>693</v>
      </c>
      <c r="O25" s="157">
        <f t="shared" si="1"/>
        <v>3672.4148999999998</v>
      </c>
      <c r="P25" s="157">
        <f t="shared" si="2"/>
        <v>3704.3999999999996</v>
      </c>
      <c r="Q25" s="157">
        <f t="shared" si="3"/>
        <v>4334.3999999999996</v>
      </c>
      <c r="R25" s="209">
        <f t="shared" si="4"/>
        <v>0.84727180232558141</v>
      </c>
      <c r="S25" s="222">
        <f t="shared" si="5"/>
        <v>84.72718023255814</v>
      </c>
      <c r="T25" s="251">
        <v>85</v>
      </c>
      <c r="U25" s="220">
        <f t="shared" si="6"/>
        <v>594.18036344422842</v>
      </c>
      <c r="V25" s="219">
        <f t="shared" si="7"/>
        <v>5.2992999999999997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66</v>
      </c>
      <c r="AB25" s="214">
        <v>53</v>
      </c>
      <c r="AC25" s="215">
        <f t="shared" si="12"/>
        <v>0.68038493217054252</v>
      </c>
      <c r="AD25" s="214">
        <f t="shared" si="13"/>
        <v>280.86289999999997</v>
      </c>
      <c r="AE25" s="214">
        <f t="shared" si="14"/>
        <v>2949.0604499999995</v>
      </c>
      <c r="AF25" s="216">
        <f t="shared" si="15"/>
        <v>132</v>
      </c>
      <c r="AG25" s="214">
        <v>120</v>
      </c>
      <c r="AH25" s="215">
        <f t="shared" si="16"/>
        <v>0.77024709302325578</v>
      </c>
      <c r="AI25" s="214">
        <f t="shared" si="17"/>
        <v>635.91599999999994</v>
      </c>
      <c r="AJ25" s="214">
        <f t="shared" si="18"/>
        <v>3338.5589999999997</v>
      </c>
      <c r="AK25" s="185">
        <f t="shared" si="19"/>
        <v>198</v>
      </c>
      <c r="AL25" s="214">
        <v>135</v>
      </c>
      <c r="AM25" s="215">
        <f t="shared" si="20"/>
        <v>0.57768531976744186</v>
      </c>
      <c r="AN25" s="214">
        <f t="shared" si="21"/>
        <v>715.40549999999996</v>
      </c>
      <c r="AO25" s="214">
        <f t="shared" si="22"/>
        <v>2503.9192499999999</v>
      </c>
      <c r="AP25" s="185">
        <f t="shared" si="23"/>
        <v>264</v>
      </c>
      <c r="AQ25" s="214">
        <v>200</v>
      </c>
      <c r="AR25" s="215">
        <f t="shared" si="24"/>
        <v>0.64187257751937987</v>
      </c>
      <c r="AS25" s="214">
        <f t="shared" si="25"/>
        <v>1059.8599999999999</v>
      </c>
      <c r="AT25" s="214">
        <f t="shared" si="26"/>
        <v>2782.1324999999997</v>
      </c>
      <c r="AU25" s="185">
        <f t="shared" si="27"/>
        <v>297</v>
      </c>
      <c r="AV25" s="214">
        <v>240</v>
      </c>
      <c r="AW25" s="215">
        <f t="shared" si="28"/>
        <v>0.68466408268733847</v>
      </c>
      <c r="AX25" s="214">
        <f t="shared" si="29"/>
        <v>1271.8319999999999</v>
      </c>
      <c r="AY25" s="214">
        <f t="shared" si="30"/>
        <v>2967.6079999999997</v>
      </c>
      <c r="AZ25" s="185">
        <f t="shared" si="31"/>
        <v>363</v>
      </c>
      <c r="BA25" s="214">
        <v>330</v>
      </c>
      <c r="BB25" s="215">
        <f t="shared" si="32"/>
        <v>0.77024709302325589</v>
      </c>
      <c r="BC25" s="214">
        <f t="shared" si="33"/>
        <v>1748.769</v>
      </c>
      <c r="BD25" s="214">
        <f t="shared" si="34"/>
        <v>3338.5590000000002</v>
      </c>
      <c r="BE25" s="185">
        <f t="shared" si="35"/>
        <v>429</v>
      </c>
      <c r="BF25" s="214">
        <v>390</v>
      </c>
      <c r="BG25" s="215">
        <f t="shared" si="36"/>
        <v>0.77024709302325578</v>
      </c>
      <c r="BH25" s="214">
        <f t="shared" si="37"/>
        <v>2066.7269999999999</v>
      </c>
      <c r="BI25" s="214">
        <f t="shared" si="38"/>
        <v>3338.5589999999997</v>
      </c>
      <c r="BJ25" s="185">
        <f t="shared" si="39"/>
        <v>495</v>
      </c>
      <c r="BK25" s="214">
        <v>480</v>
      </c>
      <c r="BL25" s="215">
        <f t="shared" si="40"/>
        <v>0.82159689922480617</v>
      </c>
      <c r="BM25" s="214">
        <f t="shared" si="41"/>
        <v>2543.6639999999998</v>
      </c>
      <c r="BN25" s="214">
        <f t="shared" si="42"/>
        <v>3561.1295999999998</v>
      </c>
      <c r="BO25" s="185">
        <f t="shared" si="43"/>
        <v>561</v>
      </c>
      <c r="BP25" s="214">
        <v>540</v>
      </c>
      <c r="BQ25" s="215">
        <f t="shared" si="44"/>
        <v>0.81555574555403565</v>
      </c>
      <c r="BR25" s="214">
        <f t="shared" si="45"/>
        <v>2861.6219999999998</v>
      </c>
      <c r="BS25" s="214">
        <f t="shared" si="46"/>
        <v>3534.9448235294117</v>
      </c>
      <c r="BT25" s="185">
        <f t="shared" si="47"/>
        <v>627</v>
      </c>
      <c r="BU25" s="214">
        <v>600</v>
      </c>
      <c r="BV25" s="215">
        <f t="shared" si="48"/>
        <v>0.81078641370869053</v>
      </c>
      <c r="BW25" s="242">
        <f t="shared" si="49"/>
        <v>3179.58</v>
      </c>
      <c r="BX25" s="242">
        <f t="shared" si="50"/>
        <v>3514.2726315789478</v>
      </c>
    </row>
    <row r="26" spans="1:76" s="181" customFormat="1" ht="23.25" customHeight="1" x14ac:dyDescent="0.2">
      <c r="A26" s="203" t="s">
        <v>20</v>
      </c>
      <c r="B26" s="227" t="s">
        <v>72</v>
      </c>
      <c r="C26" s="202" t="s">
        <v>70</v>
      </c>
      <c r="D26" s="247" t="s">
        <v>77</v>
      </c>
      <c r="E26" s="259">
        <v>11173458</v>
      </c>
      <c r="F26" s="198">
        <v>7</v>
      </c>
      <c r="G26" s="258">
        <v>7</v>
      </c>
      <c r="H26" s="245"/>
      <c r="I26" s="245"/>
      <c r="J26" s="245">
        <v>510</v>
      </c>
      <c r="K26" s="212">
        <v>3.7639999999999998</v>
      </c>
      <c r="L26" s="225">
        <v>865</v>
      </c>
      <c r="M26" s="212">
        <f t="shared" si="0"/>
        <v>3.7639999999999998</v>
      </c>
      <c r="N26" s="224">
        <v>967</v>
      </c>
      <c r="O26" s="157">
        <f t="shared" si="1"/>
        <v>3639.788</v>
      </c>
      <c r="P26" s="157">
        <f t="shared" si="2"/>
        <v>4321.8</v>
      </c>
      <c r="Q26" s="157">
        <f t="shared" si="3"/>
        <v>4831.8</v>
      </c>
      <c r="R26" s="209">
        <f t="shared" si="4"/>
        <v>0.75329856368227155</v>
      </c>
      <c r="S26" s="222">
        <f t="shared" si="5"/>
        <v>75.329856368227155</v>
      </c>
      <c r="T26" s="251">
        <v>75.3</v>
      </c>
      <c r="U26" s="220">
        <f>((((G26*$S$1)+510)*T26)/K26)/100</f>
        <v>966.61673751328374</v>
      </c>
      <c r="V26" s="219">
        <f t="shared" si="7"/>
        <v>3.7639999999999998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92.095238095238102</v>
      </c>
      <c r="AB26" s="214">
        <v>60</v>
      </c>
      <c r="AC26" s="215">
        <f t="shared" si="12"/>
        <v>0.49077362473612313</v>
      </c>
      <c r="AD26" s="214">
        <f t="shared" si="13"/>
        <v>225.83999999999997</v>
      </c>
      <c r="AE26" s="214">
        <f t="shared" si="14"/>
        <v>2371.3199999999997</v>
      </c>
      <c r="AF26" s="216">
        <f t="shared" si="15"/>
        <v>184.1904761904762</v>
      </c>
      <c r="AG26" s="214">
        <v>120</v>
      </c>
      <c r="AH26" s="215">
        <f t="shared" si="16"/>
        <v>0.49077362473612313</v>
      </c>
      <c r="AI26" s="214">
        <f t="shared" si="17"/>
        <v>451.67999999999995</v>
      </c>
      <c r="AJ26" s="214">
        <f t="shared" si="18"/>
        <v>2371.3199999999997</v>
      </c>
      <c r="AK26" s="185">
        <f t="shared" si="19"/>
        <v>276.28571428571433</v>
      </c>
      <c r="AL26" s="214">
        <v>180</v>
      </c>
      <c r="AM26" s="215">
        <f t="shared" si="20"/>
        <v>0.49077362473612318</v>
      </c>
      <c r="AN26" s="214">
        <f t="shared" si="21"/>
        <v>677.52</v>
      </c>
      <c r="AO26" s="214">
        <f t="shared" si="22"/>
        <v>2371.3200000000002</v>
      </c>
      <c r="AP26" s="185">
        <f t="shared" si="23"/>
        <v>368.38095238095241</v>
      </c>
      <c r="AQ26" s="214">
        <v>180</v>
      </c>
      <c r="AR26" s="215">
        <f t="shared" si="24"/>
        <v>0.36808021855209239</v>
      </c>
      <c r="AS26" s="214">
        <f t="shared" si="25"/>
        <v>677.52</v>
      </c>
      <c r="AT26" s="214">
        <f t="shared" si="26"/>
        <v>1778.49</v>
      </c>
      <c r="AU26" s="185">
        <f t="shared" si="27"/>
        <v>414.42857142857144</v>
      </c>
      <c r="AV26" s="214">
        <v>340</v>
      </c>
      <c r="AW26" s="215">
        <f t="shared" si="28"/>
        <v>0.6180112311491921</v>
      </c>
      <c r="AX26" s="214">
        <f t="shared" si="29"/>
        <v>1279.76</v>
      </c>
      <c r="AY26" s="214">
        <f t="shared" si="30"/>
        <v>2986.1066666666666</v>
      </c>
      <c r="AZ26" s="185">
        <f t="shared" si="31"/>
        <v>506.52380952380958</v>
      </c>
      <c r="BA26" s="214">
        <v>420</v>
      </c>
      <c r="BB26" s="215">
        <f t="shared" si="32"/>
        <v>0.62462097693688401</v>
      </c>
      <c r="BC26" s="214">
        <f t="shared" si="33"/>
        <v>1580.8799999999999</v>
      </c>
      <c r="BD26" s="214">
        <f t="shared" si="34"/>
        <v>3018.0436363636363</v>
      </c>
      <c r="BE26" s="185">
        <f t="shared" si="35"/>
        <v>598.61904761904771</v>
      </c>
      <c r="BF26" s="214">
        <v>535</v>
      </c>
      <c r="BG26" s="215">
        <f t="shared" si="36"/>
        <v>0.67324074162519443</v>
      </c>
      <c r="BH26" s="214">
        <f t="shared" si="37"/>
        <v>2013.7399999999998</v>
      </c>
      <c r="BI26" s="214">
        <f t="shared" si="38"/>
        <v>3252.9646153846147</v>
      </c>
      <c r="BJ26" s="185">
        <f t="shared" si="39"/>
        <v>690.71428571428578</v>
      </c>
      <c r="BK26" s="214">
        <v>618</v>
      </c>
      <c r="BL26" s="215">
        <f t="shared" si="40"/>
        <v>0.67399577797094246</v>
      </c>
      <c r="BM26" s="214">
        <f t="shared" si="41"/>
        <v>2326.152</v>
      </c>
      <c r="BN26" s="214">
        <f t="shared" si="42"/>
        <v>3256.6127999999999</v>
      </c>
      <c r="BO26" s="185">
        <f t="shared" si="43"/>
        <v>782.80952380952385</v>
      </c>
      <c r="BP26" s="214">
        <v>700</v>
      </c>
      <c r="BQ26" s="215">
        <f t="shared" si="44"/>
        <v>0.67361085748095328</v>
      </c>
      <c r="BR26" s="214">
        <f t="shared" si="45"/>
        <v>2634.7999999999997</v>
      </c>
      <c r="BS26" s="214">
        <f t="shared" si="46"/>
        <v>3254.7529411764704</v>
      </c>
      <c r="BT26" s="185">
        <f t="shared" si="47"/>
        <v>874.90476190476193</v>
      </c>
      <c r="BU26" s="214">
        <v>782</v>
      </c>
      <c r="BV26" s="215">
        <f t="shared" si="48"/>
        <v>0.67330697288359342</v>
      </c>
      <c r="BW26" s="242">
        <f t="shared" si="49"/>
        <v>2943.4479999999999</v>
      </c>
      <c r="BX26" s="242">
        <f t="shared" si="50"/>
        <v>3253.284631578947</v>
      </c>
    </row>
    <row r="27" spans="1:76" s="181" customFormat="1" ht="23.25" customHeight="1" x14ac:dyDescent="0.2">
      <c r="A27" s="203" t="s">
        <v>20</v>
      </c>
      <c r="B27" s="227" t="s">
        <v>72</v>
      </c>
      <c r="C27" s="202" t="s">
        <v>70</v>
      </c>
      <c r="D27" s="247" t="s">
        <v>76</v>
      </c>
      <c r="E27" s="317">
        <v>11173458</v>
      </c>
      <c r="F27" s="198">
        <v>7</v>
      </c>
      <c r="G27" s="258">
        <v>7</v>
      </c>
      <c r="H27" s="246"/>
      <c r="I27" s="245"/>
      <c r="J27" s="245"/>
      <c r="K27" s="212">
        <v>3.7639999999999998</v>
      </c>
      <c r="L27" s="225">
        <v>585</v>
      </c>
      <c r="M27" s="212">
        <f t="shared" si="0"/>
        <v>3.7639999999999998</v>
      </c>
      <c r="N27" s="244">
        <v>586</v>
      </c>
      <c r="O27" s="157">
        <f t="shared" si="1"/>
        <v>2205.7039999999997</v>
      </c>
      <c r="P27" s="157">
        <f t="shared" si="2"/>
        <v>4321.8</v>
      </c>
      <c r="Q27" s="157">
        <f t="shared" si="3"/>
        <v>4321.8</v>
      </c>
      <c r="R27" s="209">
        <f t="shared" si="4"/>
        <v>0.51036697672266174</v>
      </c>
      <c r="S27" s="222">
        <f t="shared" si="5"/>
        <v>51.036697672266172</v>
      </c>
      <c r="T27" s="243">
        <v>51</v>
      </c>
      <c r="U27" s="220">
        <f t="shared" si="6"/>
        <v>585.57863974495228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55.80952380952381</v>
      </c>
      <c r="AB27" s="214">
        <v>56</v>
      </c>
      <c r="AC27" s="215">
        <f t="shared" si="12"/>
        <v>0.51210884353741493</v>
      </c>
      <c r="AD27" s="214">
        <f t="shared" si="13"/>
        <v>210.78399999999999</v>
      </c>
      <c r="AE27" s="214">
        <f t="shared" si="14"/>
        <v>2213.232</v>
      </c>
      <c r="AF27" s="216">
        <f t="shared" si="15"/>
        <v>111.61904761904762</v>
      </c>
      <c r="AG27" s="214">
        <v>112</v>
      </c>
      <c r="AH27" s="215">
        <f t="shared" si="16"/>
        <v>0.51210884353741493</v>
      </c>
      <c r="AI27" s="214">
        <f t="shared" si="17"/>
        <v>421.56799999999998</v>
      </c>
      <c r="AJ27" s="214">
        <f t="shared" si="18"/>
        <v>2213.232</v>
      </c>
      <c r="AK27" s="185">
        <f t="shared" si="19"/>
        <v>167.42857142857144</v>
      </c>
      <c r="AL27" s="214">
        <v>168</v>
      </c>
      <c r="AM27" s="215">
        <f t="shared" si="20"/>
        <v>0.51210884353741493</v>
      </c>
      <c r="AN27" s="214">
        <f t="shared" si="21"/>
        <v>632.35199999999998</v>
      </c>
      <c r="AO27" s="214">
        <f t="shared" si="22"/>
        <v>2213.232</v>
      </c>
      <c r="AP27" s="185">
        <f t="shared" si="23"/>
        <v>223.23809523809524</v>
      </c>
      <c r="AQ27" s="214">
        <v>223</v>
      </c>
      <c r="AR27" s="215">
        <f t="shared" si="24"/>
        <v>0.50982264334305138</v>
      </c>
      <c r="AS27" s="214">
        <f t="shared" si="25"/>
        <v>839.37199999999996</v>
      </c>
      <c r="AT27" s="214">
        <f t="shared" si="26"/>
        <v>2203.3514999999998</v>
      </c>
      <c r="AU27" s="185">
        <f t="shared" si="27"/>
        <v>251.14285714285714</v>
      </c>
      <c r="AV27" s="214">
        <v>252</v>
      </c>
      <c r="AW27" s="215">
        <f t="shared" si="28"/>
        <v>0.51210884353741493</v>
      </c>
      <c r="AX27" s="214">
        <f t="shared" si="29"/>
        <v>948.52799999999991</v>
      </c>
      <c r="AY27" s="214">
        <f t="shared" si="30"/>
        <v>2213.232</v>
      </c>
      <c r="AZ27" s="185">
        <f t="shared" si="31"/>
        <v>306.95238095238096</v>
      </c>
      <c r="BA27" s="214">
        <v>308</v>
      </c>
      <c r="BB27" s="215">
        <f t="shared" si="32"/>
        <v>0.51210884353741493</v>
      </c>
      <c r="BC27" s="214">
        <f t="shared" si="33"/>
        <v>1159.3119999999999</v>
      </c>
      <c r="BD27" s="214">
        <f t="shared" si="34"/>
        <v>2213.232</v>
      </c>
      <c r="BE27" s="185">
        <f t="shared" si="35"/>
        <v>362.76190476190476</v>
      </c>
      <c r="BF27" s="214">
        <v>364</v>
      </c>
      <c r="BG27" s="215">
        <f t="shared" si="36"/>
        <v>0.51210884353741493</v>
      </c>
      <c r="BH27" s="214">
        <f t="shared" si="37"/>
        <v>1370.096</v>
      </c>
      <c r="BI27" s="214">
        <f t="shared" si="38"/>
        <v>2213.232</v>
      </c>
      <c r="BJ27" s="185">
        <f t="shared" si="39"/>
        <v>418.57142857142856</v>
      </c>
      <c r="BK27" s="214">
        <v>420</v>
      </c>
      <c r="BL27" s="215">
        <f t="shared" si="40"/>
        <v>0.51210884353741493</v>
      </c>
      <c r="BM27" s="214">
        <f t="shared" si="41"/>
        <v>1580.8799999999999</v>
      </c>
      <c r="BN27" s="214">
        <f t="shared" si="42"/>
        <v>2213.232</v>
      </c>
      <c r="BO27" s="185">
        <f t="shared" si="43"/>
        <v>474.38095238095241</v>
      </c>
      <c r="BP27" s="214">
        <v>476</v>
      </c>
      <c r="BQ27" s="215">
        <f t="shared" si="44"/>
        <v>0.51210884353741493</v>
      </c>
      <c r="BR27" s="214">
        <f t="shared" si="45"/>
        <v>1791.664</v>
      </c>
      <c r="BS27" s="214">
        <f t="shared" si="46"/>
        <v>2213.232</v>
      </c>
      <c r="BT27" s="185">
        <f t="shared" si="47"/>
        <v>530.19047619047615</v>
      </c>
      <c r="BU27" s="214">
        <v>540</v>
      </c>
      <c r="BV27" s="215">
        <f t="shared" si="48"/>
        <v>0.51980972840263917</v>
      </c>
      <c r="BW27" s="242">
        <f t="shared" si="49"/>
        <v>2032.56</v>
      </c>
      <c r="BX27" s="242">
        <f t="shared" si="50"/>
        <v>2246.5136842105262</v>
      </c>
    </row>
    <row r="28" spans="1:76" s="181" customFormat="1" ht="22.5" customHeight="1" x14ac:dyDescent="0.2">
      <c r="A28" s="203" t="s">
        <v>20</v>
      </c>
      <c r="B28" s="227" t="s">
        <v>72</v>
      </c>
      <c r="C28" s="202" t="s">
        <v>70</v>
      </c>
      <c r="D28" s="247" t="s">
        <v>75</v>
      </c>
      <c r="E28" s="317">
        <v>11173458</v>
      </c>
      <c r="F28" s="198">
        <v>6</v>
      </c>
      <c r="G28" s="258">
        <v>5</v>
      </c>
      <c r="H28" s="246"/>
      <c r="I28" s="245"/>
      <c r="J28" s="245">
        <v>630</v>
      </c>
      <c r="K28" s="212">
        <v>3.7639999999999998</v>
      </c>
      <c r="L28" s="225">
        <v>774</v>
      </c>
      <c r="M28" s="212">
        <f t="shared" si="0"/>
        <v>3.7639999999999998</v>
      </c>
      <c r="N28" s="244">
        <v>663</v>
      </c>
      <c r="O28" s="157">
        <f t="shared" si="1"/>
        <v>2495.5319999999997</v>
      </c>
      <c r="P28" s="157">
        <f t="shared" si="2"/>
        <v>3087</v>
      </c>
      <c r="Q28" s="157">
        <f t="shared" si="3"/>
        <v>3717</v>
      </c>
      <c r="R28" s="209">
        <f t="shared" si="4"/>
        <v>0.67138337368845835</v>
      </c>
      <c r="S28" s="222">
        <f t="shared" si="5"/>
        <v>67.138337368845839</v>
      </c>
      <c r="T28" s="243">
        <v>67.400000000000006</v>
      </c>
      <c r="U28" s="220">
        <f t="shared" si="6"/>
        <v>552.77311370882046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63.142857142857146</v>
      </c>
      <c r="AB28" s="214">
        <v>60</v>
      </c>
      <c r="AC28" s="215">
        <f t="shared" si="12"/>
        <v>0.63796610169491519</v>
      </c>
      <c r="AD28" s="214">
        <f t="shared" si="13"/>
        <v>225.83999999999997</v>
      </c>
      <c r="AE28" s="214">
        <f t="shared" si="14"/>
        <v>2371.3199999999997</v>
      </c>
      <c r="AF28" s="216">
        <f t="shared" si="15"/>
        <v>126.28571428571429</v>
      </c>
      <c r="AG28" s="214">
        <v>148</v>
      </c>
      <c r="AH28" s="215">
        <f t="shared" si="16"/>
        <v>0.78682485875706221</v>
      </c>
      <c r="AI28" s="214">
        <f t="shared" si="17"/>
        <v>557.072</v>
      </c>
      <c r="AJ28" s="214">
        <f t="shared" si="18"/>
        <v>2924.6280000000002</v>
      </c>
      <c r="AK28" s="185">
        <f t="shared" si="19"/>
        <v>189.42857142857144</v>
      </c>
      <c r="AL28" s="214">
        <v>218</v>
      </c>
      <c r="AM28" s="215">
        <f t="shared" si="20"/>
        <v>0.77264783427495276</v>
      </c>
      <c r="AN28" s="214">
        <f t="shared" si="21"/>
        <v>820.55199999999991</v>
      </c>
      <c r="AO28" s="214">
        <f t="shared" si="22"/>
        <v>2871.9319999999993</v>
      </c>
      <c r="AP28" s="185">
        <f t="shared" si="23"/>
        <v>252.57142857142858</v>
      </c>
      <c r="AQ28" s="214">
        <v>282</v>
      </c>
      <c r="AR28" s="215">
        <f t="shared" si="24"/>
        <v>0.74961016949152526</v>
      </c>
      <c r="AS28" s="214">
        <f t="shared" si="25"/>
        <v>1061.4479999999999</v>
      </c>
      <c r="AT28" s="214">
        <f t="shared" si="26"/>
        <v>2786.3009999999995</v>
      </c>
      <c r="AU28" s="185">
        <f t="shared" si="27"/>
        <v>284.14285714285717</v>
      </c>
      <c r="AV28" s="214">
        <v>320</v>
      </c>
      <c r="AW28" s="215">
        <f t="shared" si="28"/>
        <v>0.75610797237915883</v>
      </c>
      <c r="AX28" s="214">
        <f t="shared" si="29"/>
        <v>1204.48</v>
      </c>
      <c r="AY28" s="214">
        <f t="shared" si="30"/>
        <v>2810.4533333333334</v>
      </c>
      <c r="AZ28" s="185">
        <f t="shared" si="31"/>
        <v>347.28571428571428</v>
      </c>
      <c r="BA28" s="214">
        <v>360</v>
      </c>
      <c r="BB28" s="215">
        <f t="shared" si="32"/>
        <v>0.69596302003081667</v>
      </c>
      <c r="BC28" s="214">
        <f t="shared" si="33"/>
        <v>1355.04</v>
      </c>
      <c r="BD28" s="214">
        <f t="shared" si="34"/>
        <v>2586.8945454545456</v>
      </c>
      <c r="BE28" s="185">
        <f t="shared" si="35"/>
        <v>410.42857142857144</v>
      </c>
      <c r="BF28" s="214">
        <v>454</v>
      </c>
      <c r="BG28" s="215">
        <f t="shared" si="36"/>
        <v>0.74265797479356788</v>
      </c>
      <c r="BH28" s="214">
        <f t="shared" si="37"/>
        <v>1708.856</v>
      </c>
      <c r="BI28" s="214">
        <f t="shared" si="38"/>
        <v>2760.459692307692</v>
      </c>
      <c r="BJ28" s="185">
        <f t="shared" si="39"/>
        <v>473.57142857142861</v>
      </c>
      <c r="BK28" s="214">
        <v>540</v>
      </c>
      <c r="BL28" s="215">
        <f t="shared" si="40"/>
        <v>0.76555932203389832</v>
      </c>
      <c r="BM28" s="214">
        <f t="shared" si="41"/>
        <v>2032.56</v>
      </c>
      <c r="BN28" s="214">
        <f t="shared" si="42"/>
        <v>2845.5839999999998</v>
      </c>
      <c r="BO28" s="185">
        <f t="shared" si="43"/>
        <v>536.71428571428578</v>
      </c>
      <c r="BP28" s="214">
        <v>590</v>
      </c>
      <c r="BQ28" s="215">
        <f t="shared" si="44"/>
        <v>0.7380392156862744</v>
      </c>
      <c r="BR28" s="214">
        <f t="shared" si="45"/>
        <v>2220.7599999999998</v>
      </c>
      <c r="BS28" s="214">
        <f t="shared" si="46"/>
        <v>2743.2917647058821</v>
      </c>
      <c r="BT28" s="185">
        <f t="shared" si="47"/>
        <v>599.85714285714289</v>
      </c>
      <c r="BU28" s="214">
        <v>660</v>
      </c>
      <c r="BV28" s="215">
        <f t="shared" si="48"/>
        <v>0.73869759143621772</v>
      </c>
      <c r="BW28" s="242">
        <f t="shared" si="49"/>
        <v>2484.2399999999998</v>
      </c>
      <c r="BX28" s="242">
        <f t="shared" si="50"/>
        <v>2745.7389473684211</v>
      </c>
    </row>
    <row r="29" spans="1:76" s="181" customFormat="1" ht="23.25" customHeight="1" x14ac:dyDescent="0.2">
      <c r="A29" s="203" t="s">
        <v>20</v>
      </c>
      <c r="B29" s="227" t="s">
        <v>72</v>
      </c>
      <c r="C29" s="202" t="s">
        <v>70</v>
      </c>
      <c r="D29" s="247" t="s">
        <v>74</v>
      </c>
      <c r="E29" s="317">
        <v>11173458</v>
      </c>
      <c r="F29" s="198">
        <v>7</v>
      </c>
      <c r="G29" s="258">
        <v>7</v>
      </c>
      <c r="H29" s="246"/>
      <c r="I29" s="246"/>
      <c r="J29" s="245"/>
      <c r="K29" s="212">
        <v>3.7639999999999998</v>
      </c>
      <c r="L29" s="225">
        <v>247</v>
      </c>
      <c r="M29" s="212">
        <f t="shared" si="0"/>
        <v>3.7639999999999998</v>
      </c>
      <c r="N29" s="244">
        <v>247</v>
      </c>
      <c r="O29" s="157">
        <f t="shared" si="1"/>
        <v>929.70799999999997</v>
      </c>
      <c r="P29" s="157">
        <f t="shared" si="2"/>
        <v>4321.8</v>
      </c>
      <c r="Q29" s="157">
        <f t="shared" si="3"/>
        <v>4321.8</v>
      </c>
      <c r="R29" s="209">
        <f t="shared" si="4"/>
        <v>0.21512055162200933</v>
      </c>
      <c r="S29" s="222">
        <f t="shared" si="5"/>
        <v>21.512055162200934</v>
      </c>
      <c r="T29" s="243">
        <v>21.5</v>
      </c>
      <c r="U29" s="220">
        <f t="shared" si="6"/>
        <v>246.86158342189162</v>
      </c>
      <c r="V29" s="219">
        <f t="shared" si="7"/>
        <v>3.7639999999999998</v>
      </c>
      <c r="W29" s="223"/>
      <c r="X29" s="218">
        <f t="shared" si="8"/>
        <v>0</v>
      </c>
      <c r="Y29" s="187">
        <f t="shared" si="9"/>
        <v>0</v>
      </c>
      <c r="Z29" s="217">
        <f t="shared" si="10"/>
        <v>0</v>
      </c>
      <c r="AA29" s="185">
        <f t="shared" si="11"/>
        <v>23.523809523809526</v>
      </c>
      <c r="AB29" s="214">
        <v>24</v>
      </c>
      <c r="AC29" s="215">
        <f t="shared" si="12"/>
        <v>0.21947521865889213</v>
      </c>
      <c r="AD29" s="214">
        <f t="shared" si="13"/>
        <v>90.335999999999999</v>
      </c>
      <c r="AE29" s="214">
        <f t="shared" si="14"/>
        <v>948.52800000000002</v>
      </c>
      <c r="AF29" s="216">
        <f t="shared" si="15"/>
        <v>47.047619047619051</v>
      </c>
      <c r="AG29" s="214">
        <v>48</v>
      </c>
      <c r="AH29" s="215">
        <f t="shared" si="16"/>
        <v>0.21947521865889213</v>
      </c>
      <c r="AI29" s="214">
        <f t="shared" si="17"/>
        <v>180.672</v>
      </c>
      <c r="AJ29" s="214">
        <f t="shared" si="18"/>
        <v>948.52800000000002</v>
      </c>
      <c r="AK29" s="185">
        <f t="shared" si="19"/>
        <v>70.571428571428584</v>
      </c>
      <c r="AL29" s="214">
        <v>71</v>
      </c>
      <c r="AM29" s="215">
        <f t="shared" si="20"/>
        <v>0.21642695173307414</v>
      </c>
      <c r="AN29" s="214">
        <f t="shared" si="21"/>
        <v>267.24399999999997</v>
      </c>
      <c r="AO29" s="214">
        <f t="shared" si="22"/>
        <v>935.35399999999981</v>
      </c>
      <c r="AP29" s="185">
        <f t="shared" si="23"/>
        <v>94.095238095238102</v>
      </c>
      <c r="AQ29" s="214">
        <v>72</v>
      </c>
      <c r="AR29" s="215">
        <f t="shared" si="24"/>
        <v>0.16460641399416909</v>
      </c>
      <c r="AS29" s="214">
        <f t="shared" si="25"/>
        <v>271.00799999999998</v>
      </c>
      <c r="AT29" s="214">
        <f t="shared" si="26"/>
        <v>711.39599999999996</v>
      </c>
      <c r="AU29" s="185">
        <f t="shared" si="27"/>
        <v>105.85714285714286</v>
      </c>
      <c r="AV29" s="214">
        <v>108</v>
      </c>
      <c r="AW29" s="215">
        <f t="shared" si="28"/>
        <v>0.21947521865889213</v>
      </c>
      <c r="AX29" s="214">
        <f t="shared" si="29"/>
        <v>406.512</v>
      </c>
      <c r="AY29" s="214">
        <f t="shared" si="30"/>
        <v>948.52800000000002</v>
      </c>
      <c r="AZ29" s="185">
        <f t="shared" si="31"/>
        <v>129.38095238095238</v>
      </c>
      <c r="BA29" s="214">
        <v>132</v>
      </c>
      <c r="BB29" s="215">
        <f t="shared" si="32"/>
        <v>0.21947521865889213</v>
      </c>
      <c r="BC29" s="214">
        <f t="shared" si="33"/>
        <v>496.84799999999996</v>
      </c>
      <c r="BD29" s="214">
        <f t="shared" si="34"/>
        <v>948.52800000000002</v>
      </c>
      <c r="BE29" s="185">
        <f t="shared" si="35"/>
        <v>152.90476190476193</v>
      </c>
      <c r="BF29" s="214">
        <v>156</v>
      </c>
      <c r="BG29" s="215">
        <f t="shared" si="36"/>
        <v>0.21947521865889213</v>
      </c>
      <c r="BH29" s="214">
        <f t="shared" si="37"/>
        <v>587.18399999999997</v>
      </c>
      <c r="BI29" s="214">
        <f t="shared" si="38"/>
        <v>948.52800000000002</v>
      </c>
      <c r="BJ29" s="185">
        <f t="shared" si="39"/>
        <v>176.42857142857144</v>
      </c>
      <c r="BK29" s="214">
        <v>180</v>
      </c>
      <c r="BL29" s="215">
        <f t="shared" si="40"/>
        <v>0.21947521865889213</v>
      </c>
      <c r="BM29" s="214">
        <f t="shared" si="41"/>
        <v>677.52</v>
      </c>
      <c r="BN29" s="214">
        <f t="shared" si="42"/>
        <v>948.52800000000002</v>
      </c>
      <c r="BO29" s="185">
        <f t="shared" si="43"/>
        <v>199.95238095238096</v>
      </c>
      <c r="BP29" s="214">
        <v>200</v>
      </c>
      <c r="BQ29" s="215">
        <f t="shared" si="44"/>
        <v>0.21517178299891382</v>
      </c>
      <c r="BR29" s="214">
        <f t="shared" si="45"/>
        <v>752.8</v>
      </c>
      <c r="BS29" s="214">
        <f t="shared" si="46"/>
        <v>929.92941176470583</v>
      </c>
      <c r="BT29" s="185">
        <f t="shared" si="47"/>
        <v>223.47619047619048</v>
      </c>
      <c r="BU29" s="214">
        <v>247</v>
      </c>
      <c r="BV29" s="215">
        <f t="shared" si="48"/>
        <v>0.23776482021379977</v>
      </c>
      <c r="BW29" s="242">
        <f t="shared" si="49"/>
        <v>929.70799999999997</v>
      </c>
      <c r="BX29" s="242">
        <f t="shared" si="50"/>
        <v>1027.5719999999999</v>
      </c>
    </row>
    <row r="30" spans="1:76" s="181" customFormat="1" ht="23.25" customHeight="1" x14ac:dyDescent="0.2">
      <c r="A30" s="203" t="s">
        <v>20</v>
      </c>
      <c r="B30" s="227" t="s">
        <v>72</v>
      </c>
      <c r="C30" s="202" t="s">
        <v>70</v>
      </c>
      <c r="D30" s="247" t="s">
        <v>73</v>
      </c>
      <c r="E30" s="317">
        <v>11173458</v>
      </c>
      <c r="F30" s="198">
        <v>7</v>
      </c>
      <c r="G30" s="258">
        <v>7</v>
      </c>
      <c r="H30" s="245"/>
      <c r="I30" s="246"/>
      <c r="J30" s="245"/>
      <c r="K30" s="212">
        <v>3.7639999999999998</v>
      </c>
      <c r="L30" s="225">
        <v>952</v>
      </c>
      <c r="M30" s="212">
        <f t="shared" si="0"/>
        <v>3.7639999999999998</v>
      </c>
      <c r="N30" s="244">
        <v>952</v>
      </c>
      <c r="O30" s="157">
        <f t="shared" si="1"/>
        <v>3583.328</v>
      </c>
      <c r="P30" s="157">
        <f t="shared" si="2"/>
        <v>4321.8</v>
      </c>
      <c r="Q30" s="157">
        <f t="shared" si="3"/>
        <v>4321.8</v>
      </c>
      <c r="R30" s="209">
        <f t="shared" si="4"/>
        <v>0.82912860382248132</v>
      </c>
      <c r="S30" s="222">
        <f t="shared" si="5"/>
        <v>82.912860382248127</v>
      </c>
      <c r="T30" s="251">
        <v>82.9</v>
      </c>
      <c r="U30" s="220">
        <f t="shared" si="6"/>
        <v>951.85233793836369</v>
      </c>
      <c r="V30" s="219">
        <f t="shared" si="7"/>
        <v>3.7639999999999998</v>
      </c>
      <c r="W30" s="223"/>
      <c r="X30" s="218">
        <f t="shared" si="8"/>
        <v>0</v>
      </c>
      <c r="Y30" s="187">
        <f t="shared" si="9"/>
        <v>0</v>
      </c>
      <c r="Z30" s="217">
        <f t="shared" si="10"/>
        <v>0</v>
      </c>
      <c r="AA30" s="185">
        <f t="shared" si="11"/>
        <v>90.666666666666671</v>
      </c>
      <c r="AB30" s="214">
        <v>60</v>
      </c>
      <c r="AC30" s="215">
        <f t="shared" si="12"/>
        <v>0.54868804664723025</v>
      </c>
      <c r="AD30" s="214">
        <f t="shared" si="13"/>
        <v>225.83999999999997</v>
      </c>
      <c r="AE30" s="214">
        <f t="shared" si="14"/>
        <v>2371.3199999999997</v>
      </c>
      <c r="AF30" s="216">
        <f t="shared" si="15"/>
        <v>181.33333333333334</v>
      </c>
      <c r="AG30" s="214">
        <v>120</v>
      </c>
      <c r="AH30" s="215">
        <f t="shared" si="16"/>
        <v>0.54868804664723025</v>
      </c>
      <c r="AI30" s="214">
        <f t="shared" si="17"/>
        <v>451.67999999999995</v>
      </c>
      <c r="AJ30" s="214">
        <f t="shared" si="18"/>
        <v>2371.3199999999997</v>
      </c>
      <c r="AK30" s="185">
        <f t="shared" si="19"/>
        <v>272</v>
      </c>
      <c r="AL30" s="214">
        <v>180</v>
      </c>
      <c r="AM30" s="215">
        <f t="shared" si="20"/>
        <v>0.54868804664723037</v>
      </c>
      <c r="AN30" s="214">
        <f t="shared" si="21"/>
        <v>677.52</v>
      </c>
      <c r="AO30" s="214">
        <f t="shared" si="22"/>
        <v>2371.3200000000002</v>
      </c>
      <c r="AP30" s="185">
        <f t="shared" si="23"/>
        <v>362.66666666666669</v>
      </c>
      <c r="AQ30" s="214">
        <v>240</v>
      </c>
      <c r="AR30" s="215">
        <f t="shared" si="24"/>
        <v>0.54868804664723025</v>
      </c>
      <c r="AS30" s="214">
        <f t="shared" si="25"/>
        <v>903.3599999999999</v>
      </c>
      <c r="AT30" s="214">
        <f t="shared" si="26"/>
        <v>2371.3199999999997</v>
      </c>
      <c r="AU30" s="185">
        <f t="shared" si="27"/>
        <v>408</v>
      </c>
      <c r="AV30" s="214">
        <v>290</v>
      </c>
      <c r="AW30" s="215">
        <f t="shared" si="28"/>
        <v>0.58933160565813614</v>
      </c>
      <c r="AX30" s="214">
        <f t="shared" si="29"/>
        <v>1091.56</v>
      </c>
      <c r="AY30" s="214">
        <f t="shared" si="30"/>
        <v>2546.9733333333329</v>
      </c>
      <c r="AZ30" s="185">
        <f t="shared" si="31"/>
        <v>498.66666666666669</v>
      </c>
      <c r="BA30" s="214">
        <v>350</v>
      </c>
      <c r="BB30" s="215">
        <f t="shared" si="32"/>
        <v>0.5819418676561533</v>
      </c>
      <c r="BC30" s="214">
        <f t="shared" si="33"/>
        <v>1317.3999999999999</v>
      </c>
      <c r="BD30" s="214">
        <f t="shared" si="34"/>
        <v>2515.0363636363636</v>
      </c>
      <c r="BE30" s="185">
        <f t="shared" si="35"/>
        <v>589.33333333333337</v>
      </c>
      <c r="BF30" s="214">
        <v>480</v>
      </c>
      <c r="BG30" s="215">
        <f t="shared" si="36"/>
        <v>0.67530836510428327</v>
      </c>
      <c r="BH30" s="214">
        <f t="shared" si="37"/>
        <v>1806.7199999999998</v>
      </c>
      <c r="BI30" s="214">
        <f t="shared" si="38"/>
        <v>2918.5476923076917</v>
      </c>
      <c r="BJ30" s="185">
        <f t="shared" si="39"/>
        <v>680</v>
      </c>
      <c r="BK30" s="214">
        <v>540</v>
      </c>
      <c r="BL30" s="215">
        <f t="shared" si="40"/>
        <v>0.65842565597667635</v>
      </c>
      <c r="BM30" s="214">
        <f t="shared" si="41"/>
        <v>2032.56</v>
      </c>
      <c r="BN30" s="214">
        <f t="shared" si="42"/>
        <v>2845.5839999999998</v>
      </c>
      <c r="BO30" s="185">
        <f t="shared" si="43"/>
        <v>770.66666666666674</v>
      </c>
      <c r="BP30" s="214">
        <v>600</v>
      </c>
      <c r="BQ30" s="215">
        <f t="shared" si="44"/>
        <v>0.64551534899674146</v>
      </c>
      <c r="BR30" s="214">
        <f t="shared" si="45"/>
        <v>2258.4</v>
      </c>
      <c r="BS30" s="214">
        <f t="shared" si="46"/>
        <v>2789.7882352941174</v>
      </c>
      <c r="BT30" s="185">
        <f t="shared" si="47"/>
        <v>861.33333333333337</v>
      </c>
      <c r="BU30" s="214">
        <v>660</v>
      </c>
      <c r="BV30" s="215">
        <f t="shared" si="48"/>
        <v>0.6353230013810035</v>
      </c>
      <c r="BW30" s="242">
        <f t="shared" si="49"/>
        <v>2484.2399999999998</v>
      </c>
      <c r="BX30" s="242">
        <f t="shared" si="50"/>
        <v>2745.7389473684211</v>
      </c>
    </row>
    <row r="31" spans="1:76" s="181" customFormat="1" ht="23.25" customHeight="1" x14ac:dyDescent="0.2">
      <c r="A31" s="203" t="s">
        <v>20</v>
      </c>
      <c r="B31" s="227" t="s">
        <v>72</v>
      </c>
      <c r="C31" s="202" t="s">
        <v>70</v>
      </c>
      <c r="D31" s="247" t="s">
        <v>71</v>
      </c>
      <c r="E31" s="317">
        <v>11173458</v>
      </c>
      <c r="F31" s="198">
        <v>7</v>
      </c>
      <c r="G31" s="198">
        <v>7</v>
      </c>
      <c r="H31" s="246"/>
      <c r="I31" s="246"/>
      <c r="J31" s="245"/>
      <c r="K31" s="212">
        <v>3.7639999999999998</v>
      </c>
      <c r="L31" s="225">
        <v>1148</v>
      </c>
      <c r="M31" s="212">
        <f t="shared" si="0"/>
        <v>3.7639999999999998</v>
      </c>
      <c r="N31" s="244">
        <v>1148</v>
      </c>
      <c r="O31" s="157">
        <f t="shared" si="1"/>
        <v>4321.0720000000001</v>
      </c>
      <c r="P31" s="157">
        <f t="shared" si="2"/>
        <v>4321.8</v>
      </c>
      <c r="Q31" s="157">
        <f t="shared" si="3"/>
        <v>4321.8</v>
      </c>
      <c r="R31" s="209">
        <f t="shared" si="4"/>
        <v>0.9998315516682863</v>
      </c>
      <c r="S31" s="222">
        <f t="shared" si="5"/>
        <v>99.983155166828624</v>
      </c>
      <c r="T31" s="243">
        <v>100</v>
      </c>
      <c r="U31" s="220">
        <f t="shared" si="6"/>
        <v>1148.1934112646122</v>
      </c>
      <c r="V31" s="219">
        <f t="shared" si="7"/>
        <v>3.7639999999999998</v>
      </c>
      <c r="W31" s="223"/>
      <c r="X31" s="218">
        <f t="shared" si="8"/>
        <v>0</v>
      </c>
      <c r="Y31" s="187">
        <f t="shared" si="9"/>
        <v>0</v>
      </c>
      <c r="Z31" s="217">
        <f t="shared" si="10"/>
        <v>0</v>
      </c>
      <c r="AA31" s="185">
        <f t="shared" si="11"/>
        <v>109.33333333333333</v>
      </c>
      <c r="AB31" s="214">
        <v>100</v>
      </c>
      <c r="AC31" s="215">
        <f t="shared" si="12"/>
        <v>0.91448007774538376</v>
      </c>
      <c r="AD31" s="214">
        <f t="shared" si="13"/>
        <v>376.4</v>
      </c>
      <c r="AE31" s="214">
        <f t="shared" si="14"/>
        <v>3952.2</v>
      </c>
      <c r="AF31" s="216">
        <f t="shared" si="15"/>
        <v>218.66666666666666</v>
      </c>
      <c r="AG31" s="214">
        <v>219</v>
      </c>
      <c r="AH31" s="215">
        <f t="shared" si="16"/>
        <v>1.0013556851311951</v>
      </c>
      <c r="AI31" s="214">
        <f t="shared" si="17"/>
        <v>824.31599999999992</v>
      </c>
      <c r="AJ31" s="214">
        <f t="shared" si="18"/>
        <v>4327.6589999999997</v>
      </c>
      <c r="AK31" s="185">
        <f t="shared" si="19"/>
        <v>328</v>
      </c>
      <c r="AL31" s="214">
        <v>327</v>
      </c>
      <c r="AM31" s="215">
        <f t="shared" si="20"/>
        <v>0.99678328474246836</v>
      </c>
      <c r="AN31" s="214">
        <f t="shared" si="21"/>
        <v>1230.828</v>
      </c>
      <c r="AO31" s="214">
        <f t="shared" si="22"/>
        <v>4307.8980000000001</v>
      </c>
      <c r="AP31" s="185">
        <f t="shared" si="23"/>
        <v>437.33333333333331</v>
      </c>
      <c r="AQ31" s="214">
        <v>436</v>
      </c>
      <c r="AR31" s="215">
        <f t="shared" si="24"/>
        <v>0.99678328474246825</v>
      </c>
      <c r="AS31" s="214">
        <f t="shared" si="25"/>
        <v>1641.1039999999998</v>
      </c>
      <c r="AT31" s="214">
        <f t="shared" si="26"/>
        <v>4307.8979999999992</v>
      </c>
      <c r="AU31" s="185">
        <f t="shared" si="27"/>
        <v>492</v>
      </c>
      <c r="AV31" s="214">
        <v>492</v>
      </c>
      <c r="AW31" s="215">
        <f t="shared" si="28"/>
        <v>0.9998315516682863</v>
      </c>
      <c r="AX31" s="214">
        <f t="shared" si="29"/>
        <v>1851.8879999999999</v>
      </c>
      <c r="AY31" s="214">
        <f t="shared" si="30"/>
        <v>4321.0720000000001</v>
      </c>
      <c r="AZ31" s="185">
        <f t="shared" si="31"/>
        <v>601.33333333333326</v>
      </c>
      <c r="BA31" s="214">
        <v>601</v>
      </c>
      <c r="BB31" s="215">
        <f t="shared" si="32"/>
        <v>0.9992773213181374</v>
      </c>
      <c r="BC31" s="214">
        <f t="shared" si="33"/>
        <v>2262.1639999999998</v>
      </c>
      <c r="BD31" s="214">
        <f t="shared" si="34"/>
        <v>4318.6767272727266</v>
      </c>
      <c r="BE31" s="185">
        <f t="shared" si="35"/>
        <v>710.66666666666663</v>
      </c>
      <c r="BF31" s="214">
        <v>711</v>
      </c>
      <c r="BG31" s="215">
        <f t="shared" si="36"/>
        <v>1.0003005158107199</v>
      </c>
      <c r="BH31" s="214">
        <f t="shared" si="37"/>
        <v>2676.2039999999997</v>
      </c>
      <c r="BI31" s="214">
        <f t="shared" si="38"/>
        <v>4323.098769230769</v>
      </c>
      <c r="BJ31" s="185">
        <f t="shared" si="39"/>
        <v>820</v>
      </c>
      <c r="BK31" s="214">
        <v>820</v>
      </c>
      <c r="BL31" s="215">
        <f t="shared" si="40"/>
        <v>0.9998315516682863</v>
      </c>
      <c r="BM31" s="214">
        <f t="shared" si="41"/>
        <v>3086.48</v>
      </c>
      <c r="BN31" s="214">
        <f t="shared" si="42"/>
        <v>4321.0720000000001</v>
      </c>
      <c r="BO31" s="185">
        <f t="shared" si="43"/>
        <v>929.33333333333326</v>
      </c>
      <c r="BP31" s="214">
        <v>929</v>
      </c>
      <c r="BQ31" s="215">
        <f t="shared" si="44"/>
        <v>0.9994729320299548</v>
      </c>
      <c r="BR31" s="214">
        <f t="shared" si="45"/>
        <v>3496.7559999999999</v>
      </c>
      <c r="BS31" s="214">
        <f t="shared" si="46"/>
        <v>4319.5221176470586</v>
      </c>
      <c r="BT31" s="185">
        <f t="shared" si="47"/>
        <v>1038.6666666666665</v>
      </c>
      <c r="BU31" s="214">
        <v>1039</v>
      </c>
      <c r="BV31" s="215">
        <f t="shared" si="48"/>
        <v>1.0001524218710041</v>
      </c>
      <c r="BW31" s="242">
        <f t="shared" si="49"/>
        <v>3910.7959999999998</v>
      </c>
      <c r="BX31" s="242">
        <f t="shared" si="50"/>
        <v>4322.4587368421053</v>
      </c>
    </row>
    <row r="32" spans="1:76" s="181" customFormat="1" ht="23.25" customHeight="1" x14ac:dyDescent="0.2">
      <c r="A32" s="203" t="s">
        <v>20</v>
      </c>
      <c r="B32" s="227" t="s">
        <v>43</v>
      </c>
      <c r="C32" s="202" t="s">
        <v>70</v>
      </c>
      <c r="D32" s="247" t="s">
        <v>69</v>
      </c>
      <c r="E32" s="259">
        <v>11214896</v>
      </c>
      <c r="F32" s="198">
        <v>7</v>
      </c>
      <c r="G32" s="198">
        <v>6</v>
      </c>
      <c r="H32" s="245"/>
      <c r="I32" s="245"/>
      <c r="J32" s="245"/>
      <c r="K32" s="212">
        <v>2.6002000000000001</v>
      </c>
      <c r="L32" s="225">
        <v>990</v>
      </c>
      <c r="M32" s="212">
        <f t="shared" si="0"/>
        <v>2.6002000000000001</v>
      </c>
      <c r="N32" s="244">
        <v>999</v>
      </c>
      <c r="O32" s="157">
        <f t="shared" si="1"/>
        <v>2597.5998</v>
      </c>
      <c r="P32" s="157">
        <f t="shared" si="2"/>
        <v>3704.3999999999996</v>
      </c>
      <c r="Q32" s="157">
        <f t="shared" si="3"/>
        <v>3704.3999999999996</v>
      </c>
      <c r="R32" s="209">
        <f t="shared" si="4"/>
        <v>0.70122011661807582</v>
      </c>
      <c r="S32" s="222">
        <f t="shared" si="5"/>
        <v>70.122011661807576</v>
      </c>
      <c r="T32" s="251">
        <v>70.099999999999994</v>
      </c>
      <c r="U32" s="220">
        <f t="shared" si="6"/>
        <v>998.68640873778918</v>
      </c>
      <c r="V32" s="219">
        <f t="shared" si="7"/>
        <v>2.6002000000000001</v>
      </c>
      <c r="W32" s="223"/>
      <c r="X32" s="218">
        <f t="shared" si="8"/>
        <v>0</v>
      </c>
      <c r="Y32" s="187">
        <f t="shared" si="9"/>
        <v>0</v>
      </c>
      <c r="Z32" s="217">
        <f t="shared" si="10"/>
        <v>0</v>
      </c>
      <c r="AA32" s="185">
        <f t="shared" si="11"/>
        <v>95.142857142857139</v>
      </c>
      <c r="AB32" s="214">
        <v>60</v>
      </c>
      <c r="AC32" s="215">
        <f t="shared" si="12"/>
        <v>0.44221088435374151</v>
      </c>
      <c r="AD32" s="214">
        <f t="shared" si="13"/>
        <v>156.012</v>
      </c>
      <c r="AE32" s="214">
        <f t="shared" si="14"/>
        <v>1638.126</v>
      </c>
      <c r="AF32" s="216">
        <f t="shared" si="15"/>
        <v>190.28571428571428</v>
      </c>
      <c r="AG32" s="214">
        <v>120</v>
      </c>
      <c r="AH32" s="215">
        <f t="shared" si="16"/>
        <v>0.44221088435374151</v>
      </c>
      <c r="AI32" s="214">
        <f t="shared" si="17"/>
        <v>312.024</v>
      </c>
      <c r="AJ32" s="214">
        <f t="shared" si="18"/>
        <v>1638.126</v>
      </c>
      <c r="AK32" s="185">
        <f t="shared" si="19"/>
        <v>285.42857142857144</v>
      </c>
      <c r="AL32" s="214">
        <v>240</v>
      </c>
      <c r="AM32" s="215">
        <f t="shared" si="20"/>
        <v>0.58961451247165542</v>
      </c>
      <c r="AN32" s="214">
        <f t="shared" si="21"/>
        <v>624.048</v>
      </c>
      <c r="AO32" s="214">
        <f t="shared" si="22"/>
        <v>2184.1680000000001</v>
      </c>
      <c r="AP32" s="185">
        <f t="shared" si="23"/>
        <v>380.57142857142856</v>
      </c>
      <c r="AQ32" s="214">
        <v>290</v>
      </c>
      <c r="AR32" s="215">
        <f t="shared" si="24"/>
        <v>0.53433815192743772</v>
      </c>
      <c r="AS32" s="214">
        <f t="shared" si="25"/>
        <v>754.05799999999999</v>
      </c>
      <c r="AT32" s="214">
        <f t="shared" si="26"/>
        <v>1979.4022500000001</v>
      </c>
      <c r="AU32" s="185">
        <f t="shared" si="27"/>
        <v>428.14285714285711</v>
      </c>
      <c r="AV32" s="214">
        <v>360</v>
      </c>
      <c r="AW32" s="215">
        <f t="shared" si="28"/>
        <v>0.58961451247165542</v>
      </c>
      <c r="AX32" s="214">
        <f t="shared" si="29"/>
        <v>936.072</v>
      </c>
      <c r="AY32" s="214">
        <f t="shared" si="30"/>
        <v>2184.1680000000001</v>
      </c>
      <c r="AZ32" s="185">
        <f t="shared" si="31"/>
        <v>523.28571428571422</v>
      </c>
      <c r="BA32" s="214">
        <v>440</v>
      </c>
      <c r="BB32" s="215">
        <f t="shared" si="32"/>
        <v>0.58961451247165542</v>
      </c>
      <c r="BC32" s="214">
        <f t="shared" si="33"/>
        <v>1144.088</v>
      </c>
      <c r="BD32" s="214">
        <f t="shared" si="34"/>
        <v>2184.1680000000001</v>
      </c>
      <c r="BE32" s="185">
        <f t="shared" si="35"/>
        <v>618.42857142857144</v>
      </c>
      <c r="BF32" s="214">
        <v>540</v>
      </c>
      <c r="BG32" s="215">
        <f t="shared" si="36"/>
        <v>0.6122919937205652</v>
      </c>
      <c r="BH32" s="214">
        <f t="shared" si="37"/>
        <v>1404.1079999999999</v>
      </c>
      <c r="BI32" s="214">
        <f t="shared" si="38"/>
        <v>2268.1744615384614</v>
      </c>
      <c r="BJ32" s="185">
        <f t="shared" si="39"/>
        <v>713.57142857142856</v>
      </c>
      <c r="BK32" s="214">
        <v>560</v>
      </c>
      <c r="BL32" s="215">
        <f t="shared" si="40"/>
        <v>0.55030687830687841</v>
      </c>
      <c r="BM32" s="214">
        <f t="shared" si="41"/>
        <v>1456.1120000000001</v>
      </c>
      <c r="BN32" s="214">
        <f t="shared" si="42"/>
        <v>2038.5568000000001</v>
      </c>
      <c r="BO32" s="185">
        <f t="shared" si="43"/>
        <v>808.71428571428567</v>
      </c>
      <c r="BP32" s="214">
        <v>660</v>
      </c>
      <c r="BQ32" s="215">
        <f t="shared" si="44"/>
        <v>0.57227290916366558</v>
      </c>
      <c r="BR32" s="214">
        <f t="shared" si="45"/>
        <v>1716.1320000000001</v>
      </c>
      <c r="BS32" s="214">
        <f t="shared" si="46"/>
        <v>2119.9277647058825</v>
      </c>
      <c r="BT32" s="185">
        <f t="shared" si="47"/>
        <v>903.85714285714278</v>
      </c>
      <c r="BU32" s="214">
        <v>840</v>
      </c>
      <c r="BV32" s="215">
        <f t="shared" si="48"/>
        <v>0.65167919799498752</v>
      </c>
      <c r="BW32" s="242">
        <f t="shared" si="49"/>
        <v>2184.1680000000001</v>
      </c>
      <c r="BX32" s="242">
        <f t="shared" si="50"/>
        <v>2414.0804210526317</v>
      </c>
    </row>
    <row r="33" spans="1:76" s="265" customFormat="1" ht="33" customHeight="1" x14ac:dyDescent="0.25">
      <c r="A33" s="241" t="s">
        <v>68</v>
      </c>
      <c r="B33" s="240"/>
      <c r="C33" s="240"/>
      <c r="D33" s="239"/>
      <c r="E33" s="318"/>
      <c r="F33" s="229">
        <f>SUM(F5:F32)</f>
        <v>182</v>
      </c>
      <c r="G33" s="229">
        <f>SUM(G5:G32)</f>
        <v>179</v>
      </c>
      <c r="H33" s="229">
        <f>SUM(H5:H32)</f>
        <v>0</v>
      </c>
      <c r="I33" s="229">
        <f>SUM(I5:I32)</f>
        <v>630</v>
      </c>
      <c r="J33" s="229">
        <f>SUM(J5:J32)</f>
        <v>8700</v>
      </c>
      <c r="K33" s="237"/>
      <c r="L33" s="229">
        <f>SUM(L6:L32)</f>
        <v>22212</v>
      </c>
      <c r="M33" s="237"/>
      <c r="N33" s="229">
        <f>SUM(N6:N32)</f>
        <v>23127</v>
      </c>
      <c r="O33" s="229">
        <f>SUM(O5:O32)</f>
        <v>86214.682656000616</v>
      </c>
      <c r="P33" s="229">
        <f>SUM(P5:P32)</f>
        <v>110514.6</v>
      </c>
      <c r="Q33" s="229">
        <f>SUM(Q5:Q32)</f>
        <v>118584.60000000002</v>
      </c>
      <c r="R33" s="232">
        <f t="shared" si="4"/>
        <v>0.72703101967709638</v>
      </c>
      <c r="S33" s="236"/>
      <c r="T33" s="235"/>
      <c r="U33" s="220"/>
      <c r="V33" s="229"/>
      <c r="W33" s="229">
        <f>SUM(W5:W32)</f>
        <v>0</v>
      </c>
      <c r="X33" s="229">
        <f>SUM(X5:X32)</f>
        <v>0</v>
      </c>
      <c r="Y33" s="232">
        <f t="shared" si="9"/>
        <v>0</v>
      </c>
      <c r="Z33" s="266">
        <f t="shared" si="10"/>
        <v>0</v>
      </c>
      <c r="AA33" s="229">
        <f>SUM(AA6:AA32)</f>
        <v>2202.5714285714289</v>
      </c>
      <c r="AB33" s="229">
        <f>SUM(AB6:AB32)</f>
        <v>1566</v>
      </c>
      <c r="AC33" s="230">
        <f t="shared" si="12"/>
        <v>0.52627595432327412</v>
      </c>
      <c r="AD33" s="229">
        <f>SUM(AD5:AD32)</f>
        <v>5943.6403364803573</v>
      </c>
      <c r="AE33" s="229">
        <f>SUM(AE5:AE32)</f>
        <v>62408.22353304374</v>
      </c>
      <c r="AF33" s="229">
        <f>SUM(AF6:AF32)</f>
        <v>4405.1428571428578</v>
      </c>
      <c r="AG33" s="229">
        <f>SUM(AG6:AG32)</f>
        <v>3550</v>
      </c>
      <c r="AH33" s="230">
        <f t="shared" si="16"/>
        <v>0.59083528802149454</v>
      </c>
      <c r="AI33" s="229">
        <f>SUM(AI5:AI32)</f>
        <v>13345.517389697856</v>
      </c>
      <c r="AJ33" s="229">
        <f>SUM(AJ5:AJ32)</f>
        <v>70063.966295913735</v>
      </c>
      <c r="AK33" s="229">
        <f>SUM(AK6:AK32)</f>
        <v>6607.7142857142853</v>
      </c>
      <c r="AL33" s="229">
        <f>SUM(AL6:AL32)</f>
        <v>5285</v>
      </c>
      <c r="AM33" s="230">
        <f t="shared" si="20"/>
        <v>0.58137467055710101</v>
      </c>
      <c r="AN33" s="229">
        <f>SUM(AN5:AN32)</f>
        <v>19697.737930898751</v>
      </c>
      <c r="AO33" s="229">
        <f>SUM(AO5:AO32)</f>
        <v>68942.082758145611</v>
      </c>
      <c r="AP33" s="229">
        <f>SUM(AP6:AP32)</f>
        <v>8810.2857142857156</v>
      </c>
      <c r="AQ33" s="229">
        <f>SUM(AQ6:AQ32)</f>
        <v>6966</v>
      </c>
      <c r="AR33" s="230">
        <f t="shared" si="24"/>
        <v>0.57391157081215494</v>
      </c>
      <c r="AS33" s="229">
        <f>SUM(AS5:AS32)</f>
        <v>25926.504403859464</v>
      </c>
      <c r="AT33" s="229">
        <f>SUM(AT5:AT32)</f>
        <v>68057.074060131083</v>
      </c>
      <c r="AU33" s="229">
        <f>SUM(AU6:AU32)</f>
        <v>9911.5714285714275</v>
      </c>
      <c r="AV33" s="229">
        <f>SUM(AV6:AV32)</f>
        <v>8549</v>
      </c>
      <c r="AW33" s="230">
        <f t="shared" si="28"/>
        <v>0.63061912695379474</v>
      </c>
      <c r="AX33" s="229">
        <f>SUM(AX5:AX32)</f>
        <v>32049.307252356415</v>
      </c>
      <c r="AY33" s="229">
        <f>SUM(AY5:AY32)</f>
        <v>74781.716922164982</v>
      </c>
      <c r="AZ33" s="229">
        <f>SUM(AZ6:AZ32)</f>
        <v>12114.142857142859</v>
      </c>
      <c r="BA33" s="229">
        <f>SUM(BA6:BA32)</f>
        <v>10357</v>
      </c>
      <c r="BB33" s="230">
        <f t="shared" si="32"/>
        <v>0.62524888601329964</v>
      </c>
      <c r="BC33" s="229">
        <f>SUM(BC5:BC32)</f>
        <v>38837.799025317137</v>
      </c>
      <c r="BD33" s="229">
        <f>SUM(BD5:BD32)</f>
        <v>74144.889048332741</v>
      </c>
      <c r="BE33" s="229">
        <f>SUM(BE6:BE32)</f>
        <v>14316.714285714284</v>
      </c>
      <c r="BF33" s="229">
        <f>SUM(BF6:BF32)</f>
        <v>11942</v>
      </c>
      <c r="BG33" s="230">
        <f t="shared" si="36"/>
        <v>0.60814632632333709</v>
      </c>
      <c r="BH33" s="229">
        <f>SUM(BH5:BH32)</f>
        <v>44643.726430037663</v>
      </c>
      <c r="BI33" s="229">
        <f>SUM(BI5:BI32)</f>
        <v>72116.78884852241</v>
      </c>
      <c r="BJ33" s="229">
        <f>SUM(BJ6:BJ32)</f>
        <v>16519.285714285714</v>
      </c>
      <c r="BK33" s="229">
        <f>SUM(BK6:BK32)</f>
        <v>13614</v>
      </c>
      <c r="BL33" s="230">
        <f t="shared" si="40"/>
        <v>0.60316967130805965</v>
      </c>
      <c r="BM33" s="229">
        <f>SUM(BM5:BM32)</f>
        <v>51090.45300299838</v>
      </c>
      <c r="BN33" s="229">
        <f>SUM(BN5:BN32)</f>
        <v>71526.634204197748</v>
      </c>
      <c r="BO33" s="229">
        <f>SUM(BO6:BO32)</f>
        <v>18721.857142857145</v>
      </c>
      <c r="BP33" s="229">
        <f>SUM(BP6:BP32)</f>
        <v>16044</v>
      </c>
      <c r="BQ33" s="230">
        <f t="shared" si="44"/>
        <v>0.63085709477360996</v>
      </c>
      <c r="BR33" s="229">
        <f>SUM(BR5:BR32)</f>
        <v>60560.424575959114</v>
      </c>
      <c r="BS33" s="229">
        <f>SUM(BS5:BS32)</f>
        <v>74809.936240890645</v>
      </c>
      <c r="BT33" s="229">
        <f>SUM(BT6:BT32)</f>
        <v>20924.428571428569</v>
      </c>
      <c r="BU33" s="229">
        <f>SUM(BU6:BU32)</f>
        <v>18384</v>
      </c>
      <c r="BV33" s="230">
        <f t="shared" si="48"/>
        <v>0.64481923764193527</v>
      </c>
      <c r="BW33" s="229">
        <f>SUM(BW5:BW32)</f>
        <v>69183.190285400167</v>
      </c>
      <c r="BX33" s="229">
        <f>SUM(BX5:BX32)</f>
        <v>76465.631368073853</v>
      </c>
    </row>
    <row r="34" spans="1:76" s="181" customFormat="1" ht="23.25" customHeight="1" x14ac:dyDescent="0.2">
      <c r="A34" s="203" t="s">
        <v>20</v>
      </c>
      <c r="B34" s="227" t="s">
        <v>65</v>
      </c>
      <c r="C34" s="202" t="s">
        <v>60</v>
      </c>
      <c r="D34" s="247" t="s">
        <v>67</v>
      </c>
      <c r="E34" s="259" t="s">
        <v>66</v>
      </c>
      <c r="F34" s="198">
        <v>7</v>
      </c>
      <c r="G34" s="258">
        <v>7</v>
      </c>
      <c r="H34" s="245"/>
      <c r="I34" s="246"/>
      <c r="J34" s="245"/>
      <c r="K34" s="212">
        <v>4.2813999999999997</v>
      </c>
      <c r="L34" s="225">
        <v>959</v>
      </c>
      <c r="M34" s="212">
        <f>K34</f>
        <v>4.2813999999999997</v>
      </c>
      <c r="N34" s="244">
        <v>959</v>
      </c>
      <c r="O34" s="157">
        <f>(N34*M34)</f>
        <v>4105.8625999999995</v>
      </c>
      <c r="P34" s="157">
        <f>G34*$R$1</f>
        <v>4321.8</v>
      </c>
      <c r="Q34" s="157">
        <f>(P34-((H34+I34)))+(J34)</f>
        <v>4321.8</v>
      </c>
      <c r="R34" s="209">
        <f t="shared" si="4"/>
        <v>0.95003530936183977</v>
      </c>
      <c r="S34" s="222">
        <f>R34*100</f>
        <v>95.003530936183978</v>
      </c>
      <c r="T34" s="251">
        <v>95</v>
      </c>
      <c r="U34" s="220">
        <f t="shared" si="6"/>
        <v>958.96435745316967</v>
      </c>
      <c r="V34" s="219">
        <f>M34</f>
        <v>4.2813999999999997</v>
      </c>
      <c r="W34" s="223"/>
      <c r="X34" s="218">
        <f>W34*V34</f>
        <v>0</v>
      </c>
      <c r="Y34" s="187">
        <f t="shared" si="9"/>
        <v>0</v>
      </c>
      <c r="Z34" s="217">
        <f t="shared" si="10"/>
        <v>0</v>
      </c>
      <c r="AA34" s="185">
        <f>($N34/$Z$3)*AE$3</f>
        <v>91.333333333333329</v>
      </c>
      <c r="AB34" s="214">
        <v>60</v>
      </c>
      <c r="AC34" s="215">
        <f t="shared" si="12"/>
        <v>0.62411078717201152</v>
      </c>
      <c r="AD34" s="214">
        <f>AB34*$M34</f>
        <v>256.88399999999996</v>
      </c>
      <c r="AE34" s="214">
        <f>(AD34/AE$3)*$Z$3</f>
        <v>2697.2819999999997</v>
      </c>
      <c r="AF34" s="216">
        <f>($N34/$Z$3)*AJ$3</f>
        <v>182.66666666666666</v>
      </c>
      <c r="AG34" s="214">
        <v>120</v>
      </c>
      <c r="AH34" s="215">
        <f t="shared" si="16"/>
        <v>0.62411078717201152</v>
      </c>
      <c r="AI34" s="214">
        <f>AG34*$M34</f>
        <v>513.76799999999992</v>
      </c>
      <c r="AJ34" s="214">
        <f>(AI34/AJ$3)*$Z$3</f>
        <v>2697.2819999999997</v>
      </c>
      <c r="AK34" s="185">
        <f>($N34/$Z$3)*AO$3</f>
        <v>274</v>
      </c>
      <c r="AL34" s="214">
        <v>160</v>
      </c>
      <c r="AM34" s="215">
        <f t="shared" si="20"/>
        <v>0.55476514415289924</v>
      </c>
      <c r="AN34" s="214">
        <f>AL34*$M34</f>
        <v>685.02399999999989</v>
      </c>
      <c r="AO34" s="214">
        <f>(AN34/AO$3)*$Z$3</f>
        <v>2397.5839999999998</v>
      </c>
      <c r="AP34" s="185">
        <f>($N34/$Z$3)*AT$3</f>
        <v>365.33333333333331</v>
      </c>
      <c r="AQ34" s="214">
        <v>236</v>
      </c>
      <c r="AR34" s="215">
        <f t="shared" si="24"/>
        <v>0.61370894071914461</v>
      </c>
      <c r="AS34" s="214">
        <f>AQ34*$M34</f>
        <v>1010.4103999999999</v>
      </c>
      <c r="AT34" s="214">
        <f>(AS34/AT$3)*$Z$3</f>
        <v>2652.3272999999995</v>
      </c>
      <c r="AU34" s="185">
        <f>($N34/$Z$3)*AY$3</f>
        <v>411</v>
      </c>
      <c r="AV34" s="214">
        <v>276</v>
      </c>
      <c r="AW34" s="215">
        <f t="shared" si="28"/>
        <v>0.63797991577583402</v>
      </c>
      <c r="AX34" s="214">
        <f>AV34*$M34</f>
        <v>1181.6663999999998</v>
      </c>
      <c r="AY34" s="214">
        <f>(AX34/AY$3)*$Z$3</f>
        <v>2757.2215999999994</v>
      </c>
      <c r="AZ34" s="185">
        <f>($N34/$Z$3)*BD$3</f>
        <v>502.33333333333331</v>
      </c>
      <c r="BA34" s="214">
        <v>336</v>
      </c>
      <c r="BB34" s="215">
        <f t="shared" si="32"/>
        <v>0.63545825602968453</v>
      </c>
      <c r="BC34" s="214">
        <f>BA34*$M34</f>
        <v>1438.5503999999999</v>
      </c>
      <c r="BD34" s="214">
        <f>(BC34/BD$3)*$Z$3</f>
        <v>2746.3234909090907</v>
      </c>
      <c r="BE34" s="185">
        <f>($N34/$Z$3)*BI$3</f>
        <v>593.66666666666663</v>
      </c>
      <c r="BF34" s="214">
        <v>416</v>
      </c>
      <c r="BG34" s="215">
        <f t="shared" si="36"/>
        <v>0.66571817298347902</v>
      </c>
      <c r="BH34" s="214">
        <f>BF34*$M34</f>
        <v>1781.0623999999998</v>
      </c>
      <c r="BI34" s="214">
        <f>(BH34/BI$3)*$Z$3</f>
        <v>2877.1007999999997</v>
      </c>
      <c r="BJ34" s="185">
        <f>($N34/$Z$3)*BN$3</f>
        <v>685</v>
      </c>
      <c r="BK34" s="214">
        <v>556</v>
      </c>
      <c r="BL34" s="215">
        <f t="shared" si="40"/>
        <v>0.77112355037252989</v>
      </c>
      <c r="BM34" s="214">
        <f>BK34*$M34</f>
        <v>2380.4584</v>
      </c>
      <c r="BN34" s="214">
        <f>(BM34/BN$3)*$Z$3</f>
        <v>3332.64176</v>
      </c>
      <c r="BO34" s="185">
        <f>($N34/$Z$3)*BS$3</f>
        <v>776.33333333333326</v>
      </c>
      <c r="BP34" s="214">
        <v>639</v>
      </c>
      <c r="BQ34" s="215">
        <f t="shared" si="44"/>
        <v>0.78197410392728517</v>
      </c>
      <c r="BR34" s="214">
        <f>BP34*$M34</f>
        <v>2735.8145999999997</v>
      </c>
      <c r="BS34" s="214">
        <f>(BR34/BS$3)*$Z$3</f>
        <v>3379.535682352941</v>
      </c>
      <c r="BT34" s="185">
        <f>($N34/$Z$3)*BX$3</f>
        <v>867.66666666666663</v>
      </c>
      <c r="BU34" s="214">
        <v>780</v>
      </c>
      <c r="BV34" s="215">
        <f t="shared" si="48"/>
        <v>0.85404634034064753</v>
      </c>
      <c r="BW34" s="214">
        <f>BU34*$M34</f>
        <v>3339.4919999999997</v>
      </c>
      <c r="BX34" s="214">
        <f>(BW34/BX$3)*$Z$3</f>
        <v>3691.0174736842105</v>
      </c>
    </row>
    <row r="35" spans="1:76" s="181" customFormat="1" ht="23.25" customHeight="1" x14ac:dyDescent="0.2">
      <c r="A35" s="203" t="s">
        <v>20</v>
      </c>
      <c r="B35" s="227" t="s">
        <v>65</v>
      </c>
      <c r="C35" s="202" t="s">
        <v>60</v>
      </c>
      <c r="D35" s="247" t="s">
        <v>64</v>
      </c>
      <c r="E35" s="259" t="s">
        <v>58</v>
      </c>
      <c r="F35" s="198">
        <v>7</v>
      </c>
      <c r="G35" s="258">
        <v>7</v>
      </c>
      <c r="H35" s="245"/>
      <c r="I35" s="246"/>
      <c r="J35" s="245"/>
      <c r="K35" s="212">
        <v>4.2813999999999997</v>
      </c>
      <c r="L35" s="225">
        <v>907</v>
      </c>
      <c r="M35" s="212">
        <f>K35</f>
        <v>4.2813999999999997</v>
      </c>
      <c r="N35" s="244">
        <v>906</v>
      </c>
      <c r="O35" s="157">
        <f>(N35*M35)</f>
        <v>3878.9483999999998</v>
      </c>
      <c r="P35" s="157">
        <f>G35*$R$1</f>
        <v>4321.8</v>
      </c>
      <c r="Q35" s="157">
        <f>(P35-((H35+I35)))+(J35)</f>
        <v>4321.8</v>
      </c>
      <c r="R35" s="209">
        <f t="shared" si="4"/>
        <v>0.89753075107594049</v>
      </c>
      <c r="S35" s="222">
        <f>R35*100</f>
        <v>89.753075107594043</v>
      </c>
      <c r="T35" s="251">
        <v>89.8</v>
      </c>
      <c r="U35" s="220">
        <f t="shared" si="6"/>
        <v>906.47367683468042</v>
      </c>
      <c r="V35" s="219">
        <f>M35</f>
        <v>4.2813999999999997</v>
      </c>
      <c r="W35" s="223"/>
      <c r="X35" s="218">
        <f>W35*V35</f>
        <v>0</v>
      </c>
      <c r="Y35" s="187">
        <f t="shared" si="9"/>
        <v>0</v>
      </c>
      <c r="Z35" s="217">
        <f t="shared" si="10"/>
        <v>0</v>
      </c>
      <c r="AA35" s="185">
        <f>($N35/$Z$3)*AE$3</f>
        <v>86.285714285714292</v>
      </c>
      <c r="AB35" s="214">
        <v>60</v>
      </c>
      <c r="AC35" s="215">
        <f t="shared" si="12"/>
        <v>0.62411078717201152</v>
      </c>
      <c r="AD35" s="214">
        <f>AB35*$M35</f>
        <v>256.88399999999996</v>
      </c>
      <c r="AE35" s="214">
        <f>(AD35/AE$3)*$Z$3</f>
        <v>2697.2819999999997</v>
      </c>
      <c r="AF35" s="216">
        <f>($N35/$Z$3)*AJ$3</f>
        <v>172.57142857142858</v>
      </c>
      <c r="AG35" s="214">
        <v>140</v>
      </c>
      <c r="AH35" s="215">
        <f t="shared" si="16"/>
        <v>0.72812925170068021</v>
      </c>
      <c r="AI35" s="214">
        <f>AG35*$M35</f>
        <v>599.39599999999996</v>
      </c>
      <c r="AJ35" s="214">
        <f>(AI35/AJ$3)*$Z$3</f>
        <v>3146.8289999999997</v>
      </c>
      <c r="AK35" s="185">
        <f>($N35/$Z$3)*AO$3</f>
        <v>258.85714285714289</v>
      </c>
      <c r="AL35" s="214">
        <v>200</v>
      </c>
      <c r="AM35" s="215">
        <f t="shared" si="20"/>
        <v>0.69345643019112402</v>
      </c>
      <c r="AN35" s="214">
        <f>AL35*$M35</f>
        <v>856.28</v>
      </c>
      <c r="AO35" s="214">
        <f>(AN35/AO$3)*$Z$3</f>
        <v>2996.98</v>
      </c>
      <c r="AP35" s="185">
        <f>($N35/$Z$3)*AT$3</f>
        <v>345.14285714285717</v>
      </c>
      <c r="AQ35" s="214">
        <v>280</v>
      </c>
      <c r="AR35" s="215">
        <f t="shared" si="24"/>
        <v>0.72812925170068021</v>
      </c>
      <c r="AS35" s="214">
        <f>AQ35*$M35</f>
        <v>1198.7919999999999</v>
      </c>
      <c r="AT35" s="214">
        <f>(AS35/AT$3)*$Z$3</f>
        <v>3146.8289999999997</v>
      </c>
      <c r="AU35" s="185">
        <f>($N35/$Z$3)*AY$3</f>
        <v>388.28571428571433</v>
      </c>
      <c r="AV35" s="214">
        <v>320</v>
      </c>
      <c r="AW35" s="215">
        <f t="shared" si="28"/>
        <v>0.7396868588705322</v>
      </c>
      <c r="AX35" s="214">
        <f>AV35*$M35</f>
        <v>1370.0479999999998</v>
      </c>
      <c r="AY35" s="214">
        <f>(AX35/AY$3)*$Z$3</f>
        <v>3196.7786666666661</v>
      </c>
      <c r="AZ35" s="185">
        <f>($N35/$Z$3)*BD$3</f>
        <v>474.57142857142861</v>
      </c>
      <c r="BA35" s="214">
        <v>380</v>
      </c>
      <c r="BB35" s="215">
        <f t="shared" si="32"/>
        <v>0.71867302765261942</v>
      </c>
      <c r="BC35" s="214">
        <f>BA35*$M35</f>
        <v>1626.9319999999998</v>
      </c>
      <c r="BD35" s="214">
        <f>(BC35/BD$3)*$Z$3</f>
        <v>3105.9610909090907</v>
      </c>
      <c r="BE35" s="185">
        <f>($N35/$Z$3)*BI$3</f>
        <v>560.85714285714289</v>
      </c>
      <c r="BF35" s="214">
        <v>440</v>
      </c>
      <c r="BG35" s="215">
        <f t="shared" si="36"/>
        <v>0.70412499065560274</v>
      </c>
      <c r="BH35" s="214">
        <f>BF35*$M35</f>
        <v>1883.8159999999998</v>
      </c>
      <c r="BI35" s="214">
        <f>(BH35/BI$3)*$Z$3</f>
        <v>3043.0873846153841</v>
      </c>
      <c r="BJ35" s="185">
        <f>($N35/$Z$3)*BN$3</f>
        <v>647.14285714285722</v>
      </c>
      <c r="BK35" s="214">
        <v>540</v>
      </c>
      <c r="BL35" s="215">
        <f t="shared" si="40"/>
        <v>0.74893294460641391</v>
      </c>
      <c r="BM35" s="214">
        <f>BK35*$M35</f>
        <v>2311.9559999999997</v>
      </c>
      <c r="BN35" s="214">
        <f>(BM35/BN$3)*$Z$3</f>
        <v>3236.7383999999997</v>
      </c>
      <c r="BO35" s="185">
        <f>($N35/$Z$3)*BS$3</f>
        <v>733.42857142857144</v>
      </c>
      <c r="BP35" s="214">
        <v>640</v>
      </c>
      <c r="BQ35" s="215">
        <f t="shared" si="44"/>
        <v>0.78319785056879865</v>
      </c>
      <c r="BR35" s="214">
        <f>BP35*$M35</f>
        <v>2740.0959999999995</v>
      </c>
      <c r="BS35" s="214">
        <f>(BR35/BS$3)*$Z$3</f>
        <v>3384.8244705882344</v>
      </c>
      <c r="BT35" s="185">
        <f>($N35/$Z$3)*BX$3</f>
        <v>819.71428571428578</v>
      </c>
      <c r="BU35" s="214">
        <v>720</v>
      </c>
      <c r="BV35" s="215">
        <f t="shared" si="48"/>
        <v>0.78835046800675146</v>
      </c>
      <c r="BW35" s="214">
        <f>BU35*$M35</f>
        <v>3082.6079999999997</v>
      </c>
      <c r="BX35" s="214">
        <f>(BW35/BX$3)*$Z$3</f>
        <v>3407.0930526315788</v>
      </c>
    </row>
    <row r="36" spans="1:76" s="228" customFormat="1" ht="23.25" customHeight="1" x14ac:dyDescent="0.2">
      <c r="A36" s="203" t="s">
        <v>20</v>
      </c>
      <c r="B36" s="227" t="s">
        <v>63</v>
      </c>
      <c r="C36" s="202" t="s">
        <v>60</v>
      </c>
      <c r="D36" s="247" t="s">
        <v>62</v>
      </c>
      <c r="E36" s="259" t="s">
        <v>149</v>
      </c>
      <c r="F36" s="198">
        <v>26</v>
      </c>
      <c r="G36" s="198">
        <v>26</v>
      </c>
      <c r="H36" s="245"/>
      <c r="I36" s="245">
        <v>630</v>
      </c>
      <c r="J36" s="245">
        <f>630+630+630</f>
        <v>1890</v>
      </c>
      <c r="K36" s="264">
        <v>11.682886797993081</v>
      </c>
      <c r="L36" s="256">
        <v>377</v>
      </c>
      <c r="M36" s="212">
        <f>K36</f>
        <v>11.682886797993081</v>
      </c>
      <c r="N36" s="263">
        <v>533</v>
      </c>
      <c r="O36" s="254">
        <f>(N36*M36)</f>
        <v>6226.978663330312</v>
      </c>
      <c r="P36" s="254">
        <f>G36*$R$1</f>
        <v>16052.4</v>
      </c>
      <c r="Q36" s="254">
        <f>(P36-((H36+I36)))+(J36)</f>
        <v>17312.400000000001</v>
      </c>
      <c r="R36" s="209">
        <f t="shared" si="4"/>
        <v>0.3596831556185342</v>
      </c>
      <c r="S36" s="222">
        <f>R36*100</f>
        <v>35.968315561853423</v>
      </c>
      <c r="T36" s="251">
        <v>36</v>
      </c>
      <c r="U36" s="220">
        <f t="shared" si="6"/>
        <v>494.64349864219434</v>
      </c>
      <c r="V36" s="219">
        <f>M36</f>
        <v>11.682886797993081</v>
      </c>
      <c r="W36" s="223"/>
      <c r="X36" s="253">
        <f>W36*V36</f>
        <v>0</v>
      </c>
      <c r="Y36" s="187">
        <f t="shared" si="9"/>
        <v>0</v>
      </c>
      <c r="Z36" s="217">
        <f t="shared" si="10"/>
        <v>0</v>
      </c>
      <c r="AA36" s="185">
        <f>($N36/$Z$3)*AE$3</f>
        <v>50.761904761904759</v>
      </c>
      <c r="AB36" s="214">
        <v>20</v>
      </c>
      <c r="AC36" s="215">
        <f t="shared" si="12"/>
        <v>0.1417138136583343</v>
      </c>
      <c r="AD36" s="214">
        <f>AB36*$M36</f>
        <v>233.65773595986161</v>
      </c>
      <c r="AE36" s="214">
        <f>(AD36/AE$3)*$Z$3</f>
        <v>2453.4062275785468</v>
      </c>
      <c r="AF36" s="216">
        <f>($N36/$Z$3)*AJ$3</f>
        <v>101.52380952380952</v>
      </c>
      <c r="AG36" s="214">
        <v>40</v>
      </c>
      <c r="AH36" s="215">
        <f t="shared" si="16"/>
        <v>0.1417138136583343</v>
      </c>
      <c r="AI36" s="214">
        <f>AG36*$M36</f>
        <v>467.31547191972322</v>
      </c>
      <c r="AJ36" s="214">
        <f>(AI36/AJ$3)*$Z$3</f>
        <v>2453.4062275785468</v>
      </c>
      <c r="AK36" s="185">
        <f>($N36/$Z$3)*AO$3</f>
        <v>152.28571428571428</v>
      </c>
      <c r="AL36" s="214">
        <v>70</v>
      </c>
      <c r="AM36" s="215">
        <f t="shared" si="20"/>
        <v>0.16533278260139</v>
      </c>
      <c r="AN36" s="214">
        <f>AL36*$M36</f>
        <v>817.80207585951564</v>
      </c>
      <c r="AO36" s="214">
        <f>(AN36/AO$3)*$Z$3</f>
        <v>2862.3072655083047</v>
      </c>
      <c r="AP36" s="185">
        <f>($N36/$Z$3)*AT$3</f>
        <v>203.04761904761904</v>
      </c>
      <c r="AQ36" s="214">
        <v>114</v>
      </c>
      <c r="AR36" s="215">
        <f t="shared" si="24"/>
        <v>0.2019421844631264</v>
      </c>
      <c r="AS36" s="214">
        <f>AQ36*$M36</f>
        <v>1331.8490949712113</v>
      </c>
      <c r="AT36" s="214">
        <f>(AS36/AT$3)*$Z$3</f>
        <v>3496.1038742994297</v>
      </c>
      <c r="AU36" s="185">
        <f>($N36/$Z$3)*AY$3</f>
        <v>228.42857142857142</v>
      </c>
      <c r="AV36" s="214">
        <v>144</v>
      </c>
      <c r="AW36" s="215">
        <f t="shared" si="28"/>
        <v>0.22674210185333488</v>
      </c>
      <c r="AX36" s="214">
        <f>AV36*$M36</f>
        <v>1682.3356989110036</v>
      </c>
      <c r="AY36" s="214">
        <f>(AX36/AY$3)*$Z$3</f>
        <v>3925.4499641256753</v>
      </c>
      <c r="AZ36" s="185">
        <f>($N36/$Z$3)*BD$3</f>
        <v>279.19047619047615</v>
      </c>
      <c r="BA36" s="214">
        <v>155</v>
      </c>
      <c r="BB36" s="215">
        <f t="shared" si="32"/>
        <v>0.19968764651856197</v>
      </c>
      <c r="BC36" s="214">
        <f>BA36*$M36</f>
        <v>1810.8474536889275</v>
      </c>
      <c r="BD36" s="214">
        <f>(BC36/BD$3)*$Z$3</f>
        <v>3457.0724115879525</v>
      </c>
      <c r="BE36" s="185">
        <f>($N36/$Z$3)*BI$3</f>
        <v>329.95238095238096</v>
      </c>
      <c r="BF36" s="214">
        <v>180</v>
      </c>
      <c r="BG36" s="215">
        <f t="shared" si="36"/>
        <v>0.19621912660384752</v>
      </c>
      <c r="BH36" s="214">
        <f>BF36*$M36</f>
        <v>2102.9196236387547</v>
      </c>
      <c r="BI36" s="214">
        <f>(BH36/BI$3)*$Z$3</f>
        <v>3397.0240074164499</v>
      </c>
      <c r="BJ36" s="185">
        <f>($N36/$Z$3)*BN$3</f>
        <v>380.71428571428567</v>
      </c>
      <c r="BK36" s="214">
        <v>210</v>
      </c>
      <c r="BL36" s="215">
        <f t="shared" si="40"/>
        <v>0.19839933912166804</v>
      </c>
      <c r="BM36" s="214">
        <f>BK36*$M36</f>
        <v>2453.4062275785473</v>
      </c>
      <c r="BN36" s="214">
        <f>(BM36/BN$3)*$Z$3</f>
        <v>3434.7687186099661</v>
      </c>
      <c r="BO36" s="185">
        <f>($N36/$Z$3)*BS$3</f>
        <v>431.47619047619048</v>
      </c>
      <c r="BP36" s="214">
        <v>215</v>
      </c>
      <c r="BQ36" s="215">
        <f t="shared" si="44"/>
        <v>0.179226293744364</v>
      </c>
      <c r="BR36" s="214">
        <f>BP36*$M36</f>
        <v>2511.8206615685126</v>
      </c>
      <c r="BS36" s="214">
        <f>(BR36/BS$3)*$Z$3</f>
        <v>3102.8372878199275</v>
      </c>
      <c r="BT36" s="185">
        <f>($N36/$Z$3)*BX$3</f>
        <v>482.23809523809518</v>
      </c>
      <c r="BU36" s="214">
        <v>215</v>
      </c>
      <c r="BV36" s="215">
        <f t="shared" si="48"/>
        <v>0.1603603680870625</v>
      </c>
      <c r="BW36" s="214">
        <f>BU36*$M36</f>
        <v>2511.8206615685126</v>
      </c>
      <c r="BX36" s="214">
        <f>(BW36/BX$3)*$Z$3</f>
        <v>2776.2228364704611</v>
      </c>
    </row>
    <row r="37" spans="1:76" s="181" customFormat="1" ht="23.25" customHeight="1" x14ac:dyDescent="0.2">
      <c r="A37" s="203" t="s">
        <v>20</v>
      </c>
      <c r="B37" s="227" t="s">
        <v>43</v>
      </c>
      <c r="C37" s="202" t="s">
        <v>60</v>
      </c>
      <c r="D37" s="247" t="s">
        <v>59</v>
      </c>
      <c r="E37" s="259">
        <v>11214896</v>
      </c>
      <c r="F37" s="198">
        <v>7</v>
      </c>
      <c r="G37" s="198">
        <v>7</v>
      </c>
      <c r="H37" s="245"/>
      <c r="I37" s="245"/>
      <c r="J37" s="245"/>
      <c r="K37" s="212">
        <v>2.6002000000000001</v>
      </c>
      <c r="L37" s="225">
        <v>897</v>
      </c>
      <c r="M37" s="212">
        <f>K37</f>
        <v>2.6002000000000001</v>
      </c>
      <c r="N37" s="244">
        <v>904</v>
      </c>
      <c r="O37" s="157">
        <f>(N37*M37)</f>
        <v>2350.5808000000002</v>
      </c>
      <c r="P37" s="157">
        <f>G37*$R$1</f>
        <v>4321.8</v>
      </c>
      <c r="Q37" s="157">
        <f>(P37-((H37+I37)))+(J37)</f>
        <v>4321.8</v>
      </c>
      <c r="R37" s="209">
        <f t="shared" si="4"/>
        <v>0.54388930538201674</v>
      </c>
      <c r="S37" s="222">
        <f>R37*100</f>
        <v>54.388930538201677</v>
      </c>
      <c r="T37" s="248">
        <v>54.4</v>
      </c>
      <c r="U37" s="220">
        <f t="shared" si="6"/>
        <v>904.18398584724264</v>
      </c>
      <c r="V37" s="219">
        <f>M37</f>
        <v>2.6002000000000001</v>
      </c>
      <c r="W37" s="223"/>
      <c r="X37" s="218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86.095238095238102</v>
      </c>
      <c r="AB37" s="214">
        <v>60</v>
      </c>
      <c r="AC37" s="215">
        <f t="shared" si="12"/>
        <v>0.37903790087463557</v>
      </c>
      <c r="AD37" s="214">
        <f>AB37*$M37</f>
        <v>156.012</v>
      </c>
      <c r="AE37" s="214">
        <f>(AD37/AE$3)*$Z$3</f>
        <v>1638.126</v>
      </c>
      <c r="AF37" s="216">
        <f>($N37/$Z$3)*AJ$3</f>
        <v>172.1904761904762</v>
      </c>
      <c r="AG37" s="214">
        <v>180</v>
      </c>
      <c r="AH37" s="215">
        <f t="shared" si="16"/>
        <v>0.56855685131195333</v>
      </c>
      <c r="AI37" s="214">
        <f>AG37*$M37</f>
        <v>468.036</v>
      </c>
      <c r="AJ37" s="214">
        <f>(AI37/AJ$3)*$Z$3</f>
        <v>2457.1889999999999</v>
      </c>
      <c r="AK37" s="185">
        <f>($N37/$Z$3)*AO$3</f>
        <v>258.28571428571433</v>
      </c>
      <c r="AL37" s="214">
        <v>240</v>
      </c>
      <c r="AM37" s="215">
        <f t="shared" si="20"/>
        <v>0.50538386783284739</v>
      </c>
      <c r="AN37" s="214">
        <f>AL37*$M37</f>
        <v>624.048</v>
      </c>
      <c r="AO37" s="214">
        <f>(AN37/AO$3)*$Z$3</f>
        <v>2184.1680000000001</v>
      </c>
      <c r="AP37" s="185">
        <f>($N37/$Z$3)*AT$3</f>
        <v>344.38095238095241</v>
      </c>
      <c r="AQ37" s="214">
        <v>315</v>
      </c>
      <c r="AR37" s="215">
        <f t="shared" si="24"/>
        <v>0.49748724489795915</v>
      </c>
      <c r="AS37" s="214">
        <f>AQ37*$M37</f>
        <v>819.06299999999999</v>
      </c>
      <c r="AT37" s="214">
        <f>(AS37/AT$3)*$Z$3</f>
        <v>2150.040375</v>
      </c>
      <c r="AU37" s="185">
        <f>($N37/$Z$3)*AY$3</f>
        <v>387.42857142857144</v>
      </c>
      <c r="AV37" s="214">
        <v>360</v>
      </c>
      <c r="AW37" s="215">
        <f t="shared" si="28"/>
        <v>0.50538386783284739</v>
      </c>
      <c r="AX37" s="214">
        <f>AV37*$M37</f>
        <v>936.072</v>
      </c>
      <c r="AY37" s="214">
        <f>(AX37/AY$3)*$Z$3</f>
        <v>2184.1680000000001</v>
      </c>
      <c r="AZ37" s="185">
        <f>($N37/$Z$3)*BD$3</f>
        <v>473.52380952380958</v>
      </c>
      <c r="BA37" s="214">
        <v>420</v>
      </c>
      <c r="BB37" s="215">
        <f t="shared" si="32"/>
        <v>0.48241187384044526</v>
      </c>
      <c r="BC37" s="214">
        <f>BA37*$M37</f>
        <v>1092.0840000000001</v>
      </c>
      <c r="BD37" s="214">
        <f>(BC37/BD$3)*$Z$3</f>
        <v>2084.8876363636364</v>
      </c>
      <c r="BE37" s="185">
        <f>($N37/$Z$3)*BI$3</f>
        <v>559.61904761904771</v>
      </c>
      <c r="BF37" s="214">
        <v>540</v>
      </c>
      <c r="BG37" s="215">
        <f t="shared" si="36"/>
        <v>0.52482170890334146</v>
      </c>
      <c r="BH37" s="214">
        <f>BF37*$M37</f>
        <v>1404.1079999999999</v>
      </c>
      <c r="BI37" s="214">
        <f>(BH37/BI$3)*$Z$3</f>
        <v>2268.1744615384614</v>
      </c>
      <c r="BJ37" s="185">
        <f>($N37/$Z$3)*BN$3</f>
        <v>645.71428571428578</v>
      </c>
      <c r="BK37" s="214">
        <v>600</v>
      </c>
      <c r="BL37" s="215">
        <f t="shared" si="40"/>
        <v>0.50538386783284739</v>
      </c>
      <c r="BM37" s="214">
        <f>BK37*$M37</f>
        <v>1560.1200000000001</v>
      </c>
      <c r="BN37" s="214">
        <f>(BM37/BN$3)*$Z$3</f>
        <v>2184.1680000000001</v>
      </c>
      <c r="BO37" s="185">
        <f>($N37/$Z$3)*BS$3</f>
        <v>731.80952380952385</v>
      </c>
      <c r="BP37" s="214">
        <v>700</v>
      </c>
      <c r="BQ37" s="215">
        <f t="shared" si="44"/>
        <v>0.52024809923969584</v>
      </c>
      <c r="BR37" s="214">
        <f>BP37*$M37</f>
        <v>1820.14</v>
      </c>
      <c r="BS37" s="214">
        <f>(BR37/BS$3)*$Z$3</f>
        <v>2248.4082352941177</v>
      </c>
      <c r="BT37" s="185">
        <f>($N37/$Z$3)*BX$3</f>
        <v>817.90476190476193</v>
      </c>
      <c r="BU37" s="214">
        <v>780</v>
      </c>
      <c r="BV37" s="215">
        <f t="shared" si="48"/>
        <v>0.5186834433021329</v>
      </c>
      <c r="BW37" s="242">
        <f>BU37*$M37</f>
        <v>2028.1559999999999</v>
      </c>
      <c r="BX37" s="242">
        <f>(BW37/BX$3)*$Z$3</f>
        <v>2241.646105263158</v>
      </c>
    </row>
    <row r="38" spans="1:76" s="228" customFormat="1" ht="23.25" customHeight="1" x14ac:dyDescent="0.25">
      <c r="A38" s="241" t="s">
        <v>57</v>
      </c>
      <c r="B38" s="240"/>
      <c r="C38" s="240"/>
      <c r="D38" s="239"/>
      <c r="E38" s="318"/>
      <c r="F38" s="229">
        <f>SUM(F34:F37)</f>
        <v>47</v>
      </c>
      <c r="G38" s="229">
        <f>SUM(G34:G37)</f>
        <v>47</v>
      </c>
      <c r="H38" s="229">
        <f>SUM(H34:H37)</f>
        <v>0</v>
      </c>
      <c r="I38" s="229">
        <f>SUM(I34:I37)</f>
        <v>630</v>
      </c>
      <c r="J38" s="229">
        <f>SUM(J34:J37)</f>
        <v>1890</v>
      </c>
      <c r="K38" s="237"/>
      <c r="L38" s="229">
        <f>SUM(L34:L37)</f>
        <v>3140</v>
      </c>
      <c r="M38" s="237"/>
      <c r="N38" s="229">
        <f>SUM(N34:N37)</f>
        <v>3302</v>
      </c>
      <c r="O38" s="229">
        <f>SUM(O34:O37)</f>
        <v>16562.370463330313</v>
      </c>
      <c r="P38" s="229">
        <f>SUM(P34:P37)</f>
        <v>29017.8</v>
      </c>
      <c r="Q38" s="229">
        <f>SUM(Q34:Q37)</f>
        <v>30277.8</v>
      </c>
      <c r="R38" s="232">
        <f t="shared" si="4"/>
        <v>0.54701366887060199</v>
      </c>
      <c r="S38" s="236"/>
      <c r="T38" s="235">
        <v>0</v>
      </c>
      <c r="U38" s="220"/>
      <c r="V38" s="233"/>
      <c r="W38" s="229">
        <f>SUM(W34:W37)</f>
        <v>0</v>
      </c>
      <c r="X38" s="229">
        <f>SUM(X34:X37)</f>
        <v>0</v>
      </c>
      <c r="Y38" s="232">
        <f t="shared" si="9"/>
        <v>0</v>
      </c>
      <c r="Z38" s="262">
        <f t="shared" si="10"/>
        <v>0</v>
      </c>
      <c r="AA38" s="229">
        <f>SUM(AA34:AA37)</f>
        <v>314.47619047619048</v>
      </c>
      <c r="AB38" s="229">
        <f>SUM(AB34:AB37)</f>
        <v>200</v>
      </c>
      <c r="AC38" s="230">
        <f t="shared" si="12"/>
        <v>0.31330203078092023</v>
      </c>
      <c r="AD38" s="229">
        <f>SUM(AD34:AD37)</f>
        <v>903.43773595986158</v>
      </c>
      <c r="AE38" s="229">
        <f>SUM(AE34:AE37)</f>
        <v>9486.0962275785459</v>
      </c>
      <c r="AF38" s="229">
        <f>SUM(AF34:AF37)</f>
        <v>628.95238095238096</v>
      </c>
      <c r="AG38" s="229">
        <f>SUM(AG34:AG37)</f>
        <v>480</v>
      </c>
      <c r="AH38" s="230">
        <f t="shared" si="16"/>
        <v>0.35520104590090912</v>
      </c>
      <c r="AI38" s="229">
        <f>SUM(AI34:AI37)</f>
        <v>2048.515471919723</v>
      </c>
      <c r="AJ38" s="229">
        <f>SUM(AJ34:AJ37)</f>
        <v>10754.706227578547</v>
      </c>
      <c r="AK38" s="229">
        <f>SUM(AK34:AK37)</f>
        <v>943.42857142857144</v>
      </c>
      <c r="AL38" s="229">
        <f>SUM(AL34:AL37)</f>
        <v>670</v>
      </c>
      <c r="AM38" s="230">
        <f t="shared" si="20"/>
        <v>0.34484141072033986</v>
      </c>
      <c r="AN38" s="229">
        <f>SUM(AN34:AN37)</f>
        <v>2983.1540758595156</v>
      </c>
      <c r="AO38" s="229">
        <f>SUM(AO34:AO37)</f>
        <v>10441.039265508305</v>
      </c>
      <c r="AP38" s="229">
        <f>SUM(AP34:AP37)</f>
        <v>1257.9047619047619</v>
      </c>
      <c r="AQ38" s="229">
        <f>SUM(AQ34:AQ37)</f>
        <v>945</v>
      </c>
      <c r="AR38" s="230">
        <f t="shared" si="24"/>
        <v>0.37800964896060574</v>
      </c>
      <c r="AS38" s="229">
        <f>SUM(AS34:AS37)</f>
        <v>4360.1144949712107</v>
      </c>
      <c r="AT38" s="229">
        <f>SUM(AT34:AT37)</f>
        <v>11445.300549299429</v>
      </c>
      <c r="AU38" s="229">
        <f>SUM(AU34:AU37)</f>
        <v>1415.1428571428573</v>
      </c>
      <c r="AV38" s="229">
        <f>SUM(AV34:AV37)</f>
        <v>1100</v>
      </c>
      <c r="AW38" s="230">
        <f t="shared" si="28"/>
        <v>0.39843113537946417</v>
      </c>
      <c r="AX38" s="229">
        <f>SUM(AX34:AX37)</f>
        <v>5170.1220989110034</v>
      </c>
      <c r="AY38" s="229">
        <f>SUM(AY34:AY37)</f>
        <v>12063.618230792341</v>
      </c>
      <c r="AZ38" s="229">
        <f>SUM(AZ34:AZ37)</f>
        <v>1729.6190476190477</v>
      </c>
      <c r="BA38" s="229">
        <f>SUM(BA34:BA37)</f>
        <v>1291</v>
      </c>
      <c r="BB38" s="230">
        <f t="shared" si="32"/>
        <v>0.37632339964494688</v>
      </c>
      <c r="BC38" s="229">
        <f>SUM(BC34:BC37)</f>
        <v>5968.4138536889268</v>
      </c>
      <c r="BD38" s="229">
        <f>SUM(BD34:BD37)</f>
        <v>11394.244629769772</v>
      </c>
      <c r="BE38" s="229">
        <f>SUM(BE34:BE37)</f>
        <v>2044.0952380952383</v>
      </c>
      <c r="BF38" s="229">
        <f>SUM(BF34:BF37)</f>
        <v>1576</v>
      </c>
      <c r="BG38" s="230">
        <f t="shared" si="36"/>
        <v>0.38263634258665741</v>
      </c>
      <c r="BH38" s="229">
        <f>SUM(BH34:BH37)</f>
        <v>7171.906023638754</v>
      </c>
      <c r="BI38" s="229">
        <f>SUM(BI34:BI37)</f>
        <v>11585.386653570295</v>
      </c>
      <c r="BJ38" s="229">
        <f>SUM(BJ34:BJ37)</f>
        <v>2358.5714285714289</v>
      </c>
      <c r="BK38" s="229">
        <f>SUM(BK34:BK37)</f>
        <v>1906</v>
      </c>
      <c r="BL38" s="230">
        <f t="shared" si="40"/>
        <v>0.40254961980758064</v>
      </c>
      <c r="BM38" s="229">
        <f>SUM(BM34:BM37)</f>
        <v>8705.9406275785477</v>
      </c>
      <c r="BN38" s="229">
        <f>SUM(BN34:BN37)</f>
        <v>12188.316878609965</v>
      </c>
      <c r="BO38" s="229">
        <f>SUM(BO34:BO37)</f>
        <v>2673.0476190476188</v>
      </c>
      <c r="BP38" s="229">
        <f>SUM(BP34:BP37)</f>
        <v>2194</v>
      </c>
      <c r="BQ38" s="230">
        <f t="shared" si="44"/>
        <v>0.40014815066006182</v>
      </c>
      <c r="BR38" s="229">
        <f>SUM(BR34:BR37)</f>
        <v>9807.8712615685108</v>
      </c>
      <c r="BS38" s="229">
        <f>SUM(BS34:BS37)</f>
        <v>12115.60567605522</v>
      </c>
      <c r="BT38" s="229">
        <f>SUM(BT34:BT37)</f>
        <v>2987.5238095238096</v>
      </c>
      <c r="BU38" s="229">
        <f>SUM(BU34:BU37)</f>
        <v>2495</v>
      </c>
      <c r="BV38" s="230">
        <f t="shared" si="48"/>
        <v>0.40016049607466225</v>
      </c>
      <c r="BW38" s="229">
        <f>SUM(BW34:BW37)</f>
        <v>10962.076661568513</v>
      </c>
      <c r="BX38" s="229">
        <f>SUM(BX34:BX37)</f>
        <v>12115.979468049409</v>
      </c>
    </row>
    <row r="39" spans="1:76" s="181" customFormat="1" ht="23.25" customHeight="1" x14ac:dyDescent="0.2">
      <c r="A39" s="203" t="s">
        <v>20</v>
      </c>
      <c r="B39" s="227" t="s">
        <v>56</v>
      </c>
      <c r="C39" s="202" t="s">
        <v>55</v>
      </c>
      <c r="D39" s="247" t="s">
        <v>54</v>
      </c>
      <c r="E39" s="259" t="s">
        <v>150</v>
      </c>
      <c r="F39" s="198">
        <v>18</v>
      </c>
      <c r="G39" s="258">
        <v>18</v>
      </c>
      <c r="H39" s="246"/>
      <c r="I39" s="245">
        <v>630</v>
      </c>
      <c r="J39" s="245">
        <v>630</v>
      </c>
      <c r="K39" s="212">
        <v>10.293699999999999</v>
      </c>
      <c r="L39" s="225">
        <v>731</v>
      </c>
      <c r="M39" s="212">
        <f>K39</f>
        <v>10.293699999999999</v>
      </c>
      <c r="N39" s="224">
        <v>756</v>
      </c>
      <c r="O39" s="157">
        <f>(N39*M39)</f>
        <v>7782.0371999999998</v>
      </c>
      <c r="P39" s="157">
        <f>G39*$R$1</f>
        <v>11113.199999999999</v>
      </c>
      <c r="Q39" s="157">
        <f>(P39-((H39+I39)))+(J39)</f>
        <v>11113.199999999999</v>
      </c>
      <c r="R39" s="209">
        <f t="shared" si="4"/>
        <v>0.7002517006802722</v>
      </c>
      <c r="S39" s="222">
        <f>R39*100</f>
        <v>70.025170068027222</v>
      </c>
      <c r="T39" s="251">
        <v>70</v>
      </c>
      <c r="U39" s="220">
        <f t="shared" si="6"/>
        <v>755.72826097515951</v>
      </c>
      <c r="V39" s="219">
        <f>M39</f>
        <v>10.293699999999999</v>
      </c>
      <c r="W39" s="223"/>
      <c r="X39" s="218">
        <f>W39*V39</f>
        <v>0</v>
      </c>
      <c r="Y39" s="187">
        <f t="shared" si="9"/>
        <v>0</v>
      </c>
      <c r="Z39" s="217">
        <f t="shared" si="10"/>
        <v>0</v>
      </c>
      <c r="AA39" s="185">
        <f>($N39/$Z$3)*AE$3</f>
        <v>72</v>
      </c>
      <c r="AB39" s="214">
        <v>27</v>
      </c>
      <c r="AC39" s="215">
        <f t="shared" si="12"/>
        <v>0.26259438775510202</v>
      </c>
      <c r="AD39" s="214">
        <f>AB39*$M39</f>
        <v>277.92989999999998</v>
      </c>
      <c r="AE39" s="214">
        <f>(AD39/AE$3)*$Z$3</f>
        <v>2918.2639499999996</v>
      </c>
      <c r="AF39" s="216">
        <f>($N39/$Z$3)*AJ$3</f>
        <v>144</v>
      </c>
      <c r="AG39" s="214">
        <v>87</v>
      </c>
      <c r="AH39" s="215">
        <f t="shared" si="16"/>
        <v>0.42306873582766441</v>
      </c>
      <c r="AI39" s="214">
        <f>AG39*$M39</f>
        <v>895.55189999999993</v>
      </c>
      <c r="AJ39" s="214">
        <f>(AI39/AJ$3)*$Z$3</f>
        <v>4701.6474749999998</v>
      </c>
      <c r="AK39" s="185">
        <f>($N39/$Z$3)*AO$3</f>
        <v>216</v>
      </c>
      <c r="AL39" s="214">
        <v>148</v>
      </c>
      <c r="AM39" s="215">
        <f t="shared" si="20"/>
        <v>0.47980209120685313</v>
      </c>
      <c r="AN39" s="214">
        <f>AL39*$M39</f>
        <v>1523.4675999999999</v>
      </c>
      <c r="AO39" s="214">
        <f>(AN39/AO$3)*$Z$3</f>
        <v>5332.1365999999998</v>
      </c>
      <c r="AP39" s="185">
        <f>($N39/$Z$3)*AT$3</f>
        <v>288</v>
      </c>
      <c r="AQ39" s="214">
        <v>168</v>
      </c>
      <c r="AR39" s="215">
        <f t="shared" si="24"/>
        <v>0.4084801587301588</v>
      </c>
      <c r="AS39" s="214">
        <f>AQ39*$M39</f>
        <v>1729.3416</v>
      </c>
      <c r="AT39" s="214">
        <f>(AS39/AT$3)*$Z$3</f>
        <v>4539.5217000000002</v>
      </c>
      <c r="AU39" s="185">
        <f>($N39/$Z$3)*AY$3</f>
        <v>324</v>
      </c>
      <c r="AV39" s="214">
        <v>200</v>
      </c>
      <c r="AW39" s="215">
        <f t="shared" si="28"/>
        <v>0.43225413622239023</v>
      </c>
      <c r="AX39" s="214">
        <f>AV39*$M39</f>
        <v>2058.7399999999998</v>
      </c>
      <c r="AY39" s="214">
        <f>(AX39/AY$3)*$Z$3</f>
        <v>4803.7266666666665</v>
      </c>
      <c r="AZ39" s="185">
        <f>($N39/$Z$3)*BD$3</f>
        <v>396</v>
      </c>
      <c r="BA39" s="214">
        <v>260</v>
      </c>
      <c r="BB39" s="215">
        <f t="shared" si="32"/>
        <v>0.45976121761836047</v>
      </c>
      <c r="BC39" s="214">
        <f>BA39*$M39</f>
        <v>2676.3619999999996</v>
      </c>
      <c r="BD39" s="214">
        <f>(BC39/BD$3)*$Z$3</f>
        <v>5109.4183636363632</v>
      </c>
      <c r="BE39" s="185">
        <f>($N39/$Z$3)*BI$3</f>
        <v>468</v>
      </c>
      <c r="BF39" s="214">
        <v>371</v>
      </c>
      <c r="BG39" s="215">
        <f t="shared" si="36"/>
        <v>0.55511406186406187</v>
      </c>
      <c r="BH39" s="214">
        <f>BF39*$M39</f>
        <v>3818.9626999999996</v>
      </c>
      <c r="BI39" s="214">
        <f>(BH39/BI$3)*$Z$3</f>
        <v>6169.0935923076922</v>
      </c>
      <c r="BJ39" s="185">
        <f>($N39/$Z$3)*BN$3</f>
        <v>540</v>
      </c>
      <c r="BK39" s="214">
        <v>433</v>
      </c>
      <c r="BL39" s="215">
        <f t="shared" si="40"/>
        <v>0.56149812295288482</v>
      </c>
      <c r="BM39" s="214">
        <f>BK39*$M39</f>
        <v>4457.1720999999998</v>
      </c>
      <c r="BN39" s="214">
        <f>(BM39/BN$3)*$Z$3</f>
        <v>6240.040939999999</v>
      </c>
      <c r="BO39" s="185">
        <f>($N39/$Z$3)*BS$3</f>
        <v>612</v>
      </c>
      <c r="BP39" s="214">
        <v>525</v>
      </c>
      <c r="BQ39" s="215">
        <f t="shared" si="44"/>
        <v>0.60070611577964528</v>
      </c>
      <c r="BR39" s="214">
        <f>BP39*$M39</f>
        <v>5404.1925000000001</v>
      </c>
      <c r="BS39" s="214">
        <f>(BR39/BS$3)*$Z$3</f>
        <v>6675.7672058823528</v>
      </c>
      <c r="BT39" s="185">
        <f>($N39/$Z$3)*BX$3</f>
        <v>684</v>
      </c>
      <c r="BU39" s="214">
        <v>612</v>
      </c>
      <c r="BV39" s="215">
        <f t="shared" si="48"/>
        <v>0.62654099534550667</v>
      </c>
      <c r="BW39" s="242">
        <f>BU39*$M39</f>
        <v>6299.7443999999996</v>
      </c>
      <c r="BX39" s="242">
        <f>(BW39/BX$3)*$Z$3</f>
        <v>6962.8753894736838</v>
      </c>
    </row>
    <row r="40" spans="1:76" s="228" customFormat="1" ht="23.25" customHeight="1" x14ac:dyDescent="0.25">
      <c r="A40" s="241" t="s">
        <v>52</v>
      </c>
      <c r="B40" s="240"/>
      <c r="C40" s="240"/>
      <c r="D40" s="239"/>
      <c r="E40" s="318"/>
      <c r="F40" s="229">
        <f>SUM(F39)</f>
        <v>18</v>
      </c>
      <c r="G40" s="229">
        <f>SUM(G39)</f>
        <v>18</v>
      </c>
      <c r="H40" s="229">
        <f>SUM(H39)</f>
        <v>0</v>
      </c>
      <c r="I40" s="229">
        <f>SUM(I39)</f>
        <v>630</v>
      </c>
      <c r="J40" s="229">
        <f>SUM(J39)</f>
        <v>630</v>
      </c>
      <c r="K40" s="237"/>
      <c r="L40" s="229">
        <f>SUM(L39)</f>
        <v>731</v>
      </c>
      <c r="M40" s="237"/>
      <c r="N40" s="229">
        <f>SUM(N39)</f>
        <v>756</v>
      </c>
      <c r="O40" s="229">
        <f>SUM(O39)</f>
        <v>7782.0371999999998</v>
      </c>
      <c r="P40" s="229">
        <f>SUM(P39)</f>
        <v>11113.199999999999</v>
      </c>
      <c r="Q40" s="229">
        <f>SUM(Q39)</f>
        <v>11113.199999999999</v>
      </c>
      <c r="R40" s="232">
        <f t="shared" si="4"/>
        <v>0.7002517006802722</v>
      </c>
      <c r="S40" s="236"/>
      <c r="T40" s="235"/>
      <c r="U40" s="234"/>
      <c r="V40" s="233"/>
      <c r="W40" s="229">
        <f>SUM(W39)</f>
        <v>0</v>
      </c>
      <c r="X40" s="229">
        <f>SUM(X39)</f>
        <v>0</v>
      </c>
      <c r="Y40" s="232">
        <f t="shared" si="9"/>
        <v>0</v>
      </c>
      <c r="Z40" s="231">
        <f t="shared" si="10"/>
        <v>0</v>
      </c>
      <c r="AA40" s="229">
        <f>SUM(AA39)</f>
        <v>72</v>
      </c>
      <c r="AB40" s="229">
        <f>SUM(AB39)</f>
        <v>27</v>
      </c>
      <c r="AC40" s="230">
        <f t="shared" si="12"/>
        <v>0.26259438775510202</v>
      </c>
      <c r="AD40" s="229">
        <f>SUM(AD39)</f>
        <v>277.92989999999998</v>
      </c>
      <c r="AE40" s="229">
        <f>SUM(AE39)</f>
        <v>2918.2639499999996</v>
      </c>
      <c r="AF40" s="229">
        <f>SUM(AF39)</f>
        <v>144</v>
      </c>
      <c r="AG40" s="229">
        <f>SUM(AG39)</f>
        <v>87</v>
      </c>
      <c r="AH40" s="230">
        <f t="shared" si="16"/>
        <v>0.42306873582766441</v>
      </c>
      <c r="AI40" s="229">
        <f>SUM(AI39)</f>
        <v>895.55189999999993</v>
      </c>
      <c r="AJ40" s="229">
        <f>SUM(AJ39)</f>
        <v>4701.6474749999998</v>
      </c>
      <c r="AK40" s="229">
        <f>SUM(AK39)</f>
        <v>216</v>
      </c>
      <c r="AL40" s="229">
        <f>SUM(AL39)</f>
        <v>148</v>
      </c>
      <c r="AM40" s="230">
        <f t="shared" si="20"/>
        <v>0.47980209120685313</v>
      </c>
      <c r="AN40" s="229">
        <f>SUM(AN39)</f>
        <v>1523.4675999999999</v>
      </c>
      <c r="AO40" s="229">
        <f>SUM(AO39)</f>
        <v>5332.1365999999998</v>
      </c>
      <c r="AP40" s="229">
        <f>SUM(AP39)</f>
        <v>288</v>
      </c>
      <c r="AQ40" s="229">
        <f>SUM(AQ39)</f>
        <v>168</v>
      </c>
      <c r="AR40" s="230">
        <f t="shared" si="24"/>
        <v>0.4084801587301588</v>
      </c>
      <c r="AS40" s="229">
        <f>SUM(AS39)</f>
        <v>1729.3416</v>
      </c>
      <c r="AT40" s="229">
        <f>SUM(AT39)</f>
        <v>4539.5217000000002</v>
      </c>
      <c r="AU40" s="229">
        <f>SUM(AU39)</f>
        <v>324</v>
      </c>
      <c r="AV40" s="229">
        <f>SUM(AV39)</f>
        <v>200</v>
      </c>
      <c r="AW40" s="230">
        <f t="shared" si="28"/>
        <v>0.43225413622239023</v>
      </c>
      <c r="AX40" s="229">
        <f>SUM(AX39)</f>
        <v>2058.7399999999998</v>
      </c>
      <c r="AY40" s="229">
        <f>SUM(AY39)</f>
        <v>4803.7266666666665</v>
      </c>
      <c r="AZ40" s="229">
        <f>SUM(AZ39)</f>
        <v>396</v>
      </c>
      <c r="BA40" s="229">
        <f>SUM(BA39)</f>
        <v>260</v>
      </c>
      <c r="BB40" s="230">
        <f t="shared" si="32"/>
        <v>0.45976121761836047</v>
      </c>
      <c r="BC40" s="229">
        <f>SUM(BC39)</f>
        <v>2676.3619999999996</v>
      </c>
      <c r="BD40" s="229">
        <f>SUM(BD39)</f>
        <v>5109.4183636363632</v>
      </c>
      <c r="BE40" s="229">
        <f>SUM(BE39)</f>
        <v>468</v>
      </c>
      <c r="BF40" s="229">
        <f>SUM(BF39)</f>
        <v>371</v>
      </c>
      <c r="BG40" s="230">
        <f t="shared" si="36"/>
        <v>0.55511406186406187</v>
      </c>
      <c r="BH40" s="229">
        <f>SUM(BH39)</f>
        <v>3818.9626999999996</v>
      </c>
      <c r="BI40" s="229">
        <f>SUM(BI39)</f>
        <v>6169.0935923076922</v>
      </c>
      <c r="BJ40" s="229">
        <f>SUM(BJ39)</f>
        <v>540</v>
      </c>
      <c r="BK40" s="229">
        <f>SUM(BK39)</f>
        <v>433</v>
      </c>
      <c r="BL40" s="230">
        <f t="shared" si="40"/>
        <v>0.56149812295288482</v>
      </c>
      <c r="BM40" s="229">
        <f>SUM(BM39)</f>
        <v>4457.1720999999998</v>
      </c>
      <c r="BN40" s="229">
        <f>SUM(BN39)</f>
        <v>6240.040939999999</v>
      </c>
      <c r="BO40" s="229">
        <f>SUM(BO39)</f>
        <v>612</v>
      </c>
      <c r="BP40" s="229">
        <f>SUM(BP39)</f>
        <v>525</v>
      </c>
      <c r="BQ40" s="230">
        <f t="shared" si="44"/>
        <v>0.60070611577964528</v>
      </c>
      <c r="BR40" s="229">
        <f>SUM(BR39)</f>
        <v>5404.1925000000001</v>
      </c>
      <c r="BS40" s="229">
        <f>SUM(BS39)</f>
        <v>6675.7672058823528</v>
      </c>
      <c r="BT40" s="229">
        <f>SUM(BT39)</f>
        <v>684</v>
      </c>
      <c r="BU40" s="229">
        <f>SUM(BU39)</f>
        <v>612</v>
      </c>
      <c r="BV40" s="230">
        <f t="shared" si="48"/>
        <v>0.62654099534550667</v>
      </c>
      <c r="BW40" s="229">
        <f>SUM(BW39)</f>
        <v>6299.7443999999996</v>
      </c>
      <c r="BX40" s="229">
        <f>SUM(BX39)</f>
        <v>6962.8753894736838</v>
      </c>
    </row>
    <row r="41" spans="1:76" s="181" customFormat="1" ht="23.25" customHeight="1" x14ac:dyDescent="0.2">
      <c r="A41" s="203" t="s">
        <v>20</v>
      </c>
      <c r="B41" s="227" t="s">
        <v>51</v>
      </c>
      <c r="C41" s="202" t="s">
        <v>42</v>
      </c>
      <c r="D41" s="247" t="s">
        <v>50</v>
      </c>
      <c r="E41" s="317" t="s">
        <v>40</v>
      </c>
      <c r="F41" s="198">
        <v>16</v>
      </c>
      <c r="G41" s="258">
        <v>16</v>
      </c>
      <c r="H41" s="246"/>
      <c r="I41" s="245">
        <v>630</v>
      </c>
      <c r="J41" s="245">
        <v>630</v>
      </c>
      <c r="K41" s="212">
        <v>12.332599999999999</v>
      </c>
      <c r="L41" s="225">
        <v>335</v>
      </c>
      <c r="M41" s="212">
        <f>K41</f>
        <v>12.332599999999999</v>
      </c>
      <c r="N41" s="244">
        <v>388</v>
      </c>
      <c r="O41" s="157">
        <f>(N41*M41)</f>
        <v>4785.0487999999996</v>
      </c>
      <c r="P41" s="157">
        <f>G41*$R$1</f>
        <v>9878.4</v>
      </c>
      <c r="Q41" s="157">
        <f>(P41-((H41+I41)))+(J41)</f>
        <v>9878.4</v>
      </c>
      <c r="R41" s="209">
        <f t="shared" si="4"/>
        <v>0.48439512471655327</v>
      </c>
      <c r="S41" s="222">
        <f>R41*100</f>
        <v>48.439512471655327</v>
      </c>
      <c r="T41" s="243">
        <v>48.4</v>
      </c>
      <c r="U41" s="220">
        <f t="shared" si="6"/>
        <v>387.68350550573274</v>
      </c>
      <c r="V41" s="219">
        <f>M41</f>
        <v>12.332599999999999</v>
      </c>
      <c r="W41" s="223"/>
      <c r="X41" s="218">
        <f>W41*V41</f>
        <v>0</v>
      </c>
      <c r="Y41" s="187">
        <f t="shared" si="9"/>
        <v>0</v>
      </c>
      <c r="Z41" s="217">
        <f t="shared" si="10"/>
        <v>0</v>
      </c>
      <c r="AA41" s="185">
        <f>($N41/$Z$3)*AE$3</f>
        <v>36.952380952380949</v>
      </c>
      <c r="AB41" s="214">
        <v>20</v>
      </c>
      <c r="AC41" s="215">
        <f t="shared" si="12"/>
        <v>0.26217261904761907</v>
      </c>
      <c r="AD41" s="214">
        <f>AB41*$M41</f>
        <v>246.65199999999999</v>
      </c>
      <c r="AE41" s="214">
        <f>(AD41/AE$3)*$Z$3</f>
        <v>2589.846</v>
      </c>
      <c r="AF41" s="216">
        <f>($N41/$Z$3)*AJ$3</f>
        <v>73.904761904761898</v>
      </c>
      <c r="AG41" s="214">
        <v>60</v>
      </c>
      <c r="AH41" s="215">
        <f t="shared" si="16"/>
        <v>0.39325892857142852</v>
      </c>
      <c r="AI41" s="214">
        <f>AG41*$M41</f>
        <v>739.9559999999999</v>
      </c>
      <c r="AJ41" s="214">
        <f>(AI41/AJ$3)*$Z$3</f>
        <v>3884.7689999999993</v>
      </c>
      <c r="AK41" s="185">
        <f>($N41/$Z$3)*AO$3</f>
        <v>110.85714285714285</v>
      </c>
      <c r="AL41" s="214">
        <v>80</v>
      </c>
      <c r="AM41" s="215">
        <f t="shared" si="20"/>
        <v>0.34956349206349202</v>
      </c>
      <c r="AN41" s="214">
        <f>AL41*$M41</f>
        <v>986.60799999999995</v>
      </c>
      <c r="AO41" s="214">
        <f>(AN41/AO$3)*$Z$3</f>
        <v>3453.1279999999997</v>
      </c>
      <c r="AP41" s="185">
        <f>($N41/$Z$3)*AT$3</f>
        <v>147.8095238095238</v>
      </c>
      <c r="AQ41" s="214">
        <v>90</v>
      </c>
      <c r="AR41" s="215">
        <f t="shared" si="24"/>
        <v>0.29494419642857139</v>
      </c>
      <c r="AS41" s="214">
        <f>AQ41*$M41</f>
        <v>1109.934</v>
      </c>
      <c r="AT41" s="214">
        <f>(AS41/AT$3)*$Z$3</f>
        <v>2913.5767499999997</v>
      </c>
      <c r="AU41" s="185">
        <f>($N41/$Z$3)*AY$3</f>
        <v>166.28571428571428</v>
      </c>
      <c r="AV41" s="214">
        <v>100</v>
      </c>
      <c r="AW41" s="215">
        <f t="shared" si="28"/>
        <v>0.29130291005291009</v>
      </c>
      <c r="AX41" s="214">
        <f>AV41*$M41</f>
        <v>1233.26</v>
      </c>
      <c r="AY41" s="214">
        <f>(AX41/AY$3)*$Z$3</f>
        <v>2877.606666666667</v>
      </c>
      <c r="AZ41" s="185">
        <f>($N41/$Z$3)*BD$3</f>
        <v>203.23809523809521</v>
      </c>
      <c r="BA41" s="214">
        <v>110</v>
      </c>
      <c r="BB41" s="215">
        <f t="shared" si="32"/>
        <v>0.26217261904761907</v>
      </c>
      <c r="BC41" s="214">
        <f>BA41*$M41</f>
        <v>1356.586</v>
      </c>
      <c r="BD41" s="214">
        <f>(BC41/BD$3)*$Z$3</f>
        <v>2589.846</v>
      </c>
      <c r="BE41" s="185">
        <f>($N41/$Z$3)*BI$3</f>
        <v>240.19047619047618</v>
      </c>
      <c r="BF41" s="214">
        <v>140</v>
      </c>
      <c r="BG41" s="215">
        <f t="shared" si="36"/>
        <v>0.28233974358974362</v>
      </c>
      <c r="BH41" s="214">
        <f>BF41*$M41</f>
        <v>1726.5639999999999</v>
      </c>
      <c r="BI41" s="214">
        <f>(BH41/BI$3)*$Z$3</f>
        <v>2789.0649230769232</v>
      </c>
      <c r="BJ41" s="185">
        <f>($N41/$Z$3)*BN$3</f>
        <v>277.14285714285711</v>
      </c>
      <c r="BK41" s="214">
        <v>160</v>
      </c>
      <c r="BL41" s="215">
        <f t="shared" si="40"/>
        <v>0.27965079365079365</v>
      </c>
      <c r="BM41" s="214">
        <f>BK41*$M41</f>
        <v>1973.2159999999999</v>
      </c>
      <c r="BN41" s="214">
        <f>(BM41/BN$3)*$Z$3</f>
        <v>2762.5023999999999</v>
      </c>
      <c r="BO41" s="185">
        <f>($N41/$Z$3)*BS$3</f>
        <v>314.09523809523807</v>
      </c>
      <c r="BP41" s="214">
        <v>198</v>
      </c>
      <c r="BQ41" s="215">
        <f t="shared" si="44"/>
        <v>0.30535399159663862</v>
      </c>
      <c r="BR41" s="214">
        <f>BP41*$M41</f>
        <v>2441.8548000000001</v>
      </c>
      <c r="BS41" s="214">
        <f>(BR41/BS$3)*$Z$3</f>
        <v>3016.408870588235</v>
      </c>
      <c r="BT41" s="185">
        <f>($N41/$Z$3)*BX$3</f>
        <v>351.04761904761904</v>
      </c>
      <c r="BU41" s="214">
        <f>BP41+20</f>
        <v>218</v>
      </c>
      <c r="BV41" s="215">
        <f t="shared" si="48"/>
        <v>0.30080858395989973</v>
      </c>
      <c r="BW41" s="242">
        <f>BU41*$M41</f>
        <v>2688.5067999999997</v>
      </c>
      <c r="BX41" s="242">
        <f>(BW41/BX$3)*$Z$3</f>
        <v>2971.5075157894735</v>
      </c>
    </row>
    <row r="42" spans="1:76" s="228" customFormat="1" ht="23.25" customHeight="1" x14ac:dyDescent="0.2">
      <c r="A42" s="203" t="s">
        <v>20</v>
      </c>
      <c r="B42" s="227" t="s">
        <v>46</v>
      </c>
      <c r="C42" s="202" t="s">
        <v>42</v>
      </c>
      <c r="D42" s="247" t="s">
        <v>49</v>
      </c>
      <c r="E42" s="259" t="s">
        <v>44</v>
      </c>
      <c r="F42" s="198">
        <v>10</v>
      </c>
      <c r="G42" s="258">
        <v>9</v>
      </c>
      <c r="H42" s="257"/>
      <c r="I42" s="245"/>
      <c r="J42" s="245">
        <v>630</v>
      </c>
      <c r="K42" s="212">
        <v>11.772500000000001</v>
      </c>
      <c r="L42" s="256">
        <v>170</v>
      </c>
      <c r="M42" s="212">
        <f>K42</f>
        <v>11.772500000000001</v>
      </c>
      <c r="N42" s="255">
        <v>170</v>
      </c>
      <c r="O42" s="254">
        <f>(N42*M42)</f>
        <v>2001.325</v>
      </c>
      <c r="P42" s="254">
        <f>G42*$R$1</f>
        <v>5556.5999999999995</v>
      </c>
      <c r="Q42" s="254">
        <f>(P42-((H42+I42)))+(J42)</f>
        <v>6186.5999999999995</v>
      </c>
      <c r="R42" s="209">
        <f t="shared" si="4"/>
        <v>0.32349351824911909</v>
      </c>
      <c r="S42" s="222">
        <f>R42*100</f>
        <v>32.349351824911906</v>
      </c>
      <c r="T42" s="251">
        <v>32.4</v>
      </c>
      <c r="U42" s="220">
        <f t="shared" si="6"/>
        <v>152.92744956466336</v>
      </c>
      <c r="V42" s="219">
        <f>M42</f>
        <v>11.772500000000001</v>
      </c>
      <c r="W42" s="223"/>
      <c r="X42" s="253">
        <f>W42*V42</f>
        <v>0</v>
      </c>
      <c r="Y42" s="187">
        <f t="shared" si="9"/>
        <v>0</v>
      </c>
      <c r="Z42" s="217">
        <f t="shared" si="10"/>
        <v>0</v>
      </c>
      <c r="AA42" s="185">
        <f>($N42/$Z$3)*AE$3</f>
        <v>16.19047619047619</v>
      </c>
      <c r="AB42" s="214">
        <v>0</v>
      </c>
      <c r="AC42" s="215">
        <f t="shared" si="12"/>
        <v>0</v>
      </c>
      <c r="AD42" s="214">
        <f>AB42*$M42</f>
        <v>0</v>
      </c>
      <c r="AE42" s="214">
        <f>(AD42/AE$3)*$Z$3</f>
        <v>0</v>
      </c>
      <c r="AF42" s="216">
        <f>($N42/$Z$3)*AJ$3</f>
        <v>32.38095238095238</v>
      </c>
      <c r="AG42" s="214">
        <v>20</v>
      </c>
      <c r="AH42" s="215">
        <f t="shared" si="16"/>
        <v>0.19980482009504416</v>
      </c>
      <c r="AI42" s="214">
        <f>AG42*$M42</f>
        <v>235.45000000000002</v>
      </c>
      <c r="AJ42" s="214">
        <f>(AI42/AJ$3)*$Z$3</f>
        <v>1236.1125000000002</v>
      </c>
      <c r="AK42" s="185">
        <f>($N42/$Z$3)*AO$3</f>
        <v>48.571428571428569</v>
      </c>
      <c r="AL42" s="214">
        <v>30</v>
      </c>
      <c r="AM42" s="215">
        <f t="shared" si="20"/>
        <v>0.19980482009504416</v>
      </c>
      <c r="AN42" s="214">
        <f>AL42*$M42</f>
        <v>353.17500000000001</v>
      </c>
      <c r="AO42" s="214">
        <f>(AN42/AO$3)*$Z$3</f>
        <v>1236.1125000000002</v>
      </c>
      <c r="AP42" s="185">
        <f>($N42/$Z$3)*AT$3</f>
        <v>64.761904761904759</v>
      </c>
      <c r="AQ42" s="214">
        <v>37</v>
      </c>
      <c r="AR42" s="215">
        <f t="shared" si="24"/>
        <v>0.18481945858791585</v>
      </c>
      <c r="AS42" s="214">
        <f>AQ42*$M42</f>
        <v>435.58250000000004</v>
      </c>
      <c r="AT42" s="214">
        <f>(AS42/AT$3)*$Z$3</f>
        <v>1143.4040625</v>
      </c>
      <c r="AU42" s="185">
        <f>($N42/$Z$3)*AY$3</f>
        <v>72.857142857142861</v>
      </c>
      <c r="AV42" s="214">
        <v>47</v>
      </c>
      <c r="AW42" s="215">
        <f t="shared" si="28"/>
        <v>0.20868503432149058</v>
      </c>
      <c r="AX42" s="214">
        <f>AV42*$M42</f>
        <v>553.3075</v>
      </c>
      <c r="AY42" s="214">
        <f>(AX42/AY$3)*$Z$3</f>
        <v>1291.0508333333335</v>
      </c>
      <c r="AZ42" s="185">
        <f>($N42/$Z$3)*BD$3</f>
        <v>89.047619047619037</v>
      </c>
      <c r="BA42" s="214">
        <v>57</v>
      </c>
      <c r="BB42" s="215">
        <f t="shared" si="32"/>
        <v>0.20707044991668214</v>
      </c>
      <c r="BC42" s="214">
        <f>BA42*$M42</f>
        <v>671.03250000000003</v>
      </c>
      <c r="BD42" s="214">
        <f>(BC42/BD$3)*$Z$3</f>
        <v>1281.0620454545456</v>
      </c>
      <c r="BE42" s="185">
        <f>($N42/$Z$3)*BI$3</f>
        <v>105.23809523809524</v>
      </c>
      <c r="BF42" s="214">
        <v>67</v>
      </c>
      <c r="BG42" s="215">
        <f t="shared" si="36"/>
        <v>0.20595266071335319</v>
      </c>
      <c r="BH42" s="214">
        <f>BF42*$M42</f>
        <v>788.75750000000005</v>
      </c>
      <c r="BI42" s="214">
        <f>(BH42/BI$3)*$Z$3</f>
        <v>1274.1467307692308</v>
      </c>
      <c r="BJ42" s="185">
        <f>($N42/$Z$3)*BN$3</f>
        <v>121.42857142857142</v>
      </c>
      <c r="BK42" s="214">
        <v>77</v>
      </c>
      <c r="BL42" s="215">
        <f t="shared" si="40"/>
        <v>0.20513294863091203</v>
      </c>
      <c r="BM42" s="214">
        <f>BK42*$M42</f>
        <v>906.48250000000007</v>
      </c>
      <c r="BN42" s="214">
        <f>(BM42/BN$3)*$Z$3</f>
        <v>1269.0755000000001</v>
      </c>
      <c r="BO42" s="185">
        <f>($N42/$Z$3)*BS$3</f>
        <v>137.61904761904762</v>
      </c>
      <c r="BP42" s="214">
        <v>107</v>
      </c>
      <c r="BQ42" s="215">
        <f t="shared" si="44"/>
        <v>0.25151900882552614</v>
      </c>
      <c r="BR42" s="214">
        <f>BP42*$M42</f>
        <v>1259.6575</v>
      </c>
      <c r="BS42" s="214">
        <f>(BR42/BS$3)*$Z$3</f>
        <v>1556.0474999999999</v>
      </c>
      <c r="BT42" s="185">
        <f>($N42/$Z$3)*BX$3</f>
        <v>153.8095238095238</v>
      </c>
      <c r="BU42" s="214">
        <v>117</v>
      </c>
      <c r="BV42" s="215">
        <f t="shared" si="48"/>
        <v>0.2460754100117912</v>
      </c>
      <c r="BW42" s="214">
        <f>BU42*$M42</f>
        <v>1377.3825000000002</v>
      </c>
      <c r="BX42" s="214">
        <f>(BW42/BX$3)*$Z$3</f>
        <v>1522.3701315789474</v>
      </c>
    </row>
    <row r="43" spans="1:76" s="181" customFormat="1" ht="23.25" customHeight="1" x14ac:dyDescent="0.2">
      <c r="A43" s="203" t="s">
        <v>20</v>
      </c>
      <c r="B43" s="227" t="s">
        <v>48</v>
      </c>
      <c r="C43" s="202" t="s">
        <v>42</v>
      </c>
      <c r="D43" s="247" t="s">
        <v>47</v>
      </c>
      <c r="E43" s="316" t="s">
        <v>40</v>
      </c>
      <c r="F43" s="198">
        <v>14</v>
      </c>
      <c r="G43" s="258">
        <v>14</v>
      </c>
      <c r="H43" s="246"/>
      <c r="I43" s="246"/>
      <c r="J43" s="245"/>
      <c r="K43" s="212">
        <v>12.5603</v>
      </c>
      <c r="L43" s="225">
        <v>221</v>
      </c>
      <c r="M43" s="212">
        <f>K43</f>
        <v>12.5603</v>
      </c>
      <c r="N43" s="244">
        <v>223</v>
      </c>
      <c r="O43" s="157">
        <f>(N43*M43)</f>
        <v>2800.9468999999999</v>
      </c>
      <c r="P43" s="157">
        <f>G43*$R$1</f>
        <v>8643.6</v>
      </c>
      <c r="Q43" s="157">
        <f>(P43-((H43+I43)))+(J43)</f>
        <v>8643.6</v>
      </c>
      <c r="R43" s="209">
        <f t="shared" si="4"/>
        <v>0.32404864871118511</v>
      </c>
      <c r="S43" s="222">
        <f>R43*100</f>
        <v>32.404864871118512</v>
      </c>
      <c r="T43" s="243">
        <v>32.4</v>
      </c>
      <c r="U43" s="220">
        <f t="shared" si="6"/>
        <v>222.96652150028265</v>
      </c>
      <c r="V43" s="219">
        <f>M43</f>
        <v>12.5603</v>
      </c>
      <c r="W43" s="223"/>
      <c r="X43" s="218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21.238095238095237</v>
      </c>
      <c r="AB43" s="214">
        <v>0</v>
      </c>
      <c r="AC43" s="215">
        <f t="shared" si="12"/>
        <v>0</v>
      </c>
      <c r="AD43" s="214">
        <f>AB43*$M43</f>
        <v>0</v>
      </c>
      <c r="AE43" s="214">
        <f>(AD43/AE$3)*$Z$3</f>
        <v>0</v>
      </c>
      <c r="AF43" s="216">
        <f>($N43/$Z$3)*AJ$3</f>
        <v>42.476190476190474</v>
      </c>
      <c r="AG43" s="214">
        <v>10</v>
      </c>
      <c r="AH43" s="215">
        <f t="shared" si="16"/>
        <v>7.6289480077745386E-2</v>
      </c>
      <c r="AI43" s="214">
        <f>AG43*$M43</f>
        <v>125.60299999999999</v>
      </c>
      <c r="AJ43" s="214">
        <f>(AI43/AJ$3)*$Z$3</f>
        <v>659.41575</v>
      </c>
      <c r="AK43" s="185">
        <f>($N43/$Z$3)*AO$3</f>
        <v>63.714285714285708</v>
      </c>
      <c r="AL43" s="214">
        <v>20</v>
      </c>
      <c r="AM43" s="215">
        <f t="shared" si="20"/>
        <v>0.10171930677032717</v>
      </c>
      <c r="AN43" s="214">
        <f>AL43*$M43</f>
        <v>251.20599999999999</v>
      </c>
      <c r="AO43" s="214">
        <f>(AN43/AO$3)*$Z$3</f>
        <v>879.221</v>
      </c>
      <c r="AP43" s="185">
        <f>($N43/$Z$3)*AT$3</f>
        <v>84.952380952380949</v>
      </c>
      <c r="AQ43" s="214">
        <v>26</v>
      </c>
      <c r="AR43" s="215">
        <f t="shared" si="24"/>
        <v>9.9176324101068983E-2</v>
      </c>
      <c r="AS43" s="214">
        <f>AQ43*$M43</f>
        <v>326.56779999999998</v>
      </c>
      <c r="AT43" s="214">
        <f>(AS43/AT$3)*$Z$3</f>
        <v>857.24047499999995</v>
      </c>
      <c r="AU43" s="185">
        <f>($N43/$Z$3)*AY$3</f>
        <v>95.571428571428569</v>
      </c>
      <c r="AV43" s="214">
        <v>40</v>
      </c>
      <c r="AW43" s="215">
        <f t="shared" si="28"/>
        <v>0.13562574236043623</v>
      </c>
      <c r="AX43" s="214">
        <f>AV43*$M43</f>
        <v>502.41199999999998</v>
      </c>
      <c r="AY43" s="214">
        <f>(AX43/AY$3)*$Z$3</f>
        <v>1172.2946666666667</v>
      </c>
      <c r="AZ43" s="185">
        <f>($N43/$Z$3)*BD$3</f>
        <v>116.80952380952381</v>
      </c>
      <c r="BA43" s="214">
        <v>40</v>
      </c>
      <c r="BB43" s="215">
        <f t="shared" si="32"/>
        <v>0.11096651647672054</v>
      </c>
      <c r="BC43" s="214">
        <f>BA43*$M43</f>
        <v>502.41199999999998</v>
      </c>
      <c r="BD43" s="214">
        <f>(BC43/BD$3)*$Z$3</f>
        <v>959.15018181818175</v>
      </c>
      <c r="BE43" s="185">
        <f>($N43/$Z$3)*BI$3</f>
        <v>138.04761904761904</v>
      </c>
      <c r="BF43" s="214">
        <v>50</v>
      </c>
      <c r="BG43" s="215">
        <f t="shared" si="36"/>
        <v>0.11736843088883905</v>
      </c>
      <c r="BH43" s="214">
        <f>BF43*$M43</f>
        <v>628.01499999999999</v>
      </c>
      <c r="BI43" s="214">
        <f>(BH43/BI$3)*$Z$3</f>
        <v>1014.4857692307693</v>
      </c>
      <c r="BJ43" s="185">
        <f>($N43/$Z$3)*BN$3</f>
        <v>159.28571428571428</v>
      </c>
      <c r="BK43" s="214">
        <v>50</v>
      </c>
      <c r="BL43" s="215">
        <f t="shared" si="40"/>
        <v>0.10171930677032717</v>
      </c>
      <c r="BM43" s="214">
        <f>BK43*$M43</f>
        <v>628.01499999999999</v>
      </c>
      <c r="BN43" s="214">
        <f>(BM43/BN$3)*$Z$3</f>
        <v>879.221</v>
      </c>
      <c r="BO43" s="185">
        <f>($N43/$Z$3)*BS$3</f>
        <v>180.52380952380952</v>
      </c>
      <c r="BP43" s="214">
        <v>50</v>
      </c>
      <c r="BQ43" s="215">
        <f t="shared" si="44"/>
        <v>8.9752329503229838E-2</v>
      </c>
      <c r="BR43" s="214">
        <f>BP43*$M43</f>
        <v>628.01499999999999</v>
      </c>
      <c r="BS43" s="214">
        <f>(BR43/BS$3)*$Z$3</f>
        <v>775.7832352941175</v>
      </c>
      <c r="BT43" s="185">
        <f>($N43/$Z$3)*BX$3</f>
        <v>201.76190476190476</v>
      </c>
      <c r="BU43" s="214">
        <v>70</v>
      </c>
      <c r="BV43" s="215">
        <f t="shared" si="48"/>
        <v>0.11242660221983529</v>
      </c>
      <c r="BW43" s="242">
        <f>BU43*$M43</f>
        <v>879.221</v>
      </c>
      <c r="BX43" s="242">
        <f>(BW43/BX$3)*$Z$3</f>
        <v>971.77057894736834</v>
      </c>
    </row>
    <row r="44" spans="1:76" s="228" customFormat="1" ht="23.25" customHeight="1" x14ac:dyDescent="0.2">
      <c r="A44" s="203" t="s">
        <v>20</v>
      </c>
      <c r="B44" s="227" t="s">
        <v>46</v>
      </c>
      <c r="C44" s="202" t="s">
        <v>42</v>
      </c>
      <c r="D44" s="247" t="s">
        <v>45</v>
      </c>
      <c r="E44" s="259" t="s">
        <v>44</v>
      </c>
      <c r="F44" s="198">
        <v>16</v>
      </c>
      <c r="G44" s="258">
        <v>15</v>
      </c>
      <c r="H44" s="257"/>
      <c r="I44" s="245"/>
      <c r="J44" s="245">
        <v>630</v>
      </c>
      <c r="K44" s="212">
        <v>11.772500000000001</v>
      </c>
      <c r="L44" s="256">
        <v>358</v>
      </c>
      <c r="M44" s="212">
        <f>K44</f>
        <v>11.772500000000001</v>
      </c>
      <c r="N44" s="255">
        <v>359</v>
      </c>
      <c r="O44" s="254">
        <f>(N44*M44)</f>
        <v>4226.3275000000003</v>
      </c>
      <c r="P44" s="254">
        <f>G44*$R$1</f>
        <v>9261</v>
      </c>
      <c r="Q44" s="254">
        <f>(P44-((H44+I44)))+(J44)</f>
        <v>9891</v>
      </c>
      <c r="R44" s="209">
        <f t="shared" si="4"/>
        <v>0.42729021332524519</v>
      </c>
      <c r="S44" s="222">
        <f>R44*100</f>
        <v>42.729021332524518</v>
      </c>
      <c r="T44" s="251">
        <v>42.8</v>
      </c>
      <c r="U44" s="220">
        <f t="shared" si="6"/>
        <v>336.6921214695264</v>
      </c>
      <c r="V44" s="219">
        <f>M44</f>
        <v>11.772500000000001</v>
      </c>
      <c r="W44" s="223"/>
      <c r="X44" s="253">
        <f>W44*V44</f>
        <v>0</v>
      </c>
      <c r="Y44" s="187">
        <f t="shared" si="9"/>
        <v>0</v>
      </c>
      <c r="Z44" s="217">
        <f t="shared" si="10"/>
        <v>0</v>
      </c>
      <c r="AA44" s="185">
        <f>($N44/$Z$3)*AE$3</f>
        <v>34.19047619047619</v>
      </c>
      <c r="AB44" s="214">
        <v>20</v>
      </c>
      <c r="AC44" s="215">
        <f t="shared" si="12"/>
        <v>0.24994692144373676</v>
      </c>
      <c r="AD44" s="214">
        <f>AB44*$M44</f>
        <v>235.45000000000002</v>
      </c>
      <c r="AE44" s="214">
        <f>(AD44/AE$3)*$Z$3</f>
        <v>2472.2250000000004</v>
      </c>
      <c r="AF44" s="216">
        <f>($N44/$Z$3)*AJ$3</f>
        <v>68.38095238095238</v>
      </c>
      <c r="AG44" s="214">
        <v>40</v>
      </c>
      <c r="AH44" s="215">
        <f t="shared" si="16"/>
        <v>0.24994692144373676</v>
      </c>
      <c r="AI44" s="214">
        <f>AG44*$M44</f>
        <v>470.90000000000003</v>
      </c>
      <c r="AJ44" s="214">
        <f>(AI44/AJ$3)*$Z$3</f>
        <v>2472.2250000000004</v>
      </c>
      <c r="AK44" s="185">
        <f>($N44/$Z$3)*AO$3</f>
        <v>102.57142857142857</v>
      </c>
      <c r="AL44" s="214">
        <v>60</v>
      </c>
      <c r="AM44" s="215">
        <f t="shared" si="20"/>
        <v>0.24994692144373676</v>
      </c>
      <c r="AN44" s="214">
        <f>AL44*$M44</f>
        <v>706.35</v>
      </c>
      <c r="AO44" s="214">
        <f>(AN44/AO$3)*$Z$3</f>
        <v>2472.2250000000004</v>
      </c>
      <c r="AP44" s="185">
        <f>($N44/$Z$3)*AT$3</f>
        <v>136.76190476190476</v>
      </c>
      <c r="AQ44" s="214">
        <v>100</v>
      </c>
      <c r="AR44" s="215">
        <f t="shared" si="24"/>
        <v>0.31243365180467092</v>
      </c>
      <c r="AS44" s="214">
        <f>AQ44*$M44</f>
        <v>1177.25</v>
      </c>
      <c r="AT44" s="214">
        <f>(AS44/AT$3)*$Z$3</f>
        <v>3090.28125</v>
      </c>
      <c r="AU44" s="185">
        <f>($N44/$Z$3)*AY$3</f>
        <v>153.85714285714286</v>
      </c>
      <c r="AV44" s="214">
        <v>120</v>
      </c>
      <c r="AW44" s="215">
        <f t="shared" si="28"/>
        <v>0.33326256192498233</v>
      </c>
      <c r="AX44" s="214">
        <f>AV44*$M44</f>
        <v>1412.7</v>
      </c>
      <c r="AY44" s="214">
        <f>(AX44/AY$3)*$Z$3</f>
        <v>3296.3</v>
      </c>
      <c r="AZ44" s="185">
        <f>($N44/$Z$3)*BD$3</f>
        <v>188.04761904761904</v>
      </c>
      <c r="BA44" s="214">
        <v>140</v>
      </c>
      <c r="BB44" s="215">
        <f t="shared" si="32"/>
        <v>0.31811426365566497</v>
      </c>
      <c r="BC44" s="214">
        <f>BA44*$M44</f>
        <v>1648.15</v>
      </c>
      <c r="BD44" s="214">
        <f>(BC44/BD$3)*$Z$3</f>
        <v>3146.4681818181821</v>
      </c>
      <c r="BE44" s="185">
        <f>($N44/$Z$3)*BI$3</f>
        <v>222.23809523809524</v>
      </c>
      <c r="BF44" s="214">
        <v>160</v>
      </c>
      <c r="BG44" s="215">
        <f t="shared" si="36"/>
        <v>0.3076269802384452</v>
      </c>
      <c r="BH44" s="214">
        <f>BF44*$M44</f>
        <v>1883.6000000000001</v>
      </c>
      <c r="BI44" s="214">
        <f>(BH44/BI$3)*$Z$3</f>
        <v>3042.7384615384617</v>
      </c>
      <c r="BJ44" s="185">
        <f>($N44/$Z$3)*BN$3</f>
        <v>256.42857142857144</v>
      </c>
      <c r="BK44" s="214">
        <v>180</v>
      </c>
      <c r="BL44" s="215">
        <f t="shared" si="40"/>
        <v>0.29993630573248409</v>
      </c>
      <c r="BM44" s="214">
        <f>BK44*$M44</f>
        <v>2119.0500000000002</v>
      </c>
      <c r="BN44" s="214">
        <f>(BM44/BN$3)*$Z$3</f>
        <v>2966.67</v>
      </c>
      <c r="BO44" s="185">
        <f>($N44/$Z$3)*BS$3</f>
        <v>290.61904761904759</v>
      </c>
      <c r="BP44" s="214">
        <v>220</v>
      </c>
      <c r="BQ44" s="215">
        <f t="shared" si="44"/>
        <v>0.32346072186836522</v>
      </c>
      <c r="BR44" s="214">
        <f>BP44*$M44</f>
        <v>2589.9500000000003</v>
      </c>
      <c r="BS44" s="214">
        <f>(BR44/BS$3)*$Z$3</f>
        <v>3199.3500000000004</v>
      </c>
      <c r="BT44" s="185">
        <f>($N44/$Z$3)*BX$3</f>
        <v>324.8095238095238</v>
      </c>
      <c r="BU44" s="214">
        <v>245</v>
      </c>
      <c r="BV44" s="215">
        <f t="shared" si="48"/>
        <v>0.32229997765113427</v>
      </c>
      <c r="BW44" s="214">
        <f>BU44*$M44</f>
        <v>2884.2625000000003</v>
      </c>
      <c r="BX44" s="214">
        <f>(BW44/BX$3)*$Z$3</f>
        <v>3187.869078947369</v>
      </c>
    </row>
    <row r="45" spans="1:76" s="181" customFormat="1" ht="23.25" customHeight="1" x14ac:dyDescent="0.2">
      <c r="A45" s="203" t="s">
        <v>20</v>
      </c>
      <c r="B45" s="227" t="s">
        <v>43</v>
      </c>
      <c r="C45" s="202" t="s">
        <v>42</v>
      </c>
      <c r="D45" s="247" t="s">
        <v>41</v>
      </c>
      <c r="E45" s="317" t="s">
        <v>40</v>
      </c>
      <c r="F45" s="198">
        <v>14</v>
      </c>
      <c r="G45" s="198">
        <v>12</v>
      </c>
      <c r="H45" s="245"/>
      <c r="I45" s="245"/>
      <c r="J45" s="245">
        <f>630+630</f>
        <v>1260</v>
      </c>
      <c r="K45" s="212">
        <v>12.5603</v>
      </c>
      <c r="L45" s="225">
        <v>314</v>
      </c>
      <c r="M45" s="212">
        <f>K45</f>
        <v>12.5603</v>
      </c>
      <c r="N45" s="244">
        <v>295</v>
      </c>
      <c r="O45" s="157">
        <f>(N45*M45)</f>
        <v>3705.2885000000001</v>
      </c>
      <c r="P45" s="157">
        <f>G45*$R$1</f>
        <v>7408.7999999999993</v>
      </c>
      <c r="Q45" s="157">
        <f>(P45-((H45+I45)))+(J45)</f>
        <v>8668.7999999999993</v>
      </c>
      <c r="R45" s="209">
        <f t="shared" si="4"/>
        <v>0.42742807539682542</v>
      </c>
      <c r="S45" s="222">
        <f>R45*100</f>
        <v>42.742807539682545</v>
      </c>
      <c r="T45" s="251">
        <v>42.8</v>
      </c>
      <c r="U45" s="220">
        <f t="shared" si="6"/>
        <v>252.45944762465859</v>
      </c>
      <c r="V45" s="219">
        <f>M45</f>
        <v>12.5603</v>
      </c>
      <c r="W45" s="223"/>
      <c r="X45" s="218">
        <f>W45*V45</f>
        <v>0</v>
      </c>
      <c r="Y45" s="187">
        <f t="shared" si="9"/>
        <v>0</v>
      </c>
      <c r="Z45" s="217">
        <f t="shared" si="10"/>
        <v>0</v>
      </c>
      <c r="AA45" s="185">
        <f>($N45/$Z$3)*AE$3</f>
        <v>28.095238095238095</v>
      </c>
      <c r="AB45" s="214">
        <v>10</v>
      </c>
      <c r="AC45" s="215">
        <f t="shared" si="12"/>
        <v>0.15213541666666669</v>
      </c>
      <c r="AD45" s="214">
        <f>AB45*$M45</f>
        <v>125.60299999999999</v>
      </c>
      <c r="AE45" s="214">
        <f>(AD45/AE$3)*$Z$3</f>
        <v>1318.8315</v>
      </c>
      <c r="AF45" s="216">
        <f>($N45/$Z$3)*AJ$3</f>
        <v>56.19047619047619</v>
      </c>
      <c r="AG45" s="214">
        <v>30</v>
      </c>
      <c r="AH45" s="215">
        <f t="shared" si="16"/>
        <v>0.22820312500000001</v>
      </c>
      <c r="AI45" s="214">
        <f>AG45*$M45</f>
        <v>376.80899999999997</v>
      </c>
      <c r="AJ45" s="214">
        <f>(AI45/AJ$3)*$Z$3</f>
        <v>1978.2472499999999</v>
      </c>
      <c r="AK45" s="185">
        <f>($N45/$Z$3)*AO$3</f>
        <v>84.285714285714278</v>
      </c>
      <c r="AL45" s="214">
        <v>50</v>
      </c>
      <c r="AM45" s="215">
        <f t="shared" si="20"/>
        <v>0.25355902777777783</v>
      </c>
      <c r="AN45" s="214">
        <f>AL45*$M45</f>
        <v>628.01499999999999</v>
      </c>
      <c r="AO45" s="214">
        <f>(AN45/AO$3)*$Z$3</f>
        <v>2198.0525000000002</v>
      </c>
      <c r="AP45" s="185">
        <f>($N45/$Z$3)*AT$3</f>
        <v>112.38095238095238</v>
      </c>
      <c r="AQ45" s="214">
        <v>65</v>
      </c>
      <c r="AR45" s="215">
        <f t="shared" si="24"/>
        <v>0.24722005208333334</v>
      </c>
      <c r="AS45" s="214">
        <f>AQ45*$M45</f>
        <v>816.41949999999997</v>
      </c>
      <c r="AT45" s="214">
        <f>(AS45/AT$3)*$Z$3</f>
        <v>2143.1011874999999</v>
      </c>
      <c r="AU45" s="185">
        <f>($N45/$Z$3)*AY$3</f>
        <v>126.42857142857143</v>
      </c>
      <c r="AV45" s="214">
        <v>75</v>
      </c>
      <c r="AW45" s="215">
        <f t="shared" si="28"/>
        <v>0.25355902777777783</v>
      </c>
      <c r="AX45" s="214">
        <f>AV45*$M45</f>
        <v>942.02250000000004</v>
      </c>
      <c r="AY45" s="214">
        <f>(AX45/AY$3)*$Z$3</f>
        <v>2198.0525000000002</v>
      </c>
      <c r="AZ45" s="185">
        <f>($N45/$Z$3)*BD$3</f>
        <v>154.52380952380952</v>
      </c>
      <c r="BA45" s="214">
        <v>90</v>
      </c>
      <c r="BB45" s="215">
        <f t="shared" si="32"/>
        <v>0.24894886363636362</v>
      </c>
      <c r="BC45" s="214">
        <f>BA45*$M45</f>
        <v>1130.4269999999999</v>
      </c>
      <c r="BD45" s="214">
        <f>(BC45/BD$3)*$Z$3</f>
        <v>2158.0879090909089</v>
      </c>
      <c r="BE45" s="185">
        <f>($N45/$Z$3)*BI$3</f>
        <v>182.61904761904762</v>
      </c>
      <c r="BF45" s="214">
        <v>120</v>
      </c>
      <c r="BG45" s="215">
        <f t="shared" si="36"/>
        <v>0.28086538461538457</v>
      </c>
      <c r="BH45" s="214">
        <f>BF45*$M45</f>
        <v>1507.2359999999999</v>
      </c>
      <c r="BI45" s="214">
        <f>(BH45/BI$3)*$Z$3</f>
        <v>2434.7658461538458</v>
      </c>
      <c r="BJ45" s="185">
        <f>($N45/$Z$3)*BN$3</f>
        <v>210.71428571428572</v>
      </c>
      <c r="BK45" s="214">
        <v>140</v>
      </c>
      <c r="BL45" s="215">
        <f t="shared" si="40"/>
        <v>0.28398611111111116</v>
      </c>
      <c r="BM45" s="214">
        <f>BK45*$M45</f>
        <v>1758.442</v>
      </c>
      <c r="BN45" s="214">
        <f>(BM45/BN$3)*$Z$3</f>
        <v>2461.8188</v>
      </c>
      <c r="BO45" s="185">
        <f>($N45/$Z$3)*BS$3</f>
        <v>238.8095238095238</v>
      </c>
      <c r="BP45" s="214">
        <v>160</v>
      </c>
      <c r="BQ45" s="215">
        <f t="shared" si="44"/>
        <v>0.28637254901960785</v>
      </c>
      <c r="BR45" s="214">
        <f>BP45*$M45</f>
        <v>2009.6479999999999</v>
      </c>
      <c r="BS45" s="214">
        <f>(BR45/BS$3)*$Z$3</f>
        <v>2482.5063529411764</v>
      </c>
      <c r="BT45" s="185">
        <f>($N45/$Z$3)*BX$3</f>
        <v>266.90476190476193</v>
      </c>
      <c r="BU45" s="214">
        <v>180</v>
      </c>
      <c r="BV45" s="215">
        <f t="shared" si="48"/>
        <v>0.28825657894736839</v>
      </c>
      <c r="BW45" s="242">
        <f>BU45*$M45</f>
        <v>2260.8539999999998</v>
      </c>
      <c r="BX45" s="242">
        <f>(BW45/BX$3)*$Z$3</f>
        <v>2498.8386315789471</v>
      </c>
    </row>
    <row r="46" spans="1:76" s="228" customFormat="1" ht="23.25" customHeight="1" x14ac:dyDescent="0.25">
      <c r="A46" s="241" t="s">
        <v>39</v>
      </c>
      <c r="B46" s="240"/>
      <c r="C46" s="240"/>
      <c r="D46" s="239"/>
      <c r="E46" s="318"/>
      <c r="F46" s="229">
        <f>SUM(F41:F45)</f>
        <v>70</v>
      </c>
      <c r="G46" s="229">
        <f>SUM(G41:G45)</f>
        <v>66</v>
      </c>
      <c r="H46" s="229">
        <f>SUM(H41:H45)</f>
        <v>0</v>
      </c>
      <c r="I46" s="229">
        <f>SUM(I41:I45)</f>
        <v>630</v>
      </c>
      <c r="J46" s="229">
        <f>SUM(J41:J45)</f>
        <v>3150</v>
      </c>
      <c r="K46" s="237"/>
      <c r="L46" s="229">
        <f>SUM(L41:L45)</f>
        <v>1398</v>
      </c>
      <c r="M46" s="237"/>
      <c r="N46" s="229">
        <f>SUM(N41:N45)</f>
        <v>1435</v>
      </c>
      <c r="O46" s="229">
        <f>SUM(O41:O45)</f>
        <v>17518.936699999998</v>
      </c>
      <c r="P46" s="229">
        <f>SUM(P41:P45)</f>
        <v>40748.399999999994</v>
      </c>
      <c r="Q46" s="229">
        <f>SUM(Q41:Q45)</f>
        <v>43268.399999999994</v>
      </c>
      <c r="R46" s="232">
        <f t="shared" si="4"/>
        <v>0.40488986650765918</v>
      </c>
      <c r="S46" s="236"/>
      <c r="T46" s="235"/>
      <c r="U46" s="234"/>
      <c r="V46" s="233"/>
      <c r="W46" s="229">
        <f>SUM(W41:W45)</f>
        <v>0</v>
      </c>
      <c r="X46" s="229">
        <f>SUM(X41:X45)</f>
        <v>0</v>
      </c>
      <c r="Y46" s="232">
        <f t="shared" si="9"/>
        <v>0</v>
      </c>
      <c r="Z46" s="231">
        <f t="shared" si="10"/>
        <v>0</v>
      </c>
      <c r="AA46" s="229">
        <f>SUM(AA41:AA45)</f>
        <v>136.66666666666666</v>
      </c>
      <c r="AB46" s="229">
        <f>SUM(AB41:AB45)</f>
        <v>50</v>
      </c>
      <c r="AC46" s="230">
        <f t="shared" si="12"/>
        <v>0.14747257814016698</v>
      </c>
      <c r="AD46" s="229">
        <f>SUM(AD41:AD45)</f>
        <v>607.70499999999993</v>
      </c>
      <c r="AE46" s="229">
        <f>SUM(AE41:AE45)</f>
        <v>6380.9025000000001</v>
      </c>
      <c r="AF46" s="229">
        <f>SUM(AF41:AF45)</f>
        <v>273.33333333333331</v>
      </c>
      <c r="AG46" s="229">
        <f>SUM(AG41:AG45)</f>
        <v>160</v>
      </c>
      <c r="AH46" s="230">
        <f t="shared" si="16"/>
        <v>0.23644899048728407</v>
      </c>
      <c r="AI46" s="229">
        <f>SUM(AI41:AI45)</f>
        <v>1948.7180000000001</v>
      </c>
      <c r="AJ46" s="229">
        <f>SUM(AJ41:AJ45)</f>
        <v>10230.7695</v>
      </c>
      <c r="AK46" s="229">
        <f>SUM(AK41:AK45)</f>
        <v>409.99999999999994</v>
      </c>
      <c r="AL46" s="229">
        <f>SUM(AL41:AL45)</f>
        <v>240</v>
      </c>
      <c r="AM46" s="230">
        <f t="shared" si="20"/>
        <v>0.23663317802368475</v>
      </c>
      <c r="AN46" s="229">
        <f>SUM(AN41:AN45)</f>
        <v>2925.3539999999998</v>
      </c>
      <c r="AO46" s="229">
        <f>SUM(AO41:AO45)</f>
        <v>10238.739</v>
      </c>
      <c r="AP46" s="229">
        <f>SUM(AP41:AP45)</f>
        <v>546.66666666666663</v>
      </c>
      <c r="AQ46" s="229">
        <f>SUM(AQ41:AQ45)</f>
        <v>318</v>
      </c>
      <c r="AR46" s="230">
        <f t="shared" si="24"/>
        <v>0.23452690011648225</v>
      </c>
      <c r="AS46" s="229">
        <f>SUM(AS41:AS45)</f>
        <v>3865.7538</v>
      </c>
      <c r="AT46" s="229">
        <f>SUM(AT41:AT45)</f>
        <v>10147.603724999999</v>
      </c>
      <c r="AU46" s="229">
        <f>SUM(AU41:AU45)</f>
        <v>615</v>
      </c>
      <c r="AV46" s="229">
        <f>SUM(AV41:AV45)</f>
        <v>382</v>
      </c>
      <c r="AW46" s="230">
        <f t="shared" si="28"/>
        <v>0.25042073815224664</v>
      </c>
      <c r="AX46" s="229">
        <f>SUM(AX41:AX45)</f>
        <v>4643.7020000000002</v>
      </c>
      <c r="AY46" s="229">
        <f>SUM(AY41:AY45)</f>
        <v>10835.304666666667</v>
      </c>
      <c r="AZ46" s="229">
        <f>SUM(AZ41:AZ45)</f>
        <v>751.66666666666663</v>
      </c>
      <c r="BA46" s="229">
        <f>SUM(BA41:BA45)</f>
        <v>437</v>
      </c>
      <c r="BB46" s="230">
        <f t="shared" si="32"/>
        <v>0.23422669472829641</v>
      </c>
      <c r="BC46" s="229">
        <f>SUM(BC41:BC45)</f>
        <v>5308.6075000000001</v>
      </c>
      <c r="BD46" s="229">
        <f>SUM(BD41:BD45)</f>
        <v>10134.614318181819</v>
      </c>
      <c r="BE46" s="229">
        <f>SUM(BE41:BE45)</f>
        <v>888.33333333333337</v>
      </c>
      <c r="BF46" s="229">
        <f>SUM(BF41:BF45)</f>
        <v>537</v>
      </c>
      <c r="BG46" s="230">
        <f t="shared" si="36"/>
        <v>0.2439471237847767</v>
      </c>
      <c r="BH46" s="229">
        <f>SUM(BH41:BH45)</f>
        <v>6534.1724999999997</v>
      </c>
      <c r="BI46" s="229">
        <f>SUM(BI41:BI45)</f>
        <v>10555.201730769231</v>
      </c>
      <c r="BJ46" s="229">
        <f>SUM(BJ41:BJ45)</f>
        <v>1025</v>
      </c>
      <c r="BK46" s="229">
        <f>SUM(BK41:BK45)</f>
        <v>607</v>
      </c>
      <c r="BL46" s="230">
        <f t="shared" si="40"/>
        <v>0.23895701481912901</v>
      </c>
      <c r="BM46" s="229">
        <f>SUM(BM41:BM45)</f>
        <v>7385.2055</v>
      </c>
      <c r="BN46" s="229">
        <f>SUM(BN41:BN45)</f>
        <v>10339.287700000001</v>
      </c>
      <c r="BO46" s="229">
        <f>SUM(BO41:BO45)</f>
        <v>1161.6666666666665</v>
      </c>
      <c r="BP46" s="229">
        <f>SUM(BP41:BP45)</f>
        <v>735</v>
      </c>
      <c r="BQ46" s="230">
        <f t="shared" si="44"/>
        <v>0.25492266778580974</v>
      </c>
      <c r="BR46" s="229">
        <f>SUM(BR41:BR45)</f>
        <v>8929.1252999999997</v>
      </c>
      <c r="BS46" s="229">
        <f>SUM(BS41:BS45)</f>
        <v>11030.095958823529</v>
      </c>
      <c r="BT46" s="229">
        <f>SUM(BT41:BT45)</f>
        <v>1298.3333333333333</v>
      </c>
      <c r="BU46" s="229">
        <f>SUM(BU41:BU45)</f>
        <v>830</v>
      </c>
      <c r="BV46" s="230">
        <f t="shared" si="48"/>
        <v>0.25774828597410826</v>
      </c>
      <c r="BW46" s="229">
        <f>SUM(BW41:BW45)</f>
        <v>10090.2268</v>
      </c>
      <c r="BX46" s="229">
        <f>SUM(BX41:BX45)</f>
        <v>11152.355936842105</v>
      </c>
    </row>
    <row r="47" spans="1:76" s="181" customFormat="1" ht="23.25" customHeight="1" x14ac:dyDescent="0.2">
      <c r="A47" s="203" t="s">
        <v>20</v>
      </c>
      <c r="B47" s="227" t="s">
        <v>38</v>
      </c>
      <c r="C47" s="202" t="s">
        <v>34</v>
      </c>
      <c r="D47" s="247" t="s">
        <v>37</v>
      </c>
      <c r="E47" s="319" t="s">
        <v>36</v>
      </c>
      <c r="F47" s="198">
        <v>9</v>
      </c>
      <c r="G47" s="198">
        <v>9</v>
      </c>
      <c r="H47" s="245"/>
      <c r="I47" s="245"/>
      <c r="J47" s="245"/>
      <c r="K47" s="249">
        <v>10.172800000000001</v>
      </c>
      <c r="L47" s="225">
        <v>177</v>
      </c>
      <c r="M47" s="212">
        <f>K47</f>
        <v>10.172800000000001</v>
      </c>
      <c r="N47" s="244">
        <v>186</v>
      </c>
      <c r="O47" s="157">
        <f>(N47*M47)</f>
        <v>1892.1408000000001</v>
      </c>
      <c r="P47" s="157">
        <f>G47*$R$1</f>
        <v>5556.5999999999995</v>
      </c>
      <c r="Q47" s="157">
        <f>(P47-((H47+I47)))+(J47)</f>
        <v>5556.5999999999995</v>
      </c>
      <c r="R47" s="209">
        <f t="shared" si="4"/>
        <v>0.34052132599071377</v>
      </c>
      <c r="S47" s="222">
        <f>R47*100</f>
        <v>34.052132599071378</v>
      </c>
      <c r="T47" s="248">
        <v>34</v>
      </c>
      <c r="U47" s="220">
        <f t="shared" si="6"/>
        <v>185.7152406417112</v>
      </c>
      <c r="V47" s="219">
        <f>M47</f>
        <v>10.172800000000001</v>
      </c>
      <c r="W47" s="223"/>
      <c r="X47" s="218">
        <f>W47*V47</f>
        <v>0</v>
      </c>
      <c r="Y47" s="187">
        <f t="shared" si="9"/>
        <v>0</v>
      </c>
      <c r="Z47" s="217">
        <f t="shared" si="10"/>
        <v>0</v>
      </c>
      <c r="AA47" s="185">
        <f>($N47/$Z$3)*AE$3</f>
        <v>17.714285714285715</v>
      </c>
      <c r="AB47" s="214">
        <v>10</v>
      </c>
      <c r="AC47" s="215">
        <f t="shared" si="12"/>
        <v>0.19222978080120939</v>
      </c>
      <c r="AD47" s="214">
        <f>AB47*$M47</f>
        <v>101.72800000000001</v>
      </c>
      <c r="AE47" s="214">
        <f>(AD47/AE$3)*$Z$3</f>
        <v>1068.144</v>
      </c>
      <c r="AF47" s="216">
        <f>($N47/$Z$3)*AJ$3</f>
        <v>35.428571428571431</v>
      </c>
      <c r="AG47" s="214">
        <v>30</v>
      </c>
      <c r="AH47" s="215">
        <f t="shared" si="16"/>
        <v>0.28834467120181412</v>
      </c>
      <c r="AI47" s="214">
        <f>AG47*$M47</f>
        <v>305.18400000000003</v>
      </c>
      <c r="AJ47" s="214">
        <f>(AI47/AJ$3)*$Z$3</f>
        <v>1602.2160000000001</v>
      </c>
      <c r="AK47" s="185">
        <f>($N47/$Z$3)*AO$3</f>
        <v>53.142857142857146</v>
      </c>
      <c r="AL47" s="214">
        <v>50</v>
      </c>
      <c r="AM47" s="215">
        <f t="shared" si="20"/>
        <v>0.32038296800201571</v>
      </c>
      <c r="AN47" s="214">
        <f>AL47*$M47</f>
        <v>508.64000000000004</v>
      </c>
      <c r="AO47" s="214">
        <f>(AN47/AO$3)*$Z$3</f>
        <v>1780.2400000000002</v>
      </c>
      <c r="AP47" s="185">
        <f>($N47/$Z$3)*AT$3</f>
        <v>70.857142857142861</v>
      </c>
      <c r="AQ47" s="214">
        <v>80</v>
      </c>
      <c r="AR47" s="215">
        <f t="shared" si="24"/>
        <v>0.38445956160241879</v>
      </c>
      <c r="AS47" s="214">
        <f>AQ47*$M47</f>
        <v>813.82400000000007</v>
      </c>
      <c r="AT47" s="214">
        <f>(AS47/AT$3)*$Z$3</f>
        <v>2136.288</v>
      </c>
      <c r="AU47" s="185">
        <f>($N47/$Z$3)*AY$3</f>
        <v>79.714285714285722</v>
      </c>
      <c r="AV47" s="214">
        <v>85</v>
      </c>
      <c r="AW47" s="215">
        <f t="shared" si="28"/>
        <v>0.36310069706895109</v>
      </c>
      <c r="AX47" s="214">
        <f>AV47*$M47</f>
        <v>864.68799999999999</v>
      </c>
      <c r="AY47" s="214">
        <f>(AX47/AY$3)*$Z$3</f>
        <v>2017.6053333333334</v>
      </c>
      <c r="AZ47" s="185">
        <f>($N47/$Z$3)*BD$3</f>
        <v>97.428571428571431</v>
      </c>
      <c r="BA47" s="214">
        <v>95</v>
      </c>
      <c r="BB47" s="215">
        <f t="shared" si="32"/>
        <v>0.3320332577475435</v>
      </c>
      <c r="BC47" s="214">
        <f>BA47*$M47</f>
        <v>966.41600000000005</v>
      </c>
      <c r="BD47" s="214">
        <f>(BC47/BD$3)*$Z$3</f>
        <v>1844.9760000000001</v>
      </c>
      <c r="BE47" s="185">
        <f>($N47/$Z$3)*BI$3</f>
        <v>115.14285714285715</v>
      </c>
      <c r="BF47" s="214">
        <v>120</v>
      </c>
      <c r="BG47" s="215">
        <f t="shared" si="36"/>
        <v>0.35488574917146348</v>
      </c>
      <c r="BH47" s="214">
        <f>BF47*$M47</f>
        <v>1220.7360000000001</v>
      </c>
      <c r="BI47" s="214">
        <f>(BH47/BI$3)*$Z$3</f>
        <v>1971.9581538461539</v>
      </c>
      <c r="BJ47" s="185">
        <f>($N47/$Z$3)*BN$3</f>
        <v>132.85714285714286</v>
      </c>
      <c r="BK47" s="214">
        <v>140</v>
      </c>
      <c r="BL47" s="215">
        <f t="shared" si="40"/>
        <v>0.35882892416225753</v>
      </c>
      <c r="BM47" s="214">
        <f>BK47*$M47</f>
        <v>1424.192</v>
      </c>
      <c r="BN47" s="214">
        <f>(BM47/BN$3)*$Z$3</f>
        <v>1993.8688</v>
      </c>
      <c r="BO47" s="185">
        <f>($N47/$Z$3)*BS$3</f>
        <v>150.57142857142858</v>
      </c>
      <c r="BP47" s="214">
        <v>161</v>
      </c>
      <c r="BQ47" s="215">
        <f t="shared" si="44"/>
        <v>0.36410582010582015</v>
      </c>
      <c r="BR47" s="214">
        <f>BP47*$M47</f>
        <v>1637.8208000000002</v>
      </c>
      <c r="BS47" s="214">
        <f>(BR47/BS$3)*$Z$3</f>
        <v>2023.1904000000002</v>
      </c>
      <c r="BT47" s="185">
        <f>($N47/$Z$3)*BX$3</f>
        <v>168.28571428571431</v>
      </c>
      <c r="BU47" s="214">
        <v>180</v>
      </c>
      <c r="BV47" s="215">
        <f t="shared" si="48"/>
        <v>0.36422484783387044</v>
      </c>
      <c r="BW47" s="242">
        <f>BU47*$M47</f>
        <v>1831.104</v>
      </c>
      <c r="BX47" s="242">
        <f>(BW47/BX$3)*$Z$3</f>
        <v>2023.8517894736842</v>
      </c>
    </row>
    <row r="48" spans="1:76" s="181" customFormat="1" ht="23.25" customHeight="1" x14ac:dyDescent="0.2">
      <c r="A48" s="203" t="s">
        <v>20</v>
      </c>
      <c r="B48" s="227" t="s">
        <v>35</v>
      </c>
      <c r="C48" s="202" t="s">
        <v>34</v>
      </c>
      <c r="D48" s="247" t="s">
        <v>33</v>
      </c>
      <c r="E48" s="320" t="s">
        <v>151</v>
      </c>
      <c r="F48" s="198">
        <v>14</v>
      </c>
      <c r="G48" s="198">
        <v>14</v>
      </c>
      <c r="H48" s="246"/>
      <c r="I48" s="246"/>
      <c r="J48" s="245">
        <v>630</v>
      </c>
      <c r="K48" s="212">
        <v>7.5647993683213137</v>
      </c>
      <c r="L48" s="225">
        <v>489</v>
      </c>
      <c r="M48" s="212">
        <f>K48</f>
        <v>7.5647993683213137</v>
      </c>
      <c r="N48" s="244">
        <v>409</v>
      </c>
      <c r="O48" s="157">
        <f>(N48*M48)</f>
        <v>3094.0029416434172</v>
      </c>
      <c r="P48" s="157">
        <f>G48*$R$1</f>
        <v>8643.6</v>
      </c>
      <c r="Q48" s="157">
        <f>(P48-((H48+I48)))+(J48)</f>
        <v>9273.6</v>
      </c>
      <c r="R48" s="209">
        <f t="shared" si="4"/>
        <v>0.33363558290668316</v>
      </c>
      <c r="S48" s="222">
        <f>R48*100</f>
        <v>33.363558290668315</v>
      </c>
      <c r="T48" s="243">
        <v>33.4</v>
      </c>
      <c r="U48" s="220">
        <f t="shared" si="6"/>
        <v>381.63105978587754</v>
      </c>
      <c r="V48" s="219">
        <f>M48</f>
        <v>7.5647993683213137</v>
      </c>
      <c r="W48" s="223"/>
      <c r="X48" s="218">
        <f>W48*V48</f>
        <v>0</v>
      </c>
      <c r="Y48" s="187">
        <f t="shared" si="9"/>
        <v>0</v>
      </c>
      <c r="Z48" s="217">
        <f t="shared" si="10"/>
        <v>0</v>
      </c>
      <c r="AA48" s="185">
        <f>($N48/$Z$3)*AE$3</f>
        <v>38.952380952380949</v>
      </c>
      <c r="AB48" s="214">
        <v>80</v>
      </c>
      <c r="AC48" s="215">
        <f t="shared" si="12"/>
        <v>0.68521733408707552</v>
      </c>
      <c r="AD48" s="214">
        <f>AB48*$M48</f>
        <v>605.18394946570515</v>
      </c>
      <c r="AE48" s="214">
        <f>(AD48/AE$3)*$Z$3</f>
        <v>6354.4314693899041</v>
      </c>
      <c r="AF48" s="216">
        <f>($N48/$Z$3)*AJ$3</f>
        <v>77.904761904761898</v>
      </c>
      <c r="AG48" s="214">
        <v>64</v>
      </c>
      <c r="AH48" s="215">
        <f t="shared" si="16"/>
        <v>0.27408693363483022</v>
      </c>
      <c r="AI48" s="214">
        <f>AG48*$M48</f>
        <v>484.14715957256408</v>
      </c>
      <c r="AJ48" s="214">
        <f>(AI48/AJ$3)*$Z$3</f>
        <v>2541.7725877559615</v>
      </c>
      <c r="AK48" s="185">
        <f>($N48/$Z$3)*AO$3</f>
        <v>116.85714285714285</v>
      </c>
      <c r="AL48" s="214">
        <v>88</v>
      </c>
      <c r="AM48" s="215">
        <f t="shared" si="20"/>
        <v>0.25124635583192767</v>
      </c>
      <c r="AN48" s="214">
        <f>AL48*$M48</f>
        <v>665.70234441227558</v>
      </c>
      <c r="AO48" s="214">
        <f>(AN48/AO$3)*$Z$3</f>
        <v>2329.9582054429643</v>
      </c>
      <c r="AP48" s="185">
        <f>($N48/$Z$3)*AT$3</f>
        <v>155.8095238095238</v>
      </c>
      <c r="AQ48" s="214">
        <v>100</v>
      </c>
      <c r="AR48" s="215">
        <f t="shared" si="24"/>
        <v>0.21413041690221107</v>
      </c>
      <c r="AS48" s="214">
        <f>AQ48*$M48</f>
        <v>756.47993683213133</v>
      </c>
      <c r="AT48" s="214">
        <f>(AS48/AT$3)*$Z$3</f>
        <v>1985.7598341843448</v>
      </c>
      <c r="AU48" s="185">
        <f>($N48/$Z$3)*AY$3</f>
        <v>175.28571428571428</v>
      </c>
      <c r="AV48" s="214">
        <v>112</v>
      </c>
      <c r="AW48" s="215">
        <f t="shared" si="28"/>
        <v>0.21317872616042347</v>
      </c>
      <c r="AX48" s="214">
        <f>AV48*$M48</f>
        <v>847.25752925198708</v>
      </c>
      <c r="AY48" s="214">
        <f>(AX48/AY$3)*$Z$3</f>
        <v>1976.9342349213032</v>
      </c>
      <c r="AZ48" s="185">
        <f>($N48/$Z$3)*BD$3</f>
        <v>214.23809523809521</v>
      </c>
      <c r="BA48" s="214">
        <v>160</v>
      </c>
      <c r="BB48" s="215">
        <f t="shared" si="32"/>
        <v>0.24916993966802747</v>
      </c>
      <c r="BC48" s="214">
        <f>BA48*$M48</f>
        <v>1210.3678989314103</v>
      </c>
      <c r="BD48" s="214">
        <f>(BC48/BD$3)*$Z$3</f>
        <v>2310.7023525054196</v>
      </c>
      <c r="BE48" s="185">
        <f>($N48/$Z$3)*BI$3</f>
        <v>253.19047619047618</v>
      </c>
      <c r="BF48" s="214">
        <v>180</v>
      </c>
      <c r="BG48" s="215">
        <f t="shared" si="36"/>
        <v>0.23719061564552613</v>
      </c>
      <c r="BH48" s="214">
        <f>BF48*$M48</f>
        <v>1361.6638862978364</v>
      </c>
      <c r="BI48" s="214">
        <f>(BH48/BI$3)*$Z$3</f>
        <v>2199.6108932503512</v>
      </c>
      <c r="BJ48" s="185">
        <f>($N48/$Z$3)*BN$3</f>
        <v>292.14285714285711</v>
      </c>
      <c r="BK48" s="214">
        <v>212</v>
      </c>
      <c r="BL48" s="215">
        <f t="shared" si="40"/>
        <v>0.24211012471076668</v>
      </c>
      <c r="BM48" s="214">
        <f>BK48*$M48</f>
        <v>1603.7374660841185</v>
      </c>
      <c r="BN48" s="214">
        <f>(BM48/BN$3)*$Z$3</f>
        <v>2245.232452517766</v>
      </c>
      <c r="BO48" s="185">
        <f>($N48/$Z$3)*BS$3</f>
        <v>331.09523809523807</v>
      </c>
      <c r="BP48" s="214">
        <v>220</v>
      </c>
      <c r="BQ48" s="215">
        <f t="shared" si="44"/>
        <v>0.22168796102817145</v>
      </c>
      <c r="BR48" s="214">
        <f>BP48*$M48</f>
        <v>1664.2558610306889</v>
      </c>
      <c r="BS48" s="214">
        <f>(BR48/BS$3)*$Z$3</f>
        <v>2055.8454753908509</v>
      </c>
      <c r="BT48" s="185">
        <f>($N48/$Z$3)*BX$3</f>
        <v>370.04761904761904</v>
      </c>
      <c r="BU48" s="214">
        <v>268</v>
      </c>
      <c r="BV48" s="215">
        <f t="shared" si="48"/>
        <v>0.24162927044123189</v>
      </c>
      <c r="BW48" s="242">
        <f>BU48*$M48</f>
        <v>2027.3662307101122</v>
      </c>
      <c r="BX48" s="242">
        <f>(BW48/BX$3)*$Z$3</f>
        <v>2240.7732023638082</v>
      </c>
    </row>
    <row r="49" spans="1:78" s="228" customFormat="1" ht="23.25" customHeight="1" x14ac:dyDescent="0.25">
      <c r="A49" s="241" t="s">
        <v>31</v>
      </c>
      <c r="B49" s="240"/>
      <c r="C49" s="240"/>
      <c r="D49" s="239"/>
      <c r="E49" s="238"/>
      <c r="F49" s="229">
        <f>SUM(F47:F48)</f>
        <v>23</v>
      </c>
      <c r="G49" s="229">
        <f>SUM(G47:G48)</f>
        <v>23</v>
      </c>
      <c r="H49" s="229">
        <f>SUM(H47:H48)</f>
        <v>0</v>
      </c>
      <c r="I49" s="229">
        <f>SUM(I47:I48)</f>
        <v>0</v>
      </c>
      <c r="J49" s="229">
        <f>SUM(J47:J48)</f>
        <v>630</v>
      </c>
      <c r="K49" s="237"/>
      <c r="L49" s="229">
        <f>SUM(L47:L48)</f>
        <v>666</v>
      </c>
      <c r="M49" s="237"/>
      <c r="N49" s="229">
        <f>SUM(N47:N48)</f>
        <v>595</v>
      </c>
      <c r="O49" s="229">
        <f>SUM(O47:O48)</f>
        <v>4986.1437416434173</v>
      </c>
      <c r="P49" s="229">
        <f>SUM(P47:P48)</f>
        <v>14200.2</v>
      </c>
      <c r="Q49" s="229">
        <f>SUM(Q47:Q48)</f>
        <v>14830.2</v>
      </c>
      <c r="R49" s="232">
        <f t="shared" si="4"/>
        <v>0.33621554271981613</v>
      </c>
      <c r="S49" s="236"/>
      <c r="T49" s="235"/>
      <c r="U49" s="234"/>
      <c r="V49" s="233"/>
      <c r="W49" s="229">
        <f>SUM(W23:W48)</f>
        <v>0</v>
      </c>
      <c r="X49" s="229">
        <f>SUM(X23:X48)</f>
        <v>0</v>
      </c>
      <c r="Y49" s="232">
        <f t="shared" si="9"/>
        <v>0</v>
      </c>
      <c r="Z49" s="231">
        <f t="shared" si="10"/>
        <v>0</v>
      </c>
      <c r="AA49" s="229">
        <f>SUM(AA47:AA48)</f>
        <v>56.666666666666664</v>
      </c>
      <c r="AB49" s="229">
        <f>SUM(AB47:AB48)</f>
        <v>90</v>
      </c>
      <c r="AC49" s="230">
        <f t="shared" si="12"/>
        <v>0.50050407070638991</v>
      </c>
      <c r="AD49" s="229">
        <f>SUM(AD47:AD48)</f>
        <v>706.91194946570522</v>
      </c>
      <c r="AE49" s="229">
        <f>SUM(AE47:AE48)</f>
        <v>7422.5754693899044</v>
      </c>
      <c r="AF49" s="229">
        <f>SUM(AF47:AF48)</f>
        <v>113.33333333333333</v>
      </c>
      <c r="AG49" s="229">
        <f>SUM(AG47:AG48)</f>
        <v>94</v>
      </c>
      <c r="AH49" s="230">
        <f t="shared" si="16"/>
        <v>0.27942904261277407</v>
      </c>
      <c r="AI49" s="229">
        <f>SUM(AI47:AI48)</f>
        <v>789.33115957256405</v>
      </c>
      <c r="AJ49" s="229">
        <f>SUM(AJ47:AJ48)</f>
        <v>4143.9885877559618</v>
      </c>
      <c r="AK49" s="229">
        <f>SUM(AK47:AK48)</f>
        <v>170</v>
      </c>
      <c r="AL49" s="229">
        <f>SUM(AL47:AL48)</f>
        <v>138</v>
      </c>
      <c r="AM49" s="230">
        <f t="shared" si="20"/>
        <v>0.27715055801290367</v>
      </c>
      <c r="AN49" s="229">
        <f>SUM(AN47:AN48)</f>
        <v>1174.3423444122757</v>
      </c>
      <c r="AO49" s="229">
        <f>SUM(AO47:AO48)</f>
        <v>4110.1982054429645</v>
      </c>
      <c r="AP49" s="229">
        <f>SUM(AP47:AP48)</f>
        <v>226.66666666666666</v>
      </c>
      <c r="AQ49" s="229">
        <f>SUM(AQ47:AQ48)</f>
        <v>180</v>
      </c>
      <c r="AR49" s="230">
        <f t="shared" si="24"/>
        <v>0.27794957817051319</v>
      </c>
      <c r="AS49" s="229">
        <f>SUM(AS47:AS48)</f>
        <v>1570.3039368321315</v>
      </c>
      <c r="AT49" s="229">
        <f>SUM(AT47:AT48)</f>
        <v>4122.0478341843445</v>
      </c>
      <c r="AU49" s="229">
        <f>SUM(AU47:AU48)</f>
        <v>255</v>
      </c>
      <c r="AV49" s="229">
        <f>SUM(AV47:AV48)</f>
        <v>197</v>
      </c>
      <c r="AW49" s="230">
        <f t="shared" si="28"/>
        <v>0.26935169911765428</v>
      </c>
      <c r="AX49" s="229">
        <f>SUM(AX47:AX48)</f>
        <v>1711.945529251987</v>
      </c>
      <c r="AY49" s="229">
        <f>SUM(AY47:AY48)</f>
        <v>3994.5395682546368</v>
      </c>
      <c r="AZ49" s="229">
        <f>SUM(AZ47:AZ48)</f>
        <v>311.66666666666663</v>
      </c>
      <c r="BA49" s="229">
        <f>SUM(BA47:BA48)</f>
        <v>255</v>
      </c>
      <c r="BB49" s="230">
        <f t="shared" si="32"/>
        <v>0.28021728314556915</v>
      </c>
      <c r="BC49" s="229">
        <f>SUM(BC47:BC48)</f>
        <v>2176.7838989314105</v>
      </c>
      <c r="BD49" s="229">
        <f>SUM(BD47:BD48)</f>
        <v>4155.6783525054198</v>
      </c>
      <c r="BE49" s="229">
        <f>SUM(BE47:BE48)</f>
        <v>368.33333333333331</v>
      </c>
      <c r="BF49" s="229">
        <f>SUM(BF47:BF48)</f>
        <v>300</v>
      </c>
      <c r="BG49" s="230">
        <f t="shared" si="36"/>
        <v>0.28128879226824355</v>
      </c>
      <c r="BH49" s="229">
        <f>SUM(BH47:BH48)</f>
        <v>2582.3998862978365</v>
      </c>
      <c r="BI49" s="229">
        <f>SUM(BI47:BI48)</f>
        <v>4171.5690470965055</v>
      </c>
      <c r="BJ49" s="229">
        <f>SUM(BJ47:BJ48)</f>
        <v>425</v>
      </c>
      <c r="BK49" s="229">
        <f>SUM(BK47:BK48)</f>
        <v>352</v>
      </c>
      <c r="BL49" s="230">
        <f t="shared" si="40"/>
        <v>0.28584248712207289</v>
      </c>
      <c r="BM49" s="229">
        <f>SUM(BM47:BM48)</f>
        <v>3027.9294660841188</v>
      </c>
      <c r="BN49" s="229">
        <f>SUM(BN47:BN48)</f>
        <v>4239.1012525177657</v>
      </c>
      <c r="BO49" s="229">
        <f>SUM(BO47:BO48)</f>
        <v>481.66666666666663</v>
      </c>
      <c r="BP49" s="229">
        <f>SUM(BP47:BP48)</f>
        <v>381</v>
      </c>
      <c r="BQ49" s="230">
        <f t="shared" si="44"/>
        <v>0.27504928290858188</v>
      </c>
      <c r="BR49" s="229">
        <f>SUM(BR47:BR48)</f>
        <v>3302.0766610306891</v>
      </c>
      <c r="BS49" s="229">
        <f>SUM(BS47:BS48)</f>
        <v>4079.0358753908513</v>
      </c>
      <c r="BT49" s="229">
        <f>SUM(BT47:BT48)</f>
        <v>538.33333333333337</v>
      </c>
      <c r="BU49" s="229">
        <f>SUM(BU47:BU48)</f>
        <v>448</v>
      </c>
      <c r="BV49" s="230">
        <f t="shared" si="48"/>
        <v>0.28756355220007096</v>
      </c>
      <c r="BW49" s="229">
        <f>SUM(BW47:BW48)</f>
        <v>3858.4702307101124</v>
      </c>
      <c r="BX49" s="229">
        <f>SUM(BX47:BX48)</f>
        <v>4264.6249918374924</v>
      </c>
      <c r="BY49" s="181"/>
      <c r="BZ49" s="181"/>
    </row>
    <row r="50" spans="1:78" s="181" customFormat="1" ht="23.25" customHeight="1" x14ac:dyDescent="0.25">
      <c r="A50" s="203" t="s">
        <v>30</v>
      </c>
      <c r="B50" s="227" t="s">
        <v>29</v>
      </c>
      <c r="C50" s="201" t="s">
        <v>28</v>
      </c>
      <c r="D50" s="226" t="s">
        <v>27</v>
      </c>
      <c r="E50" s="199" t="s">
        <v>21</v>
      </c>
      <c r="F50" s="198">
        <v>14</v>
      </c>
      <c r="G50" s="198">
        <v>13</v>
      </c>
      <c r="H50" s="197"/>
      <c r="I50" s="197"/>
      <c r="J50" s="213"/>
      <c r="K50" s="212">
        <v>21.9329</v>
      </c>
      <c r="L50" s="225">
        <v>99</v>
      </c>
      <c r="M50" s="212">
        <f>K50</f>
        <v>21.9329</v>
      </c>
      <c r="N50" s="224">
        <v>91</v>
      </c>
      <c r="O50" s="157">
        <f>(N50*M50)</f>
        <v>1995.8939</v>
      </c>
      <c r="P50" s="157">
        <f>G50*$R$1</f>
        <v>8026.2</v>
      </c>
      <c r="Q50" s="157">
        <f>(P50-((H50+I50)))+(J50)</f>
        <v>8026.2</v>
      </c>
      <c r="R50" s="209">
        <f t="shared" si="4"/>
        <v>0.24867233560090704</v>
      </c>
      <c r="S50" s="222">
        <f>R50*100</f>
        <v>24.867233560090703</v>
      </c>
      <c r="T50" s="221">
        <v>25</v>
      </c>
      <c r="U50" s="220">
        <f t="shared" si="6"/>
        <v>91.48585002439259</v>
      </c>
      <c r="V50" s="219">
        <f>M50</f>
        <v>21.9329</v>
      </c>
      <c r="W50" s="223"/>
      <c r="X50" s="218">
        <f>W50*V50</f>
        <v>0</v>
      </c>
      <c r="Y50" s="187">
        <f t="shared" si="9"/>
        <v>0</v>
      </c>
      <c r="Z50" s="217">
        <f t="shared" si="10"/>
        <v>0</v>
      </c>
      <c r="AA50" s="185">
        <f>($N50/$Z$3)*AE$3</f>
        <v>8.6666666666666661</v>
      </c>
      <c r="AB50" s="214">
        <v>7</v>
      </c>
      <c r="AC50" s="215">
        <f t="shared" si="12"/>
        <v>0.20085073260073261</v>
      </c>
      <c r="AD50" s="214">
        <f>AB50*$M50</f>
        <v>153.53030000000001</v>
      </c>
      <c r="AE50" s="214">
        <f>(AD50/AE$3)*$Z$3</f>
        <v>1612.0681500000001</v>
      </c>
      <c r="AF50" s="216">
        <f>($N50/$Z$3)*AJ$3</f>
        <v>17.333333333333332</v>
      </c>
      <c r="AG50" s="214">
        <v>10</v>
      </c>
      <c r="AH50" s="215">
        <f t="shared" si="16"/>
        <v>0.1434648090005233</v>
      </c>
      <c r="AI50" s="214">
        <f>AG50*$M50</f>
        <v>219.32900000000001</v>
      </c>
      <c r="AJ50" s="214">
        <f>(AI50/AJ$3)*$Z$3</f>
        <v>1151.4772500000001</v>
      </c>
      <c r="AK50" s="185">
        <f>($N50/$Z$3)*AO$3</f>
        <v>26</v>
      </c>
      <c r="AL50" s="214">
        <v>17</v>
      </c>
      <c r="AM50" s="215">
        <f t="shared" si="20"/>
        <v>0.16259345020059307</v>
      </c>
      <c r="AN50" s="214">
        <f>AL50*$M50</f>
        <v>372.85930000000002</v>
      </c>
      <c r="AO50" s="214">
        <f>(AN50/AO$3)*$Z$3</f>
        <v>1305.00755</v>
      </c>
      <c r="AP50" s="185">
        <f>($N50/$Z$3)*AT$3</f>
        <v>34.666666666666664</v>
      </c>
      <c r="AQ50" s="214">
        <v>22</v>
      </c>
      <c r="AR50" s="215">
        <f t="shared" si="24"/>
        <v>0.15781128990057561</v>
      </c>
      <c r="AS50" s="214">
        <f>AQ50*$M50</f>
        <v>482.52379999999999</v>
      </c>
      <c r="AT50" s="214">
        <f>(AS50/AT$3)*$Z$3</f>
        <v>1266.6249749999999</v>
      </c>
      <c r="AU50" s="185">
        <f>($N50/$Z$3)*AY$3</f>
        <v>39</v>
      </c>
      <c r="AV50" s="214">
        <v>22</v>
      </c>
      <c r="AW50" s="215">
        <f t="shared" si="28"/>
        <v>0.14027670213384499</v>
      </c>
      <c r="AX50" s="214">
        <f>AV50*$M50</f>
        <v>482.52379999999999</v>
      </c>
      <c r="AY50" s="214">
        <f>(AX50/AY$3)*$Z$3</f>
        <v>1125.8888666666667</v>
      </c>
      <c r="AZ50" s="185">
        <f>($N50/$Z$3)*BD$3</f>
        <v>47.666666666666664</v>
      </c>
      <c r="BA50" s="214">
        <v>40</v>
      </c>
      <c r="BB50" s="215">
        <f t="shared" si="32"/>
        <v>0.20867608581894295</v>
      </c>
      <c r="BC50" s="214">
        <f>BA50*$M50</f>
        <v>877.31600000000003</v>
      </c>
      <c r="BD50" s="214">
        <f>(BC50/BD$3)*$Z$3</f>
        <v>1674.876</v>
      </c>
      <c r="BE50" s="185">
        <f>($N50/$Z$3)*BI$3</f>
        <v>56.333333333333329</v>
      </c>
      <c r="BF50" s="214">
        <v>48</v>
      </c>
      <c r="BG50" s="215">
        <f t="shared" si="36"/>
        <v>0.21188648713923439</v>
      </c>
      <c r="BH50" s="214">
        <f>BF50*$M50</f>
        <v>1052.7791999999999</v>
      </c>
      <c r="BI50" s="214">
        <f>(BH50/BI$3)*$Z$3</f>
        <v>1700.643323076923</v>
      </c>
      <c r="BJ50" s="185">
        <f>($N50/$Z$3)*BN$3</f>
        <v>65</v>
      </c>
      <c r="BK50" s="214">
        <v>60</v>
      </c>
      <c r="BL50" s="215">
        <f t="shared" si="40"/>
        <v>0.22954369440083724</v>
      </c>
      <c r="BM50" s="214">
        <f>BK50*$M50</f>
        <v>1315.9739999999999</v>
      </c>
      <c r="BN50" s="214">
        <f>(BM50/BN$3)*$Z$3</f>
        <v>1842.3635999999999</v>
      </c>
      <c r="BO50" s="185">
        <f>($N50/$Z$3)*BS$3</f>
        <v>73.666666666666657</v>
      </c>
      <c r="BP50" s="214">
        <v>65</v>
      </c>
      <c r="BQ50" s="215">
        <f t="shared" si="44"/>
        <v>0.21941676670668267</v>
      </c>
      <c r="BR50" s="214">
        <f>BP50*$M50</f>
        <v>1425.6385</v>
      </c>
      <c r="BS50" s="214">
        <f>(BR50/BS$3)*$Z$3</f>
        <v>1761.0828529411765</v>
      </c>
      <c r="BT50" s="185">
        <f>($N50/$Z$3)*BX$3</f>
        <v>82.333333333333329</v>
      </c>
      <c r="BU50" s="214">
        <v>70</v>
      </c>
      <c r="BV50" s="215">
        <f t="shared" si="48"/>
        <v>0.21142182379024485</v>
      </c>
      <c r="BW50" s="214">
        <f>BU50*$M50</f>
        <v>1535.3030000000001</v>
      </c>
      <c r="BX50" s="214">
        <f>(BW50/BX$3)*$Z$3</f>
        <v>1696.9138421052633</v>
      </c>
    </row>
    <row r="51" spans="1:78" s="181" customFormat="1" ht="23.25" hidden="1" customHeight="1" x14ac:dyDescent="0.25">
      <c r="A51" s="203"/>
      <c r="B51" s="202"/>
      <c r="C51" s="201" t="s">
        <v>26</v>
      </c>
      <c r="D51" s="200" t="s">
        <v>25</v>
      </c>
      <c r="E51" s="199" t="s">
        <v>21</v>
      </c>
      <c r="F51" s="198">
        <v>27</v>
      </c>
      <c r="G51" s="198">
        <v>4</v>
      </c>
      <c r="H51" s="197"/>
      <c r="I51" s="197"/>
      <c r="J51" s="213">
        <f>630*3</f>
        <v>1890</v>
      </c>
      <c r="K51" s="196"/>
      <c r="L51" s="211">
        <v>1</v>
      </c>
      <c r="M51" s="196"/>
      <c r="N51" s="211">
        <v>1</v>
      </c>
      <c r="O51" s="157">
        <f>(N51*M51)</f>
        <v>0</v>
      </c>
      <c r="P51" s="157">
        <f>G51*$R$1</f>
        <v>2469.6</v>
      </c>
      <c r="Q51" s="157">
        <f>(P51-((H51+I51)))+(J51)</f>
        <v>4359.6000000000004</v>
      </c>
      <c r="R51" s="209">
        <f t="shared" si="4"/>
        <v>0</v>
      </c>
      <c r="S51" s="222">
        <v>1</v>
      </c>
      <c r="T51" s="221"/>
      <c r="U51" s="220"/>
      <c r="V51" s="219">
        <f>M51</f>
        <v>0</v>
      </c>
      <c r="W51" s="211"/>
      <c r="X51" s="218">
        <f>W51*V51</f>
        <v>0</v>
      </c>
      <c r="Y51" s="187">
        <f t="shared" si="9"/>
        <v>0</v>
      </c>
      <c r="Z51" s="217"/>
      <c r="AA51" s="185"/>
      <c r="AB51" s="214"/>
      <c r="AC51" s="215">
        <f t="shared" si="12"/>
        <v>0</v>
      </c>
      <c r="AD51" s="214">
        <f>AB51*$M51</f>
        <v>0</v>
      </c>
      <c r="AE51" s="214">
        <f>(AD51/AE$3)*$Z$3</f>
        <v>0</v>
      </c>
      <c r="AF51" s="216"/>
      <c r="AG51" s="214"/>
      <c r="AH51" s="215">
        <f t="shared" si="16"/>
        <v>0</v>
      </c>
      <c r="AI51" s="214">
        <f>AG51*$M51</f>
        <v>0</v>
      </c>
      <c r="AJ51" s="214">
        <f>(AI51/AJ$3)*$Z$3</f>
        <v>0</v>
      </c>
      <c r="AK51" s="205"/>
      <c r="AL51" s="214"/>
      <c r="AM51" s="215">
        <f t="shared" si="20"/>
        <v>0</v>
      </c>
      <c r="AN51" s="214">
        <f>AL51*$M51</f>
        <v>0</v>
      </c>
      <c r="AO51" s="214">
        <f>(AN51/AO$3)*$Z$3</f>
        <v>0</v>
      </c>
      <c r="AP51" s="205"/>
      <c r="AQ51" s="214"/>
      <c r="AR51" s="215">
        <f t="shared" si="24"/>
        <v>0</v>
      </c>
      <c r="AS51" s="214">
        <f>AQ51*$M51</f>
        <v>0</v>
      </c>
      <c r="AT51" s="214">
        <f>(AS51/AT$3)*$Z$3</f>
        <v>0</v>
      </c>
      <c r="AU51" s="205"/>
      <c r="AV51" s="214"/>
      <c r="AW51" s="215">
        <f t="shared" si="28"/>
        <v>0</v>
      </c>
      <c r="AX51" s="214">
        <f>AV51*$M51</f>
        <v>0</v>
      </c>
      <c r="AY51" s="214">
        <f>(AX51/AY$3)*$Z$3</f>
        <v>0</v>
      </c>
      <c r="AZ51" s="205"/>
      <c r="BA51" s="214"/>
      <c r="BB51" s="215">
        <f t="shared" si="32"/>
        <v>0</v>
      </c>
      <c r="BC51" s="214">
        <f>BA51*$M51</f>
        <v>0</v>
      </c>
      <c r="BD51" s="214">
        <f>(BC51/BD$3)*$Z$3</f>
        <v>0</v>
      </c>
      <c r="BE51" s="205"/>
      <c r="BF51" s="214"/>
      <c r="BG51" s="215">
        <f t="shared" si="36"/>
        <v>0</v>
      </c>
      <c r="BH51" s="214">
        <f>BF51*$M51</f>
        <v>0</v>
      </c>
      <c r="BI51" s="214">
        <f>(BH51/BI$3)*$Z$3</f>
        <v>0</v>
      </c>
      <c r="BJ51" s="205"/>
      <c r="BK51" s="214"/>
      <c r="BL51" s="215">
        <f t="shared" si="40"/>
        <v>0</v>
      </c>
      <c r="BM51" s="214">
        <f>BK51*$M51</f>
        <v>0</v>
      </c>
      <c r="BN51" s="214">
        <f>(BM51/BN$3)*$Z$3</f>
        <v>0</v>
      </c>
      <c r="BO51" s="205"/>
      <c r="BP51" s="214"/>
      <c r="BQ51" s="215">
        <f t="shared" si="44"/>
        <v>0</v>
      </c>
      <c r="BR51" s="214">
        <f>BP51*$M51</f>
        <v>0</v>
      </c>
      <c r="BS51" s="214">
        <f>(BR51/BS$3)*$Z$3</f>
        <v>0</v>
      </c>
      <c r="BT51" s="205"/>
      <c r="BU51" s="214"/>
      <c r="BV51" s="215">
        <f t="shared" si="48"/>
        <v>0</v>
      </c>
      <c r="BW51" s="214">
        <f>BU51*$M51</f>
        <v>0</v>
      </c>
      <c r="BX51" s="214">
        <f>(BW51/BX$3)*$Z$3</f>
        <v>0</v>
      </c>
    </row>
    <row r="52" spans="1:78" s="181" customFormat="1" ht="23.25" hidden="1" customHeight="1" x14ac:dyDescent="0.35">
      <c r="A52" s="203" t="s">
        <v>20</v>
      </c>
      <c r="B52" s="202" t="s">
        <v>24</v>
      </c>
      <c r="C52" s="201" t="s">
        <v>23</v>
      </c>
      <c r="D52" s="200" t="s">
        <v>22</v>
      </c>
      <c r="E52" s="199" t="s">
        <v>21</v>
      </c>
      <c r="F52" s="198">
        <v>7</v>
      </c>
      <c r="G52" s="198">
        <v>7</v>
      </c>
      <c r="H52" s="197"/>
      <c r="I52" s="197"/>
      <c r="J52" s="213"/>
      <c r="K52" s="196"/>
      <c r="L52" s="211">
        <v>1</v>
      </c>
      <c r="M52" s="212"/>
      <c r="N52" s="211">
        <v>1</v>
      </c>
      <c r="O52" s="210">
        <f>Q52*0.0001</f>
        <v>0.43218000000000006</v>
      </c>
      <c r="P52" s="157">
        <f>G52*$R$1</f>
        <v>4321.8</v>
      </c>
      <c r="Q52" s="157">
        <f>(P52-((H52+I52)))+(J52)</f>
        <v>4321.8</v>
      </c>
      <c r="R52" s="209">
        <f t="shared" si="4"/>
        <v>1E-4</v>
      </c>
      <c r="S52" s="208">
        <v>1</v>
      </c>
      <c r="T52" s="208">
        <v>1</v>
      </c>
      <c r="U52" s="191"/>
      <c r="V52" s="190"/>
      <c r="W52" s="189"/>
      <c r="X52" s="188"/>
      <c r="Y52" s="207"/>
      <c r="Z52" s="186"/>
      <c r="AA52" s="205"/>
      <c r="AB52" s="182"/>
      <c r="AC52" s="204"/>
      <c r="AD52" s="182"/>
      <c r="AE52" s="182"/>
      <c r="AF52" s="206"/>
      <c r="AG52" s="182"/>
      <c r="AH52" s="204"/>
      <c r="AI52" s="182"/>
      <c r="AJ52" s="182"/>
      <c r="AK52" s="205"/>
      <c r="AL52" s="182"/>
      <c r="AM52" s="204"/>
      <c r="AN52" s="182"/>
      <c r="AO52" s="182"/>
      <c r="AP52" s="205"/>
      <c r="AQ52" s="182"/>
      <c r="AR52" s="204"/>
      <c r="AS52" s="182"/>
      <c r="AT52" s="182"/>
      <c r="AU52" s="205"/>
      <c r="AV52" s="182"/>
      <c r="AW52" s="204"/>
      <c r="AX52" s="182"/>
      <c r="AY52" s="182"/>
      <c r="AZ52" s="205"/>
      <c r="BA52" s="182"/>
      <c r="BB52" s="204"/>
      <c r="BC52" s="182"/>
      <c r="BD52" s="182"/>
      <c r="BE52" s="205"/>
      <c r="BF52" s="182"/>
      <c r="BG52" s="204"/>
      <c r="BH52" s="182"/>
      <c r="BI52" s="182"/>
      <c r="BJ52" s="205"/>
      <c r="BK52" s="182"/>
      <c r="BL52" s="204"/>
      <c r="BM52" s="182"/>
      <c r="BN52" s="182"/>
      <c r="BO52" s="205"/>
      <c r="BP52" s="182"/>
      <c r="BQ52" s="204"/>
      <c r="BR52" s="182"/>
      <c r="BS52" s="182"/>
      <c r="BT52" s="205"/>
      <c r="BU52" s="182"/>
      <c r="BV52" s="204"/>
      <c r="BW52" s="182"/>
      <c r="BX52" s="182"/>
    </row>
    <row r="53" spans="1:78" s="181" customFormat="1" ht="23.25" customHeight="1" x14ac:dyDescent="0.35">
      <c r="A53" s="203" t="s">
        <v>20</v>
      </c>
      <c r="B53" s="202" t="s">
        <v>19</v>
      </c>
      <c r="C53" s="201" t="s">
        <v>17</v>
      </c>
      <c r="D53" s="200" t="s">
        <v>18</v>
      </c>
      <c r="E53" s="199" t="s">
        <v>17</v>
      </c>
      <c r="F53" s="198">
        <v>17</v>
      </c>
      <c r="G53" s="198">
        <v>15</v>
      </c>
      <c r="H53" s="197"/>
      <c r="I53" s="197"/>
      <c r="J53" s="197"/>
      <c r="K53" s="196"/>
      <c r="L53" s="189"/>
      <c r="M53" s="195">
        <v>0.91</v>
      </c>
      <c r="N53" s="189">
        <f>O53/M53</f>
        <v>7429.1538461538457</v>
      </c>
      <c r="O53" s="157">
        <f>((G53*O1))*R53</f>
        <v>6760.53</v>
      </c>
      <c r="P53" s="157">
        <f>G53*$O$1</f>
        <v>9261</v>
      </c>
      <c r="Q53" s="157">
        <f>(P53-((H53+I53)))+(J53)</f>
        <v>9261</v>
      </c>
      <c r="R53" s="194">
        <v>0.73</v>
      </c>
      <c r="S53" s="193"/>
      <c r="T53" s="192"/>
      <c r="U53" s="191"/>
      <c r="V53" s="190"/>
      <c r="W53" s="189"/>
      <c r="X53" s="188"/>
      <c r="Y53" s="187"/>
      <c r="Z53" s="186"/>
      <c r="AA53" s="185">
        <f>($N53/$Z$3)*AE$3</f>
        <v>707.53846153846155</v>
      </c>
      <c r="AB53" s="315">
        <f>AD53/$M$53</f>
        <v>596.7032967032967</v>
      </c>
      <c r="AC53" s="183">
        <f>AE53/$Q53</f>
        <v>0.61564625850340138</v>
      </c>
      <c r="AD53" s="182">
        <v>543</v>
      </c>
      <c r="AE53" s="182">
        <f>(AD53/AE$3)*$Z$3</f>
        <v>5701.5</v>
      </c>
      <c r="AF53" s="185">
        <f>($N53/$Z$3)*AJ$3</f>
        <v>1415.0769230769231</v>
      </c>
      <c r="AG53" s="315">
        <f>AI53/$M$53</f>
        <v>1210.9890109890109</v>
      </c>
      <c r="AH53" s="183">
        <f>AJ53/$Q53</f>
        <v>0.62471655328798181</v>
      </c>
      <c r="AI53" s="182">
        <v>1102</v>
      </c>
      <c r="AJ53" s="182">
        <f>(AI53/AJ$3)*$Z$3</f>
        <v>5785.5</v>
      </c>
      <c r="AK53" s="185">
        <f>($N53/$Z$3)*AO$3</f>
        <v>2122.6153846153848</v>
      </c>
      <c r="AL53" s="184">
        <f>AN53/$M$53</f>
        <v>1856.0439560439561</v>
      </c>
      <c r="AM53" s="183">
        <f>AO53/$Q53</f>
        <v>0.63832199546485258</v>
      </c>
      <c r="AN53" s="182">
        <v>1689</v>
      </c>
      <c r="AO53" s="182">
        <f>(AN53/AO$3)*$Z$3</f>
        <v>5911.5</v>
      </c>
      <c r="AP53" s="185">
        <f>($N53/$Z$3)*AT$3</f>
        <v>2830.1538461538462</v>
      </c>
      <c r="AQ53" s="184">
        <f>AS53/$M$53</f>
        <v>2470.3296703296701</v>
      </c>
      <c r="AR53" s="183">
        <f>AT53/$Q53</f>
        <v>0.63718820861678005</v>
      </c>
      <c r="AS53" s="182">
        <v>2248</v>
      </c>
      <c r="AT53" s="182">
        <f>(AS53/AT$3)*$Z$3</f>
        <v>5901</v>
      </c>
      <c r="AU53" s="185">
        <f>($N53/$Z$3)*AY$3</f>
        <v>3183.9230769230771</v>
      </c>
      <c r="AV53" s="184">
        <f>AX53/$M$53</f>
        <v>3147.2527472527472</v>
      </c>
      <c r="AW53" s="183">
        <f>AY53/$Q53</f>
        <v>0.7215923406399597</v>
      </c>
      <c r="AX53" s="182">
        <v>2864</v>
      </c>
      <c r="AY53" s="182">
        <f>(AX53/AY$3)*$Z$3</f>
        <v>6682.666666666667</v>
      </c>
      <c r="AZ53" s="185">
        <f>($N53/$Z$3)*BD$3</f>
        <v>3891.4615384615386</v>
      </c>
      <c r="BA53" s="184">
        <f>BC53/$M$53</f>
        <v>3841.7582417582416</v>
      </c>
      <c r="BB53" s="183">
        <f>BD53/$Q53</f>
        <v>0.72067614924757784</v>
      </c>
      <c r="BC53" s="182">
        <v>3496</v>
      </c>
      <c r="BD53" s="182">
        <f>(BC53/BD$3)*$Z$3</f>
        <v>6674.181818181818</v>
      </c>
      <c r="BE53" s="185">
        <f>($N53/$Z$3)*BI$3</f>
        <v>4599</v>
      </c>
      <c r="BF53" s="184">
        <f>BH53/$M$53</f>
        <v>4493.4065934065929</v>
      </c>
      <c r="BG53" s="183">
        <f>BI53/$Q53</f>
        <v>0.71323914181057035</v>
      </c>
      <c r="BH53" s="182">
        <v>4089</v>
      </c>
      <c r="BI53" s="182">
        <f>(BH53/BI$3)*$Z$3</f>
        <v>6605.3076923076924</v>
      </c>
      <c r="BJ53" s="185">
        <f>($N53/$Z$3)*BN$3</f>
        <v>5306.5384615384619</v>
      </c>
      <c r="BK53" s="315">
        <f>BM53/$M$53</f>
        <v>5182.4175824175818</v>
      </c>
      <c r="BL53" s="183">
        <f>BN53/$Q53</f>
        <v>0.71292517006802714</v>
      </c>
      <c r="BM53" s="182">
        <v>4716</v>
      </c>
      <c r="BN53" s="182">
        <f>(BM53/BN$3)*$Z$3</f>
        <v>6602.4</v>
      </c>
      <c r="BO53" s="185">
        <f>($N53/$Z$3)*BS$3</f>
        <v>6014.0769230769229</v>
      </c>
      <c r="BP53" s="184">
        <f>BR53/$M$53</f>
        <v>5846.1538461538457</v>
      </c>
      <c r="BQ53" s="183">
        <f>BS53/$Q53</f>
        <v>0.70961718020541553</v>
      </c>
      <c r="BR53" s="182">
        <v>5320</v>
      </c>
      <c r="BS53" s="182">
        <f>(BR53/BS$3)*$Z$3</f>
        <v>6571.7647058823532</v>
      </c>
      <c r="BT53" s="185">
        <f>($N53/$Z$3)*BX$3</f>
        <v>6721.6153846153848</v>
      </c>
      <c r="BU53" s="184">
        <f>BW53/$M$53</f>
        <v>6514.2857142857138</v>
      </c>
      <c r="BV53" s="183">
        <f>BX53/$Q53</f>
        <v>0.70748299319727892</v>
      </c>
      <c r="BW53" s="182">
        <v>5928</v>
      </c>
      <c r="BX53" s="182">
        <f>(BW53/BX$3)*$Z$3</f>
        <v>6552</v>
      </c>
    </row>
    <row r="54" spans="1:78" s="164" customFormat="1" ht="28.5" customHeight="1" thickBot="1" x14ac:dyDescent="0.35">
      <c r="A54" s="180"/>
      <c r="B54" s="179"/>
      <c r="C54" s="178"/>
      <c r="D54" s="177"/>
      <c r="E54" s="176"/>
      <c r="F54" s="165">
        <f>F33+F38+F40+F50+F52+F53+F51+F49+F46</f>
        <v>405</v>
      </c>
      <c r="G54" s="165">
        <f>G33+G38+G40+G50+G52+G53+G51+G49+G46</f>
        <v>372</v>
      </c>
      <c r="H54" s="165">
        <f>H33+H38+H40+H50+H52+H53+H51+H49+H46</f>
        <v>0</v>
      </c>
      <c r="I54" s="165">
        <f>I33+I38+I40+I50+I52+I53+I51+I49+I46</f>
        <v>2520</v>
      </c>
      <c r="J54" s="165">
        <f>J33+J38+J40+J50+J52+J53+J51+J49+J46</f>
        <v>16890</v>
      </c>
      <c r="K54" s="175"/>
      <c r="L54" s="165">
        <f>L33+L38+L40+L50+L52+L53+L51+L49+L46</f>
        <v>28248</v>
      </c>
      <c r="M54" s="175"/>
      <c r="N54" s="167">
        <f>N33+N38+N40+N50+N52+N53+N51+N49+N46</f>
        <v>36737.153846153844</v>
      </c>
      <c r="O54" s="165">
        <f>O33+O38+O40+O50+O52+O53+O51+O49+O46</f>
        <v>141821.02684097434</v>
      </c>
      <c r="P54" s="167">
        <f>P33+P38+P40+P50+P52+P53+P51+P49+P46</f>
        <v>229672.80000000002</v>
      </c>
      <c r="Q54" s="167">
        <f>Q33+Q38++Q40+Q50+Q52+Q53+Q51+Q49+Q46</f>
        <v>244042.80000000005</v>
      </c>
      <c r="R54" s="174">
        <f>O54/Q54</f>
        <v>0.58113178033104984</v>
      </c>
      <c r="S54" s="173"/>
      <c r="T54" s="172"/>
      <c r="U54" s="171"/>
      <c r="V54" s="170"/>
      <c r="W54" s="165">
        <f>W33+W38+W40+W50+W52+W53+W51+W49+W46</f>
        <v>0</v>
      </c>
      <c r="X54" s="165">
        <f>X33+X38+X40+X50+X52+X53+X51+X49+X46</f>
        <v>0</v>
      </c>
      <c r="Y54" s="169">
        <f>X54/Q54</f>
        <v>0</v>
      </c>
      <c r="Z54" s="168">
        <f>W54/N54</f>
        <v>0</v>
      </c>
      <c r="AA54" s="165">
        <f>AA33+AA38+AA40+AA50+AA52+AA53+AA51+AA49+AA46</f>
        <v>3498.5860805860802</v>
      </c>
      <c r="AB54" s="165">
        <f>AB33+AB38+AB40+AB50+AB52+AB53+AB51+AB49+AB46</f>
        <v>2536.7032967032965</v>
      </c>
      <c r="AC54" s="166">
        <f>AE54/$Q54</f>
        <v>0.39308526959210505</v>
      </c>
      <c r="AD54" s="165">
        <f>AD33+AD38+AD40+AD50+AD52+AD53+AD51+AD49+AD46</f>
        <v>9136.1552219059249</v>
      </c>
      <c r="AE54" s="165">
        <f>AE33+AE38+AE40+AE50+AE52+AE53+AE51+AE49+AE46</f>
        <v>95929.629830012185</v>
      </c>
      <c r="AF54" s="165">
        <f>AF33+AF38+AF40+AF50+AF52+AF53+AF51+AF49+AF46</f>
        <v>6997.1721611721605</v>
      </c>
      <c r="AG54" s="165">
        <f>AG33+AG38+AG40+AG50+AG52+AG53+AG51+AG49+AG46</f>
        <v>5591.9890109890111</v>
      </c>
      <c r="AH54" s="166">
        <f>AJ54/$Q54</f>
        <v>0.43775950503865801</v>
      </c>
      <c r="AI54" s="165">
        <f>AI33+AI38+AI40+AI50+AI52+AI53+AI51+AI49+AI46</f>
        <v>20348.962921190145</v>
      </c>
      <c r="AJ54" s="165">
        <f>AJ33+AJ38+AJ40+AJ50+AJ52+AJ53+AJ51+AJ49+AJ46</f>
        <v>106832.05533624823</v>
      </c>
      <c r="AK54" s="165">
        <f>AK33+AK38+AK40+AK50+AK52+AK53+AK51+AK49+AK46</f>
        <v>10495.758241758242</v>
      </c>
      <c r="AL54" s="165">
        <f>AL33+AL38+AL40+AL50+AL52+AL53+AL51+AL49+AL46</f>
        <v>8354.0439560439554</v>
      </c>
      <c r="AM54" s="166">
        <f>AO54/$Q54</f>
        <v>0.4355002621634273</v>
      </c>
      <c r="AN54" s="165">
        <f>AN33+AN38+AN40+AN50+AN52+AN53+AN51+AN49+AN46</f>
        <v>30365.91525117054</v>
      </c>
      <c r="AO54" s="165">
        <f>AO33+AO38+AO40+AO50+AO52+AO53+AO51+AO49+AO46</f>
        <v>106280.70337909687</v>
      </c>
      <c r="AP54" s="165">
        <f>AP33+AP38+AP40+AP50+AP52+AP53+AP51+AP49+AP46</f>
        <v>13994.344322344321</v>
      </c>
      <c r="AQ54" s="165">
        <f>AQ33+AQ38+AQ40+AQ50+AQ52+AQ53+AQ51+AQ49+AQ46</f>
        <v>11069.329670329669</v>
      </c>
      <c r="AR54" s="166">
        <f>AT54/$Q54</f>
        <v>0.43221587706588688</v>
      </c>
      <c r="AS54" s="165">
        <f>AS33+AS38+AS40+AS50+AS52+AS53+AS51+AS49+AS46</f>
        <v>40182.542035662809</v>
      </c>
      <c r="AT54" s="165">
        <f>AT33+AT38+AT40+AT50+AT52+AT53+AT51+AT49+AT46</f>
        <v>105479.17284361484</v>
      </c>
      <c r="AU54" s="167">
        <f>AU33+AU38+AU40+AU50+AU52+AU53+AU51+AU49+AU46</f>
        <v>15743.637362637361</v>
      </c>
      <c r="AV54" s="165">
        <f>AV33+AV38+AV40+AV50+AV52+AV53+AV51+AV49+AV46</f>
        <v>13597.252747252747</v>
      </c>
      <c r="AW54" s="166">
        <f>AY54/$Q54</f>
        <v>0.46830908999519183</v>
      </c>
      <c r="AX54" s="165">
        <f>AX33+AX38+AX40+AX50+AX52+AX53+AX51+AX49+AX46</f>
        <v>48980.340680519403</v>
      </c>
      <c r="AY54" s="165">
        <f>AY33+AY38+AY40+AY50+AY52+AY53+AY51+AY49+AY46</f>
        <v>114287.46158787863</v>
      </c>
      <c r="AZ54" s="165">
        <f>AZ33+AZ38+AZ40+AZ50+AZ52+AZ53+AZ51+AZ49+AZ46</f>
        <v>19242.223443223447</v>
      </c>
      <c r="BA54" s="165">
        <f>BA33+BA38+BA40+BA50+BA52+BA53+BA51+BA49+BA46</f>
        <v>16481.758241758242</v>
      </c>
      <c r="BB54" s="166">
        <f>BD54/$Q54</f>
        <v>0.46421325493154447</v>
      </c>
      <c r="BC54" s="165">
        <f>BC33+BC38+BC40+BC50+BC52+BC53+BC51+BC49+BC46</f>
        <v>59341.282277937476</v>
      </c>
      <c r="BD54" s="165">
        <f>BD33+BD38+BD40+BD50+BD52+BD53+BD51+BD49+BD46</f>
        <v>113287.90253060794</v>
      </c>
      <c r="BE54" s="165">
        <f>BE33+BE38+BE40+BE50+BE52+BE53+BE51+BE49+BE46</f>
        <v>22740.809523809519</v>
      </c>
      <c r="BF54" s="165">
        <f>BF33+BF38+BF40+BF50+BF52+BF53+BF51+BF49+BF46</f>
        <v>19267.406593406595</v>
      </c>
      <c r="BG54" s="166">
        <f>BI54/$Q54</f>
        <v>0.46264012250167069</v>
      </c>
      <c r="BH54" s="165">
        <f>BH33+BH38+BH40+BH50+BH52+BH53+BH51+BH49+BH46</f>
        <v>69892.946739974243</v>
      </c>
      <c r="BI54" s="165">
        <f>BI33+BI38+BI40+BI50+BI52+BI53+BI51+BI49+BI46</f>
        <v>112903.99088765074</v>
      </c>
      <c r="BJ54" s="165">
        <f>BJ33+BJ38+BJ40+BJ50+BJ52+BJ53+BJ51+BJ49+BJ46</f>
        <v>26239.395604395602</v>
      </c>
      <c r="BK54" s="165">
        <f>BK33+BK38+BK40+BK50+BK52+BK53+BK51+BK49+BK46</f>
        <v>22154.417582417584</v>
      </c>
      <c r="BL54" s="166">
        <f>BN54/$Q54</f>
        <v>0.46294397775851387</v>
      </c>
      <c r="BM54" s="165">
        <f>BM33+BM38+BM40+BM50+BM52+BM53+BM51+BM49+BM46</f>
        <v>80698.674696661052</v>
      </c>
      <c r="BN54" s="165">
        <f>BN33+BN38+BN40+BN50+BN52+BN53+BN51+BN49+BN46</f>
        <v>112978.14457532547</v>
      </c>
      <c r="BO54" s="167">
        <f>BO33+BO38+BO40+BO50+BO52+BO53+BO51+BO49+BO46</f>
        <v>29737.981684981689</v>
      </c>
      <c r="BP54" s="165">
        <f>BP33+BP38+BP40+BP50+BP52+BP53+BP51+BP49+BP46</f>
        <v>25790.153846153844</v>
      </c>
      <c r="BQ54" s="166">
        <f>BS54/$Q54</f>
        <v>0.47960148185427354</v>
      </c>
      <c r="BR54" s="165">
        <f>BR33+BR38+BR40+BR50+BR52+BR53+BR51+BR49+BR46</f>
        <v>94749.328798558316</v>
      </c>
      <c r="BS54" s="165">
        <f>BS33+BS38+BS40+BS50+BS52+BS53+BS51+BS49+BS46</f>
        <v>117043.28851586612</v>
      </c>
      <c r="BT54" s="167">
        <f>BT33+BT38+BT40+BT50+BT52+BT53+BT51+BT49+BT46</f>
        <v>33236.567765567757</v>
      </c>
      <c r="BU54" s="165">
        <f>BU33+BU38+BU40+BU50+BU52+BU53+BU51+BU49+BU46</f>
        <v>29353.285714285714</v>
      </c>
      <c r="BV54" s="166">
        <f>BX54/$Q54</f>
        <v>0.48848145077987049</v>
      </c>
      <c r="BW54" s="165">
        <f>BW33+BW38+BW40+BW50+BW52+BW53+BW51+BW49+BW46</f>
        <v>107857.01137767879</v>
      </c>
      <c r="BX54" s="165">
        <f>BX33+BX38+BX40+BX50+BX52+BX53+BX51+BX49+BX46</f>
        <v>119210.38099638181</v>
      </c>
    </row>
    <row r="55" spans="1:78" s="138" customFormat="1" ht="18.75" customHeight="1" x14ac:dyDescent="0.45">
      <c r="A55" s="163"/>
      <c r="B55" s="162"/>
      <c r="C55" s="161"/>
      <c r="D55" s="161"/>
      <c r="E55" s="160" t="s">
        <v>16</v>
      </c>
      <c r="F55" s="159">
        <f>F54-F38</f>
        <v>358</v>
      </c>
      <c r="G55" s="150">
        <f>J55-I55</f>
        <v>22.80952380952381</v>
      </c>
      <c r="H55" s="149"/>
      <c r="I55" s="158">
        <f>I54/630</f>
        <v>4</v>
      </c>
      <c r="J55" s="147">
        <f>J54/630</f>
        <v>26.80952380952381</v>
      </c>
      <c r="K55" s="129"/>
      <c r="L55" s="144"/>
      <c r="M55" s="146"/>
      <c r="N55" s="144"/>
      <c r="O55" s="144"/>
      <c r="P55" s="144"/>
      <c r="Q55" s="144"/>
      <c r="R55" s="143"/>
      <c r="S55" s="143"/>
      <c r="T55" s="145"/>
      <c r="U55" s="127"/>
      <c r="V55" s="16"/>
      <c r="W55" s="144"/>
      <c r="Y55" s="143"/>
      <c r="AA55" s="142" t="s">
        <v>15</v>
      </c>
      <c r="AB55" s="157">
        <f>AB54-AA54</f>
        <v>-961.88278388278377</v>
      </c>
      <c r="AC55" s="156">
        <f>AC54-$R54</f>
        <v>-0.18804651073894479</v>
      </c>
      <c r="AD55" s="155"/>
      <c r="AE55" s="155"/>
      <c r="AF55" s="142" t="s">
        <v>15</v>
      </c>
      <c r="AG55" s="157">
        <f>AG54-AF54</f>
        <v>-1405.1831501831493</v>
      </c>
      <c r="AH55" s="156">
        <f>AH54-$R54</f>
        <v>-0.14337227529239183</v>
      </c>
      <c r="AI55" s="155"/>
      <c r="AJ55" s="155"/>
      <c r="AL55" s="157">
        <f>AL54-AK54</f>
        <v>-2141.7142857142862</v>
      </c>
      <c r="AM55" s="156">
        <f>AM54-$R54</f>
        <v>-0.14563151816762254</v>
      </c>
      <c r="AN55" s="155"/>
      <c r="AO55" s="155"/>
      <c r="AQ55" s="157">
        <f>AQ54-AP54</f>
        <v>-2925.0146520146518</v>
      </c>
      <c r="AR55" s="156">
        <f>AR54-$R54</f>
        <v>-0.14891590326516296</v>
      </c>
      <c r="AS55" s="155"/>
      <c r="AT55" s="155"/>
      <c r="AV55" s="157">
        <f>AV54-AU54</f>
        <v>-2146.3846153846134</v>
      </c>
      <c r="AW55" s="156">
        <f>AW54-$R54</f>
        <v>-0.11282269033585801</v>
      </c>
      <c r="AX55" s="155"/>
      <c r="AY55" s="155"/>
      <c r="BA55" s="157">
        <f>BA54-AZ54</f>
        <v>-2760.4652014652056</v>
      </c>
      <c r="BB55" s="156">
        <f>BB54-$R54</f>
        <v>-0.11691852539950537</v>
      </c>
      <c r="BC55" s="155"/>
      <c r="BD55" s="155"/>
      <c r="BF55" s="157">
        <f>BF54-BE54</f>
        <v>-3473.4029304029245</v>
      </c>
      <c r="BG55" s="156">
        <f>BG54-$R54</f>
        <v>-0.11849165782937915</v>
      </c>
      <c r="BH55" s="155"/>
      <c r="BI55" s="155"/>
      <c r="BK55" s="157">
        <f>BK54-BJ54</f>
        <v>-4084.9780219780187</v>
      </c>
      <c r="BL55" s="156">
        <f>BL54-$R54</f>
        <v>-0.11818780257253597</v>
      </c>
      <c r="BM55" s="155"/>
      <c r="BN55" s="155"/>
      <c r="BP55" s="157">
        <f>BP54-BO54</f>
        <v>-3947.827838827845</v>
      </c>
      <c r="BQ55" s="156">
        <f>BQ54-$R54</f>
        <v>-0.1015302984767763</v>
      </c>
      <c r="BR55" s="155"/>
      <c r="BS55" s="155"/>
      <c r="BU55" s="157">
        <f>BU54-BT54</f>
        <v>-3883.2820512820435</v>
      </c>
      <c r="BV55" s="156">
        <f>BV54-$R54</f>
        <v>-9.2650329551179356E-2</v>
      </c>
      <c r="BW55" s="155"/>
      <c r="BX55" s="155"/>
    </row>
    <row r="56" spans="1:78" s="138" customFormat="1" ht="18.75" customHeight="1" x14ac:dyDescent="0.45">
      <c r="A56" s="154"/>
      <c r="B56" s="153"/>
      <c r="C56" s="152"/>
      <c r="D56" s="152"/>
      <c r="E56" s="2"/>
      <c r="F56" s="151"/>
      <c r="G56" s="150">
        <f>G54+G55</f>
        <v>394.8095238095238</v>
      </c>
      <c r="H56" s="149"/>
      <c r="I56" s="148"/>
      <c r="J56" s="147"/>
      <c r="K56" s="129"/>
      <c r="L56" s="144"/>
      <c r="M56" s="146"/>
      <c r="N56" s="144"/>
      <c r="O56" s="144"/>
      <c r="P56" s="144"/>
      <c r="Q56" s="144"/>
      <c r="R56" s="143"/>
      <c r="S56" s="143"/>
      <c r="T56" s="145"/>
      <c r="U56" s="127"/>
      <c r="V56" s="16"/>
      <c r="W56" s="144"/>
      <c r="Y56" s="143"/>
      <c r="AA56" s="142"/>
      <c r="AB56" s="141"/>
      <c r="AC56" s="140"/>
      <c r="AD56" s="139"/>
      <c r="AE56" s="139"/>
      <c r="AF56" s="142"/>
      <c r="AG56" s="141"/>
      <c r="AH56" s="140"/>
      <c r="AI56" s="139"/>
      <c r="AJ56" s="139"/>
      <c r="AL56" s="141"/>
      <c r="AM56" s="140"/>
      <c r="AN56" s="139"/>
      <c r="AO56" s="139"/>
      <c r="AQ56" s="141"/>
      <c r="AR56" s="140"/>
      <c r="AS56" s="139"/>
      <c r="AT56" s="139"/>
      <c r="AV56" s="141"/>
      <c r="AW56" s="140"/>
      <c r="AX56" s="139"/>
      <c r="AY56" s="139"/>
      <c r="BA56" s="141"/>
      <c r="BB56" s="140"/>
      <c r="BC56" s="139"/>
      <c r="BD56" s="139"/>
      <c r="BF56" s="141"/>
      <c r="BG56" s="140"/>
      <c r="BH56" s="139"/>
      <c r="BI56" s="139"/>
      <c r="BK56" s="141"/>
      <c r="BL56" s="140"/>
      <c r="BM56" s="139"/>
      <c r="BN56" s="139"/>
      <c r="BP56" s="141"/>
      <c r="BQ56" s="140"/>
      <c r="BR56" s="139"/>
      <c r="BS56" s="139"/>
      <c r="BU56" s="141"/>
      <c r="BV56" s="140"/>
      <c r="BW56" s="139"/>
      <c r="BX56" s="139"/>
    </row>
    <row r="57" spans="1:78" ht="23.25" customHeight="1" x14ac:dyDescent="0.35">
      <c r="A57" s="135"/>
      <c r="B57" s="134"/>
      <c r="E57" s="137" t="s">
        <v>14</v>
      </c>
      <c r="F57" s="136">
        <v>0.63800000000000001</v>
      </c>
      <c r="G57" s="132"/>
      <c r="H57" s="131"/>
      <c r="I57" s="130"/>
      <c r="J57" s="129"/>
      <c r="K57" s="128"/>
      <c r="L57" s="111"/>
      <c r="M57" s="128"/>
      <c r="N57" s="111"/>
      <c r="O57" s="19"/>
      <c r="P57" s="19"/>
      <c r="Q57" s="19"/>
      <c r="R57" s="113"/>
      <c r="S57" s="113"/>
      <c r="T57" s="12"/>
      <c r="U57" s="127"/>
      <c r="V57" s="13"/>
      <c r="W57" s="126"/>
      <c r="Y57" s="125"/>
      <c r="AC57" s="136">
        <v>0.3798684442771959</v>
      </c>
      <c r="AH57" s="136">
        <v>0.44586720541689689</v>
      </c>
      <c r="AM57" s="136">
        <v>0.49243276877151032</v>
      </c>
      <c r="AR57" s="136">
        <v>0.50014508811395508</v>
      </c>
      <c r="AW57" s="136">
        <v>0.53911888571360056</v>
      </c>
      <c r="BB57" s="136">
        <v>0.5494730826696882</v>
      </c>
      <c r="BG57" s="136">
        <v>0.55091827049218911</v>
      </c>
      <c r="BL57" s="136">
        <v>0.5610206522976231</v>
      </c>
      <c r="BQ57" s="136">
        <v>0.56651535824369537</v>
      </c>
      <c r="BV57" s="136">
        <v>0.57861781470502682</v>
      </c>
    </row>
    <row r="58" spans="1:78" ht="23.25" customHeight="1" x14ac:dyDescent="0.35">
      <c r="A58" s="135"/>
      <c r="B58" s="134"/>
      <c r="E58" s="133">
        <v>44895</v>
      </c>
      <c r="F58" s="124"/>
      <c r="G58" s="132"/>
      <c r="H58" s="131"/>
      <c r="I58" s="130"/>
      <c r="J58" s="129"/>
      <c r="K58" s="128"/>
      <c r="L58" s="111"/>
      <c r="M58" s="128"/>
      <c r="N58" s="111"/>
      <c r="O58" s="19"/>
      <c r="P58" s="19"/>
      <c r="Q58" s="19"/>
      <c r="R58" s="110"/>
      <c r="S58" s="113"/>
      <c r="T58" s="12"/>
      <c r="U58" s="127"/>
      <c r="V58" s="13"/>
      <c r="W58" s="126"/>
      <c r="Y58" s="125"/>
    </row>
    <row r="59" spans="1:78" s="97" customFormat="1" ht="16.5" customHeight="1" x14ac:dyDescent="0.35">
      <c r="A59" s="40"/>
      <c r="B59" s="123"/>
      <c r="C59" s="9"/>
      <c r="D59" s="9"/>
      <c r="E59" s="10"/>
      <c r="F59" s="124"/>
      <c r="G59" s="76">
        <v>29</v>
      </c>
      <c r="H59" s="120"/>
      <c r="I59" s="119"/>
      <c r="J59" s="118"/>
      <c r="K59" s="117"/>
      <c r="L59" s="116"/>
      <c r="M59" s="117"/>
      <c r="N59" s="116"/>
      <c r="O59" s="115"/>
      <c r="P59" s="115"/>
      <c r="Q59" s="115"/>
      <c r="R59" s="110"/>
      <c r="S59" s="113"/>
      <c r="T59" s="112"/>
      <c r="U59" s="27"/>
      <c r="V59" s="9"/>
      <c r="W59" s="111"/>
      <c r="Y59" s="110"/>
    </row>
    <row r="60" spans="1:78" s="97" customFormat="1" ht="24" customHeight="1" x14ac:dyDescent="0.35">
      <c r="A60" s="40"/>
      <c r="B60" s="123"/>
      <c r="C60" s="9"/>
      <c r="D60" s="9"/>
      <c r="E60" s="122"/>
      <c r="F60" s="121"/>
      <c r="G60" s="76"/>
      <c r="H60" s="120"/>
      <c r="I60" s="119"/>
      <c r="J60" s="118"/>
      <c r="K60" s="117"/>
      <c r="L60" s="116"/>
      <c r="M60" s="117"/>
      <c r="N60" s="116"/>
      <c r="O60" s="115"/>
      <c r="P60" s="115"/>
      <c r="Q60" s="115"/>
      <c r="R60" s="113"/>
      <c r="S60" s="113"/>
      <c r="T60" s="112"/>
      <c r="U60" s="27"/>
      <c r="V60" s="9"/>
      <c r="W60" s="111"/>
      <c r="Y60" s="110"/>
      <c r="AA60" s="15"/>
    </row>
    <row r="61" spans="1:78" s="97" customFormat="1" ht="22.5" customHeight="1" x14ac:dyDescent="0.35">
      <c r="A61" s="96"/>
      <c r="B61" s="109">
        <v>2.6212</v>
      </c>
      <c r="C61" s="94">
        <v>420</v>
      </c>
      <c r="D61" s="94">
        <f>B61*C61</f>
        <v>1100.904</v>
      </c>
      <c r="E61" s="93"/>
      <c r="F61" s="108"/>
      <c r="G61" s="76"/>
      <c r="H61" s="85" t="s">
        <v>13</v>
      </c>
      <c r="I61" s="85" t="s">
        <v>12</v>
      </c>
      <c r="J61" s="85"/>
      <c r="K61" s="107"/>
      <c r="L61" s="105"/>
      <c r="M61" s="106"/>
      <c r="N61" s="105"/>
      <c r="O61" s="104" t="s">
        <v>11</v>
      </c>
      <c r="P61" s="104"/>
      <c r="Q61" s="104"/>
      <c r="R61" s="102"/>
      <c r="S61" s="102"/>
      <c r="T61" s="101"/>
      <c r="U61" s="54"/>
      <c r="V61" s="100"/>
      <c r="W61" s="99"/>
      <c r="Y61" s="98"/>
      <c r="AA61" s="15"/>
    </row>
    <row r="62" spans="1:78" s="52" customFormat="1" x14ac:dyDescent="0.25">
      <c r="A62" s="96" t="s">
        <v>10</v>
      </c>
      <c r="B62" s="95">
        <v>3.6211000000000002</v>
      </c>
      <c r="C62" s="86">
        <v>60</v>
      </c>
      <c r="D62" s="94">
        <f>B62*C62</f>
        <v>217.26600000000002</v>
      </c>
      <c r="E62" s="93"/>
      <c r="F62" s="77"/>
      <c r="G62" s="76"/>
      <c r="H62" s="92">
        <v>16</v>
      </c>
      <c r="I62" s="20">
        <f>(H62*$S$1)</f>
        <v>9878.4</v>
      </c>
      <c r="J62" s="91">
        <v>0.30599999999999999</v>
      </c>
      <c r="K62" s="69">
        <f>I62*J62</f>
        <v>3022.7903999999999</v>
      </c>
      <c r="L62" s="89"/>
      <c r="M62" s="90"/>
      <c r="N62" s="89"/>
      <c r="O62" s="82"/>
      <c r="P62" s="82"/>
      <c r="Q62" s="82"/>
      <c r="R62" s="88"/>
      <c r="S62" s="88"/>
      <c r="T62" s="55"/>
      <c r="U62" s="54"/>
      <c r="V62" s="48"/>
      <c r="W62" s="79"/>
      <c r="Y62" s="87"/>
      <c r="AA62" s="25"/>
    </row>
    <row r="63" spans="1:78" s="52" customFormat="1" x14ac:dyDescent="0.25">
      <c r="A63" s="42">
        <f>D63/C63</f>
        <v>2.7461875</v>
      </c>
      <c r="B63" s="78"/>
      <c r="C63" s="86">
        <f>C61+C62</f>
        <v>480</v>
      </c>
      <c r="D63" s="86">
        <f>D61+D62</f>
        <v>1318.17</v>
      </c>
      <c r="E63" s="77"/>
      <c r="F63" s="77"/>
      <c r="G63" s="76"/>
      <c r="H63" s="85" t="s">
        <v>9</v>
      </c>
      <c r="I63" s="85" t="s">
        <v>8</v>
      </c>
      <c r="J63" s="85" t="s">
        <v>7</v>
      </c>
      <c r="K63" s="84" t="s">
        <v>6</v>
      </c>
      <c r="L63" s="84" t="s">
        <v>5</v>
      </c>
      <c r="M63" s="84" t="s">
        <v>4</v>
      </c>
      <c r="N63" s="83" t="s">
        <v>3</v>
      </c>
      <c r="O63" s="83" t="s">
        <v>2</v>
      </c>
      <c r="P63" s="82"/>
      <c r="Q63" s="82"/>
      <c r="R63" s="56"/>
      <c r="S63" s="56"/>
      <c r="T63" s="80"/>
      <c r="U63" s="54"/>
      <c r="V63" s="39"/>
      <c r="W63" s="79"/>
      <c r="Y63" s="48"/>
      <c r="AA63" s="25"/>
    </row>
    <row r="64" spans="1:78" s="52" customFormat="1" x14ac:dyDescent="0.25">
      <c r="A64" s="42"/>
      <c r="B64" s="78"/>
      <c r="C64" s="78"/>
      <c r="D64" s="78"/>
      <c r="E64" s="77"/>
      <c r="F64" s="77"/>
      <c r="G64" s="76" t="s">
        <v>1</v>
      </c>
      <c r="H64" s="70">
        <v>76</v>
      </c>
      <c r="I64" s="21">
        <v>6.7388000000000003</v>
      </c>
      <c r="J64" s="20">
        <f>I64*H64</f>
        <v>512.14880000000005</v>
      </c>
      <c r="K64" s="69">
        <f>K62-J64-J65-J66-J67-J68-J69-J70</f>
        <v>2510.6415999999999</v>
      </c>
      <c r="L64" s="21">
        <v>7.7587999999999999</v>
      </c>
      <c r="M64" s="70">
        <f>K64/L64</f>
        <v>323.58632778264678</v>
      </c>
      <c r="N64" s="70">
        <f>H64+M64+H65+H66+H67+H68+H69+H70</f>
        <v>399.58632778264678</v>
      </c>
      <c r="O64" s="21">
        <f>K62/N64</f>
        <v>7.5647993683213137</v>
      </c>
      <c r="P64" s="73"/>
      <c r="Q64" s="73"/>
      <c r="R64" s="56"/>
      <c r="S64" s="56"/>
      <c r="T64" s="55"/>
      <c r="U64" s="54"/>
      <c r="V64" s="48"/>
      <c r="W64" s="48"/>
      <c r="Y64" s="48"/>
      <c r="AA64" s="25"/>
    </row>
    <row r="65" spans="1:34" s="52" customFormat="1" x14ac:dyDescent="0.25">
      <c r="A65" s="42"/>
      <c r="B65" s="78"/>
      <c r="C65" s="78"/>
      <c r="D65" s="78"/>
      <c r="E65" s="77"/>
      <c r="F65" s="77"/>
      <c r="G65" s="76" t="s">
        <v>0</v>
      </c>
      <c r="H65" s="70"/>
      <c r="I65" s="21"/>
      <c r="J65" s="20">
        <f>I65*H65</f>
        <v>0</v>
      </c>
      <c r="K65" s="75"/>
      <c r="L65" s="74"/>
      <c r="M65" s="69"/>
      <c r="N65" s="67"/>
      <c r="O65" s="73"/>
      <c r="P65" s="73"/>
      <c r="Q65" s="73"/>
      <c r="R65" s="56"/>
      <c r="S65" s="56"/>
      <c r="T65" s="55"/>
      <c r="U65" s="54"/>
      <c r="V65" s="48"/>
      <c r="W65" s="48"/>
      <c r="Y65" s="48"/>
      <c r="AA65" s="25"/>
    </row>
    <row r="66" spans="1:34" s="52" customFormat="1" x14ac:dyDescent="0.35">
      <c r="A66" s="42"/>
      <c r="B66" s="42"/>
      <c r="C66" s="42"/>
      <c r="D66" s="42"/>
      <c r="E66" s="65"/>
      <c r="F66" s="64"/>
      <c r="G66" s="71"/>
      <c r="H66" s="70"/>
      <c r="I66" s="21"/>
      <c r="J66" s="20">
        <f>I66*H66</f>
        <v>0</v>
      </c>
      <c r="K66" s="21"/>
      <c r="L66" s="68"/>
      <c r="M66" s="69"/>
      <c r="N66" s="68"/>
      <c r="O66" s="67"/>
      <c r="P66" s="67"/>
      <c r="Q66" s="67"/>
      <c r="R66" s="56"/>
      <c r="S66" s="56"/>
      <c r="T66" s="55"/>
      <c r="U66" s="54"/>
      <c r="V66" s="48"/>
      <c r="W66" s="53"/>
      <c r="Y66" s="48"/>
      <c r="AA66" s="25"/>
    </row>
    <row r="67" spans="1:34" s="52" customFormat="1" x14ac:dyDescent="0.35">
      <c r="A67" s="42"/>
      <c r="B67" s="42"/>
      <c r="C67" s="42"/>
      <c r="D67" s="42"/>
      <c r="E67" s="65"/>
      <c r="F67" s="64"/>
      <c r="G67" s="40"/>
      <c r="H67" s="63"/>
      <c r="I67" s="21"/>
      <c r="J67" s="20">
        <f t="shared" ref="J67:J72" si="51">I67*H67</f>
        <v>0</v>
      </c>
      <c r="K67" s="57"/>
      <c r="L67" s="53"/>
      <c r="M67" s="62"/>
      <c r="N67" s="61"/>
      <c r="O67" s="48"/>
      <c r="P67" s="48"/>
      <c r="Q67" s="48"/>
      <c r="R67" s="48"/>
      <c r="S67" s="56"/>
      <c r="T67" s="55"/>
      <c r="U67" s="54"/>
      <c r="V67" s="48"/>
      <c r="W67" s="53"/>
      <c r="Y67" s="48"/>
      <c r="AA67" s="25"/>
    </row>
    <row r="68" spans="1:34" s="52" customFormat="1" x14ac:dyDescent="0.35">
      <c r="A68" s="42"/>
      <c r="B68" s="42"/>
      <c r="C68" s="42"/>
      <c r="D68" s="42"/>
      <c r="E68" s="42"/>
      <c r="F68" s="41"/>
      <c r="G68" s="40"/>
      <c r="H68" s="59"/>
      <c r="I68" s="21"/>
      <c r="J68" s="20">
        <f t="shared" si="51"/>
        <v>0</v>
      </c>
      <c r="K68" s="58"/>
      <c r="L68" s="53"/>
      <c r="M68" s="57"/>
      <c r="N68" s="53"/>
      <c r="O68" s="48"/>
      <c r="P68" s="48"/>
      <c r="Q68" s="48"/>
      <c r="R68" s="48"/>
      <c r="S68" s="56"/>
      <c r="T68" s="55"/>
      <c r="U68" s="54"/>
      <c r="V68" s="48"/>
      <c r="W68" s="53"/>
      <c r="Y68" s="48"/>
      <c r="AA68" s="25"/>
    </row>
    <row r="69" spans="1:34" s="23" customFormat="1" x14ac:dyDescent="0.35">
      <c r="A69" s="51"/>
      <c r="B69" s="42"/>
      <c r="C69" s="42"/>
      <c r="D69" s="42"/>
      <c r="E69" s="42"/>
      <c r="F69" s="41"/>
      <c r="G69" s="40"/>
      <c r="H69" s="50"/>
      <c r="I69" s="21"/>
      <c r="J69" s="20">
        <f t="shared" si="51"/>
        <v>0</v>
      </c>
      <c r="K69" s="49"/>
      <c r="L69" s="48"/>
      <c r="M69" s="48"/>
      <c r="N69" s="48"/>
      <c r="O69" s="48"/>
      <c r="P69" s="48"/>
      <c r="Q69" s="47"/>
      <c r="R69" s="47"/>
      <c r="S69" s="46"/>
      <c r="T69" s="28"/>
      <c r="U69" s="27"/>
      <c r="V69" s="45"/>
      <c r="W69" s="44"/>
      <c r="Y69" s="44"/>
      <c r="AA69" s="25"/>
      <c r="AF69" s="24"/>
      <c r="AG69" s="24"/>
      <c r="AH69" s="24"/>
    </row>
    <row r="70" spans="1:34" s="23" customFormat="1" x14ac:dyDescent="0.35">
      <c r="A70" s="43"/>
      <c r="B70" s="42"/>
      <c r="C70" s="42"/>
      <c r="D70" s="42"/>
      <c r="E70" s="42"/>
      <c r="F70" s="41"/>
      <c r="G70" s="40"/>
      <c r="H70" s="39"/>
      <c r="I70" s="21"/>
      <c r="J70" s="20">
        <f t="shared" si="51"/>
        <v>0</v>
      </c>
      <c r="K70" s="38"/>
      <c r="L70" s="38"/>
      <c r="M70" s="38"/>
      <c r="N70" s="38"/>
      <c r="O70" s="38"/>
      <c r="P70" s="38"/>
      <c r="Q70" s="37"/>
      <c r="R70" s="36"/>
      <c r="S70" s="35"/>
      <c r="T70" s="28"/>
      <c r="U70" s="27"/>
      <c r="V70" s="34"/>
      <c r="W70" s="34"/>
      <c r="Y70" s="33"/>
      <c r="AA70" s="25"/>
      <c r="AF70" s="24"/>
      <c r="AG70" s="24"/>
      <c r="AH70" s="24"/>
    </row>
    <row r="71" spans="1:34" s="23" customFormat="1" x14ac:dyDescent="0.25">
      <c r="B71" s="22"/>
      <c r="C71" s="22"/>
      <c r="D71" s="22"/>
      <c r="E71" s="10"/>
      <c r="F71" s="9"/>
      <c r="G71" s="32"/>
      <c r="H71" s="31"/>
      <c r="I71" s="21"/>
      <c r="J71" s="20">
        <f t="shared" si="51"/>
        <v>0</v>
      </c>
      <c r="K71" s="31"/>
      <c r="L71" s="30"/>
      <c r="M71" s="31"/>
      <c r="N71" s="30"/>
      <c r="O71" s="29"/>
      <c r="P71" s="29"/>
      <c r="Q71" s="8"/>
      <c r="R71" s="9"/>
      <c r="S71" s="6"/>
      <c r="T71" s="28"/>
      <c r="U71" s="27"/>
      <c r="V71" s="11"/>
      <c r="W71" s="26"/>
      <c r="Y71" s="2"/>
      <c r="AA71" s="25"/>
      <c r="AB71" s="24"/>
      <c r="AC71" s="24"/>
      <c r="AF71" s="24"/>
      <c r="AG71" s="24"/>
      <c r="AH71" s="24"/>
    </row>
    <row r="72" spans="1:34" ht="24.75" customHeight="1" x14ac:dyDescent="0.35">
      <c r="B72" s="17"/>
      <c r="C72" s="16"/>
      <c r="D72" s="22"/>
      <c r="E72" s="10"/>
      <c r="F72" s="9"/>
      <c r="G72" s="9"/>
      <c r="H72" s="9"/>
      <c r="I72" s="21"/>
      <c r="J72" s="20">
        <f t="shared" si="51"/>
        <v>0</v>
      </c>
      <c r="K72" s="9"/>
      <c r="L72" s="19"/>
      <c r="M72" s="9"/>
      <c r="N72" s="19"/>
      <c r="O72" s="8"/>
      <c r="P72" s="8"/>
      <c r="Q72" s="8"/>
      <c r="R72" s="9"/>
      <c r="S72" s="13"/>
      <c r="T72" s="12"/>
      <c r="U72" s="14"/>
      <c r="V72" s="11"/>
      <c r="W72" s="18"/>
      <c r="AA72" s="15"/>
      <c r="AB72" s="14"/>
      <c r="AC72" s="14"/>
      <c r="AF72" s="14"/>
      <c r="AG72" s="14"/>
      <c r="AH72" s="14"/>
    </row>
    <row r="73" spans="1:34" s="2" customFormat="1" ht="24.75" customHeight="1" x14ac:dyDescent="0.35">
      <c r="A73" s="1"/>
      <c r="B73" s="17"/>
      <c r="C73" s="16"/>
      <c r="D73" s="9"/>
      <c r="E73" s="10"/>
      <c r="F73" s="9"/>
      <c r="G73" s="9"/>
      <c r="H73" s="9"/>
      <c r="I73" s="9"/>
      <c r="J73" s="9"/>
      <c r="K73" s="9"/>
      <c r="L73" s="8"/>
      <c r="M73" s="9"/>
      <c r="N73" s="8"/>
      <c r="O73" s="8"/>
      <c r="P73" s="8"/>
      <c r="Q73" s="8"/>
      <c r="R73" s="9"/>
      <c r="S73" s="13"/>
      <c r="T73" s="12"/>
      <c r="U73" s="14"/>
      <c r="V73" s="6"/>
      <c r="W73" s="3"/>
      <c r="AA73" s="6"/>
    </row>
    <row r="74" spans="1:34" x14ac:dyDescent="0.35">
      <c r="C74" s="13"/>
      <c r="D74" s="9"/>
      <c r="E74" s="10"/>
      <c r="F74" s="9"/>
      <c r="G74" s="9"/>
      <c r="H74" s="9"/>
      <c r="I74" s="9"/>
      <c r="J74" s="9"/>
      <c r="K74" s="9"/>
      <c r="L74" s="8"/>
      <c r="M74" s="9"/>
      <c r="N74" s="8"/>
      <c r="O74" s="8"/>
      <c r="P74" s="8"/>
      <c r="Q74" s="8"/>
      <c r="R74" s="9"/>
      <c r="S74" s="13"/>
      <c r="T74" s="12"/>
      <c r="U74" s="14"/>
      <c r="V74" s="6"/>
      <c r="AA74" s="15"/>
    </row>
    <row r="75" spans="1:34" x14ac:dyDescent="0.35">
      <c r="D75" s="9"/>
      <c r="E75" s="10"/>
      <c r="F75" s="9"/>
      <c r="G75" s="9"/>
      <c r="H75" s="9"/>
      <c r="I75" s="9"/>
      <c r="J75" s="9"/>
      <c r="K75" s="9"/>
      <c r="L75" s="8"/>
      <c r="M75" s="9"/>
      <c r="N75" s="8"/>
      <c r="O75" s="8"/>
      <c r="P75" s="8"/>
      <c r="Q75" s="8"/>
      <c r="R75" s="9"/>
      <c r="S75" s="13"/>
      <c r="T75" s="12"/>
      <c r="U75" s="14"/>
      <c r="V75" s="6"/>
      <c r="AA75" s="15"/>
    </row>
    <row r="76" spans="1:34" x14ac:dyDescent="0.35">
      <c r="D76" s="9"/>
      <c r="E76" s="10"/>
      <c r="F76" s="9"/>
      <c r="G76" s="9"/>
      <c r="H76" s="9"/>
      <c r="I76" s="9"/>
      <c r="J76" s="9"/>
      <c r="K76" s="9"/>
      <c r="L76" s="8"/>
      <c r="M76" s="9"/>
      <c r="N76" s="8"/>
      <c r="O76" s="8"/>
      <c r="P76" s="8"/>
      <c r="Q76" s="8"/>
      <c r="R76" s="9"/>
      <c r="S76" s="11"/>
      <c r="T76" s="4">
        <v>74.2</v>
      </c>
      <c r="V76" s="13"/>
      <c r="AA76" s="15"/>
    </row>
    <row r="77" spans="1:34" x14ac:dyDescent="0.35">
      <c r="D77" s="9"/>
      <c r="E77" s="10"/>
      <c r="F77" s="9"/>
      <c r="G77" s="9"/>
      <c r="H77" s="9"/>
      <c r="I77" s="9"/>
      <c r="J77" s="9"/>
      <c r="K77" s="9"/>
      <c r="L77" s="8"/>
      <c r="M77" s="9"/>
      <c r="N77" s="8"/>
      <c r="O77" s="8"/>
      <c r="P77" s="8"/>
      <c r="Q77" s="8"/>
      <c r="R77" s="9"/>
      <c r="S77" s="11"/>
      <c r="V77" s="13"/>
      <c r="AA77" s="15"/>
    </row>
    <row r="78" spans="1:34" x14ac:dyDescent="0.35">
      <c r="D78" s="9"/>
      <c r="E78" s="10"/>
      <c r="F78" s="9"/>
      <c r="G78" s="9"/>
      <c r="H78" s="9"/>
      <c r="I78" s="9"/>
      <c r="J78" s="9"/>
      <c r="K78" s="9"/>
      <c r="L78" s="8"/>
      <c r="M78" s="9"/>
      <c r="N78" s="8"/>
      <c r="O78" s="8"/>
      <c r="P78" s="8"/>
      <c r="Q78" s="8"/>
      <c r="R78" s="9"/>
      <c r="S78" s="11"/>
      <c r="V78" s="13"/>
    </row>
    <row r="79" spans="1:34" x14ac:dyDescent="0.35">
      <c r="D79" s="9"/>
      <c r="E79" s="10"/>
      <c r="F79" s="9"/>
      <c r="G79" s="9"/>
      <c r="H79" s="9"/>
      <c r="I79" s="9"/>
      <c r="J79" s="9"/>
      <c r="K79" s="9"/>
      <c r="L79" s="8"/>
      <c r="M79" s="9"/>
      <c r="N79" s="8"/>
      <c r="O79" s="8"/>
      <c r="P79" s="8"/>
      <c r="Q79" s="8"/>
      <c r="R79" s="9"/>
      <c r="S79" s="13"/>
      <c r="T79" s="12"/>
      <c r="U79" s="14"/>
      <c r="V79" s="13"/>
    </row>
    <row r="80" spans="1:34" x14ac:dyDescent="0.35">
      <c r="D80" s="9"/>
      <c r="E80" s="10"/>
      <c r="F80" s="9"/>
      <c r="G80" s="9"/>
      <c r="H80" s="9"/>
      <c r="I80" s="9"/>
      <c r="J80" s="9"/>
      <c r="K80" s="9"/>
      <c r="L80" s="8"/>
      <c r="M80" s="9"/>
      <c r="N80" s="8"/>
      <c r="O80" s="8"/>
      <c r="P80" s="8"/>
      <c r="Q80" s="8"/>
      <c r="R80" s="11"/>
      <c r="S80" s="13"/>
      <c r="T80" s="12"/>
      <c r="U80" s="14"/>
      <c r="V80" s="13"/>
    </row>
    <row r="81" spans="1:78" x14ac:dyDescent="0.35">
      <c r="D81" s="9"/>
      <c r="E81" s="10"/>
      <c r="F81" s="9"/>
      <c r="G81" s="9"/>
      <c r="H81" s="9"/>
      <c r="I81" s="9"/>
      <c r="J81" s="9"/>
      <c r="K81" s="9"/>
      <c r="L81" s="8"/>
      <c r="M81" s="9"/>
      <c r="N81" s="8"/>
      <c r="O81" s="8"/>
      <c r="P81" s="8"/>
      <c r="Q81" s="8"/>
      <c r="R81" s="11"/>
      <c r="S81" s="13"/>
      <c r="T81" s="12"/>
    </row>
    <row r="82" spans="1:78" s="3" customFormat="1" x14ac:dyDescent="0.35">
      <c r="A82" s="1"/>
      <c r="B82" s="6"/>
      <c r="C82" s="2"/>
      <c r="D82" s="9"/>
      <c r="E82" s="10"/>
      <c r="F82" s="9"/>
      <c r="G82" s="9"/>
      <c r="H82" s="9"/>
      <c r="I82" s="9"/>
      <c r="J82" s="9"/>
      <c r="K82" s="9"/>
      <c r="L82" s="8"/>
      <c r="M82" s="9"/>
      <c r="N82" s="8"/>
      <c r="O82" s="8"/>
      <c r="P82" s="8"/>
      <c r="Q82" s="8"/>
      <c r="R82" s="11"/>
      <c r="S82" s="2"/>
      <c r="T82" s="4"/>
      <c r="U82" s="1"/>
      <c r="V82" s="2"/>
      <c r="X82" s="1"/>
      <c r="Y82" s="2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1:78" x14ac:dyDescent="0.35">
      <c r="D83" s="9"/>
      <c r="E83" s="10"/>
      <c r="F83" s="9"/>
      <c r="G83" s="9"/>
      <c r="H83" s="9"/>
      <c r="I83" s="9"/>
      <c r="J83" s="9"/>
      <c r="K83" s="9"/>
      <c r="L83" s="8"/>
      <c r="M83" s="9"/>
      <c r="N83" s="8"/>
      <c r="O83" s="8"/>
      <c r="P83" s="8"/>
      <c r="Q83" s="8"/>
      <c r="R83" s="11"/>
    </row>
    <row r="84" spans="1:78" x14ac:dyDescent="0.35">
      <c r="D84" s="9"/>
      <c r="E84" s="10"/>
      <c r="F84" s="9"/>
      <c r="G84" s="9"/>
      <c r="H84" s="9"/>
      <c r="I84" s="9"/>
      <c r="J84" s="9"/>
      <c r="K84" s="9"/>
      <c r="L84" s="8"/>
      <c r="M84" s="9"/>
      <c r="N84" s="8"/>
      <c r="O84" s="8"/>
      <c r="P84" s="8"/>
      <c r="Q84" s="8"/>
      <c r="R84" s="11"/>
    </row>
    <row r="85" spans="1:78" s="2" customFormat="1" x14ac:dyDescent="0.35">
      <c r="A85" s="1"/>
      <c r="B85" s="6"/>
      <c r="D85" s="9"/>
      <c r="E85" s="10"/>
      <c r="F85" s="9"/>
      <c r="G85" s="9"/>
      <c r="H85" s="9"/>
      <c r="I85" s="9"/>
      <c r="J85" s="9"/>
      <c r="K85" s="9"/>
      <c r="L85" s="8"/>
      <c r="M85" s="9"/>
      <c r="N85" s="8"/>
      <c r="O85" s="8"/>
      <c r="P85" s="8"/>
      <c r="Q85" s="8"/>
      <c r="R85" s="11"/>
      <c r="T85" s="4"/>
      <c r="U85" s="1"/>
      <c r="W85" s="3"/>
      <c r="X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</row>
    <row r="86" spans="1:78" s="2" customFormat="1" x14ac:dyDescent="0.35">
      <c r="A86" s="1"/>
      <c r="B86" s="6"/>
      <c r="D86" s="9"/>
      <c r="E86" s="10"/>
      <c r="F86" s="9"/>
      <c r="G86" s="9"/>
      <c r="H86" s="9"/>
      <c r="I86" s="9"/>
      <c r="J86" s="9"/>
      <c r="K86" s="9"/>
      <c r="L86" s="8"/>
      <c r="M86" s="9"/>
      <c r="N86" s="8"/>
      <c r="O86" s="8"/>
      <c r="P86" s="8"/>
      <c r="Q86" s="8"/>
      <c r="R86" s="11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</row>
    <row r="87" spans="1:78" s="2" customFormat="1" x14ac:dyDescent="0.35">
      <c r="A87" s="1"/>
      <c r="B87" s="6"/>
      <c r="D87" s="9"/>
      <c r="E87" s="10"/>
      <c r="F87" s="9"/>
      <c r="G87" s="9"/>
      <c r="H87" s="9"/>
      <c r="I87" s="9"/>
      <c r="J87" s="9"/>
      <c r="K87" s="9"/>
      <c r="L87" s="8"/>
      <c r="M87" s="9"/>
      <c r="N87" s="8"/>
      <c r="O87" s="8"/>
      <c r="P87" s="8"/>
      <c r="Q87" s="8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s="2" customFormat="1" x14ac:dyDescent="0.35">
      <c r="A88" s="1"/>
      <c r="B88" s="6"/>
      <c r="D88" s="9"/>
      <c r="E88" s="10"/>
      <c r="F88" s="9"/>
      <c r="G88" s="9"/>
      <c r="H88" s="9"/>
      <c r="I88" s="9"/>
      <c r="J88" s="9"/>
      <c r="K88" s="9"/>
      <c r="L88" s="8"/>
      <c r="M88" s="9"/>
      <c r="N88" s="8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B89" s="6"/>
      <c r="D89" s="9"/>
      <c r="E89" s="10"/>
      <c r="F89" s="9"/>
      <c r="G89" s="9"/>
      <c r="H89" s="9"/>
      <c r="I89" s="9"/>
      <c r="J89" s="9"/>
      <c r="K89" s="9"/>
      <c r="L89" s="8"/>
      <c r="M89" s="9"/>
      <c r="N89" s="8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B90" s="6"/>
      <c r="D90" s="9"/>
      <c r="E90" s="10"/>
      <c r="F90" s="9"/>
      <c r="G90" s="9"/>
      <c r="H90" s="9"/>
      <c r="I90" s="9"/>
      <c r="J90" s="9"/>
      <c r="K90" s="9"/>
      <c r="L90" s="8"/>
      <c r="M90" s="9"/>
      <c r="N90" s="8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B91" s="6"/>
      <c r="D91" s="9"/>
      <c r="E91" s="10"/>
      <c r="F91" s="9"/>
      <c r="G91" s="9"/>
      <c r="H91" s="9"/>
      <c r="I91" s="9"/>
      <c r="J91" s="9"/>
      <c r="K91" s="9"/>
      <c r="L91" s="8"/>
      <c r="M91" s="9"/>
      <c r="N91" s="8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B92" s="6"/>
      <c r="D92" s="9"/>
      <c r="E92" s="10"/>
      <c r="F92" s="9"/>
      <c r="G92" s="9"/>
      <c r="H92" s="9"/>
      <c r="I92" s="9"/>
      <c r="J92" s="9"/>
      <c r="K92" s="9"/>
      <c r="L92" s="8"/>
      <c r="M92" s="9"/>
      <c r="N92" s="8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B93" s="6"/>
      <c r="D93" s="9"/>
      <c r="E93" s="10"/>
      <c r="F93" s="9"/>
      <c r="G93" s="9"/>
      <c r="H93" s="9"/>
      <c r="I93" s="9"/>
      <c r="J93" s="9"/>
      <c r="K93" s="9"/>
      <c r="L93" s="8"/>
      <c r="M93" s="9"/>
      <c r="N93" s="8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B94" s="6"/>
      <c r="D94" s="9"/>
      <c r="E94" s="10"/>
      <c r="F94" s="9"/>
      <c r="G94" s="9"/>
      <c r="H94" s="9"/>
      <c r="I94" s="9"/>
      <c r="J94" s="9"/>
      <c r="K94" s="9"/>
      <c r="L94" s="8"/>
      <c r="M94" s="9"/>
      <c r="N94" s="8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B95" s="6"/>
      <c r="D95" s="9"/>
      <c r="E95" s="10"/>
      <c r="F95" s="9"/>
      <c r="G95" s="9"/>
      <c r="H95" s="9"/>
      <c r="I95" s="9"/>
      <c r="J95" s="9"/>
      <c r="K95" s="9"/>
      <c r="L95" s="8"/>
      <c r="M95" s="9"/>
      <c r="N95" s="8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B96" s="6"/>
      <c r="D96" s="9"/>
      <c r="E96" s="10"/>
      <c r="F96" s="9"/>
      <c r="G96" s="9"/>
      <c r="H96" s="9"/>
      <c r="I96" s="9"/>
      <c r="J96" s="9"/>
      <c r="K96" s="9"/>
      <c r="L96" s="8"/>
      <c r="M96" s="9"/>
      <c r="N96" s="8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B97" s="6"/>
      <c r="D97" s="9"/>
      <c r="E97" s="10"/>
      <c r="F97" s="9"/>
      <c r="G97" s="9"/>
      <c r="H97" s="9"/>
      <c r="I97" s="9"/>
      <c r="J97" s="9"/>
      <c r="K97" s="9"/>
      <c r="L97" s="8"/>
      <c r="M97" s="9"/>
      <c r="N97" s="8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B98" s="6"/>
      <c r="D98" s="9"/>
      <c r="E98" s="10"/>
      <c r="F98" s="9"/>
      <c r="G98" s="9"/>
      <c r="H98" s="9"/>
      <c r="I98" s="9"/>
      <c r="J98" s="9"/>
      <c r="K98" s="9"/>
      <c r="L98" s="8"/>
      <c r="M98" s="9"/>
      <c r="N98" s="8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B99" s="6"/>
      <c r="E99" s="5"/>
      <c r="F99" s="9"/>
      <c r="G99" s="9"/>
      <c r="H99" s="9"/>
      <c r="I99" s="9"/>
      <c r="J99" s="9"/>
      <c r="K99" s="9"/>
      <c r="L99" s="8"/>
      <c r="M99" s="9"/>
      <c r="N99" s="8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B100" s="6"/>
      <c r="E100" s="5"/>
      <c r="F100" s="9"/>
      <c r="G100" s="9"/>
      <c r="H100" s="9"/>
      <c r="I100" s="9"/>
      <c r="J100" s="9"/>
      <c r="K100" s="9"/>
      <c r="L100" s="8"/>
      <c r="M100" s="9"/>
      <c r="N100" s="8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B101" s="6"/>
      <c r="E101" s="5"/>
      <c r="F101" s="9"/>
      <c r="G101" s="9"/>
      <c r="H101" s="9"/>
      <c r="I101" s="9"/>
      <c r="J101" s="9"/>
      <c r="K101" s="9"/>
      <c r="L101" s="8"/>
      <c r="M101" s="9"/>
      <c r="N101" s="8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B102" s="6"/>
      <c r="E102" s="5"/>
      <c r="F102" s="9"/>
      <c r="G102" s="9"/>
      <c r="H102" s="9"/>
      <c r="I102" s="9"/>
      <c r="J102" s="9"/>
      <c r="K102" s="9"/>
      <c r="L102" s="8"/>
      <c r="M102" s="9"/>
      <c r="N102" s="8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B103" s="6"/>
      <c r="E103" s="5"/>
      <c r="F103" s="9"/>
      <c r="G103" s="9"/>
      <c r="H103" s="9"/>
      <c r="I103" s="9"/>
      <c r="J103" s="9"/>
      <c r="K103" s="9"/>
      <c r="L103" s="8"/>
      <c r="M103" s="9"/>
      <c r="N103" s="8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B104" s="6"/>
      <c r="E104" s="5"/>
      <c r="F104" s="9"/>
      <c r="G104" s="9"/>
      <c r="H104" s="9"/>
      <c r="I104" s="9"/>
      <c r="J104" s="9"/>
      <c r="K104" s="9"/>
      <c r="L104" s="8"/>
      <c r="M104" s="9"/>
      <c r="N104" s="8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B105" s="6"/>
      <c r="E105" s="5"/>
      <c r="F105" s="9"/>
      <c r="G105" s="9"/>
      <c r="H105" s="9"/>
      <c r="I105" s="9"/>
      <c r="J105" s="9"/>
      <c r="K105" s="9"/>
      <c r="L105" s="8"/>
      <c r="M105" s="9"/>
      <c r="N105" s="8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B106" s="6"/>
      <c r="E106" s="5"/>
      <c r="F106" s="9"/>
      <c r="G106" s="9"/>
      <c r="H106" s="9"/>
      <c r="I106" s="9"/>
      <c r="J106" s="9"/>
      <c r="K106" s="9"/>
      <c r="L106" s="8"/>
      <c r="M106" s="9"/>
      <c r="N106" s="8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B107" s="6"/>
      <c r="E107" s="5"/>
      <c r="F107" s="9"/>
      <c r="G107" s="9"/>
      <c r="H107" s="9"/>
      <c r="I107" s="9"/>
      <c r="J107" s="9"/>
      <c r="K107" s="9"/>
      <c r="L107" s="8"/>
      <c r="M107" s="9"/>
      <c r="N107" s="8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B108" s="6"/>
      <c r="E108" s="5"/>
      <c r="F108" s="9"/>
      <c r="G108" s="9"/>
      <c r="H108" s="9"/>
      <c r="I108" s="9"/>
      <c r="J108" s="9"/>
      <c r="K108" s="9"/>
      <c r="L108" s="8"/>
      <c r="M108" s="9"/>
      <c r="N108" s="8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B109" s="6"/>
      <c r="E109" s="5"/>
      <c r="F109" s="9"/>
      <c r="G109" s="9"/>
      <c r="H109" s="9"/>
      <c r="I109" s="9"/>
      <c r="J109" s="9"/>
      <c r="K109" s="9"/>
      <c r="L109" s="8"/>
      <c r="M109" s="9"/>
      <c r="N109" s="8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B110" s="6"/>
      <c r="E110" s="5"/>
      <c r="F110" s="9"/>
      <c r="G110" s="9"/>
      <c r="H110" s="9"/>
      <c r="I110" s="9"/>
      <c r="J110" s="9"/>
      <c r="K110" s="9"/>
      <c r="L110" s="8"/>
      <c r="M110" s="9"/>
      <c r="N110" s="8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B111" s="6"/>
      <c r="E111" s="5"/>
      <c r="F111" s="9"/>
      <c r="G111" s="9"/>
      <c r="H111" s="9"/>
      <c r="I111" s="9"/>
      <c r="J111" s="9"/>
      <c r="K111" s="9"/>
      <c r="L111" s="8"/>
      <c r="M111" s="9"/>
      <c r="N111" s="8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B112" s="6"/>
      <c r="E112" s="5"/>
      <c r="F112" s="9"/>
      <c r="G112" s="9"/>
      <c r="H112" s="9"/>
      <c r="I112" s="9"/>
      <c r="J112" s="9"/>
      <c r="K112" s="9"/>
      <c r="L112" s="8"/>
      <c r="M112" s="9"/>
      <c r="N112" s="8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B113" s="6"/>
      <c r="E113" s="5"/>
      <c r="F113" s="9"/>
      <c r="G113" s="9"/>
      <c r="H113" s="9"/>
      <c r="I113" s="9"/>
      <c r="J113" s="9"/>
      <c r="K113" s="9"/>
      <c r="L113" s="8"/>
      <c r="M113" s="9"/>
      <c r="N113" s="8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B114" s="6"/>
      <c r="E114" s="5"/>
      <c r="F114" s="9"/>
      <c r="G114" s="9"/>
      <c r="H114" s="9"/>
      <c r="I114" s="9"/>
      <c r="J114" s="9"/>
      <c r="K114" s="9"/>
      <c r="L114" s="8"/>
      <c r="M114" s="9"/>
      <c r="N114" s="8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B115" s="6"/>
      <c r="E115" s="5"/>
      <c r="F115" s="9"/>
      <c r="G115" s="9"/>
      <c r="H115" s="9"/>
      <c r="I115" s="9"/>
      <c r="J115" s="9"/>
      <c r="K115" s="9"/>
      <c r="L115" s="8"/>
      <c r="M115" s="9"/>
      <c r="N115" s="8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s="2" customFormat="1" x14ac:dyDescent="0.35">
      <c r="A116" s="1"/>
      <c r="B116" s="6"/>
      <c r="E116" s="5"/>
      <c r="F116" s="9"/>
      <c r="G116" s="9"/>
      <c r="H116" s="9"/>
      <c r="I116" s="9"/>
      <c r="J116" s="9"/>
      <c r="K116" s="9"/>
      <c r="L116" s="8"/>
      <c r="M116" s="9"/>
      <c r="N116" s="8"/>
      <c r="O116" s="8"/>
      <c r="P116" s="8"/>
      <c r="Q116" s="8"/>
      <c r="T116" s="4"/>
      <c r="U116" s="1"/>
      <c r="W116" s="3"/>
      <c r="X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s="2" customFormat="1" x14ac:dyDescent="0.35">
      <c r="A117" s="1"/>
      <c r="B117" s="6"/>
      <c r="E117" s="5"/>
      <c r="F117" s="9"/>
      <c r="G117" s="9"/>
      <c r="H117" s="9"/>
      <c r="I117" s="9"/>
      <c r="J117" s="9"/>
      <c r="K117" s="9"/>
      <c r="L117" s="8"/>
      <c r="M117" s="9"/>
      <c r="N117" s="8"/>
      <c r="O117" s="8"/>
      <c r="P117" s="8"/>
      <c r="Q117" s="8"/>
      <c r="T117" s="4"/>
      <c r="U117" s="1"/>
      <c r="W117" s="3"/>
      <c r="X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s="2" customFormat="1" x14ac:dyDescent="0.35">
      <c r="A118" s="1"/>
      <c r="B118" s="6"/>
      <c r="E118" s="5"/>
      <c r="F118" s="9"/>
      <c r="G118" s="9"/>
      <c r="H118" s="9"/>
      <c r="I118" s="9"/>
      <c r="J118" s="9"/>
      <c r="K118" s="9"/>
      <c r="L118" s="8"/>
      <c r="M118" s="9"/>
      <c r="N118" s="8"/>
      <c r="O118" s="8"/>
      <c r="P118" s="8"/>
      <c r="Q118" s="8"/>
      <c r="T118" s="4"/>
      <c r="U118" s="1"/>
      <c r="W118" s="3"/>
      <c r="X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x14ac:dyDescent="0.35">
      <c r="G119" s="9"/>
      <c r="H119" s="9"/>
      <c r="I119" s="9"/>
      <c r="J119" s="9"/>
      <c r="K119" s="9"/>
      <c r="L119" s="8"/>
      <c r="M119" s="9"/>
      <c r="N119" s="8"/>
      <c r="O119" s="8"/>
      <c r="P119" s="8"/>
      <c r="Q119" s="8"/>
    </row>
    <row r="120" spans="1:78" x14ac:dyDescent="0.35">
      <c r="G120" s="9"/>
      <c r="H120" s="9"/>
      <c r="I120" s="9"/>
      <c r="J120" s="9"/>
      <c r="K120" s="9"/>
      <c r="L120" s="8"/>
      <c r="M120" s="9"/>
      <c r="N120" s="8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N121" s="8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N122" s="8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N123" s="8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N124" s="8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N125" s="8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N126" s="8"/>
      <c r="O126" s="8"/>
      <c r="P126" s="8"/>
      <c r="Q126" s="8"/>
    </row>
    <row r="127" spans="1:78" x14ac:dyDescent="0.35">
      <c r="G127" s="9"/>
      <c r="H127" s="9"/>
      <c r="I127" s="9"/>
      <c r="J127" s="9"/>
      <c r="K127" s="9"/>
      <c r="L127" s="8"/>
      <c r="M127" s="9"/>
      <c r="N127" s="8"/>
      <c r="O127" s="8"/>
      <c r="P127" s="8"/>
      <c r="Q127" s="8"/>
    </row>
    <row r="128" spans="1:78" x14ac:dyDescent="0.35">
      <c r="G128" s="9"/>
      <c r="H128" s="9"/>
      <c r="I128" s="9"/>
      <c r="J128" s="9"/>
      <c r="K128" s="9"/>
      <c r="L128" s="8"/>
      <c r="M128" s="9"/>
      <c r="N128" s="8"/>
      <c r="O128" s="8"/>
      <c r="P128" s="8"/>
      <c r="Q128" s="8"/>
    </row>
    <row r="129" spans="1:78" x14ac:dyDescent="0.35">
      <c r="G129" s="9"/>
      <c r="H129" s="9"/>
      <c r="I129" s="9"/>
      <c r="J129" s="9"/>
      <c r="K129" s="9"/>
      <c r="L129" s="8"/>
      <c r="M129" s="9"/>
      <c r="N129" s="8"/>
      <c r="O129" s="8"/>
      <c r="P129" s="8"/>
      <c r="Q129" s="8"/>
    </row>
    <row r="130" spans="1:78" s="2" customFormat="1" x14ac:dyDescent="0.35">
      <c r="A130" s="1"/>
      <c r="B130" s="6"/>
      <c r="E130" s="5"/>
      <c r="G130" s="9"/>
      <c r="H130" s="9"/>
      <c r="I130" s="9"/>
      <c r="J130" s="9"/>
      <c r="K130" s="9"/>
      <c r="L130" s="8"/>
      <c r="M130" s="9"/>
      <c r="N130" s="8"/>
      <c r="O130" s="8"/>
      <c r="P130" s="8"/>
      <c r="Q130" s="8"/>
      <c r="T130" s="4"/>
      <c r="U130" s="1"/>
      <c r="W130" s="3"/>
      <c r="X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</row>
    <row r="131" spans="1:78" s="2" customFormat="1" x14ac:dyDescent="0.35">
      <c r="A131" s="1"/>
      <c r="B131" s="6"/>
      <c r="E131" s="5"/>
      <c r="G131" s="9"/>
      <c r="H131" s="9"/>
      <c r="I131" s="9"/>
      <c r="J131" s="9"/>
      <c r="K131" s="9"/>
      <c r="L131" s="8"/>
      <c r="M131" s="9"/>
      <c r="N131" s="8"/>
      <c r="O131" s="8"/>
      <c r="P131" s="8"/>
      <c r="Q131" s="8"/>
      <c r="T131" s="4"/>
      <c r="U131" s="1"/>
      <c r="W131" s="3"/>
      <c r="X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58" spans="1:77" s="5" customFormat="1" x14ac:dyDescent="0.35">
      <c r="A158" s="1"/>
      <c r="B158" s="6"/>
      <c r="C158" s="2"/>
      <c r="D158" s="7">
        <v>0.35416666666666669</v>
      </c>
      <c r="F158" s="2"/>
      <c r="G158" s="2"/>
      <c r="H158" s="2"/>
      <c r="I158" s="2"/>
      <c r="J158" s="2"/>
      <c r="K158" s="2"/>
      <c r="L158" s="3"/>
      <c r="M158" s="2"/>
      <c r="N158" s="3"/>
      <c r="O158" s="3"/>
      <c r="P158" s="3"/>
      <c r="Q158" s="3"/>
      <c r="R158" s="2"/>
      <c r="S158" s="2"/>
      <c r="T158" s="4"/>
      <c r="U158" s="1"/>
      <c r="V158" s="2"/>
      <c r="W158" s="3"/>
      <c r="X158" s="1"/>
      <c r="Y158" s="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</row>
  </sheetData>
  <autoFilter ref="A4:BX58">
    <sortState ref="A5:BX56">
      <sortCondition descending="1" ref="C4:C52"/>
    </sortState>
  </autoFilter>
  <mergeCells count="11">
    <mergeCell ref="BA3:BC3"/>
    <mergeCell ref="BF3:BH3"/>
    <mergeCell ref="BK3:BM3"/>
    <mergeCell ref="BP3:BR3"/>
    <mergeCell ref="BU3:BW3"/>
    <mergeCell ref="AV3:AX3"/>
    <mergeCell ref="W2:Y2"/>
    <mergeCell ref="AB3:AD3"/>
    <mergeCell ref="AG3:AI3"/>
    <mergeCell ref="AL3:AN3"/>
    <mergeCell ref="AQ3:AS3"/>
  </mergeCells>
  <conditionalFormatting sqref="AA18 AA34:AA36 Z6:AA8 AF6:AF8 AK6:AK9 AP6:AP9 AU6:AU9 AZ6:AZ9 BE6:BE9 BJ6:BJ9 BO6:BO9 BT6:BT9 BT11:BT12 BO11:BO12">
    <cfRule type="cellIs" dxfId="3654" priority="732" operator="lessThan">
      <formula>1</formula>
    </cfRule>
  </conditionalFormatting>
  <conditionalFormatting sqref="W32 W47:W48 W52:W53 W23 W34:W36 W6:W7 W30">
    <cfRule type="cellIs" dxfId="3653" priority="731" operator="lessThan">
      <formula>N6</formula>
    </cfRule>
  </conditionalFormatting>
  <conditionalFormatting sqref="Z32">
    <cfRule type="cellIs" dxfId="3652" priority="729" operator="lessThan">
      <formula>1</formula>
    </cfRule>
  </conditionalFormatting>
  <conditionalFormatting sqref="G32 G6:G7">
    <cfRule type="cellIs" dxfId="3651" priority="730" operator="lessThan">
      <formula>F6</formula>
    </cfRule>
  </conditionalFormatting>
  <conditionalFormatting sqref="AA32">
    <cfRule type="cellIs" dxfId="3650" priority="728" operator="lessThan">
      <formula>1</formula>
    </cfRule>
  </conditionalFormatting>
  <conditionalFormatting sqref="Z50">
    <cfRule type="cellIs" dxfId="3649" priority="726" operator="lessThan">
      <formula>1</formula>
    </cfRule>
  </conditionalFormatting>
  <conditionalFormatting sqref="G50">
    <cfRule type="cellIs" dxfId="3648" priority="727" operator="lessThan">
      <formula>F50</formula>
    </cfRule>
  </conditionalFormatting>
  <conditionalFormatting sqref="AA50">
    <cfRule type="cellIs" dxfId="3647" priority="725" operator="lessThan">
      <formula>1</formula>
    </cfRule>
  </conditionalFormatting>
  <conditionalFormatting sqref="AA31">
    <cfRule type="cellIs" dxfId="3646" priority="721" operator="lessThan">
      <formula>1</formula>
    </cfRule>
  </conditionalFormatting>
  <conditionalFormatting sqref="G31">
    <cfRule type="cellIs" dxfId="3645" priority="724" operator="lessThan">
      <formula>F31</formula>
    </cfRule>
  </conditionalFormatting>
  <conditionalFormatting sqref="W31">
    <cfRule type="cellIs" dxfId="3644" priority="723" operator="lessThan">
      <formula>N31</formula>
    </cfRule>
  </conditionalFormatting>
  <conditionalFormatting sqref="Z31">
    <cfRule type="cellIs" dxfId="3643" priority="722" operator="lessThan">
      <formula>1</formula>
    </cfRule>
  </conditionalFormatting>
  <conditionalFormatting sqref="G48">
    <cfRule type="cellIs" dxfId="3642" priority="720" operator="lessThan">
      <formula>F48</formula>
    </cfRule>
  </conditionalFormatting>
  <conditionalFormatting sqref="AA48">
    <cfRule type="cellIs" dxfId="3641" priority="718" operator="lessThan">
      <formula>1</formula>
    </cfRule>
  </conditionalFormatting>
  <conditionalFormatting sqref="Z48">
    <cfRule type="cellIs" dxfId="3640" priority="719" operator="lessThan">
      <formula>1</formula>
    </cfRule>
  </conditionalFormatting>
  <conditionalFormatting sqref="G47">
    <cfRule type="cellIs" dxfId="3639" priority="717" operator="lessThan">
      <formula>F47</formula>
    </cfRule>
  </conditionalFormatting>
  <conditionalFormatting sqref="Z47">
    <cfRule type="cellIs" dxfId="3638" priority="716" operator="lessThan">
      <formula>1</formula>
    </cfRule>
  </conditionalFormatting>
  <conditionalFormatting sqref="AA47">
    <cfRule type="cellIs" dxfId="3637" priority="715" operator="lessThan">
      <formula>1</formula>
    </cfRule>
  </conditionalFormatting>
  <conditionalFormatting sqref="G53">
    <cfRule type="cellIs" dxfId="3636" priority="714" operator="lessThan">
      <formula>F53</formula>
    </cfRule>
  </conditionalFormatting>
  <conditionalFormatting sqref="Z53">
    <cfRule type="cellIs" dxfId="3635" priority="713" operator="lessThan">
      <formula>1</formula>
    </cfRule>
  </conditionalFormatting>
  <conditionalFormatting sqref="G52">
    <cfRule type="cellIs" dxfId="3634" priority="712" operator="lessThan">
      <formula>F52</formula>
    </cfRule>
  </conditionalFormatting>
  <conditionalFormatting sqref="AA52">
    <cfRule type="cellIs" dxfId="3633" priority="710" operator="lessThan">
      <formula>1</formula>
    </cfRule>
  </conditionalFormatting>
  <conditionalFormatting sqref="Z52">
    <cfRule type="cellIs" dxfId="3632" priority="711" operator="lessThan">
      <formula>1</formula>
    </cfRule>
  </conditionalFormatting>
  <conditionalFormatting sqref="G23">
    <cfRule type="cellIs" dxfId="3631" priority="709" operator="lessThan">
      <formula>F23</formula>
    </cfRule>
  </conditionalFormatting>
  <conditionalFormatting sqref="AA23">
    <cfRule type="cellIs" dxfId="3630" priority="707" operator="lessThan">
      <formula>1</formula>
    </cfRule>
  </conditionalFormatting>
  <conditionalFormatting sqref="Z23">
    <cfRule type="cellIs" dxfId="3629" priority="708" operator="lessThan">
      <formula>1</formula>
    </cfRule>
  </conditionalFormatting>
  <conditionalFormatting sqref="G30">
    <cfRule type="cellIs" dxfId="3628" priority="706" operator="lessThan">
      <formula>F30</formula>
    </cfRule>
  </conditionalFormatting>
  <conditionalFormatting sqref="AA30">
    <cfRule type="cellIs" dxfId="3627" priority="704" operator="lessThan">
      <formula>1</formula>
    </cfRule>
  </conditionalFormatting>
  <conditionalFormatting sqref="Z30">
    <cfRule type="cellIs" dxfId="3626" priority="705" operator="lessThan">
      <formula>1</formula>
    </cfRule>
  </conditionalFormatting>
  <conditionalFormatting sqref="H32 H47:H48 H52:H53 H50 H23 H30 J34 J6:J7">
    <cfRule type="cellIs" dxfId="3625" priority="703" operator="greaterThan">
      <formula>1</formula>
    </cfRule>
  </conditionalFormatting>
  <conditionalFormatting sqref="H31:I31 H36 H34 H6:H7">
    <cfRule type="cellIs" dxfId="3624" priority="702" operator="greaterThan">
      <formula>1</formula>
    </cfRule>
  </conditionalFormatting>
  <conditionalFormatting sqref="J50">
    <cfRule type="cellIs" dxfId="3623" priority="701" operator="greaterThan">
      <formula>1</formula>
    </cfRule>
  </conditionalFormatting>
  <conditionalFormatting sqref="I48">
    <cfRule type="cellIs" dxfId="3622" priority="700" operator="greaterThan">
      <formula>1</formula>
    </cfRule>
  </conditionalFormatting>
  <conditionalFormatting sqref="J30">
    <cfRule type="cellIs" dxfId="3621" priority="699" operator="greaterThan">
      <formula>1</formula>
    </cfRule>
  </conditionalFormatting>
  <conditionalFormatting sqref="J32">
    <cfRule type="cellIs" dxfId="3620" priority="698" operator="greaterThan">
      <formula>1</formula>
    </cfRule>
  </conditionalFormatting>
  <conditionalFormatting sqref="J47">
    <cfRule type="cellIs" dxfId="3619" priority="697" operator="greaterThan">
      <formula>1</formula>
    </cfRule>
  </conditionalFormatting>
  <conditionalFormatting sqref="AZ47 BE47 BJ47 BT47">
    <cfRule type="cellIs" dxfId="3618" priority="692" operator="lessThan">
      <formula>1</formula>
    </cfRule>
  </conditionalFormatting>
  <conditionalFormatting sqref="AQ47:AQ48 AB47:AB48 BF47:BF48 BA47:BA48 BK47:BK48 BP47:BP48 BU47:BU48 AG47:AG48 AL47:AL48 AV47:AV48 AB52 AB50 BA18 BF18 AB18 AG18 AV18 BK18 BP18 BU18 AQ18 AL18 BK25 BP25 BU25 AQ25 AL25 AB34:AB36 AG34:AG36 AL34:AL36 AQ34:AQ36 AV34:AV36 BA34:BA36 BF34:BF36 BK34:BK36 BP34:BP36 BU34:BU36 BA6:BA9 BF6:BF9 AG6:AG9 AV6:AV9 BK6:BK9 BP6:BP9 AQ6:AQ9 AL6:AL9 BA31:BA32 BF31:BF32 AB30:AB32 AG31:AG32 AV31:AV32 BK31:BK32 BP31:BP32 BU31:BU32 AQ31:AQ32 AL31:AL32 AB6:AB13 BU6:BU9">
    <cfRule type="cellIs" dxfId="3617" priority="696" operator="equal">
      <formula>0</formula>
    </cfRule>
  </conditionalFormatting>
  <conditionalFormatting sqref="AH39 BB39 AW39 BV39 BQ39 BL39 BG39 AR39 AM39 AC39 AR34:AR35 AH34:AH36 AM34:AM36 AC34:AC36 AW34:AW36 BB34:BB36 BG34:BG36 BL34:BL36 BQ34:BQ36 BV34:BV36 AH47:AH48 BB47:BB48 AW47:AW48 BV47:BV48 BQ47:BQ48 BL47:BL48 BG47:BG48 AR47:AR48 AM47:AM48 AC47:AC48 AC22:AC28 AC6:AC9 AH5:AH9 AM5:AM9 AR5:AR9 AW5:AW9 BB5:BB9 BG5:BG9 BL5:BL9 BQ5:BQ9 BV5:BV9 BV30:BV32 BQ30:BQ32 BL30:BL32 BG30:BG32 BB30:BB32 AW30:AW32 AR30:AR32 AM30:AM32 AH30:AH32 AC30:AC32 BV15:BV28 BQ15:BQ28 BL15:BL28 BG15:BG28 BB15:BB28 AW15:AW28 AR15:AR28 AM15:AM28 AH15:AH28 AC15:AC19 BV11:BV13 BQ11:BQ13 BL11:BL13 BG11:BG13 BB11:BB13 AW11:AW13 AR11:AR13 AM11:AM13 AH11:AH13 AC11:AC13">
    <cfRule type="cellIs" dxfId="3616" priority="695" operator="lessThan">
      <formula>$R5</formula>
    </cfRule>
  </conditionalFormatting>
  <conditionalFormatting sqref="AZ48 BE48 BJ48 BT48">
    <cfRule type="cellIs" dxfId="3615" priority="693" operator="lessThan">
      <formula>1</formula>
    </cfRule>
  </conditionalFormatting>
  <conditionalFormatting sqref="AZ31 BE31 BJ31 BT31">
    <cfRule type="cellIs" dxfId="3614" priority="694" operator="lessThan">
      <formula>1</formula>
    </cfRule>
  </conditionalFormatting>
  <conditionalFormatting sqref="AZ52 BE52 BJ52 BT52">
    <cfRule type="cellIs" dxfId="3613" priority="691" operator="lessThan">
      <formula>1</formula>
    </cfRule>
  </conditionalFormatting>
  <conditionalFormatting sqref="BA23">
    <cfRule type="cellIs" dxfId="3612" priority="688" operator="equal">
      <formula>0</formula>
    </cfRule>
  </conditionalFormatting>
  <conditionalFormatting sqref="AZ23 BE23 BJ23 BT23">
    <cfRule type="cellIs" dxfId="3611" priority="690" operator="lessThan">
      <formula>1</formula>
    </cfRule>
  </conditionalFormatting>
  <conditionalFormatting sqref="AZ30 BE30 BJ30 BT30">
    <cfRule type="cellIs" dxfId="3610" priority="689" operator="lessThan">
      <formula>1</formula>
    </cfRule>
  </conditionalFormatting>
  <conditionalFormatting sqref="BA30">
    <cfRule type="cellIs" dxfId="3609" priority="687" operator="equal">
      <formula>0</formula>
    </cfRule>
  </conditionalFormatting>
  <conditionalFormatting sqref="BF23">
    <cfRule type="cellIs" dxfId="3608" priority="686" operator="equal">
      <formula>0</formula>
    </cfRule>
  </conditionalFormatting>
  <conditionalFormatting sqref="BF30">
    <cfRule type="cellIs" dxfId="3607" priority="685" operator="equal">
      <formula>0</formula>
    </cfRule>
  </conditionalFormatting>
  <conditionalFormatting sqref="BK23">
    <cfRule type="cellIs" dxfId="3606" priority="684" operator="equal">
      <formula>0</formula>
    </cfRule>
  </conditionalFormatting>
  <conditionalFormatting sqref="BK30">
    <cfRule type="cellIs" dxfId="3605" priority="683" operator="equal">
      <formula>0</formula>
    </cfRule>
  </conditionalFormatting>
  <conditionalFormatting sqref="BP23">
    <cfRule type="cellIs" dxfId="3604" priority="682" operator="equal">
      <formula>0</formula>
    </cfRule>
  </conditionalFormatting>
  <conditionalFormatting sqref="BP30">
    <cfRule type="cellIs" dxfId="3603" priority="681" operator="equal">
      <formula>0</formula>
    </cfRule>
  </conditionalFormatting>
  <conditionalFormatting sqref="BU23">
    <cfRule type="cellIs" dxfId="3602" priority="680" operator="equal">
      <formula>0</formula>
    </cfRule>
  </conditionalFormatting>
  <conditionalFormatting sqref="BU30">
    <cfRule type="cellIs" dxfId="3601" priority="679" operator="equal">
      <formula>0</formula>
    </cfRule>
  </conditionalFormatting>
  <conditionalFormatting sqref="AZ50 BE50 BJ50 BT50">
    <cfRule type="cellIs" dxfId="3600" priority="677" operator="lessThan">
      <formula>1</formula>
    </cfRule>
  </conditionalFormatting>
  <conditionalFormatting sqref="AZ32 BE32 BJ32 BT32">
    <cfRule type="cellIs" dxfId="3599" priority="678" operator="lessThan">
      <formula>1</formula>
    </cfRule>
  </conditionalFormatting>
  <conditionalFormatting sqref="AB47">
    <cfRule type="cellIs" dxfId="3598" priority="673" operator="equal">
      <formula>0</formula>
    </cfRule>
  </conditionalFormatting>
  <conditionalFormatting sqref="AB23">
    <cfRule type="cellIs" dxfId="3597" priority="676" operator="equal">
      <formula>0</formula>
    </cfRule>
  </conditionalFormatting>
  <conditionalFormatting sqref="AB31">
    <cfRule type="cellIs" dxfId="3596" priority="675" operator="equal">
      <formula>0</formula>
    </cfRule>
  </conditionalFormatting>
  <conditionalFormatting sqref="AB30">
    <cfRule type="cellIs" dxfId="3595" priority="674" operator="equal">
      <formula>0</formula>
    </cfRule>
  </conditionalFormatting>
  <conditionalFormatting sqref="AB32">
    <cfRule type="cellIs" dxfId="3594" priority="672" operator="equal">
      <formula>0</formula>
    </cfRule>
  </conditionalFormatting>
  <conditionalFormatting sqref="AB23">
    <cfRule type="cellIs" dxfId="3593" priority="671" operator="equal">
      <formula>0</formula>
    </cfRule>
  </conditionalFormatting>
  <conditionalFormatting sqref="AF48">
    <cfRule type="cellIs" dxfId="3592" priority="667" operator="lessThan">
      <formula>1</formula>
    </cfRule>
  </conditionalFormatting>
  <conditionalFormatting sqref="AF50">
    <cfRule type="cellIs" dxfId="3591" priority="669" operator="lessThan">
      <formula>1</formula>
    </cfRule>
  </conditionalFormatting>
  <conditionalFormatting sqref="AF32">
    <cfRule type="cellIs" dxfId="3590" priority="670" operator="lessThan">
      <formula>1</formula>
    </cfRule>
  </conditionalFormatting>
  <conditionalFormatting sqref="AF31">
    <cfRule type="cellIs" dxfId="3589" priority="668" operator="lessThan">
      <formula>1</formula>
    </cfRule>
  </conditionalFormatting>
  <conditionalFormatting sqref="AF47">
    <cfRule type="cellIs" dxfId="3588" priority="666" operator="lessThan">
      <formula>1</formula>
    </cfRule>
  </conditionalFormatting>
  <conditionalFormatting sqref="AF52">
    <cfRule type="cellIs" dxfId="3587" priority="665" operator="lessThan">
      <formula>1</formula>
    </cfRule>
  </conditionalFormatting>
  <conditionalFormatting sqref="AF23">
    <cfRule type="cellIs" dxfId="3586" priority="664" operator="lessThan">
      <formula>1</formula>
    </cfRule>
  </conditionalFormatting>
  <conditionalFormatting sqref="AF30">
    <cfRule type="cellIs" dxfId="3585" priority="663" operator="lessThan">
      <formula>1</formula>
    </cfRule>
  </conditionalFormatting>
  <conditionalFormatting sqref="AU48 AK48 AP48">
    <cfRule type="cellIs" dxfId="3584" priority="660" operator="lessThan">
      <formula>1</formula>
    </cfRule>
  </conditionalFormatting>
  <conditionalFormatting sqref="AP31">
    <cfRule type="cellIs" dxfId="3583" priority="661" operator="lessThan">
      <formula>1</formula>
    </cfRule>
  </conditionalFormatting>
  <conditionalFormatting sqref="AK31 AU31">
    <cfRule type="cellIs" dxfId="3582" priority="662" operator="lessThan">
      <formula>1</formula>
    </cfRule>
  </conditionalFormatting>
  <conditionalFormatting sqref="AU47 AK47 AP47">
    <cfRule type="cellIs" dxfId="3581" priority="659" operator="lessThan">
      <formula>1</formula>
    </cfRule>
  </conditionalFormatting>
  <conditionalFormatting sqref="AU52 AK52 AP52">
    <cfRule type="cellIs" dxfId="3580" priority="658" operator="lessThan">
      <formula>1</formula>
    </cfRule>
  </conditionalFormatting>
  <conditionalFormatting sqref="AQ23">
    <cfRule type="cellIs" dxfId="3579" priority="651" operator="equal">
      <formula>0</formula>
    </cfRule>
  </conditionalFormatting>
  <conditionalFormatting sqref="AL30">
    <cfRule type="cellIs" dxfId="3578" priority="652" operator="equal">
      <formula>0</formula>
    </cfRule>
  </conditionalFormatting>
  <conditionalFormatting sqref="AU23 AK23 AP23">
    <cfRule type="cellIs" dxfId="3577" priority="657" operator="lessThan">
      <formula>1</formula>
    </cfRule>
  </conditionalFormatting>
  <conditionalFormatting sqref="AG23">
    <cfRule type="cellIs" dxfId="3576" priority="656" operator="equal">
      <formula>0</formula>
    </cfRule>
  </conditionalFormatting>
  <conditionalFormatting sqref="AU30 AK30 AP30">
    <cfRule type="cellIs" dxfId="3575" priority="655" operator="lessThan">
      <formula>1</formula>
    </cfRule>
  </conditionalFormatting>
  <conditionalFormatting sqref="AG30">
    <cfRule type="cellIs" dxfId="3574" priority="654" operator="equal">
      <formula>0</formula>
    </cfRule>
  </conditionalFormatting>
  <conditionalFormatting sqref="AV23">
    <cfRule type="cellIs" dxfId="3573" priority="649" operator="equal">
      <formula>0</formula>
    </cfRule>
  </conditionalFormatting>
  <conditionalFormatting sqref="AV30">
    <cfRule type="cellIs" dxfId="3572" priority="648" operator="equal">
      <formula>0</formula>
    </cfRule>
  </conditionalFormatting>
  <conditionalFormatting sqref="AL23">
    <cfRule type="cellIs" dxfId="3571" priority="653" operator="equal">
      <formula>0</formula>
    </cfRule>
  </conditionalFormatting>
  <conditionalFormatting sqref="AQ30">
    <cfRule type="cellIs" dxfId="3570" priority="650" operator="equal">
      <formula>0</formula>
    </cfRule>
  </conditionalFormatting>
  <conditionalFormatting sqref="AU50 AK50 AP50">
    <cfRule type="cellIs" dxfId="3569" priority="646" operator="lessThan">
      <formula>1</formula>
    </cfRule>
  </conditionalFormatting>
  <conditionalFormatting sqref="AU32 AK32 AP32">
    <cfRule type="cellIs" dxfId="3568" priority="647" operator="lessThan">
      <formula>1</formula>
    </cfRule>
  </conditionalFormatting>
  <conditionalFormatting sqref="J48">
    <cfRule type="cellIs" dxfId="3567" priority="645" operator="greaterThan">
      <formula>1</formula>
    </cfRule>
  </conditionalFormatting>
  <conditionalFormatting sqref="J31">
    <cfRule type="cellIs" dxfId="3566" priority="644" operator="greaterThan">
      <formula>1</formula>
    </cfRule>
  </conditionalFormatting>
  <conditionalFormatting sqref="I50">
    <cfRule type="cellIs" dxfId="3565" priority="643" operator="greaterThan">
      <formula>1</formula>
    </cfRule>
  </conditionalFormatting>
  <conditionalFormatting sqref="Z36">
    <cfRule type="cellIs" dxfId="3564" priority="642" operator="lessThan">
      <formula>1</formula>
    </cfRule>
  </conditionalFormatting>
  <conditionalFormatting sqref="G35">
    <cfRule type="cellIs" dxfId="3563" priority="641" operator="lessThan">
      <formula>F35</formula>
    </cfRule>
  </conditionalFormatting>
  <conditionalFormatting sqref="W35">
    <cfRule type="cellIs" dxfId="3562" priority="640" operator="lessThan">
      <formula>N35</formula>
    </cfRule>
  </conditionalFormatting>
  <conditionalFormatting sqref="Z35">
    <cfRule type="cellIs" dxfId="3561" priority="639" operator="lessThan">
      <formula>1</formula>
    </cfRule>
  </conditionalFormatting>
  <conditionalFormatting sqref="AA35">
    <cfRule type="cellIs" dxfId="3560" priority="638" operator="lessThan">
      <formula>1</formula>
    </cfRule>
  </conditionalFormatting>
  <conditionalFormatting sqref="H35">
    <cfRule type="cellIs" dxfId="3559" priority="637" operator="greaterThan">
      <formula>1</formula>
    </cfRule>
  </conditionalFormatting>
  <conditionalFormatting sqref="BT35:BT36">
    <cfRule type="cellIs" dxfId="3558" priority="636" operator="lessThan">
      <formula>1</formula>
    </cfRule>
  </conditionalFormatting>
  <conditionalFormatting sqref="AB34">
    <cfRule type="cellIs" dxfId="3557" priority="633" operator="equal">
      <formula>0</formula>
    </cfRule>
  </conditionalFormatting>
  <conditionalFormatting sqref="BT34 BJ34:BJ36 BE34:BE36 AZ34:AZ36">
    <cfRule type="cellIs" dxfId="3556" priority="632" operator="lessThan">
      <formula>1</formula>
    </cfRule>
  </conditionalFormatting>
  <conditionalFormatting sqref="G34">
    <cfRule type="cellIs" dxfId="3555" priority="635" operator="lessThan">
      <formula>F34</formula>
    </cfRule>
  </conditionalFormatting>
  <conditionalFormatting sqref="Z34">
    <cfRule type="cellIs" dxfId="3554" priority="634" operator="lessThan">
      <formula>1</formula>
    </cfRule>
  </conditionalFormatting>
  <conditionalFormatting sqref="AB34">
    <cfRule type="cellIs" dxfId="3553" priority="631" operator="equal">
      <formula>0</formula>
    </cfRule>
  </conditionalFormatting>
  <conditionalFormatting sqref="AF34:AF36">
    <cfRule type="cellIs" dxfId="3552" priority="630" operator="lessThan">
      <formula>1</formula>
    </cfRule>
  </conditionalFormatting>
  <conditionalFormatting sqref="AU34:AU36 AP34:AP36 AK34:AK36">
    <cfRule type="cellIs" dxfId="3551" priority="629" operator="lessThan">
      <formula>1</formula>
    </cfRule>
  </conditionalFormatting>
  <conditionalFormatting sqref="I23">
    <cfRule type="cellIs" dxfId="3550" priority="628" operator="greaterThan">
      <formula>1</formula>
    </cfRule>
  </conditionalFormatting>
  <conditionalFormatting sqref="G18">
    <cfRule type="cellIs" dxfId="3549" priority="627" operator="lessThan">
      <formula>F18</formula>
    </cfRule>
  </conditionalFormatting>
  <conditionalFormatting sqref="W18">
    <cfRule type="cellIs" dxfId="3548" priority="626" operator="lessThan">
      <formula>N18</formula>
    </cfRule>
  </conditionalFormatting>
  <conditionalFormatting sqref="Z18">
    <cfRule type="cellIs" dxfId="3547" priority="625" operator="lessThan">
      <formula>1</formula>
    </cfRule>
  </conditionalFormatting>
  <conditionalFormatting sqref="AZ18 BE18 BJ18 BT18">
    <cfRule type="cellIs" dxfId="3546" priority="624" operator="lessThan">
      <formula>1</formula>
    </cfRule>
  </conditionalFormatting>
  <conditionalFormatting sqref="BA15">
    <cfRule type="cellIs" dxfId="3545" priority="623" operator="equal">
      <formula>0</formula>
    </cfRule>
  </conditionalFormatting>
  <conditionalFormatting sqref="BF15">
    <cfRule type="cellIs" dxfId="3544" priority="622" operator="equal">
      <formula>0</formula>
    </cfRule>
  </conditionalFormatting>
  <conditionalFormatting sqref="AF18">
    <cfRule type="cellIs" dxfId="3543" priority="621" operator="lessThan">
      <formula>1</formula>
    </cfRule>
  </conditionalFormatting>
  <conditionalFormatting sqref="AP18">
    <cfRule type="cellIs" dxfId="3542" priority="619" operator="lessThan">
      <formula>1</formula>
    </cfRule>
  </conditionalFormatting>
  <conditionalFormatting sqref="AK18 AU18">
    <cfRule type="cellIs" dxfId="3541" priority="620" operator="lessThan">
      <formula>1</formula>
    </cfRule>
  </conditionalFormatting>
  <conditionalFormatting sqref="AV15">
    <cfRule type="cellIs" dxfId="3540" priority="618" operator="equal">
      <formula>0</formula>
    </cfRule>
  </conditionalFormatting>
  <conditionalFormatting sqref="Z51">
    <cfRule type="cellIs" dxfId="3539" priority="615" operator="lessThan">
      <formula>1</formula>
    </cfRule>
  </conditionalFormatting>
  <conditionalFormatting sqref="AA51">
    <cfRule type="cellIs" dxfId="3538" priority="614" operator="lessThan">
      <formula>1</formula>
    </cfRule>
  </conditionalFormatting>
  <conditionalFormatting sqref="G51">
    <cfRule type="cellIs" dxfId="3537" priority="617" operator="lessThan">
      <formula>F51</formula>
    </cfRule>
  </conditionalFormatting>
  <conditionalFormatting sqref="W51">
    <cfRule type="cellIs" dxfId="3536" priority="616" operator="lessThan">
      <formula>N51</formula>
    </cfRule>
  </conditionalFormatting>
  <conditionalFormatting sqref="H51:I51">
    <cfRule type="cellIs" dxfId="3535" priority="613" operator="greaterThan">
      <formula>1</formula>
    </cfRule>
  </conditionalFormatting>
  <conditionalFormatting sqref="AB51">
    <cfRule type="cellIs" dxfId="3534" priority="612" operator="equal">
      <formula>0</formula>
    </cfRule>
  </conditionalFormatting>
  <conditionalFormatting sqref="AF51">
    <cfRule type="cellIs" dxfId="3533" priority="611" operator="lessThan">
      <formula>1</formula>
    </cfRule>
  </conditionalFormatting>
  <conditionalFormatting sqref="J51">
    <cfRule type="cellIs" dxfId="3532" priority="610" operator="greaterThan">
      <formula>1</formula>
    </cfRule>
  </conditionalFormatting>
  <conditionalFormatting sqref="H18">
    <cfRule type="cellIs" dxfId="3531" priority="609" operator="greaterThan">
      <formula>1</formula>
    </cfRule>
  </conditionalFormatting>
  <conditionalFormatting sqref="AZ20 BE20 BJ20 BT20">
    <cfRule type="cellIs" dxfId="3530" priority="602" operator="lessThan">
      <formula>1</formula>
    </cfRule>
  </conditionalFormatting>
  <conditionalFormatting sqref="BA20">
    <cfRule type="cellIs" dxfId="3529" priority="601" operator="equal">
      <formula>0</formula>
    </cfRule>
  </conditionalFormatting>
  <conditionalFormatting sqref="Z20">
    <cfRule type="cellIs" dxfId="3528" priority="606" operator="lessThan">
      <formula>1</formula>
    </cfRule>
  </conditionalFormatting>
  <conditionalFormatting sqref="AA20">
    <cfRule type="cellIs" dxfId="3527" priority="605" operator="lessThan">
      <formula>1</formula>
    </cfRule>
  </conditionalFormatting>
  <conditionalFormatting sqref="G20">
    <cfRule type="cellIs" dxfId="3526" priority="608" operator="lessThan">
      <formula>F20</formula>
    </cfRule>
  </conditionalFormatting>
  <conditionalFormatting sqref="W20">
    <cfRule type="cellIs" dxfId="3525" priority="607" operator="lessThan">
      <formula>N20</formula>
    </cfRule>
  </conditionalFormatting>
  <conditionalFormatting sqref="H20">
    <cfRule type="cellIs" dxfId="3524" priority="604" operator="greaterThan">
      <formula>1</formula>
    </cfRule>
  </conditionalFormatting>
  <conditionalFormatting sqref="AQ20">
    <cfRule type="cellIs" dxfId="3523" priority="603" operator="equal">
      <formula>0</formula>
    </cfRule>
  </conditionalFormatting>
  <conditionalFormatting sqref="BF20">
    <cfRule type="cellIs" dxfId="3522" priority="600" operator="equal">
      <formula>0</formula>
    </cfRule>
  </conditionalFormatting>
  <conditionalFormatting sqref="BK20">
    <cfRule type="cellIs" dxfId="3521" priority="599" operator="equal">
      <formula>0</formula>
    </cfRule>
  </conditionalFormatting>
  <conditionalFormatting sqref="BP20">
    <cfRule type="cellIs" dxfId="3520" priority="598" operator="equal">
      <formula>0</formula>
    </cfRule>
  </conditionalFormatting>
  <conditionalFormatting sqref="BU20">
    <cfRule type="cellIs" dxfId="3519" priority="597" operator="equal">
      <formula>0</formula>
    </cfRule>
  </conditionalFormatting>
  <conditionalFormatting sqref="BF20">
    <cfRule type="cellIs" dxfId="3518" priority="596" operator="equal">
      <formula>0</formula>
    </cfRule>
  </conditionalFormatting>
  <conditionalFormatting sqref="AB20">
    <cfRule type="cellIs" dxfId="3517" priority="595" operator="equal">
      <formula>0</formula>
    </cfRule>
  </conditionalFormatting>
  <conditionalFormatting sqref="AF20">
    <cfRule type="cellIs" dxfId="3516" priority="594" operator="lessThan">
      <formula>1</formula>
    </cfRule>
  </conditionalFormatting>
  <conditionalFormatting sqref="AP20">
    <cfRule type="cellIs" dxfId="3515" priority="592" operator="lessThan">
      <formula>1</formula>
    </cfRule>
  </conditionalFormatting>
  <conditionalFormatting sqref="AK20 AU20">
    <cfRule type="cellIs" dxfId="3514" priority="593" operator="lessThan">
      <formula>1</formula>
    </cfRule>
  </conditionalFormatting>
  <conditionalFormatting sqref="AG20">
    <cfRule type="cellIs" dxfId="3513" priority="591" operator="equal">
      <formula>0</formula>
    </cfRule>
  </conditionalFormatting>
  <conditionalFormatting sqref="AL20">
    <cfRule type="cellIs" dxfId="3512" priority="590" operator="equal">
      <formula>0</formula>
    </cfRule>
  </conditionalFormatting>
  <conditionalFormatting sqref="AQ20">
    <cfRule type="cellIs" dxfId="3511" priority="589" operator="equal">
      <formula>0</formula>
    </cfRule>
  </conditionalFormatting>
  <conditionalFormatting sqref="AV20">
    <cfRule type="cellIs" dxfId="3510" priority="588" operator="equal">
      <formula>0</formula>
    </cfRule>
  </conditionalFormatting>
  <conditionalFormatting sqref="I52">
    <cfRule type="cellIs" dxfId="3509" priority="587" operator="greaterThan">
      <formula>1</formula>
    </cfRule>
  </conditionalFormatting>
  <conditionalFormatting sqref="AA25">
    <cfRule type="cellIs" dxfId="3508" priority="583" operator="lessThan">
      <formula>1</formula>
    </cfRule>
  </conditionalFormatting>
  <conditionalFormatting sqref="G25">
    <cfRule type="cellIs" dxfId="3507" priority="586" operator="lessThan">
      <formula>F25</formula>
    </cfRule>
  </conditionalFormatting>
  <conditionalFormatting sqref="W25">
    <cfRule type="cellIs" dxfId="3506" priority="585" operator="lessThan">
      <formula>N25</formula>
    </cfRule>
  </conditionalFormatting>
  <conditionalFormatting sqref="Z25">
    <cfRule type="cellIs" dxfId="3505" priority="584" operator="lessThan">
      <formula>1</formula>
    </cfRule>
  </conditionalFormatting>
  <conditionalFormatting sqref="H25">
    <cfRule type="cellIs" dxfId="3504" priority="582" operator="greaterThan">
      <formula>1</formula>
    </cfRule>
  </conditionalFormatting>
  <conditionalFormatting sqref="AQ15:AQ16">
    <cfRule type="cellIs" dxfId="3503" priority="581" operator="equal">
      <formula>0</formula>
    </cfRule>
  </conditionalFormatting>
  <conditionalFormatting sqref="AZ25 BE25 BJ25 BT25">
    <cfRule type="cellIs" dxfId="3502" priority="580" operator="lessThan">
      <formula>1</formula>
    </cfRule>
  </conditionalFormatting>
  <conditionalFormatting sqref="BA25">
    <cfRule type="cellIs" dxfId="3501" priority="579" operator="equal">
      <formula>0</formula>
    </cfRule>
  </conditionalFormatting>
  <conditionalFormatting sqref="BF25">
    <cfRule type="cellIs" dxfId="3500" priority="578" operator="equal">
      <formula>0</formula>
    </cfRule>
  </conditionalFormatting>
  <conditionalFormatting sqref="BK15:BK16">
    <cfRule type="cellIs" dxfId="3499" priority="577" operator="equal">
      <formula>0</formula>
    </cfRule>
  </conditionalFormatting>
  <conditionalFormatting sqref="BP15:BP16">
    <cfRule type="cellIs" dxfId="3498" priority="576" operator="equal">
      <formula>0</formula>
    </cfRule>
  </conditionalFormatting>
  <conditionalFormatting sqref="BU15:BU16">
    <cfRule type="cellIs" dxfId="3497" priority="575" operator="equal">
      <formula>0</formula>
    </cfRule>
  </conditionalFormatting>
  <conditionalFormatting sqref="AB25">
    <cfRule type="cellIs" dxfId="3496" priority="574" operator="equal">
      <formula>0</formula>
    </cfRule>
  </conditionalFormatting>
  <conditionalFormatting sqref="AF25">
    <cfRule type="cellIs" dxfId="3495" priority="573" operator="lessThan">
      <formula>1</formula>
    </cfRule>
  </conditionalFormatting>
  <conditionalFormatting sqref="AP25">
    <cfRule type="cellIs" dxfId="3494" priority="571" operator="lessThan">
      <formula>1</formula>
    </cfRule>
  </conditionalFormatting>
  <conditionalFormatting sqref="AK25 AU25">
    <cfRule type="cellIs" dxfId="3493" priority="572" operator="lessThan">
      <formula>1</formula>
    </cfRule>
  </conditionalFormatting>
  <conditionalFormatting sqref="AG25">
    <cfRule type="cellIs" dxfId="3492" priority="570" operator="equal">
      <formula>0</formula>
    </cfRule>
  </conditionalFormatting>
  <conditionalFormatting sqref="AQ15:AQ16">
    <cfRule type="cellIs" dxfId="3491" priority="568" operator="equal">
      <formula>0</formula>
    </cfRule>
  </conditionalFormatting>
  <conditionalFormatting sqref="AL15">
    <cfRule type="cellIs" dxfId="3490" priority="569" operator="equal">
      <formula>0</formula>
    </cfRule>
  </conditionalFormatting>
  <conditionalFormatting sqref="AV25">
    <cfRule type="cellIs" dxfId="3489" priority="567" operator="equal">
      <formula>0</formula>
    </cfRule>
  </conditionalFormatting>
  <conditionalFormatting sqref="J25">
    <cfRule type="cellIs" dxfId="3488" priority="566" operator="greaterThan">
      <formula>1</formula>
    </cfRule>
  </conditionalFormatting>
  <conditionalFormatting sqref="I25">
    <cfRule type="cellIs" dxfId="3487" priority="565" operator="greaterThan">
      <formula>1</formula>
    </cfRule>
  </conditionalFormatting>
  <conditionalFormatting sqref="Z12">
    <cfRule type="cellIs" dxfId="3486" priority="563" operator="lessThan">
      <formula>1</formula>
    </cfRule>
  </conditionalFormatting>
  <conditionalFormatting sqref="AA12">
    <cfRule type="cellIs" dxfId="3485" priority="562" operator="lessThan">
      <formula>1</formula>
    </cfRule>
  </conditionalFormatting>
  <conditionalFormatting sqref="W12">
    <cfRule type="cellIs" dxfId="3484" priority="564" operator="lessThan">
      <formula>N12</formula>
    </cfRule>
  </conditionalFormatting>
  <conditionalFormatting sqref="AQ12">
    <cfRule type="cellIs" dxfId="3483" priority="561" operator="equal">
      <formula>0</formula>
    </cfRule>
  </conditionalFormatting>
  <conditionalFormatting sqref="AZ12 BE12 BJ12">
    <cfRule type="cellIs" dxfId="3482" priority="560" operator="lessThan">
      <formula>1</formula>
    </cfRule>
  </conditionalFormatting>
  <conditionalFormatting sqref="BA12">
    <cfRule type="cellIs" dxfId="3481" priority="559" operator="equal">
      <formula>0</formula>
    </cfRule>
  </conditionalFormatting>
  <conditionalFormatting sqref="BF12">
    <cfRule type="cellIs" dxfId="3480" priority="558" operator="equal">
      <formula>0</formula>
    </cfRule>
  </conditionalFormatting>
  <conditionalFormatting sqref="BK12">
    <cfRule type="cellIs" dxfId="3479" priority="557" operator="equal">
      <formula>0</formula>
    </cfRule>
  </conditionalFormatting>
  <conditionalFormatting sqref="BP12">
    <cfRule type="cellIs" dxfId="3478" priority="556" operator="equal">
      <formula>0</formula>
    </cfRule>
  </conditionalFormatting>
  <conditionalFormatting sqref="BU12">
    <cfRule type="cellIs" dxfId="3477" priority="555" operator="equal">
      <formula>0</formula>
    </cfRule>
  </conditionalFormatting>
  <conditionalFormatting sqref="BF12">
    <cfRule type="cellIs" dxfId="3476" priority="554" operator="equal">
      <formula>0</formula>
    </cfRule>
  </conditionalFormatting>
  <conditionalFormatting sqref="AB12">
    <cfRule type="cellIs" dxfId="3475" priority="553" operator="equal">
      <formula>0</formula>
    </cfRule>
  </conditionalFormatting>
  <conditionalFormatting sqref="AF12">
    <cfRule type="cellIs" dxfId="3474" priority="552" operator="lessThan">
      <formula>1</formula>
    </cfRule>
  </conditionalFormatting>
  <conditionalFormatting sqref="AP12">
    <cfRule type="cellIs" dxfId="3473" priority="550" operator="lessThan">
      <formula>1</formula>
    </cfRule>
  </conditionalFormatting>
  <conditionalFormatting sqref="AK12 AU12">
    <cfRule type="cellIs" dxfId="3472" priority="551" operator="lessThan">
      <formula>1</formula>
    </cfRule>
  </conditionalFormatting>
  <conditionalFormatting sqref="AG12">
    <cfRule type="cellIs" dxfId="3471" priority="549" operator="equal">
      <formula>0</formula>
    </cfRule>
  </conditionalFormatting>
  <conditionalFormatting sqref="AL12">
    <cfRule type="cellIs" dxfId="3470" priority="548" operator="equal">
      <formula>0</formula>
    </cfRule>
  </conditionalFormatting>
  <conditionalFormatting sqref="AQ12">
    <cfRule type="cellIs" dxfId="3469" priority="547" operator="equal">
      <formula>0</formula>
    </cfRule>
  </conditionalFormatting>
  <conditionalFormatting sqref="AV12">
    <cfRule type="cellIs" dxfId="3468" priority="546" operator="equal">
      <formula>0</formula>
    </cfRule>
  </conditionalFormatting>
  <conditionalFormatting sqref="Z15">
    <cfRule type="cellIs" dxfId="3467" priority="543" operator="lessThan">
      <formula>1</formula>
    </cfRule>
  </conditionalFormatting>
  <conditionalFormatting sqref="AA15">
    <cfRule type="cellIs" dxfId="3466" priority="542" operator="lessThan">
      <formula>1</formula>
    </cfRule>
  </conditionalFormatting>
  <conditionalFormatting sqref="G15">
    <cfRule type="cellIs" dxfId="3465" priority="545" operator="lessThan">
      <formula>F15</formula>
    </cfRule>
  </conditionalFormatting>
  <conditionalFormatting sqref="W15">
    <cfRule type="cellIs" dxfId="3464" priority="544" operator="lessThan">
      <formula>N15</formula>
    </cfRule>
  </conditionalFormatting>
  <conditionalFormatting sqref="H15">
    <cfRule type="cellIs" dxfId="3463" priority="541" operator="greaterThan">
      <formula>1</formula>
    </cfRule>
  </conditionalFormatting>
  <conditionalFormatting sqref="AZ15 BE15 BJ15 BT15">
    <cfRule type="cellIs" dxfId="3462" priority="540" operator="lessThan">
      <formula>1</formula>
    </cfRule>
  </conditionalFormatting>
  <conditionalFormatting sqref="AB15">
    <cfRule type="cellIs" dxfId="3461" priority="539" operator="equal">
      <formula>0</formula>
    </cfRule>
  </conditionalFormatting>
  <conditionalFormatting sqref="AF15">
    <cfRule type="cellIs" dxfId="3460" priority="538" operator="lessThan">
      <formula>1</formula>
    </cfRule>
  </conditionalFormatting>
  <conditionalFormatting sqref="AP15">
    <cfRule type="cellIs" dxfId="3459" priority="536" operator="lessThan">
      <formula>1</formula>
    </cfRule>
  </conditionalFormatting>
  <conditionalFormatting sqref="AK15 AU15">
    <cfRule type="cellIs" dxfId="3458" priority="537" operator="lessThan">
      <formula>1</formula>
    </cfRule>
  </conditionalFormatting>
  <conditionalFormatting sqref="AG15">
    <cfRule type="cellIs" dxfId="3457" priority="535" operator="equal">
      <formula>0</formula>
    </cfRule>
  </conditionalFormatting>
  <conditionalFormatting sqref="Z28">
    <cfRule type="cellIs" dxfId="3456" priority="532" operator="lessThan">
      <formula>1</formula>
    </cfRule>
  </conditionalFormatting>
  <conditionalFormatting sqref="AA28">
    <cfRule type="cellIs" dxfId="3455" priority="531" operator="lessThan">
      <formula>1</formula>
    </cfRule>
  </conditionalFormatting>
  <conditionalFormatting sqref="G28">
    <cfRule type="cellIs" dxfId="3454" priority="534" operator="lessThan">
      <formula>F28</formula>
    </cfRule>
  </conditionalFormatting>
  <conditionalFormatting sqref="W28">
    <cfRule type="cellIs" dxfId="3453" priority="533" operator="lessThan">
      <formula>N28</formula>
    </cfRule>
  </conditionalFormatting>
  <conditionalFormatting sqref="H28">
    <cfRule type="cellIs" dxfId="3452" priority="530" operator="greaterThan">
      <formula>1</formula>
    </cfRule>
  </conditionalFormatting>
  <conditionalFormatting sqref="AQ28">
    <cfRule type="cellIs" dxfId="3451" priority="529" operator="equal">
      <formula>0</formula>
    </cfRule>
  </conditionalFormatting>
  <conditionalFormatting sqref="AZ28 BE28 BJ28 BT28">
    <cfRule type="cellIs" dxfId="3450" priority="528" operator="lessThan">
      <formula>1</formula>
    </cfRule>
  </conditionalFormatting>
  <conditionalFormatting sqref="BA28">
    <cfRule type="cellIs" dxfId="3449" priority="527" operator="equal">
      <formula>0</formula>
    </cfRule>
  </conditionalFormatting>
  <conditionalFormatting sqref="BF28">
    <cfRule type="cellIs" dxfId="3448" priority="526" operator="equal">
      <formula>0</formula>
    </cfRule>
  </conditionalFormatting>
  <conditionalFormatting sqref="BK28">
    <cfRule type="cellIs" dxfId="3447" priority="525" operator="equal">
      <formula>0</formula>
    </cfRule>
  </conditionalFormatting>
  <conditionalFormatting sqref="BP28">
    <cfRule type="cellIs" dxfId="3446" priority="524" operator="equal">
      <formula>0</formula>
    </cfRule>
  </conditionalFormatting>
  <conditionalFormatting sqref="BU28">
    <cfRule type="cellIs" dxfId="3445" priority="523" operator="equal">
      <formula>0</formula>
    </cfRule>
  </conditionalFormatting>
  <conditionalFormatting sqref="BF28">
    <cfRule type="cellIs" dxfId="3444" priority="522" operator="equal">
      <formula>0</formula>
    </cfRule>
  </conditionalFormatting>
  <conditionalFormatting sqref="AB28">
    <cfRule type="cellIs" dxfId="3443" priority="521" operator="equal">
      <formula>0</formula>
    </cfRule>
  </conditionalFormatting>
  <conditionalFormatting sqref="AF28">
    <cfRule type="cellIs" dxfId="3442" priority="520" operator="lessThan">
      <formula>1</formula>
    </cfRule>
  </conditionalFormatting>
  <conditionalFormatting sqref="AP28">
    <cfRule type="cellIs" dxfId="3441" priority="518" operator="lessThan">
      <formula>1</formula>
    </cfRule>
  </conditionalFormatting>
  <conditionalFormatting sqref="AK28 AU28">
    <cfRule type="cellIs" dxfId="3440" priority="519" operator="lessThan">
      <formula>1</formula>
    </cfRule>
  </conditionalFormatting>
  <conditionalFormatting sqref="AG28">
    <cfRule type="cellIs" dxfId="3439" priority="517" operator="equal">
      <formula>0</formula>
    </cfRule>
  </conditionalFormatting>
  <conditionalFormatting sqref="AL28">
    <cfRule type="cellIs" dxfId="3438" priority="516" operator="equal">
      <formula>0</formula>
    </cfRule>
  </conditionalFormatting>
  <conditionalFormatting sqref="AQ28">
    <cfRule type="cellIs" dxfId="3437" priority="515" operator="equal">
      <formula>0</formula>
    </cfRule>
  </conditionalFormatting>
  <conditionalFormatting sqref="AV28">
    <cfRule type="cellIs" dxfId="3436" priority="514" operator="equal">
      <formula>0</formula>
    </cfRule>
  </conditionalFormatting>
  <conditionalFormatting sqref="AZ11 BE11 BJ11">
    <cfRule type="cellIs" dxfId="3435" priority="509" operator="lessThan">
      <formula>1</formula>
    </cfRule>
  </conditionalFormatting>
  <conditionalFormatting sqref="BK11">
    <cfRule type="cellIs" dxfId="3434" priority="506" operator="equal">
      <formula>0</formula>
    </cfRule>
  </conditionalFormatting>
  <conditionalFormatting sqref="BU11">
    <cfRule type="cellIs" dxfId="3433" priority="504" operator="equal">
      <formula>0</formula>
    </cfRule>
  </conditionalFormatting>
  <conditionalFormatting sqref="BF11">
    <cfRule type="cellIs" dxfId="3432" priority="503" operator="equal">
      <formula>0</formula>
    </cfRule>
  </conditionalFormatting>
  <conditionalFormatting sqref="AB11">
    <cfRule type="cellIs" dxfId="3431" priority="502" operator="equal">
      <formula>0</formula>
    </cfRule>
  </conditionalFormatting>
  <conditionalFormatting sqref="AV11">
    <cfRule type="cellIs" dxfId="3430" priority="495" operator="equal">
      <formula>0</formula>
    </cfRule>
  </conditionalFormatting>
  <conditionalFormatting sqref="Z11">
    <cfRule type="cellIs" dxfId="3429" priority="512" operator="lessThan">
      <formula>1</formula>
    </cfRule>
  </conditionalFormatting>
  <conditionalFormatting sqref="AA11">
    <cfRule type="cellIs" dxfId="3428" priority="511" operator="lessThan">
      <formula>1</formula>
    </cfRule>
  </conditionalFormatting>
  <conditionalFormatting sqref="W11">
    <cfRule type="cellIs" dxfId="3427" priority="513" operator="lessThan">
      <formula>N11</formula>
    </cfRule>
  </conditionalFormatting>
  <conditionalFormatting sqref="AQ11">
    <cfRule type="cellIs" dxfId="3426" priority="510" operator="equal">
      <formula>0</formula>
    </cfRule>
  </conditionalFormatting>
  <conditionalFormatting sqref="BA11">
    <cfRule type="cellIs" dxfId="3425" priority="508" operator="equal">
      <formula>0</formula>
    </cfRule>
  </conditionalFormatting>
  <conditionalFormatting sqref="BF11">
    <cfRule type="cellIs" dxfId="3424" priority="507" operator="equal">
      <formula>0</formula>
    </cfRule>
  </conditionalFormatting>
  <conditionalFormatting sqref="BP11">
    <cfRule type="cellIs" dxfId="3423" priority="505" operator="equal">
      <formula>0</formula>
    </cfRule>
  </conditionalFormatting>
  <conditionalFormatting sqref="AF11">
    <cfRule type="cellIs" dxfId="3422" priority="501" operator="lessThan">
      <formula>1</formula>
    </cfRule>
  </conditionalFormatting>
  <conditionalFormatting sqref="AP11">
    <cfRule type="cellIs" dxfId="3421" priority="499" operator="lessThan">
      <formula>1</formula>
    </cfRule>
  </conditionalFormatting>
  <conditionalFormatting sqref="AK11 AU11">
    <cfRule type="cellIs" dxfId="3420" priority="500" operator="lessThan">
      <formula>1</formula>
    </cfRule>
  </conditionalFormatting>
  <conditionalFormatting sqref="AG11">
    <cfRule type="cellIs" dxfId="3419" priority="498" operator="equal">
      <formula>0</formula>
    </cfRule>
  </conditionalFormatting>
  <conditionalFormatting sqref="AL11">
    <cfRule type="cellIs" dxfId="3418" priority="497" operator="equal">
      <formula>0</formula>
    </cfRule>
  </conditionalFormatting>
  <conditionalFormatting sqref="AQ11">
    <cfRule type="cellIs" dxfId="3417" priority="496" operator="equal">
      <formula>0</formula>
    </cfRule>
  </conditionalFormatting>
  <conditionalFormatting sqref="Z9">
    <cfRule type="cellIs" dxfId="3416" priority="493" operator="lessThan">
      <formula>1</formula>
    </cfRule>
  </conditionalFormatting>
  <conditionalFormatting sqref="AA9">
    <cfRule type="cellIs" dxfId="3415" priority="492" operator="lessThan">
      <formula>1</formula>
    </cfRule>
  </conditionalFormatting>
  <conditionalFormatting sqref="W9">
    <cfRule type="cellIs" dxfId="3414" priority="494" operator="lessThan">
      <formula>N9</formula>
    </cfRule>
  </conditionalFormatting>
  <conditionalFormatting sqref="I28">
    <cfRule type="cellIs" dxfId="3413" priority="475" operator="greaterThan">
      <formula>1</formula>
    </cfRule>
  </conditionalFormatting>
  <conditionalFormatting sqref="AF9">
    <cfRule type="cellIs" dxfId="3412" priority="491" operator="lessThan">
      <formula>1</formula>
    </cfRule>
  </conditionalFormatting>
  <conditionalFormatting sqref="Z16">
    <cfRule type="cellIs" dxfId="3411" priority="488" operator="lessThan">
      <formula>1</formula>
    </cfRule>
  </conditionalFormatting>
  <conditionalFormatting sqref="AA16">
    <cfRule type="cellIs" dxfId="3410" priority="487" operator="lessThan">
      <formula>1</formula>
    </cfRule>
  </conditionalFormatting>
  <conditionalFormatting sqref="G16">
    <cfRule type="cellIs" dxfId="3409" priority="490" operator="lessThan">
      <formula>F16</formula>
    </cfRule>
  </conditionalFormatting>
  <conditionalFormatting sqref="W16">
    <cfRule type="cellIs" dxfId="3408" priority="489" operator="lessThan">
      <formula>N16</formula>
    </cfRule>
  </conditionalFormatting>
  <conditionalFormatting sqref="H16">
    <cfRule type="cellIs" dxfId="3407" priority="486" operator="greaterThan">
      <formula>1</formula>
    </cfRule>
  </conditionalFormatting>
  <conditionalFormatting sqref="AG16 BF16 BA16 AL16 AV16 AB16:AB19">
    <cfRule type="cellIs" dxfId="3406" priority="485" operator="equal">
      <formula>0</formula>
    </cfRule>
  </conditionalFormatting>
  <conditionalFormatting sqref="AZ16 BE16 BJ16 BT16">
    <cfRule type="cellIs" dxfId="3405" priority="484" operator="lessThan">
      <formula>1</formula>
    </cfRule>
  </conditionalFormatting>
  <conditionalFormatting sqref="BF16">
    <cfRule type="cellIs" dxfId="3404" priority="483" operator="equal">
      <formula>0</formula>
    </cfRule>
  </conditionalFormatting>
  <conditionalFormatting sqref="AF16">
    <cfRule type="cellIs" dxfId="3403" priority="482" operator="lessThan">
      <formula>1</formula>
    </cfRule>
  </conditionalFormatting>
  <conditionalFormatting sqref="AP16">
    <cfRule type="cellIs" dxfId="3402" priority="480" operator="lessThan">
      <formula>1</formula>
    </cfRule>
  </conditionalFormatting>
  <conditionalFormatting sqref="AK16 AU16">
    <cfRule type="cellIs" dxfId="3401" priority="481" operator="lessThan">
      <formula>1</formula>
    </cfRule>
  </conditionalFormatting>
  <conditionalFormatting sqref="I16">
    <cfRule type="cellIs" dxfId="3400" priority="479" operator="greaterThan">
      <formula>1</formula>
    </cfRule>
  </conditionalFormatting>
  <conditionalFormatting sqref="J23">
    <cfRule type="cellIs" dxfId="3399" priority="478" operator="greaterThan">
      <formula>1</formula>
    </cfRule>
  </conditionalFormatting>
  <conditionalFormatting sqref="J18">
    <cfRule type="cellIs" dxfId="3398" priority="477" operator="greaterThan">
      <formula>1</formula>
    </cfRule>
  </conditionalFormatting>
  <conditionalFormatting sqref="J52">
    <cfRule type="cellIs" dxfId="3397" priority="476" operator="greaterThan">
      <formula>1</formula>
    </cfRule>
  </conditionalFormatting>
  <conditionalFormatting sqref="I32">
    <cfRule type="cellIs" dxfId="3396" priority="473" operator="greaterThan">
      <formula>1</formula>
    </cfRule>
  </conditionalFormatting>
  <conditionalFormatting sqref="J53">
    <cfRule type="cellIs" dxfId="3395" priority="474" operator="greaterThan">
      <formula>1</formula>
    </cfRule>
  </conditionalFormatting>
  <conditionalFormatting sqref="I30">
    <cfRule type="cellIs" dxfId="3394" priority="472" operator="greaterThan">
      <formula>1</formula>
    </cfRule>
  </conditionalFormatting>
  <conditionalFormatting sqref="I53">
    <cfRule type="cellIs" dxfId="3393" priority="471" operator="greaterThan">
      <formula>1</formula>
    </cfRule>
  </conditionalFormatting>
  <conditionalFormatting sqref="AA24">
    <cfRule type="cellIs" dxfId="3392" priority="467" operator="lessThan">
      <formula>1</formula>
    </cfRule>
  </conditionalFormatting>
  <conditionalFormatting sqref="G24">
    <cfRule type="cellIs" dxfId="3391" priority="470" operator="lessThan">
      <formula>F24</formula>
    </cfRule>
  </conditionalFormatting>
  <conditionalFormatting sqref="W24">
    <cfRule type="cellIs" dxfId="3390" priority="469" operator="lessThan">
      <formula>N24</formula>
    </cfRule>
  </conditionalFormatting>
  <conditionalFormatting sqref="Z24">
    <cfRule type="cellIs" dxfId="3389" priority="468" operator="lessThan">
      <formula>1</formula>
    </cfRule>
  </conditionalFormatting>
  <conditionalFormatting sqref="H24">
    <cfRule type="cellIs" dxfId="3388" priority="466" operator="greaterThan">
      <formula>1</formula>
    </cfRule>
  </conditionalFormatting>
  <conditionalFormatting sqref="AQ24">
    <cfRule type="cellIs" dxfId="3387" priority="465" operator="equal">
      <formula>0</formula>
    </cfRule>
  </conditionalFormatting>
  <conditionalFormatting sqref="AZ24 BE24 BJ24 BT24">
    <cfRule type="cellIs" dxfId="3386" priority="464" operator="lessThan">
      <formula>1</formula>
    </cfRule>
  </conditionalFormatting>
  <conditionalFormatting sqref="BA24">
    <cfRule type="cellIs" dxfId="3385" priority="463" operator="equal">
      <formula>0</formula>
    </cfRule>
  </conditionalFormatting>
  <conditionalFormatting sqref="BF24">
    <cfRule type="cellIs" dxfId="3384" priority="462" operator="equal">
      <formula>0</formula>
    </cfRule>
  </conditionalFormatting>
  <conditionalFormatting sqref="BK24">
    <cfRule type="cellIs" dxfId="3383" priority="461" operator="equal">
      <formula>0</formula>
    </cfRule>
  </conditionalFormatting>
  <conditionalFormatting sqref="BP24">
    <cfRule type="cellIs" dxfId="3382" priority="460" operator="equal">
      <formula>0</formula>
    </cfRule>
  </conditionalFormatting>
  <conditionalFormatting sqref="BU24">
    <cfRule type="cellIs" dxfId="3381" priority="459" operator="equal">
      <formula>0</formula>
    </cfRule>
  </conditionalFormatting>
  <conditionalFormatting sqref="AB24">
    <cfRule type="cellIs" dxfId="3380" priority="458" operator="equal">
      <formula>0</formula>
    </cfRule>
  </conditionalFormatting>
  <conditionalFormatting sqref="AF24">
    <cfRule type="cellIs" dxfId="3379" priority="457" operator="lessThan">
      <formula>1</formula>
    </cfRule>
  </conditionalFormatting>
  <conditionalFormatting sqref="AP24">
    <cfRule type="cellIs" dxfId="3378" priority="455" operator="lessThan">
      <formula>1</formula>
    </cfRule>
  </conditionalFormatting>
  <conditionalFormatting sqref="AK24 AU24">
    <cfRule type="cellIs" dxfId="3377" priority="456" operator="lessThan">
      <formula>1</formula>
    </cfRule>
  </conditionalFormatting>
  <conditionalFormatting sqref="AG24">
    <cfRule type="cellIs" dxfId="3376" priority="454" operator="equal">
      <formula>0</formula>
    </cfRule>
  </conditionalFormatting>
  <conditionalFormatting sqref="AQ24">
    <cfRule type="cellIs" dxfId="3375" priority="452" operator="equal">
      <formula>0</formula>
    </cfRule>
  </conditionalFormatting>
  <conditionalFormatting sqref="AL24">
    <cfRule type="cellIs" dxfId="3374" priority="453" operator="equal">
      <formula>0</formula>
    </cfRule>
  </conditionalFormatting>
  <conditionalFormatting sqref="AV24">
    <cfRule type="cellIs" dxfId="3373" priority="451" operator="equal">
      <formula>0</formula>
    </cfRule>
  </conditionalFormatting>
  <conditionalFormatting sqref="Z22">
    <cfRule type="cellIs" dxfId="3372" priority="449" operator="lessThan">
      <formula>1</formula>
    </cfRule>
  </conditionalFormatting>
  <conditionalFormatting sqref="AA22">
    <cfRule type="cellIs" dxfId="3371" priority="448" operator="lessThan">
      <formula>1</formula>
    </cfRule>
  </conditionalFormatting>
  <conditionalFormatting sqref="W22">
    <cfRule type="cellIs" dxfId="3370" priority="450" operator="lessThan">
      <formula>N22</formula>
    </cfRule>
  </conditionalFormatting>
  <conditionalFormatting sqref="H22">
    <cfRule type="cellIs" dxfId="3369" priority="447" operator="greaterThan">
      <formula>1</formula>
    </cfRule>
  </conditionalFormatting>
  <conditionalFormatting sqref="AQ22">
    <cfRule type="cellIs" dxfId="3368" priority="446" operator="equal">
      <formula>0</formula>
    </cfRule>
  </conditionalFormatting>
  <conditionalFormatting sqref="AZ22 BE22 BJ22 BT22">
    <cfRule type="cellIs" dxfId="3367" priority="445" operator="lessThan">
      <formula>1</formula>
    </cfRule>
  </conditionalFormatting>
  <conditionalFormatting sqref="BA22">
    <cfRule type="cellIs" dxfId="3366" priority="444" operator="equal">
      <formula>0</formula>
    </cfRule>
  </conditionalFormatting>
  <conditionalFormatting sqref="BF22">
    <cfRule type="cellIs" dxfId="3365" priority="443" operator="equal">
      <formula>0</formula>
    </cfRule>
  </conditionalFormatting>
  <conditionalFormatting sqref="BK22">
    <cfRule type="cellIs" dxfId="3364" priority="442" operator="equal">
      <formula>0</formula>
    </cfRule>
  </conditionalFormatting>
  <conditionalFormatting sqref="BP22">
    <cfRule type="cellIs" dxfId="3363" priority="441" operator="equal">
      <formula>0</formula>
    </cfRule>
  </conditionalFormatting>
  <conditionalFormatting sqref="BU22">
    <cfRule type="cellIs" dxfId="3362" priority="440" operator="equal">
      <formula>0</formula>
    </cfRule>
  </conditionalFormatting>
  <conditionalFormatting sqref="BF22">
    <cfRule type="cellIs" dxfId="3361" priority="439" operator="equal">
      <formula>0</formula>
    </cfRule>
  </conditionalFormatting>
  <conditionalFormatting sqref="AB22">
    <cfRule type="cellIs" dxfId="3360" priority="438" operator="equal">
      <formula>0</formula>
    </cfRule>
  </conditionalFormatting>
  <conditionalFormatting sqref="AF22">
    <cfRule type="cellIs" dxfId="3359" priority="437" operator="lessThan">
      <formula>1</formula>
    </cfRule>
  </conditionalFormatting>
  <conditionalFormatting sqref="AP22">
    <cfRule type="cellIs" dxfId="3358" priority="435" operator="lessThan">
      <formula>1</formula>
    </cfRule>
  </conditionalFormatting>
  <conditionalFormatting sqref="AK22 AU22">
    <cfRule type="cellIs" dxfId="3357" priority="436" operator="lessThan">
      <formula>1</formula>
    </cfRule>
  </conditionalFormatting>
  <conditionalFormatting sqref="AG22">
    <cfRule type="cellIs" dxfId="3356" priority="434" operator="equal">
      <formula>0</formula>
    </cfRule>
  </conditionalFormatting>
  <conditionalFormatting sqref="AL22">
    <cfRule type="cellIs" dxfId="3355" priority="433" operator="equal">
      <formula>0</formula>
    </cfRule>
  </conditionalFormatting>
  <conditionalFormatting sqref="AQ22">
    <cfRule type="cellIs" dxfId="3354" priority="432" operator="equal">
      <formula>0</formula>
    </cfRule>
  </conditionalFormatting>
  <conditionalFormatting sqref="AV22">
    <cfRule type="cellIs" dxfId="3353" priority="431" operator="equal">
      <formula>0</formula>
    </cfRule>
  </conditionalFormatting>
  <conditionalFormatting sqref="AA19">
    <cfRule type="cellIs" dxfId="3352" priority="427" operator="lessThan">
      <formula>1</formula>
    </cfRule>
  </conditionalFormatting>
  <conditionalFormatting sqref="G19">
    <cfRule type="cellIs" dxfId="3351" priority="430" operator="lessThan">
      <formula>F19</formula>
    </cfRule>
  </conditionalFormatting>
  <conditionalFormatting sqref="W19">
    <cfRule type="cellIs" dxfId="3350" priority="429" operator="lessThan">
      <formula>N19</formula>
    </cfRule>
  </conditionalFormatting>
  <conditionalFormatting sqref="Z19">
    <cfRule type="cellIs" dxfId="3349" priority="428" operator="lessThan">
      <formula>1</formula>
    </cfRule>
  </conditionalFormatting>
  <conditionalFormatting sqref="AQ19">
    <cfRule type="cellIs" dxfId="3348" priority="426" operator="equal">
      <formula>0</formula>
    </cfRule>
  </conditionalFormatting>
  <conditionalFormatting sqref="AZ19 BE19 BJ19 BT19">
    <cfRule type="cellIs" dxfId="3347" priority="425" operator="lessThan">
      <formula>1</formula>
    </cfRule>
  </conditionalFormatting>
  <conditionalFormatting sqref="BA19">
    <cfRule type="cellIs" dxfId="3346" priority="424" operator="equal">
      <formula>0</formula>
    </cfRule>
  </conditionalFormatting>
  <conditionalFormatting sqref="BF19">
    <cfRule type="cellIs" dxfId="3345" priority="423" operator="equal">
      <formula>0</formula>
    </cfRule>
  </conditionalFormatting>
  <conditionalFormatting sqref="BK19">
    <cfRule type="cellIs" dxfId="3344" priority="422" operator="equal">
      <formula>0</formula>
    </cfRule>
  </conditionalFormatting>
  <conditionalFormatting sqref="BP19">
    <cfRule type="cellIs" dxfId="3343" priority="421" operator="equal">
      <formula>0</formula>
    </cfRule>
  </conditionalFormatting>
  <conditionalFormatting sqref="BU19">
    <cfRule type="cellIs" dxfId="3342" priority="420" operator="equal">
      <formula>0</formula>
    </cfRule>
  </conditionalFormatting>
  <conditionalFormatting sqref="AB19">
    <cfRule type="cellIs" dxfId="3341" priority="419" operator="equal">
      <formula>0</formula>
    </cfRule>
  </conditionalFormatting>
  <conditionalFormatting sqref="AF19">
    <cfRule type="cellIs" dxfId="3340" priority="418" operator="lessThan">
      <formula>1</formula>
    </cfRule>
  </conditionalFormatting>
  <conditionalFormatting sqref="AP19">
    <cfRule type="cellIs" dxfId="3339" priority="416" operator="lessThan">
      <formula>1</formula>
    </cfRule>
  </conditionalFormatting>
  <conditionalFormatting sqref="AK19 AU19">
    <cfRule type="cellIs" dxfId="3338" priority="417" operator="lessThan">
      <formula>1</formula>
    </cfRule>
  </conditionalFormatting>
  <conditionalFormatting sqref="AG19">
    <cfRule type="cellIs" dxfId="3337" priority="415" operator="equal">
      <formula>0</formula>
    </cfRule>
  </conditionalFormatting>
  <conditionalFormatting sqref="AQ19">
    <cfRule type="cellIs" dxfId="3336" priority="413" operator="equal">
      <formula>0</formula>
    </cfRule>
  </conditionalFormatting>
  <conditionalFormatting sqref="AL19">
    <cfRule type="cellIs" dxfId="3335" priority="414" operator="equal">
      <formula>0</formula>
    </cfRule>
  </conditionalFormatting>
  <conditionalFormatting sqref="AV19">
    <cfRule type="cellIs" dxfId="3334" priority="412" operator="equal">
      <formula>0</formula>
    </cfRule>
  </conditionalFormatting>
  <conditionalFormatting sqref="J19">
    <cfRule type="cellIs" dxfId="3333" priority="411" operator="greaterThan">
      <formula>1</formula>
    </cfRule>
  </conditionalFormatting>
  <conditionalFormatting sqref="I19">
    <cfRule type="cellIs" dxfId="3332" priority="410" operator="greaterThan">
      <formula>1</formula>
    </cfRule>
  </conditionalFormatting>
  <conditionalFormatting sqref="I15">
    <cfRule type="cellIs" dxfId="3331" priority="409" operator="greaterThan">
      <formula>1</formula>
    </cfRule>
  </conditionalFormatting>
  <conditionalFormatting sqref="W39">
    <cfRule type="cellIs" dxfId="3330" priority="408" operator="lessThan">
      <formula>N39</formula>
    </cfRule>
  </conditionalFormatting>
  <conditionalFormatting sqref="G39">
    <cfRule type="cellIs" dxfId="3329" priority="407" operator="lessThan">
      <formula>F39</formula>
    </cfRule>
  </conditionalFormatting>
  <conditionalFormatting sqref="AA39">
    <cfRule type="cellIs" dxfId="3328" priority="405" operator="lessThan">
      <formula>1</formula>
    </cfRule>
  </conditionalFormatting>
  <conditionalFormatting sqref="Z39">
    <cfRule type="cellIs" dxfId="3327" priority="406" operator="lessThan">
      <formula>1</formula>
    </cfRule>
  </conditionalFormatting>
  <conditionalFormatting sqref="H39">
    <cfRule type="cellIs" dxfId="3326" priority="404" operator="greaterThan">
      <formula>1</formula>
    </cfRule>
  </conditionalFormatting>
  <conditionalFormatting sqref="J39">
    <cfRule type="cellIs" dxfId="3325" priority="403" operator="greaterThan">
      <formula>1</formula>
    </cfRule>
  </conditionalFormatting>
  <conditionalFormatting sqref="AB39">
    <cfRule type="cellIs" dxfId="3324" priority="402" operator="equal">
      <formula>0</formula>
    </cfRule>
  </conditionalFormatting>
  <conditionalFormatting sqref="AZ39 BE39 BJ39 BT39">
    <cfRule type="cellIs" dxfId="3323" priority="401" operator="lessThan">
      <formula>1</formula>
    </cfRule>
  </conditionalFormatting>
  <conditionalFormatting sqref="BA39">
    <cfRule type="cellIs" dxfId="3322" priority="400" operator="equal">
      <formula>0</formula>
    </cfRule>
  </conditionalFormatting>
  <conditionalFormatting sqref="BF39">
    <cfRule type="cellIs" dxfId="3321" priority="399" operator="equal">
      <formula>0</formula>
    </cfRule>
  </conditionalFormatting>
  <conditionalFormatting sqref="BK39">
    <cfRule type="cellIs" dxfId="3320" priority="398" operator="equal">
      <formula>0</formula>
    </cfRule>
  </conditionalFormatting>
  <conditionalFormatting sqref="BP39">
    <cfRule type="cellIs" dxfId="3319" priority="397" operator="equal">
      <formula>0</formula>
    </cfRule>
  </conditionalFormatting>
  <conditionalFormatting sqref="BU39">
    <cfRule type="cellIs" dxfId="3318" priority="396" operator="equal">
      <formula>0</formula>
    </cfRule>
  </conditionalFormatting>
  <conditionalFormatting sqref="AB39">
    <cfRule type="cellIs" dxfId="3317" priority="395" operator="equal">
      <formula>0</formula>
    </cfRule>
  </conditionalFormatting>
  <conditionalFormatting sqref="AF39">
    <cfRule type="cellIs" dxfId="3316" priority="394" operator="lessThan">
      <formula>1</formula>
    </cfRule>
  </conditionalFormatting>
  <conditionalFormatting sqref="AL39">
    <cfRule type="cellIs" dxfId="3315" priority="391" operator="equal">
      <formula>0</formula>
    </cfRule>
  </conditionalFormatting>
  <conditionalFormatting sqref="AU39 AK39 AP39">
    <cfRule type="cellIs" dxfId="3314" priority="393" operator="lessThan">
      <formula>1</formula>
    </cfRule>
  </conditionalFormatting>
  <conditionalFormatting sqref="AG39">
    <cfRule type="cellIs" dxfId="3313" priority="392" operator="equal">
      <formula>0</formula>
    </cfRule>
  </conditionalFormatting>
  <conditionalFormatting sqref="AV39">
    <cfRule type="cellIs" dxfId="3312" priority="389" operator="equal">
      <formula>0</formula>
    </cfRule>
  </conditionalFormatting>
  <conditionalFormatting sqref="AQ39">
    <cfRule type="cellIs" dxfId="3311" priority="390" operator="equal">
      <formula>0</formula>
    </cfRule>
  </conditionalFormatting>
  <conditionalFormatting sqref="W17">
    <cfRule type="cellIs" dxfId="3310" priority="388" operator="lessThan">
      <formula>N17</formula>
    </cfRule>
  </conditionalFormatting>
  <conditionalFormatting sqref="Z17">
    <cfRule type="cellIs" dxfId="3309" priority="386" operator="lessThan">
      <formula>1</formula>
    </cfRule>
  </conditionalFormatting>
  <conditionalFormatting sqref="G17">
    <cfRule type="cellIs" dxfId="3308" priority="387" operator="lessThan">
      <formula>F17</formula>
    </cfRule>
  </conditionalFormatting>
  <conditionalFormatting sqref="AA17">
    <cfRule type="cellIs" dxfId="3307" priority="385" operator="lessThan">
      <formula>1</formula>
    </cfRule>
  </conditionalFormatting>
  <conditionalFormatting sqref="H17">
    <cfRule type="cellIs" dxfId="3306" priority="384" operator="greaterThan">
      <formula>1</formula>
    </cfRule>
  </conditionalFormatting>
  <conditionalFormatting sqref="J17">
    <cfRule type="cellIs" dxfId="3305" priority="383" operator="greaterThan">
      <formula>1</formula>
    </cfRule>
  </conditionalFormatting>
  <conditionalFormatting sqref="BF17 BA17 BK17 BP17 BU17 AG17 AL17 AV17 AQ17 AB17">
    <cfRule type="cellIs" dxfId="3304" priority="382" operator="equal">
      <formula>0</formula>
    </cfRule>
  </conditionalFormatting>
  <conditionalFormatting sqref="AZ17 BE17 BJ17 BT17">
    <cfRule type="cellIs" dxfId="3303" priority="381" operator="lessThan">
      <formula>1</formula>
    </cfRule>
  </conditionalFormatting>
  <conditionalFormatting sqref="AB17">
    <cfRule type="cellIs" dxfId="3302" priority="380" operator="equal">
      <formula>0</formula>
    </cfRule>
  </conditionalFormatting>
  <conditionalFormatting sqref="AF17">
    <cfRule type="cellIs" dxfId="3301" priority="379" operator="lessThan">
      <formula>1</formula>
    </cfRule>
  </conditionalFormatting>
  <conditionalFormatting sqref="AU17 AK17 AP17">
    <cfRule type="cellIs" dxfId="3300" priority="378" operator="lessThan">
      <formula>1</formula>
    </cfRule>
  </conditionalFormatting>
  <conditionalFormatting sqref="I17">
    <cfRule type="cellIs" dxfId="3299" priority="377" operator="greaterThan">
      <formula>1</formula>
    </cfRule>
  </conditionalFormatting>
  <conditionalFormatting sqref="Z21">
    <cfRule type="cellIs" dxfId="3298" priority="374" operator="lessThan">
      <formula>1</formula>
    </cfRule>
  </conditionalFormatting>
  <conditionalFormatting sqref="AA21">
    <cfRule type="cellIs" dxfId="3297" priority="373" operator="lessThan">
      <formula>1</formula>
    </cfRule>
  </conditionalFormatting>
  <conditionalFormatting sqref="G21">
    <cfRule type="cellIs" dxfId="3296" priority="376" operator="lessThan">
      <formula>F21</formula>
    </cfRule>
  </conditionalFormatting>
  <conditionalFormatting sqref="W21">
    <cfRule type="cellIs" dxfId="3295" priority="375" operator="lessThan">
      <formula>N21</formula>
    </cfRule>
  </conditionalFormatting>
  <conditionalFormatting sqref="H21">
    <cfRule type="cellIs" dxfId="3294" priority="372" operator="greaterThan">
      <formula>1</formula>
    </cfRule>
  </conditionalFormatting>
  <conditionalFormatting sqref="AQ21">
    <cfRule type="cellIs" dxfId="3293" priority="371" operator="equal">
      <formula>0</formula>
    </cfRule>
  </conditionalFormatting>
  <conditionalFormatting sqref="AZ21 BE21 BJ21 BT21">
    <cfRule type="cellIs" dxfId="3292" priority="370" operator="lessThan">
      <formula>1</formula>
    </cfRule>
  </conditionalFormatting>
  <conditionalFormatting sqref="BA21">
    <cfRule type="cellIs" dxfId="3291" priority="369" operator="equal">
      <formula>0</formula>
    </cfRule>
  </conditionalFormatting>
  <conditionalFormatting sqref="BF21">
    <cfRule type="cellIs" dxfId="3290" priority="368" operator="equal">
      <formula>0</formula>
    </cfRule>
  </conditionalFormatting>
  <conditionalFormatting sqref="BK21">
    <cfRule type="cellIs" dxfId="3289" priority="367" operator="equal">
      <formula>0</formula>
    </cfRule>
  </conditionalFormatting>
  <conditionalFormatting sqref="BP21">
    <cfRule type="cellIs" dxfId="3288" priority="366" operator="equal">
      <formula>0</formula>
    </cfRule>
  </conditionalFormatting>
  <conditionalFormatting sqref="BU21">
    <cfRule type="cellIs" dxfId="3287" priority="365" operator="equal">
      <formula>0</formula>
    </cfRule>
  </conditionalFormatting>
  <conditionalFormatting sqref="BF21">
    <cfRule type="cellIs" dxfId="3286" priority="364" operator="equal">
      <formula>0</formula>
    </cfRule>
  </conditionalFormatting>
  <conditionalFormatting sqref="AB21">
    <cfRule type="cellIs" dxfId="3285" priority="363" operator="equal">
      <formula>0</formula>
    </cfRule>
  </conditionalFormatting>
  <conditionalFormatting sqref="AF21">
    <cfRule type="cellIs" dxfId="3284" priority="362" operator="lessThan">
      <formula>1</formula>
    </cfRule>
  </conditionalFormatting>
  <conditionalFormatting sqref="AP21">
    <cfRule type="cellIs" dxfId="3283" priority="360" operator="lessThan">
      <formula>1</formula>
    </cfRule>
  </conditionalFormatting>
  <conditionalFormatting sqref="AK21 AU21">
    <cfRule type="cellIs" dxfId="3282" priority="361" operator="lessThan">
      <formula>1</formula>
    </cfRule>
  </conditionalFormatting>
  <conditionalFormatting sqref="AG21">
    <cfRule type="cellIs" dxfId="3281" priority="359" operator="equal">
      <formula>0</formula>
    </cfRule>
  </conditionalFormatting>
  <conditionalFormatting sqref="AL21">
    <cfRule type="cellIs" dxfId="3280" priority="358" operator="equal">
      <formula>0</formula>
    </cfRule>
  </conditionalFormatting>
  <conditionalFormatting sqref="AQ21">
    <cfRule type="cellIs" dxfId="3279" priority="357" operator="equal">
      <formula>0</formula>
    </cfRule>
  </conditionalFormatting>
  <conditionalFormatting sqref="AV21">
    <cfRule type="cellIs" dxfId="3278" priority="356" operator="equal">
      <formula>0</formula>
    </cfRule>
  </conditionalFormatting>
  <conditionalFormatting sqref="J21">
    <cfRule type="cellIs" dxfId="3277" priority="355" operator="greaterThan">
      <formula>1</formula>
    </cfRule>
  </conditionalFormatting>
  <conditionalFormatting sqref="Z5">
    <cfRule type="cellIs" dxfId="3276" priority="353" operator="lessThan">
      <formula>1</formula>
    </cfRule>
  </conditionalFormatting>
  <conditionalFormatting sqref="AA5">
    <cfRule type="cellIs" dxfId="3275" priority="352" operator="lessThan">
      <formula>1</formula>
    </cfRule>
  </conditionalFormatting>
  <conditionalFormatting sqref="W5">
    <cfRule type="cellIs" dxfId="3274" priority="354" operator="lessThan">
      <formula>N5</formula>
    </cfRule>
  </conditionalFormatting>
  <conditionalFormatting sqref="H5">
    <cfRule type="cellIs" dxfId="3273" priority="351" operator="greaterThan">
      <formula>1</formula>
    </cfRule>
  </conditionalFormatting>
  <conditionalFormatting sqref="AQ5">
    <cfRule type="cellIs" dxfId="3272" priority="350" operator="equal">
      <formula>0</formula>
    </cfRule>
  </conditionalFormatting>
  <conditionalFormatting sqref="AZ5 BE5 BJ5 BT5">
    <cfRule type="cellIs" dxfId="3271" priority="349" operator="lessThan">
      <formula>1</formula>
    </cfRule>
  </conditionalFormatting>
  <conditionalFormatting sqref="BA5">
    <cfRule type="cellIs" dxfId="3270" priority="348" operator="equal">
      <formula>0</formula>
    </cfRule>
  </conditionalFormatting>
  <conditionalFormatting sqref="BF5">
    <cfRule type="cellIs" dxfId="3269" priority="347" operator="equal">
      <formula>0</formula>
    </cfRule>
  </conditionalFormatting>
  <conditionalFormatting sqref="BK5">
    <cfRule type="cellIs" dxfId="3268" priority="346" operator="equal">
      <formula>0</formula>
    </cfRule>
  </conditionalFormatting>
  <conditionalFormatting sqref="BP5">
    <cfRule type="cellIs" dxfId="3267" priority="345" operator="equal">
      <formula>0</formula>
    </cfRule>
  </conditionalFormatting>
  <conditionalFormatting sqref="BU5">
    <cfRule type="cellIs" dxfId="3266" priority="344" operator="equal">
      <formula>0</formula>
    </cfRule>
  </conditionalFormatting>
  <conditionalFormatting sqref="BF5">
    <cfRule type="cellIs" dxfId="3265" priority="343" operator="equal">
      <formula>0</formula>
    </cfRule>
  </conditionalFormatting>
  <conditionalFormatting sqref="AB5">
    <cfRule type="cellIs" dxfId="3264" priority="342" operator="equal">
      <formula>0</formula>
    </cfRule>
  </conditionalFormatting>
  <conditionalFormatting sqref="AF5">
    <cfRule type="cellIs" dxfId="3263" priority="341" operator="lessThan">
      <formula>1</formula>
    </cfRule>
  </conditionalFormatting>
  <conditionalFormatting sqref="AP5">
    <cfRule type="cellIs" dxfId="3262" priority="339" operator="lessThan">
      <formula>1</formula>
    </cfRule>
  </conditionalFormatting>
  <conditionalFormatting sqref="AK5 AU5">
    <cfRule type="cellIs" dxfId="3261" priority="340" operator="lessThan">
      <formula>1</formula>
    </cfRule>
  </conditionalFormatting>
  <conditionalFormatting sqref="AG5">
    <cfRule type="cellIs" dxfId="3260" priority="338" operator="equal">
      <formula>0</formula>
    </cfRule>
  </conditionalFormatting>
  <conditionalFormatting sqref="AL5">
    <cfRule type="cellIs" dxfId="3259" priority="337" operator="equal">
      <formula>0</formula>
    </cfRule>
  </conditionalFormatting>
  <conditionalFormatting sqref="AQ5">
    <cfRule type="cellIs" dxfId="3258" priority="336" operator="equal">
      <formula>0</formula>
    </cfRule>
  </conditionalFormatting>
  <conditionalFormatting sqref="AV5">
    <cfRule type="cellIs" dxfId="3257" priority="335" operator="equal">
      <formula>0</formula>
    </cfRule>
  </conditionalFormatting>
  <conditionalFormatting sqref="I5">
    <cfRule type="cellIs" dxfId="3256" priority="334" operator="greaterThan">
      <formula>1</formula>
    </cfRule>
  </conditionalFormatting>
  <conditionalFormatting sqref="J5">
    <cfRule type="cellIs" dxfId="3255" priority="333" operator="greaterThan">
      <formula>1</formula>
    </cfRule>
  </conditionalFormatting>
  <conditionalFormatting sqref="I18">
    <cfRule type="cellIs" dxfId="3254" priority="331" operator="greaterThan">
      <formula>1</formula>
    </cfRule>
  </conditionalFormatting>
  <conditionalFormatting sqref="I34">
    <cfRule type="cellIs" dxfId="3253" priority="332" operator="greaterThan">
      <formula>1</formula>
    </cfRule>
  </conditionalFormatting>
  <conditionalFormatting sqref="I47">
    <cfRule type="cellIs" dxfId="3252" priority="330" operator="greaterThan">
      <formula>1</formula>
    </cfRule>
  </conditionalFormatting>
  <conditionalFormatting sqref="J15:J16">
    <cfRule type="cellIs" dxfId="3251" priority="329" operator="greaterThan">
      <formula>1</formula>
    </cfRule>
  </conditionalFormatting>
  <conditionalFormatting sqref="Z33">
    <cfRule type="cellIs" dxfId="3250" priority="328" operator="lessThan">
      <formula>1</formula>
    </cfRule>
  </conditionalFormatting>
  <conditionalFormatting sqref="Z38">
    <cfRule type="cellIs" dxfId="3249" priority="327" operator="lessThan">
      <formula>1</formula>
    </cfRule>
  </conditionalFormatting>
  <conditionalFormatting sqref="AK53">
    <cfRule type="cellIs" dxfId="3248" priority="303" operator="lessThan">
      <formula>1</formula>
    </cfRule>
  </conditionalFormatting>
  <conditionalFormatting sqref="Z40">
    <cfRule type="cellIs" dxfId="3247" priority="326" operator="lessThan">
      <formula>1</formula>
    </cfRule>
  </conditionalFormatting>
  <conditionalFormatting sqref="Z49">
    <cfRule type="cellIs" dxfId="3246" priority="325" operator="lessThan">
      <formula>1</formula>
    </cfRule>
  </conditionalFormatting>
  <conditionalFormatting sqref="Z54">
    <cfRule type="cellIs" dxfId="3245" priority="324" operator="lessThan">
      <formula>1</formula>
    </cfRule>
  </conditionalFormatting>
  <conditionalFormatting sqref="AG52 AG50">
    <cfRule type="cellIs" dxfId="3244" priority="323" operator="equal">
      <formula>0</formula>
    </cfRule>
  </conditionalFormatting>
  <conditionalFormatting sqref="AG51">
    <cfRule type="cellIs" dxfId="3243" priority="322" operator="equal">
      <formula>0</formula>
    </cfRule>
  </conditionalFormatting>
  <conditionalFormatting sqref="AL52 AL50">
    <cfRule type="cellIs" dxfId="3242" priority="321" operator="equal">
      <formula>0</formula>
    </cfRule>
  </conditionalFormatting>
  <conditionalFormatting sqref="AL51">
    <cfRule type="cellIs" dxfId="3241" priority="320" operator="equal">
      <formula>0</formula>
    </cfRule>
  </conditionalFormatting>
  <conditionalFormatting sqref="AQ52 AQ50">
    <cfRule type="cellIs" dxfId="3240" priority="319" operator="equal">
      <formula>0</formula>
    </cfRule>
  </conditionalFormatting>
  <conditionalFormatting sqref="AQ51">
    <cfRule type="cellIs" dxfId="3239" priority="318" operator="equal">
      <formula>0</formula>
    </cfRule>
  </conditionalFormatting>
  <conditionalFormatting sqref="AV52 AV50">
    <cfRule type="cellIs" dxfId="3238" priority="317" operator="equal">
      <formula>0</formula>
    </cfRule>
  </conditionalFormatting>
  <conditionalFormatting sqref="AV51">
    <cfRule type="cellIs" dxfId="3237" priority="316" operator="equal">
      <formula>0</formula>
    </cfRule>
  </conditionalFormatting>
  <conditionalFormatting sqref="BA52 BA50">
    <cfRule type="cellIs" dxfId="3236" priority="315" operator="equal">
      <formula>0</formula>
    </cfRule>
  </conditionalFormatting>
  <conditionalFormatting sqref="BA51">
    <cfRule type="cellIs" dxfId="3235" priority="314" operator="equal">
      <formula>0</formula>
    </cfRule>
  </conditionalFormatting>
  <conditionalFormatting sqref="BF52 BF50">
    <cfRule type="cellIs" dxfId="3234" priority="313" operator="equal">
      <formula>0</formula>
    </cfRule>
  </conditionalFormatting>
  <conditionalFormatting sqref="BF51">
    <cfRule type="cellIs" dxfId="3233" priority="312" operator="equal">
      <formula>0</formula>
    </cfRule>
  </conditionalFormatting>
  <conditionalFormatting sqref="BK52 BK50">
    <cfRule type="cellIs" dxfId="3232" priority="311" operator="equal">
      <formula>0</formula>
    </cfRule>
  </conditionalFormatting>
  <conditionalFormatting sqref="BK51">
    <cfRule type="cellIs" dxfId="3231" priority="310" operator="equal">
      <formula>0</formula>
    </cfRule>
  </conditionalFormatting>
  <conditionalFormatting sqref="BP52 BP50">
    <cfRule type="cellIs" dxfId="3230" priority="309" operator="equal">
      <formula>0</formula>
    </cfRule>
  </conditionalFormatting>
  <conditionalFormatting sqref="BP51">
    <cfRule type="cellIs" dxfId="3229" priority="308" operator="equal">
      <formula>0</formula>
    </cfRule>
  </conditionalFormatting>
  <conditionalFormatting sqref="BU52 BU50">
    <cfRule type="cellIs" dxfId="3228" priority="307" operator="equal">
      <formula>0</formula>
    </cfRule>
  </conditionalFormatting>
  <conditionalFormatting sqref="BU51">
    <cfRule type="cellIs" dxfId="3227" priority="306" operator="equal">
      <formula>0</formula>
    </cfRule>
  </conditionalFormatting>
  <conditionalFormatting sqref="AA53">
    <cfRule type="cellIs" dxfId="3226" priority="305" operator="lessThan">
      <formula>1</formula>
    </cfRule>
  </conditionalFormatting>
  <conditionalFormatting sqref="AF53">
    <cfRule type="cellIs" dxfId="3225" priority="304" operator="lessThan">
      <formula>1</formula>
    </cfRule>
  </conditionalFormatting>
  <conditionalFormatting sqref="AP53">
    <cfRule type="cellIs" dxfId="3224" priority="302" operator="lessThan">
      <formula>1</formula>
    </cfRule>
  </conditionalFormatting>
  <conditionalFormatting sqref="AU53">
    <cfRule type="cellIs" dxfId="3223" priority="301" operator="lessThan">
      <formula>1</formula>
    </cfRule>
  </conditionalFormatting>
  <conditionalFormatting sqref="AZ53">
    <cfRule type="cellIs" dxfId="3222" priority="300" operator="lessThan">
      <formula>1</formula>
    </cfRule>
  </conditionalFormatting>
  <conditionalFormatting sqref="BE53">
    <cfRule type="cellIs" dxfId="3221" priority="299" operator="lessThan">
      <formula>1</formula>
    </cfRule>
  </conditionalFormatting>
  <conditionalFormatting sqref="BJ53">
    <cfRule type="cellIs" dxfId="3220" priority="298" operator="lessThan">
      <formula>1</formula>
    </cfRule>
  </conditionalFormatting>
  <conditionalFormatting sqref="BT53">
    <cfRule type="cellIs" dxfId="3219" priority="297" operator="lessThan">
      <formula>1</formula>
    </cfRule>
  </conditionalFormatting>
  <conditionalFormatting sqref="AC5 AC20:AC21">
    <cfRule type="cellIs" dxfId="3218" priority="296" operator="lessThan">
      <formula>$R5</formula>
    </cfRule>
  </conditionalFormatting>
  <conditionalFormatting sqref="AC50:AC51">
    <cfRule type="cellIs" dxfId="3217" priority="295" operator="lessThan">
      <formula>$R50</formula>
    </cfRule>
  </conditionalFormatting>
  <conditionalFormatting sqref="AR36">
    <cfRule type="cellIs" dxfId="3216" priority="294" operator="lessThan">
      <formula>$R36</formula>
    </cfRule>
  </conditionalFormatting>
  <conditionalFormatting sqref="AH50:AH51">
    <cfRule type="cellIs" dxfId="3215" priority="293" operator="lessThan">
      <formula>$R50</formula>
    </cfRule>
  </conditionalFormatting>
  <conditionalFormatting sqref="AM50:AM51">
    <cfRule type="cellIs" dxfId="3214" priority="292" operator="lessThan">
      <formula>$R50</formula>
    </cfRule>
  </conditionalFormatting>
  <conditionalFormatting sqref="AR50:AR51">
    <cfRule type="cellIs" dxfId="3213" priority="291" operator="lessThan">
      <formula>$R50</formula>
    </cfRule>
  </conditionalFormatting>
  <conditionalFormatting sqref="AW50:AW51">
    <cfRule type="cellIs" dxfId="3212" priority="290" operator="lessThan">
      <formula>$R50</formula>
    </cfRule>
  </conditionalFormatting>
  <conditionalFormatting sqref="BB50:BB51">
    <cfRule type="cellIs" dxfId="3211" priority="289" operator="lessThan">
      <formula>$R50</formula>
    </cfRule>
  </conditionalFormatting>
  <conditionalFormatting sqref="BG50:BG51">
    <cfRule type="cellIs" dxfId="3210" priority="288" operator="lessThan">
      <formula>$R50</formula>
    </cfRule>
  </conditionalFormatting>
  <conditionalFormatting sqref="BL50:BL51">
    <cfRule type="cellIs" dxfId="3209" priority="287" operator="lessThan">
      <formula>$R50</formula>
    </cfRule>
  </conditionalFormatting>
  <conditionalFormatting sqref="BQ50:BQ51">
    <cfRule type="cellIs" dxfId="3208" priority="286" operator="lessThan">
      <formula>$R50</formula>
    </cfRule>
  </conditionalFormatting>
  <conditionalFormatting sqref="BV50:BV51">
    <cfRule type="cellIs" dxfId="3207" priority="285" operator="lessThan">
      <formula>$R50</formula>
    </cfRule>
  </conditionalFormatting>
  <conditionalFormatting sqref="I22">
    <cfRule type="cellIs" dxfId="3206" priority="284" operator="greaterThan">
      <formula>1</formula>
    </cfRule>
  </conditionalFormatting>
  <conditionalFormatting sqref="I35">
    <cfRule type="cellIs" dxfId="3205" priority="283" operator="greaterThan">
      <formula>1</formula>
    </cfRule>
  </conditionalFormatting>
  <conditionalFormatting sqref="J35">
    <cfRule type="cellIs" dxfId="3204" priority="282" operator="greaterThan">
      <formula>1</formula>
    </cfRule>
  </conditionalFormatting>
  <conditionalFormatting sqref="I24">
    <cfRule type="cellIs" dxfId="3203" priority="281" operator="greaterThan">
      <formula>1</formula>
    </cfRule>
  </conditionalFormatting>
  <conditionalFormatting sqref="J24">
    <cfRule type="cellIs" dxfId="3202" priority="280" operator="greaterThan">
      <formula>1</formula>
    </cfRule>
  </conditionalFormatting>
  <conditionalFormatting sqref="Z26">
    <cfRule type="cellIs" dxfId="3201" priority="278" operator="lessThan">
      <formula>1</formula>
    </cfRule>
  </conditionalFormatting>
  <conditionalFormatting sqref="AA26">
    <cfRule type="cellIs" dxfId="3200" priority="277" operator="lessThan">
      <formula>1</formula>
    </cfRule>
  </conditionalFormatting>
  <conditionalFormatting sqref="W26">
    <cfRule type="cellIs" dxfId="3199" priority="279" operator="lessThan">
      <formula>N26</formula>
    </cfRule>
  </conditionalFormatting>
  <conditionalFormatting sqref="H26">
    <cfRule type="cellIs" dxfId="3198" priority="276" operator="greaterThan">
      <formula>1</formula>
    </cfRule>
  </conditionalFormatting>
  <conditionalFormatting sqref="AQ26">
    <cfRule type="cellIs" dxfId="3197" priority="275" operator="equal">
      <formula>0</formula>
    </cfRule>
  </conditionalFormatting>
  <conditionalFormatting sqref="AZ26 BE26 BJ26 BT26">
    <cfRule type="cellIs" dxfId="3196" priority="274" operator="lessThan">
      <formula>1</formula>
    </cfRule>
  </conditionalFormatting>
  <conditionalFormatting sqref="BA26">
    <cfRule type="cellIs" dxfId="3195" priority="273" operator="equal">
      <formula>0</formula>
    </cfRule>
  </conditionalFormatting>
  <conditionalFormatting sqref="BF26">
    <cfRule type="cellIs" dxfId="3194" priority="272" operator="equal">
      <formula>0</formula>
    </cfRule>
  </conditionalFormatting>
  <conditionalFormatting sqref="BK26">
    <cfRule type="cellIs" dxfId="3193" priority="271" operator="equal">
      <formula>0</formula>
    </cfRule>
  </conditionalFormatting>
  <conditionalFormatting sqref="BP26">
    <cfRule type="cellIs" dxfId="3192" priority="270" operator="equal">
      <formula>0</formula>
    </cfRule>
  </conditionalFormatting>
  <conditionalFormatting sqref="BU26">
    <cfRule type="cellIs" dxfId="3191" priority="269" operator="equal">
      <formula>0</formula>
    </cfRule>
  </conditionalFormatting>
  <conditionalFormatting sqref="BF26">
    <cfRule type="cellIs" dxfId="3190" priority="268" operator="equal">
      <formula>0</formula>
    </cfRule>
  </conditionalFormatting>
  <conditionalFormatting sqref="AB26">
    <cfRule type="cellIs" dxfId="3189" priority="267" operator="equal">
      <formula>0</formula>
    </cfRule>
  </conditionalFormatting>
  <conditionalFormatting sqref="AF26">
    <cfRule type="cellIs" dxfId="3188" priority="266" operator="lessThan">
      <formula>1</formula>
    </cfRule>
  </conditionalFormatting>
  <conditionalFormatting sqref="AP26">
    <cfRule type="cellIs" dxfId="3187" priority="264" operator="lessThan">
      <formula>1</formula>
    </cfRule>
  </conditionalFormatting>
  <conditionalFormatting sqref="AK26 AU26">
    <cfRule type="cellIs" dxfId="3186" priority="265" operator="lessThan">
      <formula>1</formula>
    </cfRule>
  </conditionalFormatting>
  <conditionalFormatting sqref="AG26">
    <cfRule type="cellIs" dxfId="3185" priority="263" operator="equal">
      <formula>0</formula>
    </cfRule>
  </conditionalFormatting>
  <conditionalFormatting sqref="AL26">
    <cfRule type="cellIs" dxfId="3184" priority="262" operator="equal">
      <formula>0</formula>
    </cfRule>
  </conditionalFormatting>
  <conditionalFormatting sqref="AQ26">
    <cfRule type="cellIs" dxfId="3183" priority="261" operator="equal">
      <formula>0</formula>
    </cfRule>
  </conditionalFormatting>
  <conditionalFormatting sqref="AV26">
    <cfRule type="cellIs" dxfId="3182" priority="260" operator="equal">
      <formula>0</formula>
    </cfRule>
  </conditionalFormatting>
  <conditionalFormatting sqref="J26">
    <cfRule type="cellIs" dxfId="3181" priority="259" operator="greaterThan">
      <formula>1</formula>
    </cfRule>
  </conditionalFormatting>
  <conditionalFormatting sqref="I26">
    <cfRule type="cellIs" dxfId="3180" priority="258" operator="greaterThan">
      <formula>1</formula>
    </cfRule>
  </conditionalFormatting>
  <conditionalFormatting sqref="Z13">
    <cfRule type="cellIs" dxfId="3179" priority="256" operator="lessThan">
      <formula>1</formula>
    </cfRule>
  </conditionalFormatting>
  <conditionalFormatting sqref="AA13">
    <cfRule type="cellIs" dxfId="3178" priority="255" operator="lessThan">
      <formula>1</formula>
    </cfRule>
  </conditionalFormatting>
  <conditionalFormatting sqref="W13">
    <cfRule type="cellIs" dxfId="3177" priority="257" operator="lessThan">
      <formula>N13</formula>
    </cfRule>
  </conditionalFormatting>
  <conditionalFormatting sqref="AQ13">
    <cfRule type="cellIs" dxfId="3176" priority="254" operator="equal">
      <formula>0</formula>
    </cfRule>
  </conditionalFormatting>
  <conditionalFormatting sqref="AZ13 BE13 BJ13 BT13">
    <cfRule type="cellIs" dxfId="3175" priority="253" operator="lessThan">
      <formula>1</formula>
    </cfRule>
  </conditionalFormatting>
  <conditionalFormatting sqref="BA13">
    <cfRule type="cellIs" dxfId="3174" priority="252" operator="equal">
      <formula>0</formula>
    </cfRule>
  </conditionalFormatting>
  <conditionalFormatting sqref="BF13">
    <cfRule type="cellIs" dxfId="3173" priority="251" operator="equal">
      <formula>0</formula>
    </cfRule>
  </conditionalFormatting>
  <conditionalFormatting sqref="BK13">
    <cfRule type="cellIs" dxfId="3172" priority="250" operator="equal">
      <formula>0</formula>
    </cfRule>
  </conditionalFormatting>
  <conditionalFormatting sqref="BP13">
    <cfRule type="cellIs" dxfId="3171" priority="249" operator="equal">
      <formula>0</formula>
    </cfRule>
  </conditionalFormatting>
  <conditionalFormatting sqref="BU13">
    <cfRule type="cellIs" dxfId="3170" priority="248" operator="equal">
      <formula>0</formula>
    </cfRule>
  </conditionalFormatting>
  <conditionalFormatting sqref="BF13">
    <cfRule type="cellIs" dxfId="3169" priority="247" operator="equal">
      <formula>0</formula>
    </cfRule>
  </conditionalFormatting>
  <conditionalFormatting sqref="AB13">
    <cfRule type="cellIs" dxfId="3168" priority="246" operator="equal">
      <formula>0</formula>
    </cfRule>
  </conditionalFormatting>
  <conditionalFormatting sqref="AF13">
    <cfRule type="cellIs" dxfId="3167" priority="245" operator="lessThan">
      <formula>1</formula>
    </cfRule>
  </conditionalFormatting>
  <conditionalFormatting sqref="AP13">
    <cfRule type="cellIs" dxfId="3166" priority="243" operator="lessThan">
      <formula>1</formula>
    </cfRule>
  </conditionalFormatting>
  <conditionalFormatting sqref="AK13 AU13">
    <cfRule type="cellIs" dxfId="3165" priority="244" operator="lessThan">
      <formula>1</formula>
    </cfRule>
  </conditionalFormatting>
  <conditionalFormatting sqref="AG13">
    <cfRule type="cellIs" dxfId="3164" priority="242" operator="equal">
      <formula>0</formula>
    </cfRule>
  </conditionalFormatting>
  <conditionalFormatting sqref="AL13">
    <cfRule type="cellIs" dxfId="3163" priority="241" operator="equal">
      <formula>0</formula>
    </cfRule>
  </conditionalFormatting>
  <conditionalFormatting sqref="AQ13">
    <cfRule type="cellIs" dxfId="3162" priority="240" operator="equal">
      <formula>0</formula>
    </cfRule>
  </conditionalFormatting>
  <conditionalFormatting sqref="AV13">
    <cfRule type="cellIs" dxfId="3161" priority="239" operator="equal">
      <formula>0</formula>
    </cfRule>
  </conditionalFormatting>
  <conditionalFormatting sqref="I27">
    <cfRule type="cellIs" dxfId="3160" priority="217" operator="greaterThan">
      <formula>1</formula>
    </cfRule>
  </conditionalFormatting>
  <conditionalFormatting sqref="AA27">
    <cfRule type="cellIs" dxfId="3159" priority="235" operator="lessThan">
      <formula>1</formula>
    </cfRule>
  </conditionalFormatting>
  <conditionalFormatting sqref="G27">
    <cfRule type="cellIs" dxfId="3158" priority="238" operator="lessThan">
      <formula>F27</formula>
    </cfRule>
  </conditionalFormatting>
  <conditionalFormatting sqref="W27">
    <cfRule type="cellIs" dxfId="3157" priority="237" operator="lessThan">
      <formula>N27</formula>
    </cfRule>
  </conditionalFormatting>
  <conditionalFormatting sqref="Z27">
    <cfRule type="cellIs" dxfId="3156" priority="236" operator="lessThan">
      <formula>1</formula>
    </cfRule>
  </conditionalFormatting>
  <conditionalFormatting sqref="H27">
    <cfRule type="cellIs" dxfId="3155" priority="234" operator="greaterThan">
      <formula>1</formula>
    </cfRule>
  </conditionalFormatting>
  <conditionalFormatting sqref="AQ27">
    <cfRule type="cellIs" dxfId="3154" priority="233" operator="equal">
      <formula>0</formula>
    </cfRule>
  </conditionalFormatting>
  <conditionalFormatting sqref="AZ27 BE27 BJ27 BT27">
    <cfRule type="cellIs" dxfId="3153" priority="232" operator="lessThan">
      <formula>1</formula>
    </cfRule>
  </conditionalFormatting>
  <conditionalFormatting sqref="BA27">
    <cfRule type="cellIs" dxfId="3152" priority="231" operator="equal">
      <formula>0</formula>
    </cfRule>
  </conditionalFormatting>
  <conditionalFormatting sqref="BF27">
    <cfRule type="cellIs" dxfId="3151" priority="230" operator="equal">
      <formula>0</formula>
    </cfRule>
  </conditionalFormatting>
  <conditionalFormatting sqref="BK27">
    <cfRule type="cellIs" dxfId="3150" priority="229" operator="equal">
      <formula>0</formula>
    </cfRule>
  </conditionalFormatting>
  <conditionalFormatting sqref="BP27">
    <cfRule type="cellIs" dxfId="3149" priority="228" operator="equal">
      <formula>0</formula>
    </cfRule>
  </conditionalFormatting>
  <conditionalFormatting sqref="BU27">
    <cfRule type="cellIs" dxfId="3148" priority="227" operator="equal">
      <formula>0</formula>
    </cfRule>
  </conditionalFormatting>
  <conditionalFormatting sqref="AB27">
    <cfRule type="cellIs" dxfId="3147" priority="226" operator="equal">
      <formula>0</formula>
    </cfRule>
  </conditionalFormatting>
  <conditionalFormatting sqref="AF27">
    <cfRule type="cellIs" dxfId="3146" priority="225" operator="lessThan">
      <formula>1</formula>
    </cfRule>
  </conditionalFormatting>
  <conditionalFormatting sqref="AP27">
    <cfRule type="cellIs" dxfId="3145" priority="223" operator="lessThan">
      <formula>1</formula>
    </cfRule>
  </conditionalFormatting>
  <conditionalFormatting sqref="AK27 AU27">
    <cfRule type="cellIs" dxfId="3144" priority="224" operator="lessThan">
      <formula>1</formula>
    </cfRule>
  </conditionalFormatting>
  <conditionalFormatting sqref="AG27">
    <cfRule type="cellIs" dxfId="3143" priority="222" operator="equal">
      <formula>0</formula>
    </cfRule>
  </conditionalFormatting>
  <conditionalFormatting sqref="AQ27">
    <cfRule type="cellIs" dxfId="3142" priority="220" operator="equal">
      <formula>0</formula>
    </cfRule>
  </conditionalFormatting>
  <conditionalFormatting sqref="AL27">
    <cfRule type="cellIs" dxfId="3141" priority="221" operator="equal">
      <formula>0</formula>
    </cfRule>
  </conditionalFormatting>
  <conditionalFormatting sqref="AV27">
    <cfRule type="cellIs" dxfId="3140" priority="219" operator="equal">
      <formula>0</formula>
    </cfRule>
  </conditionalFormatting>
  <conditionalFormatting sqref="J27">
    <cfRule type="cellIs" dxfId="3139" priority="218" operator="greaterThan">
      <formula>1</formula>
    </cfRule>
  </conditionalFormatting>
  <conditionalFormatting sqref="AK51">
    <cfRule type="cellIs" dxfId="3138" priority="216" operator="lessThan">
      <formula>1</formula>
    </cfRule>
  </conditionalFormatting>
  <conditionalFormatting sqref="AP51">
    <cfRule type="cellIs" dxfId="3137" priority="215" operator="lessThan">
      <formula>1</formula>
    </cfRule>
  </conditionalFormatting>
  <conditionalFormatting sqref="AU51">
    <cfRule type="cellIs" dxfId="3136" priority="214" operator="lessThan">
      <formula>1</formula>
    </cfRule>
  </conditionalFormatting>
  <conditionalFormatting sqref="AZ51">
    <cfRule type="cellIs" dxfId="3135" priority="213" operator="lessThan">
      <formula>1</formula>
    </cfRule>
  </conditionalFormatting>
  <conditionalFormatting sqref="BE51">
    <cfRule type="cellIs" dxfId="3134" priority="212" operator="lessThan">
      <formula>1</formula>
    </cfRule>
  </conditionalFormatting>
  <conditionalFormatting sqref="BJ51">
    <cfRule type="cellIs" dxfId="3133" priority="211" operator="lessThan">
      <formula>1</formula>
    </cfRule>
  </conditionalFormatting>
  <conditionalFormatting sqref="BT51">
    <cfRule type="cellIs" dxfId="3132" priority="210" operator="lessThan">
      <formula>1</formula>
    </cfRule>
  </conditionalFormatting>
  <conditionalFormatting sqref="W50">
    <cfRule type="cellIs" dxfId="3131" priority="209" operator="lessThan">
      <formula>N50</formula>
    </cfRule>
  </conditionalFormatting>
  <conditionalFormatting sqref="J22">
    <cfRule type="cellIs" dxfId="3130" priority="208" operator="greaterThan">
      <formula>1</formula>
    </cfRule>
  </conditionalFormatting>
  <conditionalFormatting sqref="I6:I7">
    <cfRule type="cellIs" dxfId="3129" priority="207" operator="greaterThan">
      <formula>1</formula>
    </cfRule>
  </conditionalFormatting>
  <conditionalFormatting sqref="G26">
    <cfRule type="cellIs" dxfId="3128" priority="206" operator="lessThan">
      <formula>F26</formula>
    </cfRule>
  </conditionalFormatting>
  <conditionalFormatting sqref="BO47">
    <cfRule type="cellIs" dxfId="3127" priority="203" operator="lessThan">
      <formula>1</formula>
    </cfRule>
  </conditionalFormatting>
  <conditionalFormatting sqref="BO48">
    <cfRule type="cellIs" dxfId="3126" priority="204" operator="lessThan">
      <formula>1</formula>
    </cfRule>
  </conditionalFormatting>
  <conditionalFormatting sqref="BO31">
    <cfRule type="cellIs" dxfId="3125" priority="205" operator="lessThan">
      <formula>1</formula>
    </cfRule>
  </conditionalFormatting>
  <conditionalFormatting sqref="BO52">
    <cfRule type="cellIs" dxfId="3124" priority="202" operator="lessThan">
      <formula>1</formula>
    </cfRule>
  </conditionalFormatting>
  <conditionalFormatting sqref="BO23">
    <cfRule type="cellIs" dxfId="3123" priority="201" operator="lessThan">
      <formula>1</formula>
    </cfRule>
  </conditionalFormatting>
  <conditionalFormatting sqref="BO30">
    <cfRule type="cellIs" dxfId="3122" priority="200" operator="lessThan">
      <formula>1</formula>
    </cfRule>
  </conditionalFormatting>
  <conditionalFormatting sqref="BO50">
    <cfRule type="cellIs" dxfId="3121" priority="198" operator="lessThan">
      <formula>1</formula>
    </cfRule>
  </conditionalFormatting>
  <conditionalFormatting sqref="BO32">
    <cfRule type="cellIs" dxfId="3120" priority="199" operator="lessThan">
      <formula>1</formula>
    </cfRule>
  </conditionalFormatting>
  <conditionalFormatting sqref="BO35:BO36">
    <cfRule type="cellIs" dxfId="3119" priority="197" operator="lessThan">
      <formula>1</formula>
    </cfRule>
  </conditionalFormatting>
  <conditionalFormatting sqref="BO34">
    <cfRule type="cellIs" dxfId="3118" priority="196" operator="lessThan">
      <formula>1</formula>
    </cfRule>
  </conditionalFormatting>
  <conditionalFormatting sqref="BO18">
    <cfRule type="cellIs" dxfId="3117" priority="195" operator="lessThan">
      <formula>1</formula>
    </cfRule>
  </conditionalFormatting>
  <conditionalFormatting sqref="BO20">
    <cfRule type="cellIs" dxfId="3116" priority="194" operator="lessThan">
      <formula>1</formula>
    </cfRule>
  </conditionalFormatting>
  <conditionalFormatting sqref="BO25">
    <cfRule type="cellIs" dxfId="3115" priority="193" operator="lessThan">
      <formula>1</formula>
    </cfRule>
  </conditionalFormatting>
  <conditionalFormatting sqref="BO15">
    <cfRule type="cellIs" dxfId="3114" priority="192" operator="lessThan">
      <formula>1</formula>
    </cfRule>
  </conditionalFormatting>
  <conditionalFormatting sqref="BO28">
    <cfRule type="cellIs" dxfId="3113" priority="191" operator="lessThan">
      <formula>1</formula>
    </cfRule>
  </conditionalFormatting>
  <conditionalFormatting sqref="BO16">
    <cfRule type="cellIs" dxfId="3112" priority="190" operator="lessThan">
      <formula>1</formula>
    </cfRule>
  </conditionalFormatting>
  <conditionalFormatting sqref="BO24">
    <cfRule type="cellIs" dxfId="3111" priority="189" operator="lessThan">
      <formula>1</formula>
    </cfRule>
  </conditionalFormatting>
  <conditionalFormatting sqref="BO22">
    <cfRule type="cellIs" dxfId="3110" priority="188" operator="lessThan">
      <formula>1</formula>
    </cfRule>
  </conditionalFormatting>
  <conditionalFormatting sqref="BO19">
    <cfRule type="cellIs" dxfId="3109" priority="187" operator="lessThan">
      <formula>1</formula>
    </cfRule>
  </conditionalFormatting>
  <conditionalFormatting sqref="BO39">
    <cfRule type="cellIs" dxfId="3108" priority="186" operator="lessThan">
      <formula>1</formula>
    </cfRule>
  </conditionalFormatting>
  <conditionalFormatting sqref="BO17">
    <cfRule type="cellIs" dxfId="3107" priority="185" operator="lessThan">
      <formula>1</formula>
    </cfRule>
  </conditionalFormatting>
  <conditionalFormatting sqref="BO21">
    <cfRule type="cellIs" dxfId="3106" priority="184" operator="lessThan">
      <formula>1</formula>
    </cfRule>
  </conditionalFormatting>
  <conditionalFormatting sqref="BO5">
    <cfRule type="cellIs" dxfId="3105" priority="183" operator="lessThan">
      <formula>1</formula>
    </cfRule>
  </conditionalFormatting>
  <conditionalFormatting sqref="BO53">
    <cfRule type="cellIs" dxfId="3104" priority="182" operator="lessThan">
      <formula>1</formula>
    </cfRule>
  </conditionalFormatting>
  <conditionalFormatting sqref="BO26">
    <cfRule type="cellIs" dxfId="3103" priority="181" operator="lessThan">
      <formula>1</formula>
    </cfRule>
  </conditionalFormatting>
  <conditionalFormatting sqref="BO13">
    <cfRule type="cellIs" dxfId="3102" priority="180" operator="lessThan">
      <formula>1</formula>
    </cfRule>
  </conditionalFormatting>
  <conditionalFormatting sqref="BO27">
    <cfRule type="cellIs" dxfId="3101" priority="179" operator="lessThan">
      <formula>1</formula>
    </cfRule>
  </conditionalFormatting>
  <conditionalFormatting sqref="BO51">
    <cfRule type="cellIs" dxfId="3100" priority="178" operator="lessThan">
      <formula>1</formula>
    </cfRule>
  </conditionalFormatting>
  <conditionalFormatting sqref="J28">
    <cfRule type="cellIs" dxfId="3099" priority="176" operator="greaterThan">
      <formula>1</formula>
    </cfRule>
  </conditionalFormatting>
  <conditionalFormatting sqref="G5">
    <cfRule type="cellIs" dxfId="3098" priority="177" operator="lessThan">
      <formula>F5</formula>
    </cfRule>
  </conditionalFormatting>
  <conditionalFormatting sqref="I21">
    <cfRule type="cellIs" dxfId="3097" priority="174" operator="greaterThan">
      <formula>1</formula>
    </cfRule>
  </conditionalFormatting>
  <conditionalFormatting sqref="I20">
    <cfRule type="cellIs" dxfId="3096" priority="175" operator="greaterThan">
      <formula>1</formula>
    </cfRule>
  </conditionalFormatting>
  <conditionalFormatting sqref="G22">
    <cfRule type="cellIs" dxfId="3095" priority="173" operator="lessThan">
      <formula>F22</formula>
    </cfRule>
  </conditionalFormatting>
  <conditionalFormatting sqref="AH37 AM37 AR37 AW37 BB37 BG37 BL37 BQ37 BV37 AC37">
    <cfRule type="cellIs" dxfId="3094" priority="172" operator="lessThan">
      <formula>$R37</formula>
    </cfRule>
  </conditionalFormatting>
  <conditionalFormatting sqref="W37">
    <cfRule type="cellIs" dxfId="3093" priority="171" operator="lessThan">
      <formula>N37</formula>
    </cfRule>
  </conditionalFormatting>
  <conditionalFormatting sqref="G37">
    <cfRule type="cellIs" dxfId="3092" priority="170" operator="lessThan">
      <formula>F37</formula>
    </cfRule>
  </conditionalFormatting>
  <conditionalFormatting sqref="Z37">
    <cfRule type="cellIs" dxfId="3091" priority="169" operator="lessThan">
      <formula>1</formula>
    </cfRule>
  </conditionalFormatting>
  <conditionalFormatting sqref="AA37">
    <cfRule type="cellIs" dxfId="3090" priority="168" operator="lessThan">
      <formula>1</formula>
    </cfRule>
  </conditionalFormatting>
  <conditionalFormatting sqref="H37">
    <cfRule type="cellIs" dxfId="3089" priority="167" operator="greaterThan">
      <formula>1</formula>
    </cfRule>
  </conditionalFormatting>
  <conditionalFormatting sqref="J37">
    <cfRule type="cellIs" dxfId="3088" priority="166" operator="greaterThan">
      <formula>1</formula>
    </cfRule>
  </conditionalFormatting>
  <conditionalFormatting sqref="AZ37 BE37 BJ37 BT37">
    <cfRule type="cellIs" dxfId="3087" priority="164" operator="lessThan">
      <formula>1</formula>
    </cfRule>
  </conditionalFormatting>
  <conditionalFormatting sqref="AQ37 AB37 BF37 BA37 BK37 BP37 BU37 AG37 AL37 AV37">
    <cfRule type="cellIs" dxfId="3086" priority="165" operator="equal">
      <formula>0</formula>
    </cfRule>
  </conditionalFormatting>
  <conditionalFormatting sqref="AB37">
    <cfRule type="cellIs" dxfId="3085" priority="163" operator="equal">
      <formula>0</formula>
    </cfRule>
  </conditionalFormatting>
  <conditionalFormatting sqref="AF37">
    <cfRule type="cellIs" dxfId="3084" priority="162" operator="lessThan">
      <formula>1</formula>
    </cfRule>
  </conditionalFormatting>
  <conditionalFormatting sqref="AU37 AK37 AP37">
    <cfRule type="cellIs" dxfId="3083" priority="161" operator="lessThan">
      <formula>1</formula>
    </cfRule>
  </conditionalFormatting>
  <conditionalFormatting sqref="BO37">
    <cfRule type="cellIs" dxfId="3082" priority="160" operator="lessThan">
      <formula>1</formula>
    </cfRule>
  </conditionalFormatting>
  <conditionalFormatting sqref="Z46">
    <cfRule type="cellIs" dxfId="3081" priority="159" operator="lessThan">
      <formula>1</formula>
    </cfRule>
  </conditionalFormatting>
  <conditionalFormatting sqref="AH45 AM45 AR45 AW45 BB45 BG45 BL45 BQ45 BV45 AC45">
    <cfRule type="cellIs" dxfId="3080" priority="158" operator="lessThan">
      <formula>$R45</formula>
    </cfRule>
  </conditionalFormatting>
  <conditionalFormatting sqref="W45">
    <cfRule type="cellIs" dxfId="3079" priority="157" operator="lessThan">
      <formula>N45</formula>
    </cfRule>
  </conditionalFormatting>
  <conditionalFormatting sqref="Z45">
    <cfRule type="cellIs" dxfId="3078" priority="155" operator="lessThan">
      <formula>1</formula>
    </cfRule>
  </conditionalFormatting>
  <conditionalFormatting sqref="G45">
    <cfRule type="cellIs" dxfId="3077" priority="156" operator="lessThan">
      <formula>F45</formula>
    </cfRule>
  </conditionalFormatting>
  <conditionalFormatting sqref="AA45">
    <cfRule type="cellIs" dxfId="3076" priority="154" operator="lessThan">
      <formula>1</formula>
    </cfRule>
  </conditionalFormatting>
  <conditionalFormatting sqref="H45">
    <cfRule type="cellIs" dxfId="3075" priority="153" operator="greaterThan">
      <formula>1</formula>
    </cfRule>
  </conditionalFormatting>
  <conditionalFormatting sqref="BF45 BA45 BK45 BP45 BU45 AG45 AL45 AV45 AQ45 AB45">
    <cfRule type="cellIs" dxfId="3074" priority="152" operator="equal">
      <formula>0</formula>
    </cfRule>
  </conditionalFormatting>
  <conditionalFormatting sqref="AZ45 BE45 BJ45 BT45">
    <cfRule type="cellIs" dxfId="3073" priority="151" operator="lessThan">
      <formula>1</formula>
    </cfRule>
  </conditionalFormatting>
  <conditionalFormatting sqref="AB45">
    <cfRule type="cellIs" dxfId="3072" priority="150" operator="equal">
      <formula>0</formula>
    </cfRule>
  </conditionalFormatting>
  <conditionalFormatting sqref="AF45">
    <cfRule type="cellIs" dxfId="3071" priority="149" operator="lessThan">
      <formula>1</formula>
    </cfRule>
  </conditionalFormatting>
  <conditionalFormatting sqref="AU45 AK45 AP45">
    <cfRule type="cellIs" dxfId="3070" priority="148" operator="lessThan">
      <formula>1</formula>
    </cfRule>
  </conditionalFormatting>
  <conditionalFormatting sqref="BO45">
    <cfRule type="cellIs" dxfId="3069" priority="147" operator="lessThan">
      <formula>1</formula>
    </cfRule>
  </conditionalFormatting>
  <conditionalFormatting sqref="G12">
    <cfRule type="cellIs" dxfId="3068" priority="146" operator="lessThan">
      <formula>F12</formula>
    </cfRule>
  </conditionalFormatting>
  <conditionalFormatting sqref="H12:I12">
    <cfRule type="cellIs" dxfId="3067" priority="145" operator="greaterThan">
      <formula>1</formula>
    </cfRule>
  </conditionalFormatting>
  <conditionalFormatting sqref="J12">
    <cfRule type="cellIs" dxfId="3066" priority="144" operator="greaterThan">
      <formula>1</formula>
    </cfRule>
  </conditionalFormatting>
  <conditionalFormatting sqref="G11">
    <cfRule type="cellIs" dxfId="3065" priority="143" operator="lessThan">
      <formula>F11</formula>
    </cfRule>
  </conditionalFormatting>
  <conditionalFormatting sqref="H11">
    <cfRule type="cellIs" dxfId="3064" priority="142" operator="greaterThan">
      <formula>1</formula>
    </cfRule>
  </conditionalFormatting>
  <conditionalFormatting sqref="G9">
    <cfRule type="cellIs" dxfId="3063" priority="141" operator="lessThan">
      <formula>F9</formula>
    </cfRule>
  </conditionalFormatting>
  <conditionalFormatting sqref="H9:I9">
    <cfRule type="cellIs" dxfId="3062" priority="140" operator="greaterThan">
      <formula>1</formula>
    </cfRule>
  </conditionalFormatting>
  <conditionalFormatting sqref="I11">
    <cfRule type="cellIs" dxfId="3061" priority="139" operator="greaterThan">
      <formula>1</formula>
    </cfRule>
  </conditionalFormatting>
  <conditionalFormatting sqref="H13">
    <cfRule type="cellIs" dxfId="3060" priority="138" operator="greaterThan">
      <formula>1</formula>
    </cfRule>
  </conditionalFormatting>
  <conditionalFormatting sqref="J13">
    <cfRule type="cellIs" dxfId="3059" priority="137" operator="greaterThan">
      <formula>1</formula>
    </cfRule>
  </conditionalFormatting>
  <conditionalFormatting sqref="I13">
    <cfRule type="cellIs" dxfId="3058" priority="136" operator="greaterThan">
      <formula>1</formula>
    </cfRule>
  </conditionalFormatting>
  <conditionalFormatting sqref="G8">
    <cfRule type="cellIs" dxfId="3057" priority="135" operator="lessThan">
      <formula>F8</formula>
    </cfRule>
  </conditionalFormatting>
  <conditionalFormatting sqref="H8:I8">
    <cfRule type="cellIs" dxfId="3056" priority="134" operator="greaterThan">
      <formula>1</formula>
    </cfRule>
  </conditionalFormatting>
  <conditionalFormatting sqref="J8">
    <cfRule type="cellIs" dxfId="3055" priority="132" operator="greaterThan">
      <formula>1</formula>
    </cfRule>
  </conditionalFormatting>
  <conditionalFormatting sqref="J11">
    <cfRule type="cellIs" dxfId="3054" priority="133" operator="greaterThan">
      <formula>1</formula>
    </cfRule>
  </conditionalFormatting>
  <conditionalFormatting sqref="Z41:AA41 AF41 AK41 AP41 AU41 AZ41 BE41 BJ41 BT41 BO41">
    <cfRule type="cellIs" dxfId="3053" priority="131" operator="lessThan">
      <formula>1</formula>
    </cfRule>
  </conditionalFormatting>
  <conditionalFormatting sqref="W41">
    <cfRule type="cellIs" dxfId="3052" priority="130" operator="lessThan">
      <formula>N41</formula>
    </cfRule>
  </conditionalFormatting>
  <conditionalFormatting sqref="G41">
    <cfRule type="cellIs" dxfId="3051" priority="129" operator="lessThan">
      <formula>F41</formula>
    </cfRule>
  </conditionalFormatting>
  <conditionalFormatting sqref="I41:J41">
    <cfRule type="cellIs" dxfId="3050" priority="128" operator="greaterThan">
      <formula>1</formula>
    </cfRule>
  </conditionalFormatting>
  <conditionalFormatting sqref="H41">
    <cfRule type="cellIs" dxfId="3049" priority="127" operator="greaterThan">
      <formula>1</formula>
    </cfRule>
  </conditionalFormatting>
  <conditionalFormatting sqref="BA41 BF41 AB41 AG41 AV41 BK41 BP41 BU41 AQ41 AL41">
    <cfRule type="cellIs" dxfId="3048" priority="126" operator="equal">
      <formula>0</formula>
    </cfRule>
  </conditionalFormatting>
  <conditionalFormatting sqref="AC41 AH41 AM41 AR41 AW41 BB41 BG41 BL41 BQ41 BV41">
    <cfRule type="cellIs" dxfId="3047" priority="125" operator="lessThan">
      <formula>$R41</formula>
    </cfRule>
  </conditionalFormatting>
  <conditionalFormatting sqref="J9">
    <cfRule type="cellIs" dxfId="3046" priority="122" operator="greaterThan">
      <formula>1</formula>
    </cfRule>
  </conditionalFormatting>
  <conditionalFormatting sqref="I37">
    <cfRule type="cellIs" dxfId="3045" priority="124" operator="greaterThan">
      <formula>1</formula>
    </cfRule>
  </conditionalFormatting>
  <conditionalFormatting sqref="J20">
    <cfRule type="cellIs" dxfId="3044" priority="123" operator="greaterThan">
      <formula>1</formula>
    </cfRule>
  </conditionalFormatting>
  <conditionalFormatting sqref="AA44 BT44 AZ44 BE44 BJ44 AF44 AK44 AP44 AU44 BO44">
    <cfRule type="cellIs" dxfId="3043" priority="121" operator="lessThan">
      <formula>1</formula>
    </cfRule>
  </conditionalFormatting>
  <conditionalFormatting sqref="Z44">
    <cfRule type="cellIs" dxfId="3042" priority="120" operator="lessThan">
      <formula>1</formula>
    </cfRule>
  </conditionalFormatting>
  <conditionalFormatting sqref="BU44 BP44 BK44 BF44 BA44 AV44 AQ44 AL44 AG44 AB44">
    <cfRule type="cellIs" dxfId="3041" priority="119" operator="equal">
      <formula>0</formula>
    </cfRule>
  </conditionalFormatting>
  <conditionalFormatting sqref="BV44 BQ44 BL44 BG44 BB44 AW44 AC44 AM44 AH44">
    <cfRule type="cellIs" dxfId="3040" priority="118" operator="lessThan">
      <formula>$R44</formula>
    </cfRule>
  </conditionalFormatting>
  <conditionalFormatting sqref="AR44">
    <cfRule type="cellIs" dxfId="3039" priority="117" operator="lessThan">
      <formula>$R44</formula>
    </cfRule>
  </conditionalFormatting>
  <conditionalFormatting sqref="I44">
    <cfRule type="cellIs" dxfId="3038" priority="116" operator="greaterThan">
      <formula>1</formula>
    </cfRule>
  </conditionalFormatting>
  <conditionalFormatting sqref="J44">
    <cfRule type="cellIs" dxfId="3037" priority="115" operator="greaterThan">
      <formula>1</formula>
    </cfRule>
  </conditionalFormatting>
  <conditionalFormatting sqref="G44">
    <cfRule type="cellIs" dxfId="3036" priority="114" operator="lessThan">
      <formula>F44</formula>
    </cfRule>
  </conditionalFormatting>
  <conditionalFormatting sqref="H19">
    <cfRule type="cellIs" dxfId="3035" priority="113" operator="greaterThan">
      <formula>1</formula>
    </cfRule>
  </conditionalFormatting>
  <conditionalFormatting sqref="I39">
    <cfRule type="cellIs" dxfId="3034" priority="112" operator="greaterThan">
      <formula>1</formula>
    </cfRule>
  </conditionalFormatting>
  <conditionalFormatting sqref="BV29 BQ29 BL29 BG29 BB29 AW29 AR29 AM29 AH29 AC29">
    <cfRule type="cellIs" dxfId="3033" priority="111" operator="lessThan">
      <formula>$R29</formula>
    </cfRule>
  </conditionalFormatting>
  <conditionalFormatting sqref="AA29">
    <cfRule type="cellIs" dxfId="3032" priority="107" operator="lessThan">
      <formula>1</formula>
    </cfRule>
  </conditionalFormatting>
  <conditionalFormatting sqref="G29">
    <cfRule type="cellIs" dxfId="3031" priority="110" operator="lessThan">
      <formula>F29</formula>
    </cfRule>
  </conditionalFormatting>
  <conditionalFormatting sqref="W29">
    <cfRule type="cellIs" dxfId="3030" priority="109" operator="lessThan">
      <formula>N29</formula>
    </cfRule>
  </conditionalFormatting>
  <conditionalFormatting sqref="Z29">
    <cfRule type="cellIs" dxfId="3029" priority="108" operator="lessThan">
      <formula>1</formula>
    </cfRule>
  </conditionalFormatting>
  <conditionalFormatting sqref="H29">
    <cfRule type="cellIs" dxfId="3028" priority="106" operator="greaterThan">
      <formula>1</formula>
    </cfRule>
  </conditionalFormatting>
  <conditionalFormatting sqref="AQ29">
    <cfRule type="cellIs" dxfId="3027" priority="105" operator="equal">
      <formula>0</formula>
    </cfRule>
  </conditionalFormatting>
  <conditionalFormatting sqref="AZ29 BE29 BJ29 BT29">
    <cfRule type="cellIs" dxfId="3026" priority="104" operator="lessThan">
      <formula>1</formula>
    </cfRule>
  </conditionalFormatting>
  <conditionalFormatting sqref="BA29">
    <cfRule type="cellIs" dxfId="3025" priority="103" operator="equal">
      <formula>0</formula>
    </cfRule>
  </conditionalFormatting>
  <conditionalFormatting sqref="BF29">
    <cfRule type="cellIs" dxfId="3024" priority="102" operator="equal">
      <formula>0</formula>
    </cfRule>
  </conditionalFormatting>
  <conditionalFormatting sqref="BK29">
    <cfRule type="cellIs" dxfId="3023" priority="101" operator="equal">
      <formula>0</formula>
    </cfRule>
  </conditionalFormatting>
  <conditionalFormatting sqref="BP29">
    <cfRule type="cellIs" dxfId="3022" priority="100" operator="equal">
      <formula>0</formula>
    </cfRule>
  </conditionalFormatting>
  <conditionalFormatting sqref="BU29">
    <cfRule type="cellIs" dxfId="3021" priority="99" operator="equal">
      <formula>0</formula>
    </cfRule>
  </conditionalFormatting>
  <conditionalFormatting sqref="AB29">
    <cfRule type="cellIs" dxfId="3020" priority="98" operator="equal">
      <formula>0</formula>
    </cfRule>
  </conditionalFormatting>
  <conditionalFormatting sqref="AF29">
    <cfRule type="cellIs" dxfId="3019" priority="97" operator="lessThan">
      <formula>1</formula>
    </cfRule>
  </conditionalFormatting>
  <conditionalFormatting sqref="AP29">
    <cfRule type="cellIs" dxfId="3018" priority="95" operator="lessThan">
      <formula>1</formula>
    </cfRule>
  </conditionalFormatting>
  <conditionalFormatting sqref="AK29 AU29">
    <cfRule type="cellIs" dxfId="3017" priority="96" operator="lessThan">
      <formula>1</formula>
    </cfRule>
  </conditionalFormatting>
  <conditionalFormatting sqref="AG29">
    <cfRule type="cellIs" dxfId="3016" priority="94" operator="equal">
      <formula>0</formula>
    </cfRule>
  </conditionalFormatting>
  <conditionalFormatting sqref="AQ29">
    <cfRule type="cellIs" dxfId="3015" priority="92" operator="equal">
      <formula>0</formula>
    </cfRule>
  </conditionalFormatting>
  <conditionalFormatting sqref="AL29">
    <cfRule type="cellIs" dxfId="3014" priority="93" operator="equal">
      <formula>0</formula>
    </cfRule>
  </conditionalFormatting>
  <conditionalFormatting sqref="AV29">
    <cfRule type="cellIs" dxfId="3013" priority="91" operator="equal">
      <formula>0</formula>
    </cfRule>
  </conditionalFormatting>
  <conditionalFormatting sqref="J29">
    <cfRule type="cellIs" dxfId="3012" priority="90" operator="greaterThan">
      <formula>1</formula>
    </cfRule>
  </conditionalFormatting>
  <conditionalFormatting sqref="I29">
    <cfRule type="cellIs" dxfId="3011" priority="89" operator="greaterThan">
      <formula>1</formula>
    </cfRule>
  </conditionalFormatting>
  <conditionalFormatting sqref="BO29">
    <cfRule type="cellIs" dxfId="3010" priority="88" operator="lessThan">
      <formula>1</formula>
    </cfRule>
  </conditionalFormatting>
  <conditionalFormatting sqref="AA42 BT42 AZ42 BE42 BJ42 AF42 AK42 AP42 AU42 BO42">
    <cfRule type="cellIs" dxfId="3009" priority="87" operator="lessThan">
      <formula>1</formula>
    </cfRule>
  </conditionalFormatting>
  <conditionalFormatting sqref="Z42">
    <cfRule type="cellIs" dxfId="3008" priority="86" operator="lessThan">
      <formula>1</formula>
    </cfRule>
  </conditionalFormatting>
  <conditionalFormatting sqref="BU42 BP42 BK42 BF42 BA42 AV42 AQ42 AL42 AG42 AB42">
    <cfRule type="cellIs" dxfId="3007" priority="85" operator="equal">
      <formula>0</formula>
    </cfRule>
  </conditionalFormatting>
  <conditionalFormatting sqref="BV42 BQ42 BL42 BG42 BB42 AW42 AC42 AM42 AH42">
    <cfRule type="cellIs" dxfId="3006" priority="84" operator="lessThan">
      <formula>$R42</formula>
    </cfRule>
  </conditionalFormatting>
  <conditionalFormatting sqref="AR42">
    <cfRule type="cellIs" dxfId="3005" priority="83" operator="lessThan">
      <formula>$R42</formula>
    </cfRule>
  </conditionalFormatting>
  <conditionalFormatting sqref="I42">
    <cfRule type="cellIs" dxfId="3004" priority="82" operator="greaterThan">
      <formula>1</formula>
    </cfRule>
  </conditionalFormatting>
  <conditionalFormatting sqref="J42">
    <cfRule type="cellIs" dxfId="3003" priority="81" operator="greaterThan">
      <formula>1</formula>
    </cfRule>
  </conditionalFormatting>
  <conditionalFormatting sqref="G42">
    <cfRule type="cellIs" dxfId="3002" priority="80" operator="lessThan">
      <formula>F42</formula>
    </cfRule>
  </conditionalFormatting>
  <conditionalFormatting sqref="G13">
    <cfRule type="cellIs" dxfId="3001" priority="79" operator="lessThan">
      <formula>F13</formula>
    </cfRule>
  </conditionalFormatting>
  <conditionalFormatting sqref="I36">
    <cfRule type="cellIs" dxfId="3000" priority="52" operator="greaterThan">
      <formula>1</formula>
    </cfRule>
  </conditionalFormatting>
  <conditionalFormatting sqref="BV43 BQ43 BL43 BG43 BB43 AW43 AR43 AM43 AH43 AC43">
    <cfRule type="cellIs" dxfId="2999" priority="78" operator="lessThan">
      <formula>$R43</formula>
    </cfRule>
  </conditionalFormatting>
  <conditionalFormatting sqref="AA43">
    <cfRule type="cellIs" dxfId="2998" priority="75" operator="lessThan">
      <formula>1</formula>
    </cfRule>
  </conditionalFormatting>
  <conditionalFormatting sqref="G43">
    <cfRule type="cellIs" dxfId="2997" priority="77" operator="lessThan">
      <formula>F43</formula>
    </cfRule>
  </conditionalFormatting>
  <conditionalFormatting sqref="Z43">
    <cfRule type="cellIs" dxfId="2996" priority="76" operator="lessThan">
      <formula>1</formula>
    </cfRule>
  </conditionalFormatting>
  <conditionalFormatting sqref="AQ43">
    <cfRule type="cellIs" dxfId="2995" priority="74" operator="equal">
      <formula>0</formula>
    </cfRule>
  </conditionalFormatting>
  <conditionalFormatting sqref="AZ43 BE43 BJ43 BT43">
    <cfRule type="cellIs" dxfId="2994" priority="73" operator="lessThan">
      <formula>1</formula>
    </cfRule>
  </conditionalFormatting>
  <conditionalFormatting sqref="BA43">
    <cfRule type="cellIs" dxfId="2993" priority="72" operator="equal">
      <formula>0</formula>
    </cfRule>
  </conditionalFormatting>
  <conditionalFormatting sqref="BF43">
    <cfRule type="cellIs" dxfId="2992" priority="71" operator="equal">
      <formula>0</formula>
    </cfRule>
  </conditionalFormatting>
  <conditionalFormatting sqref="BK43">
    <cfRule type="cellIs" dxfId="2991" priority="70" operator="equal">
      <formula>0</formula>
    </cfRule>
  </conditionalFormatting>
  <conditionalFormatting sqref="BP43">
    <cfRule type="cellIs" dxfId="2990" priority="69" operator="equal">
      <formula>0</formula>
    </cfRule>
  </conditionalFormatting>
  <conditionalFormatting sqref="BU43">
    <cfRule type="cellIs" dxfId="2989" priority="68" operator="equal">
      <formula>0</formula>
    </cfRule>
  </conditionalFormatting>
  <conditionalFormatting sqref="AB43">
    <cfRule type="cellIs" dxfId="2988" priority="67" operator="equal">
      <formula>0</formula>
    </cfRule>
  </conditionalFormatting>
  <conditionalFormatting sqref="AF43">
    <cfRule type="cellIs" dxfId="2987" priority="66" operator="lessThan">
      <formula>1</formula>
    </cfRule>
  </conditionalFormatting>
  <conditionalFormatting sqref="AP43">
    <cfRule type="cellIs" dxfId="2986" priority="64" operator="lessThan">
      <formula>1</formula>
    </cfRule>
  </conditionalFormatting>
  <conditionalFormatting sqref="AK43 AU43">
    <cfRule type="cellIs" dxfId="2985" priority="65" operator="lessThan">
      <formula>1</formula>
    </cfRule>
  </conditionalFormatting>
  <conditionalFormatting sqref="AG43">
    <cfRule type="cellIs" dxfId="2984" priority="63" operator="equal">
      <formula>0</formula>
    </cfRule>
  </conditionalFormatting>
  <conditionalFormatting sqref="AQ43">
    <cfRule type="cellIs" dxfId="2983" priority="61" operator="equal">
      <formula>0</formula>
    </cfRule>
  </conditionalFormatting>
  <conditionalFormatting sqref="AL43">
    <cfRule type="cellIs" dxfId="2982" priority="62" operator="equal">
      <formula>0</formula>
    </cfRule>
  </conditionalFormatting>
  <conditionalFormatting sqref="AV43">
    <cfRule type="cellIs" dxfId="2981" priority="60" operator="equal">
      <formula>0</formula>
    </cfRule>
  </conditionalFormatting>
  <conditionalFormatting sqref="J43">
    <cfRule type="cellIs" dxfId="2980" priority="59" operator="greaterThan">
      <formula>1</formula>
    </cfRule>
  </conditionalFormatting>
  <conditionalFormatting sqref="I43">
    <cfRule type="cellIs" dxfId="2979" priority="58" operator="greaterThan">
      <formula>1</formula>
    </cfRule>
  </conditionalFormatting>
  <conditionalFormatting sqref="BO43">
    <cfRule type="cellIs" dxfId="2978" priority="57" operator="lessThan">
      <formula>1</formula>
    </cfRule>
  </conditionalFormatting>
  <conditionalFormatting sqref="H43">
    <cfRule type="cellIs" dxfId="2977" priority="56" operator="greaterThan">
      <formula>1</formula>
    </cfRule>
  </conditionalFormatting>
  <conditionalFormatting sqref="W8">
    <cfRule type="cellIs" dxfId="2976" priority="55" operator="lessThan">
      <formula>N8</formula>
    </cfRule>
  </conditionalFormatting>
  <conditionalFormatting sqref="W42:W44">
    <cfRule type="cellIs" dxfId="2975" priority="54" operator="lessThan">
      <formula>N42</formula>
    </cfRule>
  </conditionalFormatting>
  <conditionalFormatting sqref="J36">
    <cfRule type="cellIs" dxfId="2974" priority="53" operator="greaterThan">
      <formula>1</formula>
    </cfRule>
  </conditionalFormatting>
  <conditionalFormatting sqref="BV14 BQ14 BL14 BG14 BB14 AW14 AR14 AM14 AH14 AC14">
    <cfRule type="cellIs" dxfId="2973" priority="51" operator="lessThan">
      <formula>$R14</formula>
    </cfRule>
  </conditionalFormatting>
  <conditionalFormatting sqref="BA14">
    <cfRule type="cellIs" dxfId="2972" priority="50" operator="equal">
      <formula>0</formula>
    </cfRule>
  </conditionalFormatting>
  <conditionalFormatting sqref="BF14">
    <cfRule type="cellIs" dxfId="2971" priority="49" operator="equal">
      <formula>0</formula>
    </cfRule>
  </conditionalFormatting>
  <conditionalFormatting sqref="AV14">
    <cfRule type="cellIs" dxfId="2970" priority="48" operator="equal">
      <formula>0</formula>
    </cfRule>
  </conditionalFormatting>
  <conditionalFormatting sqref="AQ14">
    <cfRule type="cellIs" dxfId="2969" priority="47" operator="equal">
      <formula>0</formula>
    </cfRule>
  </conditionalFormatting>
  <conditionalFormatting sqref="BK14">
    <cfRule type="cellIs" dxfId="2968" priority="46" operator="equal">
      <formula>0</formula>
    </cfRule>
  </conditionalFormatting>
  <conditionalFormatting sqref="BP14">
    <cfRule type="cellIs" dxfId="2967" priority="45" operator="equal">
      <formula>0</formula>
    </cfRule>
  </conditionalFormatting>
  <conditionalFormatting sqref="BU14">
    <cfRule type="cellIs" dxfId="2966" priority="44" operator="equal">
      <formula>0</formula>
    </cfRule>
  </conditionalFormatting>
  <conditionalFormatting sqref="AQ14">
    <cfRule type="cellIs" dxfId="2965" priority="42" operator="equal">
      <formula>0</formula>
    </cfRule>
  </conditionalFormatting>
  <conditionalFormatting sqref="AL14">
    <cfRule type="cellIs" dxfId="2964" priority="43" operator="equal">
      <formula>0</formula>
    </cfRule>
  </conditionalFormatting>
  <conditionalFormatting sqref="Z14">
    <cfRule type="cellIs" dxfId="2963" priority="39" operator="lessThan">
      <formula>1</formula>
    </cfRule>
  </conditionalFormatting>
  <conditionalFormatting sqref="AA14">
    <cfRule type="cellIs" dxfId="2962" priority="38" operator="lessThan">
      <formula>1</formula>
    </cfRule>
  </conditionalFormatting>
  <conditionalFormatting sqref="G14">
    <cfRule type="cellIs" dxfId="2961" priority="41" operator="lessThan">
      <formula>F14</formula>
    </cfRule>
  </conditionalFormatting>
  <conditionalFormatting sqref="W14">
    <cfRule type="cellIs" dxfId="2960" priority="40" operator="lessThan">
      <formula>N14</formula>
    </cfRule>
  </conditionalFormatting>
  <conditionalFormatting sqref="H14">
    <cfRule type="cellIs" dxfId="2959" priority="37" operator="greaterThan">
      <formula>1</formula>
    </cfRule>
  </conditionalFormatting>
  <conditionalFormatting sqref="AZ14 BE14 BJ14 BT14">
    <cfRule type="cellIs" dxfId="2958" priority="36" operator="lessThan">
      <formula>1</formula>
    </cfRule>
  </conditionalFormatting>
  <conditionalFormatting sqref="AB14">
    <cfRule type="cellIs" dxfId="2957" priority="35" operator="equal">
      <formula>0</formula>
    </cfRule>
  </conditionalFormatting>
  <conditionalFormatting sqref="AF14">
    <cfRule type="cellIs" dxfId="2956" priority="34" operator="lessThan">
      <formula>1</formula>
    </cfRule>
  </conditionalFormatting>
  <conditionalFormatting sqref="AP14">
    <cfRule type="cellIs" dxfId="2955" priority="32" operator="lessThan">
      <formula>1</formula>
    </cfRule>
  </conditionalFormatting>
  <conditionalFormatting sqref="AK14 AU14">
    <cfRule type="cellIs" dxfId="2954" priority="33" operator="lessThan">
      <formula>1</formula>
    </cfRule>
  </conditionalFormatting>
  <conditionalFormatting sqref="AG14">
    <cfRule type="cellIs" dxfId="2953" priority="31" operator="equal">
      <formula>0</formula>
    </cfRule>
  </conditionalFormatting>
  <conditionalFormatting sqref="I14">
    <cfRule type="cellIs" dxfId="2952" priority="30" operator="greaterThan">
      <formula>1</formula>
    </cfRule>
  </conditionalFormatting>
  <conditionalFormatting sqref="J14">
    <cfRule type="cellIs" dxfId="2951" priority="29" operator="greaterThan">
      <formula>1</formula>
    </cfRule>
  </conditionalFormatting>
  <conditionalFormatting sqref="BO14">
    <cfRule type="cellIs" dxfId="2950" priority="28" operator="lessThan">
      <formula>1</formula>
    </cfRule>
  </conditionalFormatting>
  <conditionalFormatting sqref="I45">
    <cfRule type="cellIs" dxfId="2949" priority="27" operator="greaterThan">
      <formula>1</formula>
    </cfRule>
  </conditionalFormatting>
  <conditionalFormatting sqref="J45">
    <cfRule type="cellIs" dxfId="2948" priority="26" operator="greaterThan">
      <formula>1</formula>
    </cfRule>
  </conditionalFormatting>
  <conditionalFormatting sqref="BT10 BO10">
    <cfRule type="cellIs" dxfId="2947" priority="25" operator="lessThan">
      <formula>1</formula>
    </cfRule>
  </conditionalFormatting>
  <conditionalFormatting sqref="BV10 BQ10 BL10 BG10 BB10 AW10 AR10 AM10 AH10 AC10">
    <cfRule type="cellIs" dxfId="2946" priority="24" operator="lessThan">
      <formula>$R10</formula>
    </cfRule>
  </conditionalFormatting>
  <conditionalFormatting sqref="AZ10 BE10 BJ10">
    <cfRule type="cellIs" dxfId="2945" priority="19" operator="lessThan">
      <formula>1</formula>
    </cfRule>
  </conditionalFormatting>
  <conditionalFormatting sqref="BK10">
    <cfRule type="cellIs" dxfId="2944" priority="16" operator="equal">
      <formula>0</formula>
    </cfRule>
  </conditionalFormatting>
  <conditionalFormatting sqref="BU10">
    <cfRule type="cellIs" dxfId="2943" priority="14" operator="equal">
      <formula>0</formula>
    </cfRule>
  </conditionalFormatting>
  <conditionalFormatting sqref="BF10">
    <cfRule type="cellIs" dxfId="2942" priority="13" operator="equal">
      <formula>0</formula>
    </cfRule>
  </conditionalFormatting>
  <conditionalFormatting sqref="AB10">
    <cfRule type="cellIs" dxfId="2941" priority="12" operator="equal">
      <formula>0</formula>
    </cfRule>
  </conditionalFormatting>
  <conditionalFormatting sqref="AV10">
    <cfRule type="cellIs" dxfId="2940" priority="5" operator="equal">
      <formula>0</formula>
    </cfRule>
  </conditionalFormatting>
  <conditionalFormatting sqref="Z10">
    <cfRule type="cellIs" dxfId="2939" priority="22" operator="lessThan">
      <formula>1</formula>
    </cfRule>
  </conditionalFormatting>
  <conditionalFormatting sqref="AA10">
    <cfRule type="cellIs" dxfId="2938" priority="21" operator="lessThan">
      <formula>1</formula>
    </cfRule>
  </conditionalFormatting>
  <conditionalFormatting sqref="W10">
    <cfRule type="cellIs" dxfId="2937" priority="23" operator="lessThan">
      <formula>N10</formula>
    </cfRule>
  </conditionalFormatting>
  <conditionalFormatting sqref="AQ10">
    <cfRule type="cellIs" dxfId="2936" priority="20" operator="equal">
      <formula>0</formula>
    </cfRule>
  </conditionalFormatting>
  <conditionalFormatting sqref="BA10">
    <cfRule type="cellIs" dxfId="2935" priority="18" operator="equal">
      <formula>0</formula>
    </cfRule>
  </conditionalFormatting>
  <conditionalFormatting sqref="BF10">
    <cfRule type="cellIs" dxfId="2934" priority="17" operator="equal">
      <formula>0</formula>
    </cfRule>
  </conditionalFormatting>
  <conditionalFormatting sqref="BP10">
    <cfRule type="cellIs" dxfId="2933" priority="15" operator="equal">
      <formula>0</formula>
    </cfRule>
  </conditionalFormatting>
  <conditionalFormatting sqref="AF10">
    <cfRule type="cellIs" dxfId="2932" priority="11" operator="lessThan">
      <formula>1</formula>
    </cfRule>
  </conditionalFormatting>
  <conditionalFormatting sqref="AP10">
    <cfRule type="cellIs" dxfId="2931" priority="9" operator="lessThan">
      <formula>1</formula>
    </cfRule>
  </conditionalFormatting>
  <conditionalFormatting sqref="AK10 AU10">
    <cfRule type="cellIs" dxfId="2930" priority="10" operator="lessThan">
      <formula>1</formula>
    </cfRule>
  </conditionalFormatting>
  <conditionalFormatting sqref="AG10">
    <cfRule type="cellIs" dxfId="2929" priority="8" operator="equal">
      <formula>0</formula>
    </cfRule>
  </conditionalFormatting>
  <conditionalFormatting sqref="AL10">
    <cfRule type="cellIs" dxfId="2928" priority="7" operator="equal">
      <formula>0</formula>
    </cfRule>
  </conditionalFormatting>
  <conditionalFormatting sqref="AQ10">
    <cfRule type="cellIs" dxfId="2927" priority="6" operator="equal">
      <formula>0</formula>
    </cfRule>
  </conditionalFormatting>
  <conditionalFormatting sqref="G10">
    <cfRule type="cellIs" dxfId="2926" priority="4" operator="lessThan">
      <formula>F10</formula>
    </cfRule>
  </conditionalFormatting>
  <conditionalFormatting sqref="H10">
    <cfRule type="cellIs" dxfId="2925" priority="3" operator="greaterThan">
      <formula>1</formula>
    </cfRule>
  </conditionalFormatting>
  <conditionalFormatting sqref="I10">
    <cfRule type="cellIs" dxfId="2924" priority="2" operator="greaterThan">
      <formula>1</formula>
    </cfRule>
  </conditionalFormatting>
  <conditionalFormatting sqref="J10">
    <cfRule type="cellIs" dxfId="2923" priority="1" operator="greaterThan">
      <formula>1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9"/>
  <sheetViews>
    <sheetView zoomScale="80" zoomScaleNormal="80" zoomScalePageLayoutView="68" workbookViewId="0">
      <pane xSplit="26" ySplit="4" topLeftCell="BO14" activePane="bottomRight" state="frozen"/>
      <selection pane="topRight" activeCell="AA1" sqref="AA1"/>
      <selection pane="bottomLeft" activeCell="A5" sqref="A5"/>
      <selection pane="bottomRight" activeCell="R20" sqref="R20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6" bestFit="1" customWidth="1"/>
    <col min="3" max="3" width="6.140625" style="2" customWidth="1"/>
    <col min="4" max="4" width="8.7109375" style="2" customWidth="1"/>
    <col min="5" max="5" width="13.5703125" style="5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5.140625" style="2" hidden="1" customWidth="1"/>
    <col min="12" max="12" width="12.7109375" style="3" customWidth="1"/>
    <col min="13" max="13" width="11.7109375" style="2" hidden="1" customWidth="1"/>
    <col min="14" max="14" width="15.85546875" style="369" bestFit="1" customWidth="1"/>
    <col min="15" max="15" width="12.5703125" style="3" hidden="1" customWidth="1"/>
    <col min="16" max="16" width="15.85546875" style="3" hidden="1" customWidth="1"/>
    <col min="17" max="17" width="19.28515625" style="3" hidden="1" customWidth="1"/>
    <col min="18" max="18" width="10.5703125" style="2" customWidth="1"/>
    <col min="19" max="19" width="6.7109375" style="2" hidden="1" customWidth="1"/>
    <col min="20" max="20" width="6.85546875" style="4" hidden="1" customWidth="1"/>
    <col min="21" max="21" width="12.4257812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2.7109375" style="1" customWidth="1"/>
    <col min="28" max="28" width="14.7109375" style="1" customWidth="1"/>
    <col min="29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39" width="11.28515625" style="1" customWidth="1"/>
    <col min="40" max="40" width="12.5703125" style="1" customWidth="1"/>
    <col min="41" max="41" width="13.28515625" style="1" customWidth="1"/>
    <col min="42" max="42" width="14.5703125" style="1" bestFit="1" customWidth="1"/>
    <col min="43" max="43" width="12.7109375" style="1" customWidth="1"/>
    <col min="44" max="44" width="11.28515625" style="1" customWidth="1"/>
    <col min="45" max="45" width="11.42578125" style="1" customWidth="1"/>
    <col min="46" max="46" width="15" style="1" customWidth="1"/>
    <col min="47" max="47" width="15.140625" style="1" bestFit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1.28515625" style="1" customWidth="1"/>
    <col min="53" max="53" width="12.140625" style="1" customWidth="1"/>
    <col min="54" max="54" width="11.28515625" style="1" customWidth="1"/>
    <col min="55" max="55" width="13.140625" style="1" customWidth="1"/>
    <col min="56" max="56" width="12.85546875" style="1" customWidth="1"/>
    <col min="57" max="57" width="11.28515625" style="1" customWidth="1"/>
    <col min="58" max="58" width="12.140625" style="1" customWidth="1"/>
    <col min="59" max="59" width="11.28515625" style="1" customWidth="1"/>
    <col min="60" max="60" width="13" style="1" customWidth="1"/>
    <col min="61" max="61" width="13.140625" style="1" customWidth="1"/>
    <col min="62" max="62" width="11.28515625" style="1" customWidth="1"/>
    <col min="63" max="63" width="12.140625" style="1" customWidth="1"/>
    <col min="64" max="64" width="11.28515625" style="1" customWidth="1"/>
    <col min="65" max="65" width="12.7109375" style="1" customWidth="1"/>
    <col min="66" max="66" width="15" style="1" customWidth="1"/>
    <col min="67" max="67" width="14.42578125" style="1" customWidth="1"/>
    <col min="68" max="68" width="12.140625" style="1" customWidth="1"/>
    <col min="69" max="69" width="13.5703125" style="1" customWidth="1"/>
    <col min="70" max="71" width="15" style="1" customWidth="1"/>
    <col min="72" max="72" width="15.140625" style="1" customWidth="1"/>
    <col min="73" max="74" width="13.5703125" style="1" customWidth="1"/>
    <col min="75" max="75" width="15" style="1" customWidth="1"/>
    <col min="76" max="76" width="12" style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04"/>
      <c r="C1" s="304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21"/>
      <c r="O1" s="311">
        <f>630*0.98</f>
        <v>617.4</v>
      </c>
      <c r="P1" s="311"/>
      <c r="Q1" s="311"/>
      <c r="R1" s="310">
        <f>O1</f>
        <v>617.4</v>
      </c>
      <c r="S1" s="309">
        <f>O1</f>
        <v>617.4</v>
      </c>
      <c r="V1" s="308"/>
      <c r="W1" s="307"/>
      <c r="X1" s="15"/>
      <c r="Y1" s="306"/>
    </row>
    <row r="2" spans="1:76" ht="18.75" customHeight="1" x14ac:dyDescent="0.35">
      <c r="A2" s="305"/>
      <c r="B2" s="304"/>
      <c r="C2" s="304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22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299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323" t="s">
        <v>137</v>
      </c>
      <c r="P3" s="297"/>
      <c r="Q3" s="297"/>
      <c r="R3" s="296">
        <v>45204</v>
      </c>
      <c r="S3" s="296"/>
      <c r="T3" s="295"/>
      <c r="V3" s="294"/>
      <c r="W3" s="293"/>
      <c r="X3" s="292"/>
      <c r="Y3" s="291">
        <f>R3</f>
        <v>45204</v>
      </c>
      <c r="Z3" s="287">
        <v>10.5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290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286" t="s">
        <v>136</v>
      </c>
      <c r="B4" s="285" t="s">
        <v>135</v>
      </c>
      <c r="C4" s="285" t="s">
        <v>134</v>
      </c>
      <c r="D4" s="284" t="s">
        <v>133</v>
      </c>
      <c r="E4" s="284" t="s">
        <v>132</v>
      </c>
      <c r="F4" s="273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>
        <v>6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203" t="s">
        <v>20</v>
      </c>
      <c r="B5" s="227" t="s">
        <v>72</v>
      </c>
      <c r="C5" s="202" t="s">
        <v>70</v>
      </c>
      <c r="D5" s="247" t="s">
        <v>98</v>
      </c>
      <c r="E5" s="316">
        <v>11173458</v>
      </c>
      <c r="F5" s="198">
        <v>4</v>
      </c>
      <c r="G5" s="258">
        <v>4</v>
      </c>
      <c r="H5" s="246"/>
      <c r="I5" s="246"/>
      <c r="J5" s="245"/>
      <c r="K5" s="212">
        <v>0.39900000000000002</v>
      </c>
      <c r="L5" s="225"/>
      <c r="M5" s="212">
        <f t="shared" ref="M5:M32" si="0">K5</f>
        <v>0.39900000000000002</v>
      </c>
      <c r="N5" s="224">
        <v>6189</v>
      </c>
      <c r="O5" s="157">
        <f t="shared" ref="O5:O32" si="1">(N5*M5)</f>
        <v>2469.4110000000001</v>
      </c>
      <c r="P5" s="157">
        <f t="shared" ref="P5:P32" si="2">G5*$R$1</f>
        <v>2469.6</v>
      </c>
      <c r="Q5" s="157">
        <f t="shared" ref="Q5:Q32" si="3">(P5-((H5+I5)))+(J5)</f>
        <v>2469.6</v>
      </c>
      <c r="R5" s="209">
        <f t="shared" ref="R5:R53" si="4">O5/Q5</f>
        <v>0.99992346938775512</v>
      </c>
      <c r="S5" s="222">
        <f t="shared" ref="S5:S32" si="5">R5*100</f>
        <v>99.992346938775512</v>
      </c>
      <c r="T5" s="243">
        <v>100</v>
      </c>
      <c r="U5" s="220">
        <f t="shared" ref="U5:U51" si="6">((((G5*$S$1))*T5)/K5)/100</f>
        <v>6189.4736842105258</v>
      </c>
      <c r="V5" s="219">
        <f t="shared" ref="V5:V32" si="7">M5</f>
        <v>0.39900000000000002</v>
      </c>
      <c r="W5" s="223"/>
      <c r="X5" s="218">
        <f t="shared" ref="X5:X32" si="8">W5*V5</f>
        <v>0</v>
      </c>
      <c r="Y5" s="187">
        <f t="shared" ref="Y5:Y52" si="9">X5/Q5</f>
        <v>0</v>
      </c>
      <c r="Z5" s="217">
        <f t="shared" ref="Z5:Z51" si="10">W5/N5</f>
        <v>0</v>
      </c>
      <c r="AA5" s="185">
        <f t="shared" ref="AA5:AA32" si="11">($N5/$Z$3)*AE$3</f>
        <v>589.42857142857144</v>
      </c>
      <c r="AB5" s="214">
        <v>589</v>
      </c>
      <c r="AC5" s="215">
        <f t="shared" ref="AC5:AC52" si="12">AE5/$Q5</f>
        <v>0.99919642857142876</v>
      </c>
      <c r="AD5" s="214">
        <f t="shared" ref="AD5:AD32" si="13">AB5*$M5</f>
        <v>235.01100000000002</v>
      </c>
      <c r="AE5" s="214">
        <f t="shared" ref="AE5:AE32" si="14">(AD5/AE$3)*$Z$3</f>
        <v>2467.6155000000003</v>
      </c>
      <c r="AF5" s="216">
        <f t="shared" ref="AF5:AF32" si="15">($N5/$Z$3)*AJ$3</f>
        <v>1178.8571428571429</v>
      </c>
      <c r="AG5" s="214">
        <v>960</v>
      </c>
      <c r="AH5" s="215">
        <f t="shared" ref="AH5:AH52" si="16">AJ5/$Q5</f>
        <v>0.81428571428571428</v>
      </c>
      <c r="AI5" s="214">
        <f t="shared" ref="AI5:AI32" si="17">AG5*$M5</f>
        <v>383.04</v>
      </c>
      <c r="AJ5" s="214">
        <f t="shared" ref="AJ5:AJ32" si="18">(AI5/AJ$3)*$Z$3</f>
        <v>2010.96</v>
      </c>
      <c r="AK5" s="185">
        <f t="shared" ref="AK5:AK32" si="19">($N5/$Z$3)*AO$3</f>
        <v>1768.2857142857142</v>
      </c>
      <c r="AL5" s="214">
        <v>1767</v>
      </c>
      <c r="AM5" s="215">
        <f t="shared" ref="AM5:AM52" si="20">AO5/$Q5</f>
        <v>0.99919642857142854</v>
      </c>
      <c r="AN5" s="214">
        <f t="shared" ref="AN5:AN32" si="21">AL5*$M5</f>
        <v>705.03300000000002</v>
      </c>
      <c r="AO5" s="214">
        <f t="shared" ref="AO5:AO32" si="22">(AN5/AO$3)*$Z$3</f>
        <v>2467.6154999999999</v>
      </c>
      <c r="AP5" s="185">
        <f t="shared" ref="AP5:AP32" si="23">($N5/$Z$3)*AT$3</f>
        <v>2357.7142857142858</v>
      </c>
      <c r="AQ5" s="214">
        <v>2356</v>
      </c>
      <c r="AR5" s="215">
        <f t="shared" ref="AR5:AR52" si="24">AT5/$Q5</f>
        <v>0.99919642857142876</v>
      </c>
      <c r="AS5" s="214">
        <f t="shared" ref="AS5:AS32" si="25">AQ5*$M5</f>
        <v>940.0440000000001</v>
      </c>
      <c r="AT5" s="214">
        <f t="shared" ref="AT5:AT32" si="26">(AS5/AT$3)*$Z$3</f>
        <v>2467.6155000000003</v>
      </c>
      <c r="AU5" s="185">
        <f t="shared" ref="AU5:AU32" si="27">($N5/$Z$3)*AY$3</f>
        <v>2652.4285714285716</v>
      </c>
      <c r="AV5" s="214">
        <v>2650</v>
      </c>
      <c r="AW5" s="215">
        <f t="shared" ref="AW5:AW52" si="28">AY5/$Q5</f>
        <v>0.99900793650793673</v>
      </c>
      <c r="AX5" s="214">
        <f t="shared" ref="AX5:AX32" si="29">AV5*$M5</f>
        <v>1057.3500000000001</v>
      </c>
      <c r="AY5" s="214">
        <f t="shared" ref="AY5:AY32" si="30">(AX5/AY$3)*$Z$3</f>
        <v>2467.1500000000005</v>
      </c>
      <c r="AZ5" s="185">
        <f t="shared" ref="AZ5:AZ32" si="31">($N5/$Z$3)*BD$3</f>
        <v>3241.8571428571431</v>
      </c>
      <c r="BA5" s="214">
        <v>3240</v>
      </c>
      <c r="BB5" s="215">
        <f t="shared" ref="BB5:BB52" si="32">BD5/$Q5</f>
        <v>0.99935064935064943</v>
      </c>
      <c r="BC5" s="214">
        <f t="shared" ref="BC5:BC32" si="33">BA5*$M5</f>
        <v>1292.76</v>
      </c>
      <c r="BD5" s="214">
        <f t="shared" ref="BD5:BD32" si="34">(BC5/BD$3)*$Z$3</f>
        <v>2467.9963636363636</v>
      </c>
      <c r="BE5" s="185">
        <f t="shared" ref="BE5:BE32" si="35">($N5/$Z$3)*BI$3</f>
        <v>3831.2857142857142</v>
      </c>
      <c r="BF5" s="214">
        <v>3830</v>
      </c>
      <c r="BG5" s="215">
        <f t="shared" ref="BG5:BG52" si="36">BI5/$Q5</f>
        <v>0.9995879120879122</v>
      </c>
      <c r="BH5" s="214">
        <f t="shared" ref="BH5:BH32" si="37">BF5*$M5</f>
        <v>1528.17</v>
      </c>
      <c r="BI5" s="214">
        <f t="shared" ref="BI5:BI32" si="38">(BH5/BI$3)*$Z$3</f>
        <v>2468.5823076923079</v>
      </c>
      <c r="BJ5" s="185">
        <f t="shared" ref="BJ5:BJ32" si="39">($N5/$Z$3)*BN$3</f>
        <v>4420.7142857142862</v>
      </c>
      <c r="BK5" s="214">
        <v>4425</v>
      </c>
      <c r="BL5" s="215">
        <f t="shared" ref="BL5:BL52" si="40">BN5/$Q5</f>
        <v>1.000892857142857</v>
      </c>
      <c r="BM5" s="214">
        <f t="shared" ref="BM5:BM32" si="41">BK5*$M5</f>
        <v>1765.575</v>
      </c>
      <c r="BN5" s="214">
        <f t="shared" ref="BN5:BN32" si="42">(BM5/BN$3)*$Z$3</f>
        <v>2471.8049999999998</v>
      </c>
      <c r="BO5" s="185">
        <f t="shared" ref="BO5:BO32" si="43">($N5/$Z$3)*BS$3</f>
        <v>5010.1428571428569</v>
      </c>
      <c r="BP5" s="214">
        <v>5000</v>
      </c>
      <c r="BQ5" s="215">
        <f t="shared" ref="BQ5:BQ52" si="44">BS5/$Q5</f>
        <v>0.99789915966386566</v>
      </c>
      <c r="BR5" s="214">
        <f t="shared" ref="BR5:BR32" si="45">BP5*$M5</f>
        <v>1995</v>
      </c>
      <c r="BS5" s="214">
        <f t="shared" ref="BS5:BS32" si="46">(BR5/BS$3)*$Z$3</f>
        <v>2464.4117647058824</v>
      </c>
      <c r="BT5" s="185">
        <f t="shared" ref="BT5:BT32" si="47">($N5/$Z$3)*BX$3</f>
        <v>5599.5714285714284</v>
      </c>
      <c r="BU5" s="214">
        <v>5600</v>
      </c>
      <c r="BV5" s="215">
        <f t="shared" ref="BV5:BV52" si="48">BX5/$Q5</f>
        <v>1.0000000000000002</v>
      </c>
      <c r="BW5" s="242">
        <f t="shared" ref="BW5:BW32" si="49">BU5*$M5</f>
        <v>2234.4</v>
      </c>
      <c r="BX5" s="242">
        <f t="shared" ref="BX5:BX32" si="50">(BW5/BX$3)*$Z$3</f>
        <v>2469.6000000000004</v>
      </c>
    </row>
    <row r="6" spans="1:76" s="181" customFormat="1" ht="22.5" customHeight="1" x14ac:dyDescent="0.2">
      <c r="A6" s="203" t="s">
        <v>20</v>
      </c>
      <c r="B6" s="227" t="s">
        <v>51</v>
      </c>
      <c r="C6" s="202" t="s">
        <v>70</v>
      </c>
      <c r="D6" s="247" t="s">
        <v>97</v>
      </c>
      <c r="E6" s="316">
        <v>11160742</v>
      </c>
      <c r="F6" s="198">
        <v>7</v>
      </c>
      <c r="G6" s="258">
        <v>6</v>
      </c>
      <c r="H6" s="246"/>
      <c r="I6" s="245"/>
      <c r="J6" s="245">
        <v>630</v>
      </c>
      <c r="K6" s="212">
        <v>2.6002000000000001</v>
      </c>
      <c r="L6" s="225">
        <v>967</v>
      </c>
      <c r="M6" s="212">
        <f t="shared" si="0"/>
        <v>2.6002000000000001</v>
      </c>
      <c r="N6" s="224">
        <v>967</v>
      </c>
      <c r="O6" s="157">
        <f t="shared" si="1"/>
        <v>2514.3933999999999</v>
      </c>
      <c r="P6" s="157">
        <f t="shared" si="2"/>
        <v>3704.3999999999996</v>
      </c>
      <c r="Q6" s="157">
        <f t="shared" si="3"/>
        <v>4334.3999999999996</v>
      </c>
      <c r="R6" s="209">
        <f t="shared" si="4"/>
        <v>0.58010183647102254</v>
      </c>
      <c r="S6" s="222">
        <f t="shared" si="5"/>
        <v>58.010183647102252</v>
      </c>
      <c r="T6" s="243">
        <v>58.6</v>
      </c>
      <c r="U6" s="220">
        <f t="shared" si="6"/>
        <v>834.85054995769542</v>
      </c>
      <c r="V6" s="219">
        <f t="shared" si="7"/>
        <v>2.6002000000000001</v>
      </c>
      <c r="W6" s="223"/>
      <c r="X6" s="218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92.095238095238102</v>
      </c>
      <c r="AB6" s="214">
        <v>40</v>
      </c>
      <c r="AC6" s="215">
        <f t="shared" si="12"/>
        <v>0.25195736434108529</v>
      </c>
      <c r="AD6" s="214">
        <f t="shared" si="13"/>
        <v>104.00800000000001</v>
      </c>
      <c r="AE6" s="214">
        <f t="shared" si="14"/>
        <v>1092.0840000000001</v>
      </c>
      <c r="AF6" s="216">
        <f t="shared" si="15"/>
        <v>184.1904761904762</v>
      </c>
      <c r="AG6" s="214">
        <v>80</v>
      </c>
      <c r="AH6" s="215">
        <f t="shared" si="16"/>
        <v>0.25195736434108529</v>
      </c>
      <c r="AI6" s="214">
        <f t="shared" si="17"/>
        <v>208.01600000000002</v>
      </c>
      <c r="AJ6" s="214">
        <f t="shared" si="18"/>
        <v>1092.0840000000001</v>
      </c>
      <c r="AK6" s="185">
        <f t="shared" si="19"/>
        <v>276.28571428571433</v>
      </c>
      <c r="AL6" s="214">
        <v>240</v>
      </c>
      <c r="AM6" s="215">
        <f t="shared" si="20"/>
        <v>0.50391472868217058</v>
      </c>
      <c r="AN6" s="214">
        <f t="shared" si="21"/>
        <v>624.048</v>
      </c>
      <c r="AO6" s="214">
        <f t="shared" si="22"/>
        <v>2184.1680000000001</v>
      </c>
      <c r="AP6" s="185">
        <f t="shared" si="23"/>
        <v>368.38095238095241</v>
      </c>
      <c r="AQ6" s="214">
        <v>350</v>
      </c>
      <c r="AR6" s="215">
        <f t="shared" si="24"/>
        <v>0.55115673449612412</v>
      </c>
      <c r="AS6" s="214">
        <f t="shared" si="25"/>
        <v>910.07</v>
      </c>
      <c r="AT6" s="214">
        <f t="shared" si="26"/>
        <v>2388.9337500000001</v>
      </c>
      <c r="AU6" s="185">
        <f t="shared" si="27"/>
        <v>414.42857142857144</v>
      </c>
      <c r="AV6" s="214">
        <v>380</v>
      </c>
      <c r="AW6" s="215">
        <f t="shared" si="28"/>
        <v>0.53190999138673556</v>
      </c>
      <c r="AX6" s="214">
        <f t="shared" si="29"/>
        <v>988.07600000000002</v>
      </c>
      <c r="AY6" s="214">
        <f t="shared" si="30"/>
        <v>2305.5106666666666</v>
      </c>
      <c r="AZ6" s="185">
        <f t="shared" si="31"/>
        <v>506.52380952380958</v>
      </c>
      <c r="BA6" s="214">
        <v>410</v>
      </c>
      <c r="BB6" s="215">
        <f t="shared" si="32"/>
        <v>0.46955690627202268</v>
      </c>
      <c r="BC6" s="214">
        <f t="shared" si="33"/>
        <v>1066.0820000000001</v>
      </c>
      <c r="BD6" s="214">
        <f t="shared" si="34"/>
        <v>2035.247454545455</v>
      </c>
      <c r="BE6" s="185">
        <f t="shared" si="35"/>
        <v>598.61904761904771</v>
      </c>
      <c r="BF6" s="214">
        <v>450</v>
      </c>
      <c r="BG6" s="215">
        <f t="shared" si="36"/>
        <v>0.43608005366726299</v>
      </c>
      <c r="BH6" s="214">
        <f t="shared" si="37"/>
        <v>1170.0899999999999</v>
      </c>
      <c r="BI6" s="214">
        <f t="shared" si="38"/>
        <v>1890.1453846153845</v>
      </c>
      <c r="BJ6" s="185">
        <f t="shared" si="39"/>
        <v>690.71428571428578</v>
      </c>
      <c r="BK6" s="214">
        <v>560</v>
      </c>
      <c r="BL6" s="215">
        <f t="shared" si="40"/>
        <v>0.47032041343669256</v>
      </c>
      <c r="BM6" s="214">
        <f t="shared" si="41"/>
        <v>1456.1120000000001</v>
      </c>
      <c r="BN6" s="214">
        <f t="shared" si="42"/>
        <v>2038.5568000000001</v>
      </c>
      <c r="BO6" s="185">
        <f t="shared" si="43"/>
        <v>782.80952380952385</v>
      </c>
      <c r="BP6" s="214">
        <v>600</v>
      </c>
      <c r="BQ6" s="215">
        <f t="shared" si="44"/>
        <v>0.44463064295485644</v>
      </c>
      <c r="BR6" s="214">
        <f t="shared" si="45"/>
        <v>1560.1200000000001</v>
      </c>
      <c r="BS6" s="214">
        <f t="shared" si="46"/>
        <v>1927.2070588235297</v>
      </c>
      <c r="BT6" s="185">
        <f t="shared" si="47"/>
        <v>874.90476190476193</v>
      </c>
      <c r="BU6" s="214">
        <v>640</v>
      </c>
      <c r="BV6" s="215">
        <f t="shared" si="48"/>
        <v>0.42434924520603845</v>
      </c>
      <c r="BW6" s="242">
        <f t="shared" si="49"/>
        <v>1664.1280000000002</v>
      </c>
      <c r="BX6" s="242">
        <f t="shared" si="50"/>
        <v>1839.2993684210528</v>
      </c>
    </row>
    <row r="7" spans="1:76" s="181" customFormat="1" ht="23.25" customHeight="1" x14ac:dyDescent="0.2">
      <c r="A7" s="203" t="s">
        <v>20</v>
      </c>
      <c r="B7" s="227" t="s">
        <v>51</v>
      </c>
      <c r="C7" s="202" t="s">
        <v>70</v>
      </c>
      <c r="D7" s="247" t="s">
        <v>96</v>
      </c>
      <c r="E7" s="316">
        <v>11160742</v>
      </c>
      <c r="F7" s="198">
        <v>7</v>
      </c>
      <c r="G7" s="258">
        <v>7</v>
      </c>
      <c r="H7" s="246"/>
      <c r="I7" s="245"/>
      <c r="J7" s="245"/>
      <c r="K7" s="212">
        <v>2.6002000000000001</v>
      </c>
      <c r="L7" s="225">
        <v>965</v>
      </c>
      <c r="M7" s="212">
        <f t="shared" si="0"/>
        <v>2.6002000000000001</v>
      </c>
      <c r="N7" s="224">
        <v>965</v>
      </c>
      <c r="O7" s="157">
        <f t="shared" si="1"/>
        <v>2509.1930000000002</v>
      </c>
      <c r="P7" s="157">
        <f t="shared" si="2"/>
        <v>4321.8</v>
      </c>
      <c r="Q7" s="157">
        <f t="shared" si="3"/>
        <v>4321.8</v>
      </c>
      <c r="R7" s="209">
        <f t="shared" si="4"/>
        <v>0.58058980054606879</v>
      </c>
      <c r="S7" s="222">
        <f t="shared" si="5"/>
        <v>58.058980054606877</v>
      </c>
      <c r="T7" s="243">
        <v>58.5</v>
      </c>
      <c r="U7" s="220">
        <f t="shared" si="6"/>
        <v>972.33020536881781</v>
      </c>
      <c r="V7" s="219">
        <f t="shared" si="7"/>
        <v>2.6002000000000001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91.904761904761898</v>
      </c>
      <c r="AB7" s="214">
        <v>40</v>
      </c>
      <c r="AC7" s="215">
        <f t="shared" si="12"/>
        <v>0.25269193391642369</v>
      </c>
      <c r="AD7" s="214">
        <f t="shared" si="13"/>
        <v>104.00800000000001</v>
      </c>
      <c r="AE7" s="214">
        <f t="shared" si="14"/>
        <v>1092.0840000000001</v>
      </c>
      <c r="AF7" s="216">
        <f t="shared" si="15"/>
        <v>183.8095238095238</v>
      </c>
      <c r="AG7" s="214">
        <v>80</v>
      </c>
      <c r="AH7" s="215">
        <f t="shared" si="16"/>
        <v>0.25269193391642369</v>
      </c>
      <c r="AI7" s="214">
        <f t="shared" si="17"/>
        <v>208.01600000000002</v>
      </c>
      <c r="AJ7" s="214">
        <f t="shared" si="18"/>
        <v>1092.0840000000001</v>
      </c>
      <c r="AK7" s="185">
        <f t="shared" si="19"/>
        <v>275.71428571428567</v>
      </c>
      <c r="AL7" s="214">
        <v>184</v>
      </c>
      <c r="AM7" s="215">
        <f t="shared" si="20"/>
        <v>0.38746096533851637</v>
      </c>
      <c r="AN7" s="214">
        <f t="shared" si="21"/>
        <v>478.43680000000001</v>
      </c>
      <c r="AO7" s="214">
        <f t="shared" si="22"/>
        <v>1674.5288</v>
      </c>
      <c r="AP7" s="185">
        <f t="shared" si="23"/>
        <v>367.61904761904759</v>
      </c>
      <c r="AQ7" s="214">
        <v>280</v>
      </c>
      <c r="AR7" s="215">
        <f t="shared" si="24"/>
        <v>0.44221088435374151</v>
      </c>
      <c r="AS7" s="214">
        <f t="shared" si="25"/>
        <v>728.05600000000004</v>
      </c>
      <c r="AT7" s="214">
        <f t="shared" si="26"/>
        <v>1911.1470000000002</v>
      </c>
      <c r="AU7" s="185">
        <f t="shared" si="27"/>
        <v>413.57142857142856</v>
      </c>
      <c r="AV7" s="214">
        <v>345</v>
      </c>
      <c r="AW7" s="215">
        <f t="shared" si="28"/>
        <v>0.48432620667314547</v>
      </c>
      <c r="AX7" s="214">
        <f t="shared" si="29"/>
        <v>897.06900000000007</v>
      </c>
      <c r="AY7" s="214">
        <f t="shared" si="30"/>
        <v>2093.1610000000001</v>
      </c>
      <c r="AZ7" s="185">
        <f t="shared" si="31"/>
        <v>505.47619047619042</v>
      </c>
      <c r="BA7" s="214">
        <v>375</v>
      </c>
      <c r="BB7" s="215">
        <f t="shared" si="32"/>
        <v>0.43072488735754039</v>
      </c>
      <c r="BC7" s="214">
        <f t="shared" si="33"/>
        <v>975.07500000000005</v>
      </c>
      <c r="BD7" s="214">
        <f t="shared" si="34"/>
        <v>1861.5068181818181</v>
      </c>
      <c r="BE7" s="185">
        <f t="shared" si="35"/>
        <v>597.38095238095229</v>
      </c>
      <c r="BF7" s="214">
        <v>415</v>
      </c>
      <c r="BG7" s="215">
        <f t="shared" si="36"/>
        <v>0.40333520221275321</v>
      </c>
      <c r="BH7" s="214">
        <f t="shared" si="37"/>
        <v>1079.0830000000001</v>
      </c>
      <c r="BI7" s="214">
        <f t="shared" si="38"/>
        <v>1743.1340769230769</v>
      </c>
      <c r="BJ7" s="185">
        <f t="shared" si="39"/>
        <v>689.28571428571422</v>
      </c>
      <c r="BK7" s="214">
        <v>534</v>
      </c>
      <c r="BL7" s="215">
        <f t="shared" si="40"/>
        <v>0.4497916423712342</v>
      </c>
      <c r="BM7" s="214">
        <f t="shared" si="41"/>
        <v>1388.5068000000001</v>
      </c>
      <c r="BN7" s="214">
        <f t="shared" si="42"/>
        <v>1943.9095200000002</v>
      </c>
      <c r="BO7" s="185">
        <f t="shared" si="43"/>
        <v>781.19047619047615</v>
      </c>
      <c r="BP7" s="214">
        <v>574</v>
      </c>
      <c r="BQ7" s="215">
        <f t="shared" si="44"/>
        <v>0.42660344137655065</v>
      </c>
      <c r="BR7" s="214">
        <f t="shared" si="45"/>
        <v>1492.5148000000002</v>
      </c>
      <c r="BS7" s="214">
        <f t="shared" si="46"/>
        <v>1843.6947529411766</v>
      </c>
      <c r="BT7" s="185">
        <f t="shared" si="47"/>
        <v>873.09523809523807</v>
      </c>
      <c r="BU7" s="214">
        <v>614</v>
      </c>
      <c r="BV7" s="215">
        <f t="shared" si="48"/>
        <v>0.40829696690706357</v>
      </c>
      <c r="BW7" s="242">
        <f t="shared" si="49"/>
        <v>1596.5228</v>
      </c>
      <c r="BX7" s="242">
        <f t="shared" si="50"/>
        <v>1764.5778315789473</v>
      </c>
    </row>
    <row r="8" spans="1:76" s="265" customFormat="1" x14ac:dyDescent="0.2">
      <c r="A8" s="203" t="s">
        <v>20</v>
      </c>
      <c r="B8" s="227" t="s">
        <v>91</v>
      </c>
      <c r="C8" s="202" t="s">
        <v>70</v>
      </c>
      <c r="D8" s="247" t="s">
        <v>95</v>
      </c>
      <c r="E8" s="316">
        <v>11229158</v>
      </c>
      <c r="F8" s="198">
        <v>7</v>
      </c>
      <c r="G8" s="258">
        <v>7</v>
      </c>
      <c r="H8" s="246"/>
      <c r="I8" s="246"/>
      <c r="J8" s="245"/>
      <c r="K8" s="212">
        <v>4.2229999999999999</v>
      </c>
      <c r="L8" s="256">
        <v>1037</v>
      </c>
      <c r="M8" s="212">
        <f t="shared" si="0"/>
        <v>4.2229999999999999</v>
      </c>
      <c r="N8" s="255">
        <v>1037</v>
      </c>
      <c r="O8" s="254">
        <f t="shared" si="1"/>
        <v>4379.2510000000002</v>
      </c>
      <c r="P8" s="254">
        <f t="shared" si="2"/>
        <v>4321.8</v>
      </c>
      <c r="Q8" s="254">
        <f t="shared" si="3"/>
        <v>4321.8</v>
      </c>
      <c r="R8" s="209">
        <f t="shared" si="4"/>
        <v>1.0132933037160443</v>
      </c>
      <c r="S8" s="222">
        <f t="shared" si="5"/>
        <v>101.32933037160443</v>
      </c>
      <c r="T8" s="243">
        <v>100.1</v>
      </c>
      <c r="U8" s="220">
        <f t="shared" si="6"/>
        <v>1024.4190859578498</v>
      </c>
      <c r="V8" s="219">
        <f t="shared" si="7"/>
        <v>4.2229999999999999</v>
      </c>
      <c r="W8" s="223"/>
      <c r="X8" s="253">
        <f t="shared" si="8"/>
        <v>0</v>
      </c>
      <c r="Y8" s="187">
        <f t="shared" si="9"/>
        <v>0</v>
      </c>
      <c r="Z8" s="217">
        <f t="shared" si="10"/>
        <v>0</v>
      </c>
      <c r="AA8" s="185">
        <f t="shared" si="11"/>
        <v>98.761904761904759</v>
      </c>
      <c r="AB8" s="214">
        <v>60</v>
      </c>
      <c r="AC8" s="215">
        <f t="shared" si="12"/>
        <v>0.61559766763848389</v>
      </c>
      <c r="AD8" s="214">
        <f t="shared" si="13"/>
        <v>253.38</v>
      </c>
      <c r="AE8" s="214">
        <f t="shared" si="14"/>
        <v>2660.49</v>
      </c>
      <c r="AF8" s="216">
        <f t="shared" si="15"/>
        <v>197.52380952380952</v>
      </c>
      <c r="AG8" s="214">
        <v>130</v>
      </c>
      <c r="AH8" s="215">
        <f t="shared" si="16"/>
        <v>0.66689747327502436</v>
      </c>
      <c r="AI8" s="214">
        <f t="shared" si="17"/>
        <v>548.99</v>
      </c>
      <c r="AJ8" s="214">
        <f t="shared" si="18"/>
        <v>2882.1975000000002</v>
      </c>
      <c r="AK8" s="185">
        <f t="shared" si="19"/>
        <v>296.28571428571428</v>
      </c>
      <c r="AL8" s="214">
        <v>200</v>
      </c>
      <c r="AM8" s="215">
        <f t="shared" si="20"/>
        <v>0.68399740848720447</v>
      </c>
      <c r="AN8" s="214">
        <f t="shared" si="21"/>
        <v>844.6</v>
      </c>
      <c r="AO8" s="214">
        <f t="shared" si="22"/>
        <v>2956.1000000000004</v>
      </c>
      <c r="AP8" s="185">
        <f t="shared" si="23"/>
        <v>395.04761904761904</v>
      </c>
      <c r="AQ8" s="214">
        <v>300</v>
      </c>
      <c r="AR8" s="215">
        <f t="shared" si="24"/>
        <v>0.76949708454810484</v>
      </c>
      <c r="AS8" s="214">
        <f t="shared" si="25"/>
        <v>1266.8999999999999</v>
      </c>
      <c r="AT8" s="214">
        <f t="shared" si="26"/>
        <v>3325.6124999999997</v>
      </c>
      <c r="AU8" s="185">
        <f t="shared" si="27"/>
        <v>444.42857142857144</v>
      </c>
      <c r="AV8" s="214">
        <v>400</v>
      </c>
      <c r="AW8" s="215">
        <f t="shared" si="28"/>
        <v>0.91199654464960589</v>
      </c>
      <c r="AX8" s="214">
        <f t="shared" si="29"/>
        <v>1689.2</v>
      </c>
      <c r="AY8" s="214">
        <f t="shared" si="30"/>
        <v>3941.4666666666667</v>
      </c>
      <c r="AZ8" s="185">
        <f t="shared" si="31"/>
        <v>543.19047619047615</v>
      </c>
      <c r="BA8" s="214">
        <v>470</v>
      </c>
      <c r="BB8" s="215">
        <f t="shared" si="32"/>
        <v>0.87676031451541658</v>
      </c>
      <c r="BC8" s="214">
        <f t="shared" si="33"/>
        <v>1984.81</v>
      </c>
      <c r="BD8" s="214">
        <f t="shared" si="34"/>
        <v>3789.1827272727273</v>
      </c>
      <c r="BE8" s="185">
        <f t="shared" si="35"/>
        <v>641.95238095238096</v>
      </c>
      <c r="BF8" s="214">
        <v>540</v>
      </c>
      <c r="BG8" s="215">
        <f t="shared" si="36"/>
        <v>0.85236600134559315</v>
      </c>
      <c r="BH8" s="214">
        <f t="shared" si="37"/>
        <v>2280.42</v>
      </c>
      <c r="BI8" s="214">
        <f t="shared" si="38"/>
        <v>3683.7553846153846</v>
      </c>
      <c r="BJ8" s="185">
        <f t="shared" si="39"/>
        <v>740.71428571428567</v>
      </c>
      <c r="BK8" s="214">
        <v>660</v>
      </c>
      <c r="BL8" s="215">
        <f t="shared" si="40"/>
        <v>0.90287657920310971</v>
      </c>
      <c r="BM8" s="214">
        <f t="shared" si="41"/>
        <v>2787.18</v>
      </c>
      <c r="BN8" s="214">
        <f t="shared" si="42"/>
        <v>3902.0519999999997</v>
      </c>
      <c r="BO8" s="185">
        <f t="shared" si="43"/>
        <v>839.47619047619048</v>
      </c>
      <c r="BP8" s="214">
        <v>780</v>
      </c>
      <c r="BQ8" s="215">
        <f t="shared" si="44"/>
        <v>0.94150231521179883</v>
      </c>
      <c r="BR8" s="214">
        <f t="shared" si="45"/>
        <v>3293.94</v>
      </c>
      <c r="BS8" s="214">
        <f t="shared" si="46"/>
        <v>4068.9847058823525</v>
      </c>
      <c r="BT8" s="185">
        <f t="shared" si="47"/>
        <v>938.23809523809518</v>
      </c>
      <c r="BU8" s="214">
        <v>900</v>
      </c>
      <c r="BV8" s="215">
        <f t="shared" si="48"/>
        <v>0.97199631732392189</v>
      </c>
      <c r="BW8" s="242">
        <f t="shared" si="49"/>
        <v>3800.7</v>
      </c>
      <c r="BX8" s="242">
        <f t="shared" si="50"/>
        <v>4200.773684210526</v>
      </c>
    </row>
    <row r="9" spans="1:76" s="181" customFormat="1" ht="23.25" customHeight="1" x14ac:dyDescent="0.2">
      <c r="A9" s="203" t="s">
        <v>20</v>
      </c>
      <c r="B9" s="227" t="s">
        <v>91</v>
      </c>
      <c r="C9" s="202" t="s">
        <v>70</v>
      </c>
      <c r="D9" s="247" t="s">
        <v>94</v>
      </c>
      <c r="E9" s="316">
        <v>11229158</v>
      </c>
      <c r="F9" s="198">
        <v>7</v>
      </c>
      <c r="G9" s="258">
        <v>7</v>
      </c>
      <c r="H9" s="246"/>
      <c r="I9" s="246"/>
      <c r="J9" s="245"/>
      <c r="K9" s="212">
        <v>4.2229999999999999</v>
      </c>
      <c r="L9" s="225">
        <v>1064</v>
      </c>
      <c r="M9" s="212">
        <f t="shared" si="0"/>
        <v>4.2229999999999999</v>
      </c>
      <c r="N9" s="224">
        <v>1064</v>
      </c>
      <c r="O9" s="157">
        <f t="shared" si="1"/>
        <v>4493.2719999999999</v>
      </c>
      <c r="P9" s="157">
        <f t="shared" si="2"/>
        <v>4321.8</v>
      </c>
      <c r="Q9" s="157">
        <f t="shared" si="3"/>
        <v>4321.8</v>
      </c>
      <c r="R9" s="209">
        <f t="shared" si="4"/>
        <v>1.0396760609005506</v>
      </c>
      <c r="S9" s="222">
        <f t="shared" si="5"/>
        <v>103.96760609005507</v>
      </c>
      <c r="T9" s="243">
        <v>100</v>
      </c>
      <c r="U9" s="220">
        <f t="shared" si="6"/>
        <v>1023.3956902675823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101.33333333333333</v>
      </c>
      <c r="AB9" s="214">
        <v>60</v>
      </c>
      <c r="AC9" s="215">
        <f t="shared" si="12"/>
        <v>0.61559766763848389</v>
      </c>
      <c r="AD9" s="214">
        <f t="shared" si="13"/>
        <v>253.38</v>
      </c>
      <c r="AE9" s="214">
        <f t="shared" si="14"/>
        <v>2660.49</v>
      </c>
      <c r="AF9" s="216">
        <f t="shared" si="15"/>
        <v>202.66666666666666</v>
      </c>
      <c r="AG9" s="214">
        <v>120</v>
      </c>
      <c r="AH9" s="215">
        <f t="shared" si="16"/>
        <v>0.61559766763848389</v>
      </c>
      <c r="AI9" s="214">
        <f t="shared" si="17"/>
        <v>506.76</v>
      </c>
      <c r="AJ9" s="214">
        <f t="shared" si="18"/>
        <v>2660.49</v>
      </c>
      <c r="AK9" s="185">
        <f t="shared" si="19"/>
        <v>304</v>
      </c>
      <c r="AL9" s="214">
        <v>180</v>
      </c>
      <c r="AM9" s="215">
        <f t="shared" si="20"/>
        <v>0.61559766763848389</v>
      </c>
      <c r="AN9" s="214">
        <f t="shared" si="21"/>
        <v>760.14</v>
      </c>
      <c r="AO9" s="214">
        <f t="shared" si="22"/>
        <v>2660.49</v>
      </c>
      <c r="AP9" s="185">
        <f t="shared" si="23"/>
        <v>405.33333333333331</v>
      </c>
      <c r="AQ9" s="214">
        <v>270</v>
      </c>
      <c r="AR9" s="215">
        <f t="shared" si="24"/>
        <v>0.69254737609329442</v>
      </c>
      <c r="AS9" s="214">
        <f t="shared" si="25"/>
        <v>1140.21</v>
      </c>
      <c r="AT9" s="214">
        <f t="shared" si="26"/>
        <v>2993.05125</v>
      </c>
      <c r="AU9" s="185">
        <f t="shared" si="27"/>
        <v>456</v>
      </c>
      <c r="AV9" s="214">
        <v>360</v>
      </c>
      <c r="AW9" s="215">
        <f t="shared" si="28"/>
        <v>0.82079689018464519</v>
      </c>
      <c r="AX9" s="214">
        <f t="shared" si="29"/>
        <v>1520.28</v>
      </c>
      <c r="AY9" s="214">
        <f t="shared" si="30"/>
        <v>3547.3199999999997</v>
      </c>
      <c r="AZ9" s="185">
        <f t="shared" si="31"/>
        <v>557.33333333333326</v>
      </c>
      <c r="BA9" s="214">
        <v>440</v>
      </c>
      <c r="BB9" s="215">
        <f t="shared" si="32"/>
        <v>0.82079689018464519</v>
      </c>
      <c r="BC9" s="214">
        <f t="shared" si="33"/>
        <v>1858.12</v>
      </c>
      <c r="BD9" s="214">
        <f t="shared" si="34"/>
        <v>3547.3199999999997</v>
      </c>
      <c r="BE9" s="185">
        <f t="shared" si="35"/>
        <v>658.66666666666663</v>
      </c>
      <c r="BF9" s="214">
        <v>510</v>
      </c>
      <c r="BG9" s="215">
        <f t="shared" si="36"/>
        <v>0.80501233460417121</v>
      </c>
      <c r="BH9" s="214">
        <f t="shared" si="37"/>
        <v>2153.73</v>
      </c>
      <c r="BI9" s="214">
        <f t="shared" si="38"/>
        <v>3479.1023076923075</v>
      </c>
      <c r="BJ9" s="185">
        <f t="shared" si="39"/>
        <v>760</v>
      </c>
      <c r="BK9" s="214">
        <v>600</v>
      </c>
      <c r="BL9" s="215">
        <f t="shared" si="40"/>
        <v>0.82079689018464519</v>
      </c>
      <c r="BM9" s="214">
        <f t="shared" si="41"/>
        <v>2533.7999999999997</v>
      </c>
      <c r="BN9" s="214">
        <f t="shared" si="42"/>
        <v>3547.3199999999997</v>
      </c>
      <c r="BO9" s="185">
        <f t="shared" si="43"/>
        <v>861.33333333333326</v>
      </c>
      <c r="BP9" s="214">
        <v>700</v>
      </c>
      <c r="BQ9" s="215">
        <f t="shared" si="44"/>
        <v>0.84493797519007596</v>
      </c>
      <c r="BR9" s="214">
        <f t="shared" si="45"/>
        <v>2956.1</v>
      </c>
      <c r="BS9" s="214">
        <f t="shared" si="46"/>
        <v>3651.6529411764704</v>
      </c>
      <c r="BT9" s="185">
        <f t="shared" si="47"/>
        <v>962.66666666666663</v>
      </c>
      <c r="BU9" s="214">
        <v>800</v>
      </c>
      <c r="BV9" s="215">
        <f t="shared" si="48"/>
        <v>0.86399672651015291</v>
      </c>
      <c r="BW9" s="242">
        <f t="shared" si="49"/>
        <v>3378.4</v>
      </c>
      <c r="BX9" s="242">
        <f t="shared" si="50"/>
        <v>3734.0210526315791</v>
      </c>
    </row>
    <row r="10" spans="1:76" s="181" customFormat="1" ht="23.25" customHeight="1" x14ac:dyDescent="0.2">
      <c r="A10" s="203" t="s">
        <v>20</v>
      </c>
      <c r="B10" s="227" t="s">
        <v>91</v>
      </c>
      <c r="C10" s="202" t="s">
        <v>70</v>
      </c>
      <c r="D10" s="247" t="s">
        <v>147</v>
      </c>
      <c r="E10" s="317">
        <v>11229158</v>
      </c>
      <c r="F10" s="198">
        <v>0</v>
      </c>
      <c r="G10" s="198">
        <v>0</v>
      </c>
      <c r="H10" s="246"/>
      <c r="I10" s="246"/>
      <c r="J10" s="245">
        <f>630+630</f>
        <v>1260</v>
      </c>
      <c r="K10" s="212">
        <v>4.2229999999999999</v>
      </c>
      <c r="L10" s="225">
        <v>0</v>
      </c>
      <c r="M10" s="212">
        <f t="shared" si="0"/>
        <v>4.2229999999999999</v>
      </c>
      <c r="N10" s="224">
        <v>205</v>
      </c>
      <c r="O10" s="157">
        <f t="shared" si="1"/>
        <v>865.71499999999992</v>
      </c>
      <c r="P10" s="157">
        <f t="shared" si="2"/>
        <v>0</v>
      </c>
      <c r="Q10" s="157">
        <f t="shared" si="3"/>
        <v>1260</v>
      </c>
      <c r="R10" s="209">
        <f t="shared" si="4"/>
        <v>0.68707539682539676</v>
      </c>
      <c r="S10" s="222">
        <f t="shared" si="5"/>
        <v>68.707539682539675</v>
      </c>
      <c r="T10" s="243">
        <v>70</v>
      </c>
      <c r="U10" s="220">
        <f t="shared" si="6"/>
        <v>0</v>
      </c>
      <c r="V10" s="219">
        <f t="shared" si="7"/>
        <v>4.2229999999999999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19.523809523809526</v>
      </c>
      <c r="AB10" s="214">
        <v>30</v>
      </c>
      <c r="AC10" s="215">
        <f t="shared" si="12"/>
        <v>1.05575</v>
      </c>
      <c r="AD10" s="214">
        <f t="shared" si="13"/>
        <v>126.69</v>
      </c>
      <c r="AE10" s="214">
        <f t="shared" si="14"/>
        <v>1330.2449999999999</v>
      </c>
      <c r="AF10" s="216">
        <f t="shared" si="15"/>
        <v>39.047619047619051</v>
      </c>
      <c r="AG10" s="214">
        <v>60</v>
      </c>
      <c r="AH10" s="215">
        <f t="shared" si="16"/>
        <v>1.05575</v>
      </c>
      <c r="AI10" s="214">
        <f t="shared" si="17"/>
        <v>253.38</v>
      </c>
      <c r="AJ10" s="214">
        <f t="shared" si="18"/>
        <v>1330.2449999999999</v>
      </c>
      <c r="AK10" s="185">
        <f t="shared" si="19"/>
        <v>58.571428571428577</v>
      </c>
      <c r="AL10" s="214">
        <v>120</v>
      </c>
      <c r="AM10" s="215">
        <f t="shared" si="20"/>
        <v>1.4076666666666666</v>
      </c>
      <c r="AN10" s="214">
        <f t="shared" si="21"/>
        <v>506.76</v>
      </c>
      <c r="AO10" s="214">
        <f t="shared" si="22"/>
        <v>1773.6599999999999</v>
      </c>
      <c r="AP10" s="185">
        <f t="shared" si="23"/>
        <v>78.095238095238102</v>
      </c>
      <c r="AQ10" s="214">
        <v>120</v>
      </c>
      <c r="AR10" s="215">
        <f t="shared" si="24"/>
        <v>1.05575</v>
      </c>
      <c r="AS10" s="214">
        <f t="shared" si="25"/>
        <v>506.76</v>
      </c>
      <c r="AT10" s="214">
        <f t="shared" si="26"/>
        <v>1330.2449999999999</v>
      </c>
      <c r="AU10" s="185">
        <f t="shared" si="27"/>
        <v>87.857142857142861</v>
      </c>
      <c r="AV10" s="214">
        <v>150</v>
      </c>
      <c r="AW10" s="215">
        <f t="shared" si="28"/>
        <v>1.1730555555555553</v>
      </c>
      <c r="AX10" s="214">
        <f t="shared" si="29"/>
        <v>633.44999999999993</v>
      </c>
      <c r="AY10" s="214">
        <f t="shared" si="30"/>
        <v>1478.0499999999997</v>
      </c>
      <c r="AZ10" s="185">
        <f t="shared" si="31"/>
        <v>107.38095238095239</v>
      </c>
      <c r="BA10" s="214">
        <v>180</v>
      </c>
      <c r="BB10" s="215">
        <f t="shared" si="32"/>
        <v>1.1517272727272727</v>
      </c>
      <c r="BC10" s="214">
        <f t="shared" si="33"/>
        <v>760.14</v>
      </c>
      <c r="BD10" s="214">
        <f t="shared" si="34"/>
        <v>1451.1763636363637</v>
      </c>
      <c r="BE10" s="185">
        <f t="shared" si="35"/>
        <v>126.90476190476191</v>
      </c>
      <c r="BF10" s="214">
        <v>180</v>
      </c>
      <c r="BG10" s="215">
        <f t="shared" si="36"/>
        <v>0.97453846153846158</v>
      </c>
      <c r="BH10" s="214">
        <f t="shared" si="37"/>
        <v>760.14</v>
      </c>
      <c r="BI10" s="214">
        <f t="shared" si="38"/>
        <v>1227.9184615384615</v>
      </c>
      <c r="BJ10" s="185">
        <f t="shared" si="39"/>
        <v>146.42857142857144</v>
      </c>
      <c r="BK10" s="214">
        <v>210</v>
      </c>
      <c r="BL10" s="215">
        <f t="shared" si="40"/>
        <v>0.98536666666666661</v>
      </c>
      <c r="BM10" s="214">
        <f t="shared" si="41"/>
        <v>886.82999999999993</v>
      </c>
      <c r="BN10" s="214">
        <f t="shared" si="42"/>
        <v>1241.5619999999999</v>
      </c>
      <c r="BO10" s="185">
        <f t="shared" si="43"/>
        <v>165.95238095238096</v>
      </c>
      <c r="BP10" s="214">
        <v>240</v>
      </c>
      <c r="BQ10" s="215">
        <f t="shared" si="44"/>
        <v>0.99364705882352944</v>
      </c>
      <c r="BR10" s="214">
        <f t="shared" si="45"/>
        <v>1013.52</v>
      </c>
      <c r="BS10" s="214">
        <f t="shared" si="46"/>
        <v>1251.9952941176471</v>
      </c>
      <c r="BT10" s="185">
        <f t="shared" si="47"/>
        <v>185.47619047619048</v>
      </c>
      <c r="BU10" s="214">
        <v>270</v>
      </c>
      <c r="BV10" s="215">
        <f t="shared" si="48"/>
        <v>1.0001842105263159</v>
      </c>
      <c r="BW10" s="242">
        <f t="shared" si="49"/>
        <v>1140.21</v>
      </c>
      <c r="BX10" s="242">
        <f t="shared" si="50"/>
        <v>1260.232105263158</v>
      </c>
    </row>
    <row r="11" spans="1:76" s="181" customFormat="1" ht="23.25" customHeight="1" x14ac:dyDescent="0.2">
      <c r="A11" s="203" t="s">
        <v>20</v>
      </c>
      <c r="B11" s="227" t="s">
        <v>91</v>
      </c>
      <c r="C11" s="202" t="s">
        <v>70</v>
      </c>
      <c r="D11" s="247" t="s">
        <v>93</v>
      </c>
      <c r="E11" s="317">
        <v>11229158</v>
      </c>
      <c r="F11" s="198">
        <v>7</v>
      </c>
      <c r="G11" s="198">
        <v>7</v>
      </c>
      <c r="H11" s="246"/>
      <c r="I11" s="246"/>
      <c r="J11" s="245"/>
      <c r="K11" s="212">
        <v>4.2229999999999999</v>
      </c>
      <c r="L11" s="225">
        <v>846</v>
      </c>
      <c r="M11" s="212">
        <f t="shared" si="0"/>
        <v>4.2229999999999999</v>
      </c>
      <c r="N11" s="224">
        <v>846</v>
      </c>
      <c r="O11" s="157">
        <f t="shared" si="1"/>
        <v>3572.6579999999999</v>
      </c>
      <c r="P11" s="157">
        <f t="shared" si="2"/>
        <v>4321.8</v>
      </c>
      <c r="Q11" s="157">
        <f t="shared" si="3"/>
        <v>4321.8</v>
      </c>
      <c r="R11" s="209">
        <f t="shared" si="4"/>
        <v>0.82665972511453556</v>
      </c>
      <c r="S11" s="222">
        <f t="shared" si="5"/>
        <v>82.66597251145356</v>
      </c>
      <c r="T11" s="243">
        <v>81.599999999999994</v>
      </c>
      <c r="U11" s="220">
        <f t="shared" si="6"/>
        <v>835.09088325834716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80.571428571428569</v>
      </c>
      <c r="AB11" s="214">
        <v>60</v>
      </c>
      <c r="AC11" s="215">
        <f t="shared" si="12"/>
        <v>0.61559766763848389</v>
      </c>
      <c r="AD11" s="214">
        <f t="shared" si="13"/>
        <v>253.38</v>
      </c>
      <c r="AE11" s="214">
        <f t="shared" si="14"/>
        <v>2660.49</v>
      </c>
      <c r="AF11" s="216">
        <f t="shared" si="15"/>
        <v>161.14285714285714</v>
      </c>
      <c r="AG11" s="214">
        <v>120</v>
      </c>
      <c r="AH11" s="215">
        <f t="shared" si="16"/>
        <v>0.61559766763848389</v>
      </c>
      <c r="AI11" s="214">
        <f t="shared" si="17"/>
        <v>506.76</v>
      </c>
      <c r="AJ11" s="214">
        <f t="shared" si="18"/>
        <v>2660.49</v>
      </c>
      <c r="AK11" s="185">
        <f t="shared" si="19"/>
        <v>241.71428571428572</v>
      </c>
      <c r="AL11" s="214">
        <v>180</v>
      </c>
      <c r="AM11" s="215">
        <f t="shared" si="20"/>
        <v>0.61559766763848389</v>
      </c>
      <c r="AN11" s="214">
        <f t="shared" si="21"/>
        <v>760.14</v>
      </c>
      <c r="AO11" s="214">
        <f t="shared" si="22"/>
        <v>2660.49</v>
      </c>
      <c r="AP11" s="185">
        <f t="shared" si="23"/>
        <v>322.28571428571428</v>
      </c>
      <c r="AQ11" s="214">
        <v>240</v>
      </c>
      <c r="AR11" s="215">
        <f t="shared" si="24"/>
        <v>0.61559766763848389</v>
      </c>
      <c r="AS11" s="214">
        <f t="shared" si="25"/>
        <v>1013.52</v>
      </c>
      <c r="AT11" s="214">
        <f t="shared" si="26"/>
        <v>2660.49</v>
      </c>
      <c r="AU11" s="185">
        <f t="shared" si="27"/>
        <v>362.57142857142856</v>
      </c>
      <c r="AV11" s="214">
        <v>330</v>
      </c>
      <c r="AW11" s="215">
        <f t="shared" si="28"/>
        <v>0.75239714933592483</v>
      </c>
      <c r="AX11" s="214">
        <f t="shared" si="29"/>
        <v>1393.59</v>
      </c>
      <c r="AY11" s="214">
        <f t="shared" si="30"/>
        <v>3251.71</v>
      </c>
      <c r="AZ11" s="185">
        <f t="shared" si="31"/>
        <v>443.14285714285711</v>
      </c>
      <c r="BA11" s="214">
        <v>390</v>
      </c>
      <c r="BB11" s="215">
        <f t="shared" si="32"/>
        <v>0.72752451630002646</v>
      </c>
      <c r="BC11" s="214">
        <f t="shared" si="33"/>
        <v>1646.97</v>
      </c>
      <c r="BD11" s="214">
        <f t="shared" si="34"/>
        <v>3144.2154545454546</v>
      </c>
      <c r="BE11" s="185">
        <f t="shared" si="35"/>
        <v>523.71428571428567</v>
      </c>
      <c r="BF11" s="214">
        <v>480</v>
      </c>
      <c r="BG11" s="215">
        <f t="shared" si="36"/>
        <v>0.75765866786274949</v>
      </c>
      <c r="BH11" s="214">
        <f t="shared" si="37"/>
        <v>2027.04</v>
      </c>
      <c r="BI11" s="214">
        <f t="shared" si="38"/>
        <v>3274.4492307692308</v>
      </c>
      <c r="BJ11" s="185">
        <f t="shared" si="39"/>
        <v>604.28571428571422</v>
      </c>
      <c r="BK11" s="214">
        <v>570</v>
      </c>
      <c r="BL11" s="215">
        <f t="shared" si="40"/>
        <v>0.77975704567541304</v>
      </c>
      <c r="BM11" s="214">
        <f t="shared" si="41"/>
        <v>2407.11</v>
      </c>
      <c r="BN11" s="214">
        <f t="shared" si="42"/>
        <v>3369.9540000000002</v>
      </c>
      <c r="BO11" s="185">
        <f t="shared" si="43"/>
        <v>684.85714285714289</v>
      </c>
      <c r="BP11" s="214">
        <v>660</v>
      </c>
      <c r="BQ11" s="215">
        <f t="shared" si="44"/>
        <v>0.79665580517921442</v>
      </c>
      <c r="BR11" s="214">
        <f t="shared" si="45"/>
        <v>2787.18</v>
      </c>
      <c r="BS11" s="214">
        <f t="shared" si="46"/>
        <v>3442.987058823529</v>
      </c>
      <c r="BT11" s="185">
        <f t="shared" si="47"/>
        <v>765.42857142857144</v>
      </c>
      <c r="BU11" s="214">
        <v>720</v>
      </c>
      <c r="BV11" s="215">
        <f t="shared" si="48"/>
        <v>0.77759705385913769</v>
      </c>
      <c r="BW11" s="242">
        <f t="shared" si="49"/>
        <v>3040.56</v>
      </c>
      <c r="BX11" s="242">
        <f t="shared" si="50"/>
        <v>3360.6189473684212</v>
      </c>
    </row>
    <row r="12" spans="1:76" s="181" customFormat="1" ht="23.25" customHeight="1" x14ac:dyDescent="0.2">
      <c r="A12" s="203" t="s">
        <v>20</v>
      </c>
      <c r="B12" s="227" t="s">
        <v>91</v>
      </c>
      <c r="C12" s="202" t="s">
        <v>70</v>
      </c>
      <c r="D12" s="226" t="s">
        <v>92</v>
      </c>
      <c r="E12" s="317">
        <v>11229158</v>
      </c>
      <c r="F12" s="198">
        <v>7</v>
      </c>
      <c r="G12" s="258">
        <v>7</v>
      </c>
      <c r="H12" s="246"/>
      <c r="I12" s="245"/>
      <c r="J12" s="245"/>
      <c r="K12" s="212">
        <v>4.2229999999999999</v>
      </c>
      <c r="L12" s="225">
        <v>1003</v>
      </c>
      <c r="M12" s="212">
        <f t="shared" si="0"/>
        <v>4.2229999999999999</v>
      </c>
      <c r="N12" s="224">
        <v>1003</v>
      </c>
      <c r="O12" s="157">
        <f t="shared" si="1"/>
        <v>4235.6689999999999</v>
      </c>
      <c r="P12" s="157">
        <f t="shared" si="2"/>
        <v>4321.8</v>
      </c>
      <c r="Q12" s="157">
        <f t="shared" si="3"/>
        <v>4321.8</v>
      </c>
      <c r="R12" s="209">
        <f t="shared" si="4"/>
        <v>0.98007057244666562</v>
      </c>
      <c r="S12" s="222">
        <f t="shared" si="5"/>
        <v>98.007057244666555</v>
      </c>
      <c r="T12" s="243">
        <v>95.6</v>
      </c>
      <c r="U12" s="220">
        <f t="shared" si="6"/>
        <v>978.3662798958087</v>
      </c>
      <c r="V12" s="219">
        <f t="shared" si="7"/>
        <v>4.2229999999999999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95.523809523809518</v>
      </c>
      <c r="AB12" s="214">
        <v>60</v>
      </c>
      <c r="AC12" s="215">
        <f t="shared" si="12"/>
        <v>0.61559766763848389</v>
      </c>
      <c r="AD12" s="214">
        <f t="shared" si="13"/>
        <v>253.38</v>
      </c>
      <c r="AE12" s="214">
        <f t="shared" si="14"/>
        <v>2660.49</v>
      </c>
      <c r="AF12" s="216">
        <f t="shared" si="15"/>
        <v>191.04761904761904</v>
      </c>
      <c r="AG12" s="214">
        <v>120</v>
      </c>
      <c r="AH12" s="215">
        <f t="shared" si="16"/>
        <v>0.61559766763848389</v>
      </c>
      <c r="AI12" s="214">
        <f t="shared" si="17"/>
        <v>506.76</v>
      </c>
      <c r="AJ12" s="214">
        <f t="shared" si="18"/>
        <v>2660.49</v>
      </c>
      <c r="AK12" s="185">
        <f t="shared" si="19"/>
        <v>286.57142857142856</v>
      </c>
      <c r="AL12" s="214">
        <v>180</v>
      </c>
      <c r="AM12" s="215">
        <f t="shared" si="20"/>
        <v>0.61559766763848389</v>
      </c>
      <c r="AN12" s="214">
        <f t="shared" si="21"/>
        <v>760.14</v>
      </c>
      <c r="AO12" s="214">
        <f t="shared" si="22"/>
        <v>2660.49</v>
      </c>
      <c r="AP12" s="185">
        <f t="shared" si="23"/>
        <v>382.09523809523807</v>
      </c>
      <c r="AQ12" s="214">
        <v>250</v>
      </c>
      <c r="AR12" s="215">
        <f t="shared" si="24"/>
        <v>0.64124757045675407</v>
      </c>
      <c r="AS12" s="214">
        <f t="shared" si="25"/>
        <v>1055.75</v>
      </c>
      <c r="AT12" s="214">
        <f t="shared" si="26"/>
        <v>2771.34375</v>
      </c>
      <c r="AU12" s="185">
        <f t="shared" si="27"/>
        <v>429.85714285714283</v>
      </c>
      <c r="AV12" s="214">
        <v>360</v>
      </c>
      <c r="AW12" s="215">
        <f t="shared" si="28"/>
        <v>0.82079689018464519</v>
      </c>
      <c r="AX12" s="214">
        <f t="shared" si="29"/>
        <v>1520.28</v>
      </c>
      <c r="AY12" s="214">
        <f t="shared" si="30"/>
        <v>3547.3199999999997</v>
      </c>
      <c r="AZ12" s="185">
        <f t="shared" si="31"/>
        <v>525.38095238095229</v>
      </c>
      <c r="BA12" s="214">
        <v>420</v>
      </c>
      <c r="BB12" s="215">
        <f t="shared" si="32"/>
        <v>0.78348794063079763</v>
      </c>
      <c r="BC12" s="214">
        <f t="shared" si="33"/>
        <v>1773.6599999999999</v>
      </c>
      <c r="BD12" s="214">
        <f t="shared" si="34"/>
        <v>3386.0781818181813</v>
      </c>
      <c r="BE12" s="185">
        <f t="shared" si="35"/>
        <v>620.90476190476193</v>
      </c>
      <c r="BF12" s="214">
        <v>480</v>
      </c>
      <c r="BG12" s="215">
        <f t="shared" si="36"/>
        <v>0.75765866786274949</v>
      </c>
      <c r="BH12" s="214">
        <f t="shared" si="37"/>
        <v>2027.04</v>
      </c>
      <c r="BI12" s="214">
        <f t="shared" si="38"/>
        <v>3274.4492307692308</v>
      </c>
      <c r="BJ12" s="185">
        <f t="shared" si="39"/>
        <v>716.42857142857133</v>
      </c>
      <c r="BK12" s="214">
        <v>540</v>
      </c>
      <c r="BL12" s="215">
        <f t="shared" si="40"/>
        <v>0.73871720116618067</v>
      </c>
      <c r="BM12" s="214">
        <f t="shared" si="41"/>
        <v>2280.42</v>
      </c>
      <c r="BN12" s="214">
        <f t="shared" si="42"/>
        <v>3192.5879999999997</v>
      </c>
      <c r="BO12" s="185">
        <f t="shared" si="43"/>
        <v>811.95238095238096</v>
      </c>
      <c r="BP12" s="214">
        <v>660</v>
      </c>
      <c r="BQ12" s="215">
        <f t="shared" si="44"/>
        <v>0.79665580517921442</v>
      </c>
      <c r="BR12" s="214">
        <f t="shared" si="45"/>
        <v>2787.18</v>
      </c>
      <c r="BS12" s="214">
        <f t="shared" si="46"/>
        <v>3442.987058823529</v>
      </c>
      <c r="BT12" s="185">
        <f t="shared" si="47"/>
        <v>907.47619047619037</v>
      </c>
      <c r="BU12" s="214">
        <v>720</v>
      </c>
      <c r="BV12" s="215">
        <f t="shared" si="48"/>
        <v>0.77759705385913769</v>
      </c>
      <c r="BW12" s="242">
        <f t="shared" si="49"/>
        <v>3040.56</v>
      </c>
      <c r="BX12" s="242">
        <f t="shared" si="50"/>
        <v>3360.6189473684212</v>
      </c>
    </row>
    <row r="13" spans="1:76" s="181" customFormat="1" ht="23.25" customHeight="1" x14ac:dyDescent="0.2">
      <c r="A13" s="203" t="s">
        <v>20</v>
      </c>
      <c r="B13" s="227" t="s">
        <v>91</v>
      </c>
      <c r="C13" s="202" t="s">
        <v>70</v>
      </c>
      <c r="D13" s="247" t="s">
        <v>90</v>
      </c>
      <c r="E13" s="259">
        <v>11229158</v>
      </c>
      <c r="F13" s="198">
        <v>7</v>
      </c>
      <c r="G13" s="258">
        <v>7</v>
      </c>
      <c r="H13" s="245"/>
      <c r="I13" s="245"/>
      <c r="J13" s="245"/>
      <c r="K13" s="212">
        <v>4.2229999999999999</v>
      </c>
      <c r="L13" s="225">
        <v>787</v>
      </c>
      <c r="M13" s="212">
        <f t="shared" si="0"/>
        <v>4.2229999999999999</v>
      </c>
      <c r="N13" s="224">
        <v>787</v>
      </c>
      <c r="O13" s="157">
        <f t="shared" si="1"/>
        <v>3323.5009999999997</v>
      </c>
      <c r="P13" s="157">
        <f t="shared" si="2"/>
        <v>4321.8</v>
      </c>
      <c r="Q13" s="157">
        <f t="shared" si="3"/>
        <v>4321.8</v>
      </c>
      <c r="R13" s="209">
        <f t="shared" si="4"/>
        <v>0.76900851497061395</v>
      </c>
      <c r="S13" s="222">
        <f t="shared" si="5"/>
        <v>76.900851497061396</v>
      </c>
      <c r="T13" s="251">
        <v>76.900000000000006</v>
      </c>
      <c r="U13" s="220">
        <f t="shared" si="6"/>
        <v>786.99128581577099</v>
      </c>
      <c r="V13" s="219">
        <f t="shared" si="7"/>
        <v>4.2229999999999999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74.952380952380949</v>
      </c>
      <c r="AB13" s="214">
        <v>60</v>
      </c>
      <c r="AC13" s="215">
        <f t="shared" si="12"/>
        <v>0.61559766763848389</v>
      </c>
      <c r="AD13" s="214">
        <f t="shared" si="13"/>
        <v>253.38</v>
      </c>
      <c r="AE13" s="214">
        <f t="shared" si="14"/>
        <v>2660.49</v>
      </c>
      <c r="AF13" s="216">
        <f t="shared" si="15"/>
        <v>149.9047619047619</v>
      </c>
      <c r="AG13" s="214">
        <v>120</v>
      </c>
      <c r="AH13" s="215">
        <f t="shared" si="16"/>
        <v>0.61559766763848389</v>
      </c>
      <c r="AI13" s="214">
        <f t="shared" si="17"/>
        <v>506.76</v>
      </c>
      <c r="AJ13" s="214">
        <f t="shared" si="18"/>
        <v>2660.49</v>
      </c>
      <c r="AK13" s="185">
        <f t="shared" si="19"/>
        <v>224.85714285714283</v>
      </c>
      <c r="AL13" s="214">
        <v>180</v>
      </c>
      <c r="AM13" s="215">
        <f t="shared" si="20"/>
        <v>0.61559766763848389</v>
      </c>
      <c r="AN13" s="214">
        <f t="shared" si="21"/>
        <v>760.14</v>
      </c>
      <c r="AO13" s="214">
        <f t="shared" si="22"/>
        <v>2660.49</v>
      </c>
      <c r="AP13" s="185">
        <f t="shared" si="23"/>
        <v>299.8095238095238</v>
      </c>
      <c r="AQ13" s="214">
        <v>240</v>
      </c>
      <c r="AR13" s="215">
        <f t="shared" si="24"/>
        <v>0.61559766763848389</v>
      </c>
      <c r="AS13" s="214">
        <f t="shared" si="25"/>
        <v>1013.52</v>
      </c>
      <c r="AT13" s="214">
        <f t="shared" si="26"/>
        <v>2660.49</v>
      </c>
      <c r="AU13" s="185">
        <f t="shared" si="27"/>
        <v>337.28571428571428</v>
      </c>
      <c r="AV13" s="214">
        <v>300</v>
      </c>
      <c r="AW13" s="215">
        <f t="shared" si="28"/>
        <v>0.68399740848720425</v>
      </c>
      <c r="AX13" s="214">
        <f t="shared" si="29"/>
        <v>1266.8999999999999</v>
      </c>
      <c r="AY13" s="214">
        <f t="shared" si="30"/>
        <v>2956.0999999999995</v>
      </c>
      <c r="AZ13" s="185">
        <f t="shared" si="31"/>
        <v>412.23809523809524</v>
      </c>
      <c r="BA13" s="214">
        <v>360</v>
      </c>
      <c r="BB13" s="215">
        <f t="shared" si="32"/>
        <v>0.67156109196925529</v>
      </c>
      <c r="BC13" s="214">
        <f t="shared" si="33"/>
        <v>1520.28</v>
      </c>
      <c r="BD13" s="214">
        <f t="shared" si="34"/>
        <v>2902.3527272727274</v>
      </c>
      <c r="BE13" s="185">
        <f t="shared" si="35"/>
        <v>487.19047619047615</v>
      </c>
      <c r="BF13" s="214">
        <v>420</v>
      </c>
      <c r="BG13" s="215">
        <f t="shared" si="36"/>
        <v>0.66295133437990583</v>
      </c>
      <c r="BH13" s="214">
        <f t="shared" si="37"/>
        <v>1773.6599999999999</v>
      </c>
      <c r="BI13" s="214">
        <f t="shared" si="38"/>
        <v>2865.1430769230769</v>
      </c>
      <c r="BJ13" s="185">
        <f t="shared" si="39"/>
        <v>562.14285714285711</v>
      </c>
      <c r="BK13" s="214">
        <v>480</v>
      </c>
      <c r="BL13" s="215">
        <f t="shared" si="40"/>
        <v>0.65663751214771615</v>
      </c>
      <c r="BM13" s="214">
        <f t="shared" si="41"/>
        <v>2027.04</v>
      </c>
      <c r="BN13" s="214">
        <f t="shared" si="42"/>
        <v>2837.8559999999998</v>
      </c>
      <c r="BO13" s="185">
        <f t="shared" si="43"/>
        <v>637.09523809523807</v>
      </c>
      <c r="BP13" s="214">
        <v>560</v>
      </c>
      <c r="BQ13" s="215">
        <f t="shared" si="44"/>
        <v>0.67595038015206088</v>
      </c>
      <c r="BR13" s="214">
        <f t="shared" si="45"/>
        <v>2364.88</v>
      </c>
      <c r="BS13" s="214">
        <f t="shared" si="46"/>
        <v>2921.3223529411766</v>
      </c>
      <c r="BT13" s="185">
        <f t="shared" si="47"/>
        <v>712.04761904761904</v>
      </c>
      <c r="BU13" s="214">
        <v>600</v>
      </c>
      <c r="BV13" s="215">
        <f t="shared" si="48"/>
        <v>0.64799754488261463</v>
      </c>
      <c r="BW13" s="242">
        <f t="shared" si="49"/>
        <v>2533.7999999999997</v>
      </c>
      <c r="BX13" s="242">
        <f t="shared" si="50"/>
        <v>2800.515789473684</v>
      </c>
    </row>
    <row r="14" spans="1:76" s="181" customFormat="1" ht="22.5" customHeight="1" x14ac:dyDescent="0.2">
      <c r="A14" s="203" t="s">
        <v>20</v>
      </c>
      <c r="B14" s="227" t="s">
        <v>24</v>
      </c>
      <c r="C14" s="202" t="s">
        <v>70</v>
      </c>
      <c r="D14" s="247" t="s">
        <v>148</v>
      </c>
      <c r="E14" s="317">
        <v>11202010</v>
      </c>
      <c r="F14" s="198">
        <v>7</v>
      </c>
      <c r="G14" s="258">
        <v>7</v>
      </c>
      <c r="H14" s="246"/>
      <c r="I14" s="246"/>
      <c r="J14" s="245"/>
      <c r="K14" s="212">
        <v>3.7138</v>
      </c>
      <c r="L14" s="225">
        <v>182</v>
      </c>
      <c r="M14" s="212">
        <f t="shared" si="0"/>
        <v>3.7138</v>
      </c>
      <c r="N14" s="224">
        <v>182</v>
      </c>
      <c r="O14" s="157">
        <f t="shared" si="1"/>
        <v>675.91160000000002</v>
      </c>
      <c r="P14" s="157">
        <f t="shared" si="2"/>
        <v>4321.8</v>
      </c>
      <c r="Q14" s="157">
        <f t="shared" si="3"/>
        <v>4321.8</v>
      </c>
      <c r="R14" s="209">
        <f t="shared" si="4"/>
        <v>0.15639585357952704</v>
      </c>
      <c r="S14" s="222">
        <f t="shared" si="5"/>
        <v>15.639585357952704</v>
      </c>
      <c r="T14" s="243">
        <v>15.7</v>
      </c>
      <c r="U14" s="220">
        <f t="shared" si="6"/>
        <v>182.7030534762238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17.333333333333332</v>
      </c>
      <c r="AB14" s="214">
        <v>17</v>
      </c>
      <c r="AC14" s="215">
        <f t="shared" si="12"/>
        <v>0.15338824101068996</v>
      </c>
      <c r="AD14" s="214">
        <f t="shared" si="13"/>
        <v>63.134599999999999</v>
      </c>
      <c r="AE14" s="214">
        <f t="shared" si="14"/>
        <v>662.91329999999994</v>
      </c>
      <c r="AF14" s="216">
        <f t="shared" si="15"/>
        <v>34.666666666666664</v>
      </c>
      <c r="AG14" s="214">
        <v>30</v>
      </c>
      <c r="AH14" s="215">
        <f t="shared" si="16"/>
        <v>0.13534256559766764</v>
      </c>
      <c r="AI14" s="214">
        <f t="shared" si="17"/>
        <v>111.414</v>
      </c>
      <c r="AJ14" s="214">
        <f t="shared" si="18"/>
        <v>584.92349999999999</v>
      </c>
      <c r="AK14" s="185">
        <f t="shared" si="19"/>
        <v>52</v>
      </c>
      <c r="AL14" s="214">
        <v>50</v>
      </c>
      <c r="AM14" s="215">
        <f t="shared" si="20"/>
        <v>0.1503806284418529</v>
      </c>
      <c r="AN14" s="214">
        <f t="shared" si="21"/>
        <v>185.69</v>
      </c>
      <c r="AO14" s="214">
        <f t="shared" si="22"/>
        <v>649.91499999999996</v>
      </c>
      <c r="AP14" s="185">
        <f t="shared" si="23"/>
        <v>69.333333333333329</v>
      </c>
      <c r="AQ14" s="214">
        <v>60</v>
      </c>
      <c r="AR14" s="215">
        <f t="shared" si="24"/>
        <v>0.13534256559766764</v>
      </c>
      <c r="AS14" s="214">
        <f t="shared" si="25"/>
        <v>222.828</v>
      </c>
      <c r="AT14" s="214">
        <f t="shared" si="26"/>
        <v>584.92349999999999</v>
      </c>
      <c r="AU14" s="185">
        <f t="shared" si="27"/>
        <v>78</v>
      </c>
      <c r="AV14" s="214">
        <v>70</v>
      </c>
      <c r="AW14" s="215">
        <f t="shared" si="28"/>
        <v>0.14035525321239609</v>
      </c>
      <c r="AX14" s="214">
        <f t="shared" si="29"/>
        <v>259.96600000000001</v>
      </c>
      <c r="AY14" s="214">
        <f t="shared" si="30"/>
        <v>606.58733333333339</v>
      </c>
      <c r="AZ14" s="185">
        <f t="shared" si="31"/>
        <v>95.333333333333329</v>
      </c>
      <c r="BA14" s="214">
        <v>90</v>
      </c>
      <c r="BB14" s="215">
        <f t="shared" si="32"/>
        <v>0.14764643519745563</v>
      </c>
      <c r="BC14" s="214">
        <f t="shared" si="33"/>
        <v>334.24200000000002</v>
      </c>
      <c r="BD14" s="214">
        <f t="shared" si="34"/>
        <v>638.09836363636373</v>
      </c>
      <c r="BE14" s="185">
        <f t="shared" si="35"/>
        <v>112.66666666666666</v>
      </c>
      <c r="BF14" s="214">
        <v>120</v>
      </c>
      <c r="BG14" s="215">
        <f t="shared" si="36"/>
        <v>0.16657546535097553</v>
      </c>
      <c r="BH14" s="214">
        <f t="shared" si="37"/>
        <v>445.65600000000001</v>
      </c>
      <c r="BI14" s="214">
        <f t="shared" si="38"/>
        <v>719.90584615384614</v>
      </c>
      <c r="BJ14" s="185">
        <f t="shared" si="39"/>
        <v>130</v>
      </c>
      <c r="BK14" s="214">
        <v>130</v>
      </c>
      <c r="BL14" s="215">
        <f t="shared" si="40"/>
        <v>0.15639585357952704</v>
      </c>
      <c r="BM14" s="214">
        <f t="shared" si="41"/>
        <v>482.79399999999998</v>
      </c>
      <c r="BN14" s="214">
        <f t="shared" si="42"/>
        <v>675.91160000000002</v>
      </c>
      <c r="BO14" s="185">
        <f t="shared" si="43"/>
        <v>147.33333333333331</v>
      </c>
      <c r="BP14" s="214">
        <v>140</v>
      </c>
      <c r="BQ14" s="215">
        <f t="shared" si="44"/>
        <v>0.14861144457783113</v>
      </c>
      <c r="BR14" s="214">
        <f t="shared" si="45"/>
        <v>519.93200000000002</v>
      </c>
      <c r="BS14" s="214">
        <f t="shared" si="46"/>
        <v>642.26894117647055</v>
      </c>
      <c r="BT14" s="185">
        <f t="shared" si="47"/>
        <v>164.66666666666666</v>
      </c>
      <c r="BU14" s="214">
        <v>160</v>
      </c>
      <c r="BV14" s="215">
        <f t="shared" si="48"/>
        <v>0.15196358242545135</v>
      </c>
      <c r="BW14" s="242">
        <f t="shared" si="49"/>
        <v>594.20799999999997</v>
      </c>
      <c r="BX14" s="242">
        <f t="shared" si="50"/>
        <v>656.75621052631573</v>
      </c>
    </row>
    <row r="15" spans="1:76" s="181" customFormat="1" ht="22.5" customHeight="1" x14ac:dyDescent="0.2">
      <c r="A15" s="203" t="s">
        <v>20</v>
      </c>
      <c r="B15" s="227" t="s">
        <v>85</v>
      </c>
      <c r="C15" s="202" t="s">
        <v>70</v>
      </c>
      <c r="D15" s="247" t="s">
        <v>89</v>
      </c>
      <c r="E15" s="317">
        <v>11202010</v>
      </c>
      <c r="F15" s="198">
        <v>7</v>
      </c>
      <c r="G15" s="258">
        <v>7</v>
      </c>
      <c r="H15" s="246"/>
      <c r="I15" s="246"/>
      <c r="J15" s="245"/>
      <c r="K15" s="212">
        <v>3.7138</v>
      </c>
      <c r="L15" s="225">
        <v>363</v>
      </c>
      <c r="M15" s="212">
        <f t="shared" si="0"/>
        <v>3.7138</v>
      </c>
      <c r="N15" s="224">
        <v>363</v>
      </c>
      <c r="O15" s="157">
        <f t="shared" si="1"/>
        <v>1348.1094000000001</v>
      </c>
      <c r="P15" s="157">
        <f t="shared" si="2"/>
        <v>4321.8</v>
      </c>
      <c r="Q15" s="157">
        <f t="shared" si="3"/>
        <v>4321.8</v>
      </c>
      <c r="R15" s="209">
        <f t="shared" si="4"/>
        <v>0.31193238928224348</v>
      </c>
      <c r="S15" s="222">
        <f t="shared" si="5"/>
        <v>31.19323892822435</v>
      </c>
      <c r="T15" s="243">
        <v>31.2</v>
      </c>
      <c r="U15" s="220">
        <f t="shared" si="6"/>
        <v>363.07867951962953</v>
      </c>
      <c r="V15" s="219">
        <f t="shared" si="7"/>
        <v>3.7138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34.571428571428569</v>
      </c>
      <c r="AB15" s="214">
        <v>30</v>
      </c>
      <c r="AC15" s="215">
        <f t="shared" si="12"/>
        <v>0.27068513119533527</v>
      </c>
      <c r="AD15" s="214">
        <f t="shared" si="13"/>
        <v>111.414</v>
      </c>
      <c r="AE15" s="214">
        <f t="shared" si="14"/>
        <v>1169.847</v>
      </c>
      <c r="AF15" s="216">
        <f t="shared" si="15"/>
        <v>69.142857142857139</v>
      </c>
      <c r="AG15" s="214">
        <v>70</v>
      </c>
      <c r="AH15" s="215">
        <f t="shared" si="16"/>
        <v>0.31579931972789116</v>
      </c>
      <c r="AI15" s="214">
        <f t="shared" si="17"/>
        <v>259.96600000000001</v>
      </c>
      <c r="AJ15" s="214">
        <f t="shared" si="18"/>
        <v>1364.8215</v>
      </c>
      <c r="AK15" s="185">
        <f t="shared" si="19"/>
        <v>103.71428571428571</v>
      </c>
      <c r="AL15" s="214">
        <v>100</v>
      </c>
      <c r="AM15" s="215">
        <f t="shared" si="20"/>
        <v>0.30076125688370581</v>
      </c>
      <c r="AN15" s="214">
        <f t="shared" si="21"/>
        <v>371.38</v>
      </c>
      <c r="AO15" s="214">
        <f t="shared" si="22"/>
        <v>1299.83</v>
      </c>
      <c r="AP15" s="185">
        <f t="shared" si="23"/>
        <v>138.28571428571428</v>
      </c>
      <c r="AQ15" s="214">
        <v>125</v>
      </c>
      <c r="AR15" s="215">
        <f t="shared" si="24"/>
        <v>0.28196367832847424</v>
      </c>
      <c r="AS15" s="214">
        <f t="shared" si="25"/>
        <v>464.22500000000002</v>
      </c>
      <c r="AT15" s="214">
        <f t="shared" si="26"/>
        <v>1218.590625</v>
      </c>
      <c r="AU15" s="185">
        <f t="shared" si="27"/>
        <v>155.57142857142856</v>
      </c>
      <c r="AV15" s="214">
        <v>165</v>
      </c>
      <c r="AW15" s="215">
        <f t="shared" si="28"/>
        <v>0.33083738257207645</v>
      </c>
      <c r="AX15" s="214">
        <f t="shared" si="29"/>
        <v>612.77700000000004</v>
      </c>
      <c r="AY15" s="214">
        <f t="shared" si="30"/>
        <v>1429.8130000000001</v>
      </c>
      <c r="AZ15" s="185">
        <f t="shared" si="31"/>
        <v>190.14285714285714</v>
      </c>
      <c r="BA15" s="214">
        <v>195</v>
      </c>
      <c r="BB15" s="215">
        <f t="shared" si="32"/>
        <v>0.31990060959448713</v>
      </c>
      <c r="BC15" s="214">
        <f t="shared" si="33"/>
        <v>724.19100000000003</v>
      </c>
      <c r="BD15" s="214">
        <f t="shared" si="34"/>
        <v>1382.5464545454545</v>
      </c>
      <c r="BE15" s="185">
        <f t="shared" si="35"/>
        <v>224.71428571428569</v>
      </c>
      <c r="BF15" s="214">
        <v>227</v>
      </c>
      <c r="BG15" s="215">
        <f t="shared" si="36"/>
        <v>0.3151052552889288</v>
      </c>
      <c r="BH15" s="214">
        <f t="shared" si="37"/>
        <v>843.0326</v>
      </c>
      <c r="BI15" s="214">
        <f t="shared" si="38"/>
        <v>1361.8218923076925</v>
      </c>
      <c r="BJ15" s="185">
        <f t="shared" si="39"/>
        <v>259.28571428571428</v>
      </c>
      <c r="BK15" s="214">
        <v>262</v>
      </c>
      <c r="BL15" s="215">
        <f t="shared" si="40"/>
        <v>0.31519779721412372</v>
      </c>
      <c r="BM15" s="214">
        <f t="shared" si="41"/>
        <v>973.01559999999995</v>
      </c>
      <c r="BN15" s="214">
        <f t="shared" si="42"/>
        <v>1362.2218399999999</v>
      </c>
      <c r="BO15" s="185">
        <f t="shared" si="43"/>
        <v>293.85714285714283</v>
      </c>
      <c r="BP15" s="214">
        <v>298</v>
      </c>
      <c r="BQ15" s="215">
        <f t="shared" si="44"/>
        <v>0.31633007488709769</v>
      </c>
      <c r="BR15" s="214">
        <f t="shared" si="45"/>
        <v>1106.7123999999999</v>
      </c>
      <c r="BS15" s="214">
        <f t="shared" si="46"/>
        <v>1367.1153176470589</v>
      </c>
      <c r="BT15" s="185">
        <f t="shared" si="47"/>
        <v>328.42857142857139</v>
      </c>
      <c r="BU15" s="214">
        <v>332</v>
      </c>
      <c r="BV15" s="215">
        <f t="shared" si="48"/>
        <v>0.3153244335328117</v>
      </c>
      <c r="BW15" s="242">
        <f t="shared" si="49"/>
        <v>1232.9816000000001</v>
      </c>
      <c r="BX15" s="242">
        <f t="shared" si="50"/>
        <v>1362.7691368421056</v>
      </c>
    </row>
    <row r="16" spans="1:76" s="181" customFormat="1" ht="23.25" customHeight="1" x14ac:dyDescent="0.2">
      <c r="A16" s="203" t="s">
        <v>20</v>
      </c>
      <c r="B16" s="227" t="s">
        <v>85</v>
      </c>
      <c r="C16" s="202" t="s">
        <v>70</v>
      </c>
      <c r="D16" s="247" t="s">
        <v>88</v>
      </c>
      <c r="E16" s="317">
        <v>11202010</v>
      </c>
      <c r="F16" s="198">
        <v>7</v>
      </c>
      <c r="G16" s="258">
        <v>7</v>
      </c>
      <c r="H16" s="246"/>
      <c r="I16" s="246"/>
      <c r="J16" s="245"/>
      <c r="K16" s="212">
        <v>3.7138</v>
      </c>
      <c r="L16" s="225">
        <v>848</v>
      </c>
      <c r="M16" s="212">
        <f t="shared" si="0"/>
        <v>3.7138</v>
      </c>
      <c r="N16" s="224">
        <v>989</v>
      </c>
      <c r="O16" s="157">
        <f t="shared" si="1"/>
        <v>3672.9481999999998</v>
      </c>
      <c r="P16" s="157">
        <f t="shared" si="2"/>
        <v>4321.8</v>
      </c>
      <c r="Q16" s="157">
        <f t="shared" si="3"/>
        <v>4321.8</v>
      </c>
      <c r="R16" s="209">
        <f t="shared" si="4"/>
        <v>0.84986538016567159</v>
      </c>
      <c r="S16" s="222">
        <f t="shared" si="5"/>
        <v>84.986538016567152</v>
      </c>
      <c r="T16" s="243">
        <v>85</v>
      </c>
      <c r="U16" s="220">
        <f t="shared" si="6"/>
        <v>989.15665894770848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94.19047619047619</v>
      </c>
      <c r="AB16" s="214">
        <v>60</v>
      </c>
      <c r="AC16" s="215">
        <f t="shared" si="12"/>
        <v>0.54137026239067054</v>
      </c>
      <c r="AD16" s="214">
        <f t="shared" si="13"/>
        <v>222.828</v>
      </c>
      <c r="AE16" s="214">
        <f t="shared" si="14"/>
        <v>2339.694</v>
      </c>
      <c r="AF16" s="216">
        <f t="shared" si="15"/>
        <v>188.38095238095238</v>
      </c>
      <c r="AG16" s="214">
        <v>130</v>
      </c>
      <c r="AH16" s="215">
        <f t="shared" si="16"/>
        <v>0.58648445092322632</v>
      </c>
      <c r="AI16" s="214">
        <f t="shared" si="17"/>
        <v>482.79399999999998</v>
      </c>
      <c r="AJ16" s="214">
        <f t="shared" si="18"/>
        <v>2534.6684999999998</v>
      </c>
      <c r="AK16" s="185">
        <f t="shared" si="19"/>
        <v>282.57142857142856</v>
      </c>
      <c r="AL16" s="214">
        <v>210</v>
      </c>
      <c r="AM16" s="215">
        <f t="shared" si="20"/>
        <v>0.63159863945578232</v>
      </c>
      <c r="AN16" s="214">
        <f t="shared" si="21"/>
        <v>779.89800000000002</v>
      </c>
      <c r="AO16" s="214">
        <f t="shared" si="22"/>
        <v>2729.643</v>
      </c>
      <c r="AP16" s="185">
        <f t="shared" si="23"/>
        <v>376.76190476190476</v>
      </c>
      <c r="AQ16" s="214">
        <v>300</v>
      </c>
      <c r="AR16" s="215">
        <f t="shared" si="24"/>
        <v>0.67671282798833821</v>
      </c>
      <c r="AS16" s="214">
        <f t="shared" si="25"/>
        <v>1114.1400000000001</v>
      </c>
      <c r="AT16" s="214">
        <f t="shared" si="26"/>
        <v>2924.6175000000003</v>
      </c>
      <c r="AU16" s="185">
        <f t="shared" si="27"/>
        <v>423.85714285714283</v>
      </c>
      <c r="AV16" s="214">
        <v>390</v>
      </c>
      <c r="AW16" s="215">
        <f t="shared" si="28"/>
        <v>0.78197926789763517</v>
      </c>
      <c r="AX16" s="214">
        <f t="shared" si="29"/>
        <v>1448.3820000000001</v>
      </c>
      <c r="AY16" s="214">
        <f t="shared" si="30"/>
        <v>3379.558</v>
      </c>
      <c r="AZ16" s="185">
        <f t="shared" si="31"/>
        <v>518.04761904761904</v>
      </c>
      <c r="BA16" s="214">
        <v>450</v>
      </c>
      <c r="BB16" s="215">
        <f t="shared" si="32"/>
        <v>0.73823217598727808</v>
      </c>
      <c r="BC16" s="214">
        <f t="shared" si="33"/>
        <v>1671.21</v>
      </c>
      <c r="BD16" s="214">
        <f t="shared" si="34"/>
        <v>3190.4918181818184</v>
      </c>
      <c r="BE16" s="185">
        <f t="shared" si="35"/>
        <v>612.23809523809518</v>
      </c>
      <c r="BF16" s="214">
        <v>510</v>
      </c>
      <c r="BG16" s="215">
        <f t="shared" si="36"/>
        <v>0.7079457277416461</v>
      </c>
      <c r="BH16" s="214">
        <f t="shared" si="37"/>
        <v>1894.038</v>
      </c>
      <c r="BI16" s="214">
        <f t="shared" si="38"/>
        <v>3059.5998461538461</v>
      </c>
      <c r="BJ16" s="185">
        <f t="shared" si="39"/>
        <v>706.42857142857144</v>
      </c>
      <c r="BK16" s="214">
        <v>570</v>
      </c>
      <c r="BL16" s="215">
        <f t="shared" si="40"/>
        <v>0.68573566569484934</v>
      </c>
      <c r="BM16" s="214">
        <f t="shared" si="41"/>
        <v>2116.866</v>
      </c>
      <c r="BN16" s="214">
        <f t="shared" si="42"/>
        <v>2963.6124</v>
      </c>
      <c r="BO16" s="185">
        <f t="shared" si="43"/>
        <v>800.61904761904759</v>
      </c>
      <c r="BP16" s="214">
        <v>640</v>
      </c>
      <c r="BQ16" s="215">
        <f t="shared" si="44"/>
        <v>0.67936660378437086</v>
      </c>
      <c r="BR16" s="214">
        <f t="shared" si="45"/>
        <v>2376.8319999999999</v>
      </c>
      <c r="BS16" s="214">
        <f t="shared" si="46"/>
        <v>2936.0865882352941</v>
      </c>
      <c r="BT16" s="185">
        <f t="shared" si="47"/>
        <v>894.80952380952385</v>
      </c>
      <c r="BU16" s="214">
        <v>740</v>
      </c>
      <c r="BV16" s="215">
        <f t="shared" si="48"/>
        <v>0.70283156871771257</v>
      </c>
      <c r="BW16" s="242">
        <f t="shared" si="49"/>
        <v>2748.212</v>
      </c>
      <c r="BX16" s="242">
        <f t="shared" si="50"/>
        <v>3037.4974736842105</v>
      </c>
    </row>
    <row r="17" spans="1:76" s="181" customFormat="1" ht="23.25" customHeight="1" x14ac:dyDescent="0.2">
      <c r="A17" s="203" t="s">
        <v>20</v>
      </c>
      <c r="B17" s="227" t="s">
        <v>85</v>
      </c>
      <c r="C17" s="202" t="s">
        <v>70</v>
      </c>
      <c r="D17" s="247" t="s">
        <v>87</v>
      </c>
      <c r="E17" s="316">
        <v>11214898</v>
      </c>
      <c r="F17" s="198">
        <v>7</v>
      </c>
      <c r="G17" s="258">
        <v>7</v>
      </c>
      <c r="H17" s="246"/>
      <c r="I17" s="245"/>
      <c r="J17" s="245"/>
      <c r="K17" s="212">
        <v>2.5171089413392789</v>
      </c>
      <c r="L17" s="225">
        <v>1498</v>
      </c>
      <c r="M17" s="212">
        <f t="shared" si="0"/>
        <v>2.5171089413392789</v>
      </c>
      <c r="N17" s="224">
        <v>1498</v>
      </c>
      <c r="O17" s="157">
        <f t="shared" si="1"/>
        <v>3770.6291941262398</v>
      </c>
      <c r="P17" s="157">
        <f t="shared" si="2"/>
        <v>4321.8</v>
      </c>
      <c r="Q17" s="157">
        <f t="shared" si="3"/>
        <v>4321.8</v>
      </c>
      <c r="R17" s="209">
        <f t="shared" si="4"/>
        <v>0.87246730393036231</v>
      </c>
      <c r="S17" s="222">
        <f t="shared" si="5"/>
        <v>87.246730393036231</v>
      </c>
      <c r="T17" s="243">
        <v>86</v>
      </c>
      <c r="U17" s="220">
        <f t="shared" si="6"/>
        <v>1476.5940158404223</v>
      </c>
      <c r="V17" s="219">
        <f t="shared" si="7"/>
        <v>2.5171089413392789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142.66666666666666</v>
      </c>
      <c r="AB17" s="214">
        <v>60</v>
      </c>
      <c r="AC17" s="215">
        <f t="shared" si="12"/>
        <v>0.36692550165295607</v>
      </c>
      <c r="AD17" s="214">
        <f t="shared" si="13"/>
        <v>151.02653648035673</v>
      </c>
      <c r="AE17" s="214">
        <f t="shared" si="14"/>
        <v>1585.7786330437457</v>
      </c>
      <c r="AF17" s="216">
        <f t="shared" si="15"/>
        <v>285.33333333333331</v>
      </c>
      <c r="AG17" s="214">
        <v>70</v>
      </c>
      <c r="AH17" s="215">
        <f t="shared" si="16"/>
        <v>0.21403987596422439</v>
      </c>
      <c r="AI17" s="214">
        <f t="shared" si="17"/>
        <v>176.19762589374952</v>
      </c>
      <c r="AJ17" s="214">
        <f t="shared" si="18"/>
        <v>925.03753594218495</v>
      </c>
      <c r="AK17" s="185">
        <f t="shared" si="19"/>
        <v>428</v>
      </c>
      <c r="AL17" s="214">
        <v>420</v>
      </c>
      <c r="AM17" s="215">
        <f t="shared" si="20"/>
        <v>0.85615950385689754</v>
      </c>
      <c r="AN17" s="214">
        <f t="shared" si="21"/>
        <v>1057.185755362497</v>
      </c>
      <c r="AO17" s="214">
        <f t="shared" si="22"/>
        <v>3700.1501437687398</v>
      </c>
      <c r="AP17" s="185">
        <f t="shared" si="23"/>
        <v>570.66666666666663</v>
      </c>
      <c r="AQ17" s="214">
        <v>540</v>
      </c>
      <c r="AR17" s="215">
        <f t="shared" si="24"/>
        <v>0.82558237871915119</v>
      </c>
      <c r="AS17" s="214">
        <f t="shared" si="25"/>
        <v>1359.2388283232106</v>
      </c>
      <c r="AT17" s="214">
        <f t="shared" si="26"/>
        <v>3568.0019243484276</v>
      </c>
      <c r="AU17" s="185">
        <f t="shared" si="27"/>
        <v>642</v>
      </c>
      <c r="AV17" s="214">
        <v>660</v>
      </c>
      <c r="AW17" s="215">
        <f t="shared" si="28"/>
        <v>0.89692900404055931</v>
      </c>
      <c r="AX17" s="214">
        <f t="shared" si="29"/>
        <v>1661.2919012839241</v>
      </c>
      <c r="AY17" s="214">
        <f t="shared" si="30"/>
        <v>3876.3477696624896</v>
      </c>
      <c r="AZ17" s="185">
        <f t="shared" si="31"/>
        <v>784.66666666666663</v>
      </c>
      <c r="BA17" s="214">
        <v>720</v>
      </c>
      <c r="BB17" s="215">
        <f t="shared" si="32"/>
        <v>0.80056473087917701</v>
      </c>
      <c r="BC17" s="214">
        <f t="shared" si="33"/>
        <v>1812.3184377642808</v>
      </c>
      <c r="BD17" s="214">
        <f t="shared" si="34"/>
        <v>3459.8806539136272</v>
      </c>
      <c r="BE17" s="185">
        <f t="shared" si="35"/>
        <v>927.33333333333326</v>
      </c>
      <c r="BF17" s="214">
        <v>900</v>
      </c>
      <c r="BG17" s="215">
        <f t="shared" si="36"/>
        <v>0.84675115766066789</v>
      </c>
      <c r="BH17" s="214">
        <f t="shared" si="37"/>
        <v>2265.3980472053508</v>
      </c>
      <c r="BI17" s="214">
        <f t="shared" si="38"/>
        <v>3659.4891531778744</v>
      </c>
      <c r="BJ17" s="185">
        <f t="shared" si="39"/>
        <v>1070</v>
      </c>
      <c r="BK17" s="214">
        <v>1098</v>
      </c>
      <c r="BL17" s="215">
        <f t="shared" si="40"/>
        <v>0.8952982240332128</v>
      </c>
      <c r="BM17" s="214">
        <f t="shared" si="41"/>
        <v>2763.7856175905281</v>
      </c>
      <c r="BN17" s="214">
        <f t="shared" si="42"/>
        <v>3869.2998646267392</v>
      </c>
      <c r="BO17" s="185">
        <f t="shared" si="43"/>
        <v>1212.6666666666665</v>
      </c>
      <c r="BP17" s="214">
        <v>1120</v>
      </c>
      <c r="BQ17" s="215">
        <f t="shared" si="44"/>
        <v>0.80579718010060941</v>
      </c>
      <c r="BR17" s="214">
        <f t="shared" si="45"/>
        <v>2819.1620142999923</v>
      </c>
      <c r="BS17" s="214">
        <f t="shared" si="46"/>
        <v>3482.4942529588138</v>
      </c>
      <c r="BT17" s="185">
        <f t="shared" si="47"/>
        <v>1355.3333333333333</v>
      </c>
      <c r="BU17" s="214">
        <v>1180</v>
      </c>
      <c r="BV17" s="215">
        <f t="shared" si="48"/>
        <v>0.75960016131664587</v>
      </c>
      <c r="BW17" s="242">
        <f t="shared" si="49"/>
        <v>2970.188550780349</v>
      </c>
      <c r="BX17" s="242">
        <f t="shared" si="50"/>
        <v>3282.8399771782802</v>
      </c>
    </row>
    <row r="18" spans="1:76" s="181" customFormat="1" ht="23.25" customHeight="1" x14ac:dyDescent="0.2">
      <c r="A18" s="203" t="s">
        <v>20</v>
      </c>
      <c r="B18" s="227" t="s">
        <v>85</v>
      </c>
      <c r="C18" s="202" t="s">
        <v>70</v>
      </c>
      <c r="D18" s="247" t="s">
        <v>86</v>
      </c>
      <c r="E18" s="316">
        <v>11202010</v>
      </c>
      <c r="F18" s="198">
        <v>7</v>
      </c>
      <c r="G18" s="258">
        <v>7</v>
      </c>
      <c r="H18" s="246"/>
      <c r="I18" s="246"/>
      <c r="J18" s="245"/>
      <c r="K18" s="212">
        <v>3.7138</v>
      </c>
      <c r="L18" s="225">
        <v>752</v>
      </c>
      <c r="M18" s="212">
        <f t="shared" si="0"/>
        <v>3.7138</v>
      </c>
      <c r="N18" s="224">
        <v>752</v>
      </c>
      <c r="O18" s="157">
        <f t="shared" si="1"/>
        <v>2792.7775999999999</v>
      </c>
      <c r="P18" s="157">
        <f t="shared" si="2"/>
        <v>4321.8</v>
      </c>
      <c r="Q18" s="157">
        <f t="shared" si="3"/>
        <v>4321.8</v>
      </c>
      <c r="R18" s="209">
        <f t="shared" si="4"/>
        <v>0.64620704336156221</v>
      </c>
      <c r="S18" s="222">
        <f t="shared" si="5"/>
        <v>64.620704336156223</v>
      </c>
      <c r="T18" s="243">
        <v>64.599999999999994</v>
      </c>
      <c r="U18" s="220">
        <f t="shared" si="6"/>
        <v>751.75906080025845</v>
      </c>
      <c r="V18" s="219">
        <f t="shared" si="7"/>
        <v>3.7138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71.61904761904762</v>
      </c>
      <c r="AB18" s="214">
        <v>60</v>
      </c>
      <c r="AC18" s="215">
        <f t="shared" si="12"/>
        <v>0.54137026239067054</v>
      </c>
      <c r="AD18" s="214">
        <f t="shared" si="13"/>
        <v>222.828</v>
      </c>
      <c r="AE18" s="214">
        <f t="shared" si="14"/>
        <v>2339.694</v>
      </c>
      <c r="AF18" s="216">
        <f t="shared" si="15"/>
        <v>143.23809523809524</v>
      </c>
      <c r="AG18" s="214">
        <v>180</v>
      </c>
      <c r="AH18" s="215">
        <f t="shared" si="16"/>
        <v>0.81205539358600587</v>
      </c>
      <c r="AI18" s="214">
        <f t="shared" si="17"/>
        <v>668.48400000000004</v>
      </c>
      <c r="AJ18" s="214">
        <f t="shared" si="18"/>
        <v>3509.5410000000002</v>
      </c>
      <c r="AK18" s="185">
        <f t="shared" si="19"/>
        <v>214.85714285714286</v>
      </c>
      <c r="AL18" s="214">
        <v>120</v>
      </c>
      <c r="AM18" s="215">
        <f t="shared" si="20"/>
        <v>0.36091350826044699</v>
      </c>
      <c r="AN18" s="214">
        <f t="shared" si="21"/>
        <v>445.65600000000001</v>
      </c>
      <c r="AO18" s="214">
        <f t="shared" si="22"/>
        <v>1559.7959999999998</v>
      </c>
      <c r="AP18" s="185">
        <f t="shared" si="23"/>
        <v>286.47619047619048</v>
      </c>
      <c r="AQ18" s="214">
        <v>180</v>
      </c>
      <c r="AR18" s="215">
        <f t="shared" si="24"/>
        <v>0.40602769679300293</v>
      </c>
      <c r="AS18" s="214">
        <f t="shared" si="25"/>
        <v>668.48400000000004</v>
      </c>
      <c r="AT18" s="214">
        <f t="shared" si="26"/>
        <v>1754.7705000000001</v>
      </c>
      <c r="AU18" s="185">
        <f t="shared" si="27"/>
        <v>322.28571428571428</v>
      </c>
      <c r="AV18" s="214">
        <v>240</v>
      </c>
      <c r="AW18" s="215">
        <f t="shared" si="28"/>
        <v>0.48121801101392936</v>
      </c>
      <c r="AX18" s="214">
        <f t="shared" si="29"/>
        <v>891.31200000000001</v>
      </c>
      <c r="AY18" s="214">
        <f t="shared" si="30"/>
        <v>2079.7280000000001</v>
      </c>
      <c r="AZ18" s="185">
        <f t="shared" si="31"/>
        <v>393.90476190476193</v>
      </c>
      <c r="BA18" s="214">
        <v>300</v>
      </c>
      <c r="BB18" s="215">
        <f t="shared" si="32"/>
        <v>0.49215478399151869</v>
      </c>
      <c r="BC18" s="214">
        <f t="shared" si="33"/>
        <v>1114.1400000000001</v>
      </c>
      <c r="BD18" s="214">
        <f t="shared" si="34"/>
        <v>2126.9945454545455</v>
      </c>
      <c r="BE18" s="185">
        <f t="shared" si="35"/>
        <v>465.52380952380952</v>
      </c>
      <c r="BF18" s="214">
        <v>360</v>
      </c>
      <c r="BG18" s="215">
        <f t="shared" si="36"/>
        <v>0.49972639605292662</v>
      </c>
      <c r="BH18" s="214">
        <f t="shared" si="37"/>
        <v>1336.9680000000001</v>
      </c>
      <c r="BI18" s="214">
        <f t="shared" si="38"/>
        <v>2159.7175384615384</v>
      </c>
      <c r="BJ18" s="185">
        <f t="shared" si="39"/>
        <v>537.14285714285711</v>
      </c>
      <c r="BK18" s="214">
        <v>420</v>
      </c>
      <c r="BL18" s="215">
        <f t="shared" si="40"/>
        <v>0.50527891156462579</v>
      </c>
      <c r="BM18" s="214">
        <f t="shared" si="41"/>
        <v>1559.796</v>
      </c>
      <c r="BN18" s="214">
        <f t="shared" si="42"/>
        <v>2183.7143999999998</v>
      </c>
      <c r="BO18" s="185">
        <f t="shared" si="43"/>
        <v>608.76190476190482</v>
      </c>
      <c r="BP18" s="214">
        <v>450</v>
      </c>
      <c r="BQ18" s="215">
        <f t="shared" si="44"/>
        <v>0.4776796432858858</v>
      </c>
      <c r="BR18" s="214">
        <f t="shared" si="45"/>
        <v>1671.21</v>
      </c>
      <c r="BS18" s="214">
        <f t="shared" si="46"/>
        <v>2064.4358823529415</v>
      </c>
      <c r="BT18" s="185">
        <f t="shared" si="47"/>
        <v>680.38095238095241</v>
      </c>
      <c r="BU18" s="214">
        <v>510</v>
      </c>
      <c r="BV18" s="215">
        <f t="shared" si="48"/>
        <v>0.48438391898112626</v>
      </c>
      <c r="BW18" s="242">
        <f t="shared" si="49"/>
        <v>1894.038</v>
      </c>
      <c r="BX18" s="242">
        <f t="shared" si="50"/>
        <v>2093.4104210526316</v>
      </c>
    </row>
    <row r="19" spans="1:76" s="181" customFormat="1" ht="23.25" customHeight="1" x14ac:dyDescent="0.2">
      <c r="A19" s="203" t="s">
        <v>20</v>
      </c>
      <c r="B19" s="227" t="s">
        <v>85</v>
      </c>
      <c r="C19" s="202" t="s">
        <v>70</v>
      </c>
      <c r="D19" s="247" t="s">
        <v>84</v>
      </c>
      <c r="E19" s="316">
        <v>11202010</v>
      </c>
      <c r="F19" s="198">
        <v>7</v>
      </c>
      <c r="G19" s="258">
        <v>7</v>
      </c>
      <c r="H19" s="246"/>
      <c r="I19" s="246"/>
      <c r="J19" s="245"/>
      <c r="K19" s="212">
        <v>3.7138</v>
      </c>
      <c r="L19" s="225">
        <v>1106</v>
      </c>
      <c r="M19" s="212">
        <f t="shared" si="0"/>
        <v>3.7138</v>
      </c>
      <c r="N19" s="224">
        <v>1106</v>
      </c>
      <c r="O19" s="157">
        <f t="shared" si="1"/>
        <v>4107.4628000000002</v>
      </c>
      <c r="P19" s="157">
        <f t="shared" si="2"/>
        <v>4321.8</v>
      </c>
      <c r="Q19" s="157">
        <f t="shared" si="3"/>
        <v>4321.8</v>
      </c>
      <c r="R19" s="209">
        <f t="shared" si="4"/>
        <v>0.9504055717525105</v>
      </c>
      <c r="S19" s="222">
        <f t="shared" si="5"/>
        <v>95.040557175251053</v>
      </c>
      <c r="T19" s="243">
        <v>95</v>
      </c>
      <c r="U19" s="220">
        <f t="shared" si="6"/>
        <v>1105.5280305886154</v>
      </c>
      <c r="V19" s="219">
        <f t="shared" si="7"/>
        <v>3.7138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105.33333333333333</v>
      </c>
      <c r="AB19" s="214">
        <v>60</v>
      </c>
      <c r="AC19" s="215">
        <f t="shared" si="12"/>
        <v>0.54137026239067054</v>
      </c>
      <c r="AD19" s="214">
        <f t="shared" si="13"/>
        <v>222.828</v>
      </c>
      <c r="AE19" s="214">
        <f t="shared" si="14"/>
        <v>2339.694</v>
      </c>
      <c r="AF19" s="216">
        <f t="shared" si="15"/>
        <v>210.66666666666666</v>
      </c>
      <c r="AG19" s="214">
        <v>180</v>
      </c>
      <c r="AH19" s="215">
        <f t="shared" si="16"/>
        <v>0.81205539358600587</v>
      </c>
      <c r="AI19" s="214">
        <f t="shared" si="17"/>
        <v>668.48400000000004</v>
      </c>
      <c r="AJ19" s="214">
        <f t="shared" si="18"/>
        <v>3509.5410000000002</v>
      </c>
      <c r="AK19" s="185">
        <f t="shared" si="19"/>
        <v>316</v>
      </c>
      <c r="AL19" s="214">
        <v>258</v>
      </c>
      <c r="AM19" s="215">
        <f t="shared" si="20"/>
        <v>0.77596404275996111</v>
      </c>
      <c r="AN19" s="214">
        <f t="shared" si="21"/>
        <v>958.16039999999998</v>
      </c>
      <c r="AO19" s="214">
        <f t="shared" si="22"/>
        <v>3353.5614</v>
      </c>
      <c r="AP19" s="185">
        <f t="shared" si="23"/>
        <v>421.33333333333331</v>
      </c>
      <c r="AQ19" s="214">
        <v>318</v>
      </c>
      <c r="AR19" s="215">
        <f t="shared" si="24"/>
        <v>0.71731559766763842</v>
      </c>
      <c r="AS19" s="214">
        <f t="shared" si="25"/>
        <v>1180.9884</v>
      </c>
      <c r="AT19" s="214">
        <f t="shared" si="26"/>
        <v>3100.0945499999998</v>
      </c>
      <c r="AU19" s="185">
        <f t="shared" si="27"/>
        <v>474</v>
      </c>
      <c r="AV19" s="214">
        <v>438</v>
      </c>
      <c r="AW19" s="215">
        <f t="shared" si="28"/>
        <v>0.87822287010042099</v>
      </c>
      <c r="AX19" s="214">
        <f t="shared" si="29"/>
        <v>1626.6443999999999</v>
      </c>
      <c r="AY19" s="214">
        <f t="shared" si="30"/>
        <v>3795.5035999999996</v>
      </c>
      <c r="AZ19" s="185">
        <f t="shared" si="31"/>
        <v>579.33333333333326</v>
      </c>
      <c r="BA19" s="214">
        <v>498</v>
      </c>
      <c r="BB19" s="215">
        <f t="shared" si="32"/>
        <v>0.81697694142592114</v>
      </c>
      <c r="BC19" s="214">
        <f t="shared" si="33"/>
        <v>1849.4724000000001</v>
      </c>
      <c r="BD19" s="214">
        <f t="shared" si="34"/>
        <v>3530.8109454545461</v>
      </c>
      <c r="BE19" s="185">
        <f t="shared" si="35"/>
        <v>684.66666666666663</v>
      </c>
      <c r="BF19" s="214">
        <v>518</v>
      </c>
      <c r="BG19" s="215">
        <f t="shared" si="36"/>
        <v>0.71905075876504454</v>
      </c>
      <c r="BH19" s="214">
        <f t="shared" si="37"/>
        <v>1923.7483999999999</v>
      </c>
      <c r="BI19" s="214">
        <f t="shared" si="38"/>
        <v>3107.5935692307694</v>
      </c>
      <c r="BJ19" s="185">
        <f t="shared" si="39"/>
        <v>790</v>
      </c>
      <c r="BK19" s="214">
        <v>684</v>
      </c>
      <c r="BL19" s="215">
        <f t="shared" si="40"/>
        <v>0.82288279883381921</v>
      </c>
      <c r="BM19" s="214">
        <f t="shared" si="41"/>
        <v>2540.2392</v>
      </c>
      <c r="BN19" s="214">
        <f t="shared" si="42"/>
        <v>3556.3348799999999</v>
      </c>
      <c r="BO19" s="185">
        <f t="shared" si="43"/>
        <v>895.33333333333326</v>
      </c>
      <c r="BP19" s="214">
        <v>864</v>
      </c>
      <c r="BQ19" s="215">
        <f t="shared" si="44"/>
        <v>0.91714491510890062</v>
      </c>
      <c r="BR19" s="214">
        <f t="shared" si="45"/>
        <v>3208.7231999999999</v>
      </c>
      <c r="BS19" s="214">
        <f t="shared" si="46"/>
        <v>3963.7168941176469</v>
      </c>
      <c r="BT19" s="185">
        <f t="shared" si="47"/>
        <v>1000.6666666666666</v>
      </c>
      <c r="BU19" s="214">
        <v>990</v>
      </c>
      <c r="BV19" s="215">
        <f t="shared" si="48"/>
        <v>0.94027466625748035</v>
      </c>
      <c r="BW19" s="242">
        <f t="shared" si="49"/>
        <v>3676.6619999999998</v>
      </c>
      <c r="BX19" s="242">
        <f t="shared" si="50"/>
        <v>4063.6790526315785</v>
      </c>
    </row>
    <row r="20" spans="1:76" s="181" customFormat="1" ht="23.25" customHeight="1" x14ac:dyDescent="0.2">
      <c r="A20" s="203" t="s">
        <v>20</v>
      </c>
      <c r="B20" s="227" t="s">
        <v>56</v>
      </c>
      <c r="C20" s="202" t="s">
        <v>70</v>
      </c>
      <c r="D20" s="247" t="s">
        <v>83</v>
      </c>
      <c r="E20" s="317">
        <v>11219207</v>
      </c>
      <c r="F20" s="198">
        <v>7</v>
      </c>
      <c r="G20" s="258">
        <v>7</v>
      </c>
      <c r="H20" s="246"/>
      <c r="I20" s="245"/>
      <c r="J20" s="245"/>
      <c r="K20" s="212">
        <v>2.6353</v>
      </c>
      <c r="L20" s="225">
        <v>1447</v>
      </c>
      <c r="M20" s="212">
        <f t="shared" si="0"/>
        <v>2.6353</v>
      </c>
      <c r="N20" s="224">
        <v>1447</v>
      </c>
      <c r="O20" s="157">
        <f t="shared" si="1"/>
        <v>3813.2790999999997</v>
      </c>
      <c r="P20" s="157">
        <f t="shared" si="2"/>
        <v>4321.8</v>
      </c>
      <c r="Q20" s="157">
        <f t="shared" si="3"/>
        <v>4321.8</v>
      </c>
      <c r="R20" s="209">
        <f t="shared" si="4"/>
        <v>0.88233585543060755</v>
      </c>
      <c r="S20" s="222">
        <f t="shared" si="5"/>
        <v>88.233585543060755</v>
      </c>
      <c r="T20" s="243">
        <v>95</v>
      </c>
      <c r="U20" s="220">
        <f t="shared" si="6"/>
        <v>1557.9668348954576</v>
      </c>
      <c r="V20" s="219">
        <f t="shared" si="7"/>
        <v>2.6353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137.8095238095238</v>
      </c>
      <c r="AB20" s="214">
        <v>0</v>
      </c>
      <c r="AC20" s="215">
        <f t="shared" si="12"/>
        <v>0</v>
      </c>
      <c r="AD20" s="214">
        <f t="shared" si="13"/>
        <v>0</v>
      </c>
      <c r="AE20" s="214">
        <f t="shared" si="14"/>
        <v>0</v>
      </c>
      <c r="AF20" s="216">
        <f t="shared" si="15"/>
        <v>275.61904761904759</v>
      </c>
      <c r="AG20" s="214">
        <v>180</v>
      </c>
      <c r="AH20" s="215">
        <f t="shared" si="16"/>
        <v>0.57623177842565587</v>
      </c>
      <c r="AI20" s="214">
        <f t="shared" si="17"/>
        <v>474.35399999999998</v>
      </c>
      <c r="AJ20" s="214">
        <f t="shared" si="18"/>
        <v>2490.3584999999998</v>
      </c>
      <c r="AK20" s="185">
        <f t="shared" si="19"/>
        <v>413.42857142857139</v>
      </c>
      <c r="AL20" s="214">
        <v>366</v>
      </c>
      <c r="AM20" s="215">
        <f t="shared" si="20"/>
        <v>0.78111418853255588</v>
      </c>
      <c r="AN20" s="214">
        <f t="shared" si="21"/>
        <v>964.51980000000003</v>
      </c>
      <c r="AO20" s="214">
        <f t="shared" si="22"/>
        <v>3375.8193000000001</v>
      </c>
      <c r="AP20" s="185">
        <f t="shared" si="23"/>
        <v>551.23809523809518</v>
      </c>
      <c r="AQ20" s="214">
        <v>426</v>
      </c>
      <c r="AR20" s="215">
        <f t="shared" si="24"/>
        <v>0.68187427113702614</v>
      </c>
      <c r="AS20" s="214">
        <f t="shared" si="25"/>
        <v>1122.6378</v>
      </c>
      <c r="AT20" s="214">
        <f t="shared" si="26"/>
        <v>2946.9242249999998</v>
      </c>
      <c r="AU20" s="185">
        <f t="shared" si="27"/>
        <v>620.14285714285711</v>
      </c>
      <c r="AV20" s="214">
        <v>460</v>
      </c>
      <c r="AW20" s="215">
        <f t="shared" si="28"/>
        <v>0.6544854767303746</v>
      </c>
      <c r="AX20" s="214">
        <f t="shared" si="29"/>
        <v>1212.2380000000001</v>
      </c>
      <c r="AY20" s="214">
        <f t="shared" si="30"/>
        <v>2828.5553333333332</v>
      </c>
      <c r="AZ20" s="185">
        <f t="shared" si="31"/>
        <v>757.95238095238085</v>
      </c>
      <c r="BA20" s="214">
        <v>650</v>
      </c>
      <c r="BB20" s="215">
        <f t="shared" si="32"/>
        <v>0.75666799187207345</v>
      </c>
      <c r="BC20" s="214">
        <f t="shared" si="33"/>
        <v>1712.9449999999999</v>
      </c>
      <c r="BD20" s="214">
        <f t="shared" si="34"/>
        <v>3270.167727272727</v>
      </c>
      <c r="BE20" s="185">
        <f t="shared" si="35"/>
        <v>895.7619047619047</v>
      </c>
      <c r="BF20" s="214">
        <v>770</v>
      </c>
      <c r="BG20" s="215">
        <f t="shared" si="36"/>
        <v>0.75845892203035059</v>
      </c>
      <c r="BH20" s="214">
        <f t="shared" si="37"/>
        <v>2029.181</v>
      </c>
      <c r="BI20" s="214">
        <f t="shared" si="38"/>
        <v>3277.9077692307692</v>
      </c>
      <c r="BJ20" s="185">
        <f t="shared" si="39"/>
        <v>1033.5714285714284</v>
      </c>
      <c r="BK20" s="214">
        <v>950</v>
      </c>
      <c r="BL20" s="215">
        <f t="shared" si="40"/>
        <v>0.81099287333981207</v>
      </c>
      <c r="BM20" s="214">
        <f t="shared" si="41"/>
        <v>2503.5349999999999</v>
      </c>
      <c r="BN20" s="214">
        <f t="shared" si="42"/>
        <v>3504.9490000000001</v>
      </c>
      <c r="BO20" s="185">
        <f t="shared" si="43"/>
        <v>1171.3809523809523</v>
      </c>
      <c r="BP20" s="214">
        <v>1115</v>
      </c>
      <c r="BQ20" s="215">
        <f t="shared" si="44"/>
        <v>0.83986723260732865</v>
      </c>
      <c r="BR20" s="214">
        <f t="shared" si="45"/>
        <v>2938.3595</v>
      </c>
      <c r="BS20" s="214">
        <f t="shared" si="46"/>
        <v>3629.7382058823532</v>
      </c>
      <c r="BT20" s="185">
        <f t="shared" si="47"/>
        <v>1309.1904761904761</v>
      </c>
      <c r="BU20" s="214">
        <v>1235</v>
      </c>
      <c r="BV20" s="215">
        <f t="shared" si="48"/>
        <v>0.83233479105928077</v>
      </c>
      <c r="BW20" s="242">
        <f t="shared" si="49"/>
        <v>3254.5954999999999</v>
      </c>
      <c r="BX20" s="242">
        <f t="shared" si="50"/>
        <v>3597.1844999999998</v>
      </c>
    </row>
    <row r="21" spans="1:76" s="181" customFormat="1" ht="23.25" customHeight="1" x14ac:dyDescent="0.2">
      <c r="A21" s="203" t="s">
        <v>20</v>
      </c>
      <c r="B21" s="227" t="s">
        <v>56</v>
      </c>
      <c r="C21" s="202" t="s">
        <v>70</v>
      </c>
      <c r="D21" s="247" t="s">
        <v>82</v>
      </c>
      <c r="E21" s="317">
        <v>11219207</v>
      </c>
      <c r="F21" s="198">
        <v>7</v>
      </c>
      <c r="G21" s="258">
        <v>6</v>
      </c>
      <c r="H21" s="246"/>
      <c r="I21" s="245">
        <v>630</v>
      </c>
      <c r="J21" s="245">
        <f>630+630</f>
        <v>1260</v>
      </c>
      <c r="K21" s="212">
        <v>2.6353</v>
      </c>
      <c r="L21" s="225">
        <v>1559</v>
      </c>
      <c r="M21" s="212">
        <f t="shared" si="0"/>
        <v>2.6353</v>
      </c>
      <c r="N21" s="224">
        <v>1559</v>
      </c>
      <c r="O21" s="157">
        <f t="shared" si="1"/>
        <v>4108.4327000000003</v>
      </c>
      <c r="P21" s="157">
        <f t="shared" si="2"/>
        <v>3704.3999999999996</v>
      </c>
      <c r="Q21" s="157">
        <f t="shared" si="3"/>
        <v>4334.3999999999996</v>
      </c>
      <c r="R21" s="209">
        <f t="shared" si="4"/>
        <v>0.94786653285345157</v>
      </c>
      <c r="S21" s="222">
        <f t="shared" si="5"/>
        <v>94.786653285345153</v>
      </c>
      <c r="T21" s="243">
        <v>95</v>
      </c>
      <c r="U21" s="220">
        <f t="shared" si="6"/>
        <v>1335.4001441961063</v>
      </c>
      <c r="V21" s="219">
        <f t="shared" si="7"/>
        <v>2.6353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148.47619047619048</v>
      </c>
      <c r="AB21" s="214">
        <v>60</v>
      </c>
      <c r="AC21" s="215">
        <f t="shared" si="12"/>
        <v>0.38303779069767446</v>
      </c>
      <c r="AD21" s="214">
        <f t="shared" si="13"/>
        <v>158.11799999999999</v>
      </c>
      <c r="AE21" s="214">
        <f t="shared" si="14"/>
        <v>1660.239</v>
      </c>
      <c r="AF21" s="216">
        <f t="shared" si="15"/>
        <v>296.95238095238096</v>
      </c>
      <c r="AG21" s="214">
        <v>240</v>
      </c>
      <c r="AH21" s="215">
        <f t="shared" si="16"/>
        <v>0.76607558139534893</v>
      </c>
      <c r="AI21" s="214">
        <f t="shared" si="17"/>
        <v>632.47199999999998</v>
      </c>
      <c r="AJ21" s="214">
        <f t="shared" si="18"/>
        <v>3320.4780000000001</v>
      </c>
      <c r="AK21" s="185">
        <f t="shared" si="19"/>
        <v>445.42857142857144</v>
      </c>
      <c r="AL21" s="214">
        <v>360</v>
      </c>
      <c r="AM21" s="215">
        <f t="shared" si="20"/>
        <v>0.76607558139534893</v>
      </c>
      <c r="AN21" s="214">
        <f t="shared" si="21"/>
        <v>948.70799999999997</v>
      </c>
      <c r="AO21" s="214">
        <f t="shared" si="22"/>
        <v>3320.4780000000001</v>
      </c>
      <c r="AP21" s="185">
        <f t="shared" si="23"/>
        <v>593.90476190476193</v>
      </c>
      <c r="AQ21" s="214">
        <v>420</v>
      </c>
      <c r="AR21" s="215">
        <f t="shared" si="24"/>
        <v>0.67031613372093035</v>
      </c>
      <c r="AS21" s="214">
        <f t="shared" si="25"/>
        <v>1106.826</v>
      </c>
      <c r="AT21" s="214">
        <f t="shared" si="26"/>
        <v>2905.4182500000002</v>
      </c>
      <c r="AU21" s="185">
        <f t="shared" si="27"/>
        <v>668.14285714285711</v>
      </c>
      <c r="AV21" s="214">
        <v>600</v>
      </c>
      <c r="AW21" s="215">
        <f t="shared" si="28"/>
        <v>0.85119509043927655</v>
      </c>
      <c r="AX21" s="214">
        <f t="shared" si="29"/>
        <v>1581.18</v>
      </c>
      <c r="AY21" s="214">
        <f t="shared" si="30"/>
        <v>3689.42</v>
      </c>
      <c r="AZ21" s="185">
        <f t="shared" si="31"/>
        <v>816.61904761904771</v>
      </c>
      <c r="BA21" s="214">
        <v>720</v>
      </c>
      <c r="BB21" s="215">
        <f t="shared" si="32"/>
        <v>0.8357188160676533</v>
      </c>
      <c r="BC21" s="214">
        <f t="shared" si="33"/>
        <v>1897.4159999999999</v>
      </c>
      <c r="BD21" s="214">
        <f t="shared" si="34"/>
        <v>3622.3396363636361</v>
      </c>
      <c r="BE21" s="185">
        <f t="shared" si="35"/>
        <v>965.09523809523807</v>
      </c>
      <c r="BF21" s="214">
        <v>865</v>
      </c>
      <c r="BG21" s="215">
        <f t="shared" si="36"/>
        <v>0.84955817680381629</v>
      </c>
      <c r="BH21" s="214">
        <f t="shared" si="37"/>
        <v>2279.5344999999998</v>
      </c>
      <c r="BI21" s="214">
        <f t="shared" si="38"/>
        <v>3682.3249615384611</v>
      </c>
      <c r="BJ21" s="185">
        <f t="shared" si="39"/>
        <v>1113.5714285714287</v>
      </c>
      <c r="BK21" s="214">
        <v>1008</v>
      </c>
      <c r="BL21" s="215">
        <f t="shared" si="40"/>
        <v>0.85800465116279079</v>
      </c>
      <c r="BM21" s="214">
        <f t="shared" si="41"/>
        <v>2656.3824</v>
      </c>
      <c r="BN21" s="214">
        <f t="shared" si="42"/>
        <v>3718.9353599999999</v>
      </c>
      <c r="BO21" s="185">
        <f t="shared" si="43"/>
        <v>1262.047619047619</v>
      </c>
      <c r="BP21" s="214">
        <v>1096</v>
      </c>
      <c r="BQ21" s="215">
        <f t="shared" si="44"/>
        <v>0.82315572275421811</v>
      </c>
      <c r="BR21" s="214">
        <f t="shared" si="45"/>
        <v>2888.2887999999998</v>
      </c>
      <c r="BS21" s="214">
        <f t="shared" si="46"/>
        <v>3567.8861647058825</v>
      </c>
      <c r="BT21" s="185">
        <f t="shared" si="47"/>
        <v>1410.5238095238096</v>
      </c>
      <c r="BU21" s="214">
        <v>1126</v>
      </c>
      <c r="BV21" s="215">
        <f t="shared" si="48"/>
        <v>0.75666763565891471</v>
      </c>
      <c r="BW21" s="242">
        <f t="shared" si="49"/>
        <v>2967.3478</v>
      </c>
      <c r="BX21" s="242">
        <f t="shared" si="50"/>
        <v>3279.7001999999998</v>
      </c>
    </row>
    <row r="22" spans="1:76" s="181" customFormat="1" ht="23.25" customHeight="1" x14ac:dyDescent="0.2">
      <c r="A22" s="203" t="s">
        <v>20</v>
      </c>
      <c r="B22" s="227" t="s">
        <v>65</v>
      </c>
      <c r="C22" s="202" t="s">
        <v>70</v>
      </c>
      <c r="D22" s="247" t="s">
        <v>81</v>
      </c>
      <c r="E22" s="259">
        <v>11229151</v>
      </c>
      <c r="F22" s="198">
        <v>6</v>
      </c>
      <c r="G22" s="258">
        <v>6</v>
      </c>
      <c r="H22" s="245"/>
      <c r="I22" s="245"/>
      <c r="J22" s="245">
        <v>630</v>
      </c>
      <c r="K22" s="212">
        <v>5.2660999999999998</v>
      </c>
      <c r="L22" s="225">
        <v>628</v>
      </c>
      <c r="M22" s="212">
        <f t="shared" si="0"/>
        <v>5.2660999999999998</v>
      </c>
      <c r="N22" s="224">
        <v>632</v>
      </c>
      <c r="O22" s="157">
        <f t="shared" si="1"/>
        <v>3328.1751999999997</v>
      </c>
      <c r="P22" s="157">
        <f t="shared" si="2"/>
        <v>3704.3999999999996</v>
      </c>
      <c r="Q22" s="157">
        <f t="shared" si="3"/>
        <v>4334.3999999999996</v>
      </c>
      <c r="R22" s="209">
        <f t="shared" si="4"/>
        <v>0.76785142118863048</v>
      </c>
      <c r="S22" s="222">
        <f t="shared" si="5"/>
        <v>76.78514211886305</v>
      </c>
      <c r="T22" s="251">
        <v>77</v>
      </c>
      <c r="U22" s="220">
        <f t="shared" si="6"/>
        <v>541.65093712614646</v>
      </c>
      <c r="V22" s="219">
        <f t="shared" si="7"/>
        <v>5.2660999999999998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60.19047619047619</v>
      </c>
      <c r="AB22" s="214">
        <v>30</v>
      </c>
      <c r="AC22" s="215">
        <f t="shared" si="12"/>
        <v>0.38271075581395353</v>
      </c>
      <c r="AD22" s="214">
        <f t="shared" si="13"/>
        <v>157.983</v>
      </c>
      <c r="AE22" s="214">
        <f t="shared" si="14"/>
        <v>1658.8215</v>
      </c>
      <c r="AF22" s="216">
        <f t="shared" si="15"/>
        <v>120.38095238095238</v>
      </c>
      <c r="AG22" s="214">
        <v>80</v>
      </c>
      <c r="AH22" s="215">
        <f t="shared" si="16"/>
        <v>0.51028100775193808</v>
      </c>
      <c r="AI22" s="214">
        <f t="shared" si="17"/>
        <v>421.28800000000001</v>
      </c>
      <c r="AJ22" s="214">
        <f t="shared" si="18"/>
        <v>2211.7620000000002</v>
      </c>
      <c r="AK22" s="185">
        <f t="shared" si="19"/>
        <v>180.57142857142856</v>
      </c>
      <c r="AL22" s="214">
        <v>124</v>
      </c>
      <c r="AM22" s="215">
        <f t="shared" si="20"/>
        <v>0.52729037467700257</v>
      </c>
      <c r="AN22" s="214">
        <f t="shared" si="21"/>
        <v>652.99639999999999</v>
      </c>
      <c r="AO22" s="214">
        <f t="shared" si="22"/>
        <v>2285.4874</v>
      </c>
      <c r="AP22" s="185">
        <f t="shared" si="23"/>
        <v>240.76190476190476</v>
      </c>
      <c r="AQ22" s="214">
        <v>164</v>
      </c>
      <c r="AR22" s="215">
        <f t="shared" si="24"/>
        <v>0.52303803294573648</v>
      </c>
      <c r="AS22" s="214">
        <f t="shared" si="25"/>
        <v>863.6404</v>
      </c>
      <c r="AT22" s="214">
        <f t="shared" si="26"/>
        <v>2267.0560500000001</v>
      </c>
      <c r="AU22" s="185">
        <f t="shared" si="27"/>
        <v>270.85714285714283</v>
      </c>
      <c r="AV22" s="214">
        <v>204</v>
      </c>
      <c r="AW22" s="215">
        <f t="shared" si="28"/>
        <v>0.5783184754521965</v>
      </c>
      <c r="AX22" s="214">
        <f t="shared" si="29"/>
        <v>1074.2844</v>
      </c>
      <c r="AY22" s="214">
        <f t="shared" si="30"/>
        <v>2506.6636000000003</v>
      </c>
      <c r="AZ22" s="185">
        <f t="shared" si="31"/>
        <v>331.04761904761904</v>
      </c>
      <c r="BA22" s="214">
        <v>249</v>
      </c>
      <c r="BB22" s="215">
        <f t="shared" si="32"/>
        <v>0.577545322410148</v>
      </c>
      <c r="BC22" s="214">
        <f t="shared" si="33"/>
        <v>1311.2589</v>
      </c>
      <c r="BD22" s="214">
        <f t="shared" si="34"/>
        <v>2503.3124454545455</v>
      </c>
      <c r="BE22" s="185">
        <f t="shared" si="35"/>
        <v>391.23809523809524</v>
      </c>
      <c r="BF22" s="214">
        <v>313</v>
      </c>
      <c r="BG22" s="215">
        <f t="shared" si="36"/>
        <v>0.61429982856290999</v>
      </c>
      <c r="BH22" s="214">
        <f t="shared" si="37"/>
        <v>1648.2892999999999</v>
      </c>
      <c r="BI22" s="214">
        <f t="shared" si="38"/>
        <v>2662.6211769230767</v>
      </c>
      <c r="BJ22" s="185">
        <f t="shared" si="39"/>
        <v>451.42857142857144</v>
      </c>
      <c r="BK22" s="214">
        <v>373</v>
      </c>
      <c r="BL22" s="215">
        <f t="shared" si="40"/>
        <v>0.63444938630490955</v>
      </c>
      <c r="BM22" s="214">
        <f t="shared" si="41"/>
        <v>1964.2552999999998</v>
      </c>
      <c r="BN22" s="214">
        <f t="shared" si="42"/>
        <v>2749.9574199999997</v>
      </c>
      <c r="BO22" s="185">
        <f t="shared" si="43"/>
        <v>511.61904761904759</v>
      </c>
      <c r="BP22" s="214">
        <v>393</v>
      </c>
      <c r="BQ22" s="215">
        <f t="shared" si="44"/>
        <v>0.58982481190150482</v>
      </c>
      <c r="BR22" s="214">
        <f t="shared" si="45"/>
        <v>2069.5772999999999</v>
      </c>
      <c r="BS22" s="214">
        <f t="shared" si="46"/>
        <v>2556.5366647058822</v>
      </c>
      <c r="BT22" s="185">
        <f t="shared" si="47"/>
        <v>571.80952380952385</v>
      </c>
      <c r="BU22" s="214">
        <v>438</v>
      </c>
      <c r="BV22" s="215">
        <f t="shared" si="48"/>
        <v>0.58816600367197058</v>
      </c>
      <c r="BW22" s="242">
        <f t="shared" si="49"/>
        <v>2306.5517999999997</v>
      </c>
      <c r="BX22" s="242">
        <f t="shared" si="50"/>
        <v>2549.3467263157891</v>
      </c>
    </row>
    <row r="23" spans="1:76" s="181" customFormat="1" ht="23.25" customHeight="1" x14ac:dyDescent="0.2">
      <c r="A23" s="203" t="s">
        <v>20</v>
      </c>
      <c r="B23" s="227" t="s">
        <v>65</v>
      </c>
      <c r="C23" s="202" t="s">
        <v>70</v>
      </c>
      <c r="D23" s="247" t="s">
        <v>80</v>
      </c>
      <c r="E23" s="259">
        <v>11173458</v>
      </c>
      <c r="F23" s="198">
        <v>7</v>
      </c>
      <c r="G23" s="258">
        <v>4</v>
      </c>
      <c r="H23" s="245"/>
      <c r="I23" s="245"/>
      <c r="J23" s="245">
        <f>630+630+630</f>
        <v>1890</v>
      </c>
      <c r="K23" s="212">
        <v>3.7639999999999998</v>
      </c>
      <c r="L23" s="225">
        <v>625</v>
      </c>
      <c r="M23" s="212">
        <f t="shared" si="0"/>
        <v>3.7639999999999998</v>
      </c>
      <c r="N23" s="224">
        <v>625</v>
      </c>
      <c r="O23" s="157">
        <f t="shared" si="1"/>
        <v>2352.5</v>
      </c>
      <c r="P23" s="157">
        <f t="shared" si="2"/>
        <v>2469.6</v>
      </c>
      <c r="Q23" s="157">
        <f t="shared" si="3"/>
        <v>4359.6000000000004</v>
      </c>
      <c r="R23" s="209">
        <f t="shared" si="4"/>
        <v>0.53961372602991098</v>
      </c>
      <c r="S23" s="222">
        <f t="shared" si="5"/>
        <v>53.961372602991098</v>
      </c>
      <c r="T23" s="248">
        <v>54.4</v>
      </c>
      <c r="U23" s="220">
        <f t="shared" si="6"/>
        <v>356.92412327311371</v>
      </c>
      <c r="V23" s="219">
        <f t="shared" si="7"/>
        <v>3.7639999999999998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59.523809523809526</v>
      </c>
      <c r="AB23" s="214">
        <v>50</v>
      </c>
      <c r="AC23" s="215">
        <f t="shared" si="12"/>
        <v>0.4532755298651252</v>
      </c>
      <c r="AD23" s="214">
        <f t="shared" si="13"/>
        <v>188.2</v>
      </c>
      <c r="AE23" s="214">
        <f t="shared" si="14"/>
        <v>1976.1</v>
      </c>
      <c r="AF23" s="216">
        <f t="shared" si="15"/>
        <v>119.04761904761905</v>
      </c>
      <c r="AG23" s="214">
        <v>132</v>
      </c>
      <c r="AH23" s="215">
        <f t="shared" si="16"/>
        <v>0.59832369942196517</v>
      </c>
      <c r="AI23" s="214">
        <f t="shared" si="17"/>
        <v>496.84799999999996</v>
      </c>
      <c r="AJ23" s="214">
        <f t="shared" si="18"/>
        <v>2608.4519999999998</v>
      </c>
      <c r="AK23" s="185">
        <f t="shared" si="19"/>
        <v>178.57142857142858</v>
      </c>
      <c r="AL23" s="214">
        <v>180</v>
      </c>
      <c r="AM23" s="215">
        <f t="shared" si="20"/>
        <v>0.54393063583815027</v>
      </c>
      <c r="AN23" s="214">
        <f t="shared" si="21"/>
        <v>677.52</v>
      </c>
      <c r="AO23" s="214">
        <f t="shared" si="22"/>
        <v>2371.3200000000002</v>
      </c>
      <c r="AP23" s="185">
        <f t="shared" si="23"/>
        <v>238.0952380952381</v>
      </c>
      <c r="AQ23" s="214">
        <v>240</v>
      </c>
      <c r="AR23" s="215">
        <f t="shared" si="24"/>
        <v>0.54393063583815016</v>
      </c>
      <c r="AS23" s="214">
        <f t="shared" si="25"/>
        <v>903.3599999999999</v>
      </c>
      <c r="AT23" s="214">
        <f t="shared" si="26"/>
        <v>2371.3199999999997</v>
      </c>
      <c r="AU23" s="185">
        <f t="shared" si="27"/>
        <v>267.85714285714289</v>
      </c>
      <c r="AV23" s="214">
        <v>282</v>
      </c>
      <c r="AW23" s="215">
        <f t="shared" si="28"/>
        <v>0.56810533076429015</v>
      </c>
      <c r="AX23" s="214">
        <f t="shared" si="29"/>
        <v>1061.4479999999999</v>
      </c>
      <c r="AY23" s="214">
        <f t="shared" si="30"/>
        <v>2476.7119999999995</v>
      </c>
      <c r="AZ23" s="185">
        <f t="shared" si="31"/>
        <v>327.38095238095241</v>
      </c>
      <c r="BA23" s="214">
        <v>372</v>
      </c>
      <c r="BB23" s="215">
        <f t="shared" si="32"/>
        <v>0.61315817130846018</v>
      </c>
      <c r="BC23" s="214">
        <f t="shared" si="33"/>
        <v>1400.2079999999999</v>
      </c>
      <c r="BD23" s="214">
        <f t="shared" si="34"/>
        <v>2673.1243636363633</v>
      </c>
      <c r="BE23" s="185">
        <f t="shared" si="35"/>
        <v>386.90476190476193</v>
      </c>
      <c r="BF23" s="214">
        <v>432</v>
      </c>
      <c r="BG23" s="215">
        <f t="shared" si="36"/>
        <v>0.60250778123610482</v>
      </c>
      <c r="BH23" s="214">
        <f t="shared" si="37"/>
        <v>1626.048</v>
      </c>
      <c r="BI23" s="214">
        <f t="shared" si="38"/>
        <v>2626.6929230769229</v>
      </c>
      <c r="BJ23" s="185">
        <f t="shared" si="39"/>
        <v>446.42857142857144</v>
      </c>
      <c r="BK23" s="214">
        <v>512</v>
      </c>
      <c r="BL23" s="215">
        <f t="shared" si="40"/>
        <v>0.61887219010918437</v>
      </c>
      <c r="BM23" s="214">
        <f t="shared" si="41"/>
        <v>1927.1679999999999</v>
      </c>
      <c r="BN23" s="214">
        <f t="shared" si="42"/>
        <v>2698.0352000000003</v>
      </c>
      <c r="BO23" s="185">
        <f t="shared" si="43"/>
        <v>505.95238095238096</v>
      </c>
      <c r="BP23" s="214">
        <v>582</v>
      </c>
      <c r="BQ23" s="215">
        <f t="shared" si="44"/>
        <v>0.62072084325059484</v>
      </c>
      <c r="BR23" s="214">
        <f t="shared" si="45"/>
        <v>2190.6479999999997</v>
      </c>
      <c r="BS23" s="214">
        <f t="shared" si="46"/>
        <v>2706.0945882352935</v>
      </c>
      <c r="BT23" s="185">
        <f t="shared" si="47"/>
        <v>565.47619047619048</v>
      </c>
      <c r="BU23" s="214">
        <v>642</v>
      </c>
      <c r="BV23" s="215">
        <f t="shared" si="48"/>
        <v>0.61263766352296922</v>
      </c>
      <c r="BW23" s="242">
        <f t="shared" si="49"/>
        <v>2416.4879999999998</v>
      </c>
      <c r="BX23" s="242">
        <f t="shared" si="50"/>
        <v>2670.8551578947367</v>
      </c>
    </row>
    <row r="24" spans="1:76" s="181" customFormat="1" ht="23.25" customHeight="1" x14ac:dyDescent="0.2">
      <c r="A24" s="203" t="s">
        <v>20</v>
      </c>
      <c r="B24" s="227" t="s">
        <v>65</v>
      </c>
      <c r="C24" s="202" t="s">
        <v>70</v>
      </c>
      <c r="D24" s="247" t="s">
        <v>79</v>
      </c>
      <c r="E24" s="259">
        <v>11229151</v>
      </c>
      <c r="F24" s="198">
        <v>6</v>
      </c>
      <c r="G24" s="258">
        <v>6</v>
      </c>
      <c r="H24" s="246"/>
      <c r="I24" s="245"/>
      <c r="J24" s="245">
        <v>630</v>
      </c>
      <c r="K24" s="212">
        <v>5.2992999999999997</v>
      </c>
      <c r="L24" s="225">
        <v>734</v>
      </c>
      <c r="M24" s="212">
        <f t="shared" si="0"/>
        <v>5.2992999999999997</v>
      </c>
      <c r="N24" s="224">
        <v>734</v>
      </c>
      <c r="O24" s="157">
        <f t="shared" si="1"/>
        <v>3889.6861999999996</v>
      </c>
      <c r="P24" s="157">
        <f t="shared" si="2"/>
        <v>3704.3999999999996</v>
      </c>
      <c r="Q24" s="157">
        <f t="shared" si="3"/>
        <v>4334.3999999999996</v>
      </c>
      <c r="R24" s="209">
        <f t="shared" si="4"/>
        <v>0.89739899409376156</v>
      </c>
      <c r="S24" s="222">
        <f t="shared" si="5"/>
        <v>89.73989940937615</v>
      </c>
      <c r="T24" s="243">
        <v>90</v>
      </c>
      <c r="U24" s="220">
        <f t="shared" si="6"/>
        <v>629.13214952918304</v>
      </c>
      <c r="V24" s="219">
        <f t="shared" si="7"/>
        <v>5.2992999999999997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69.904761904761898</v>
      </c>
      <c r="AB24" s="214">
        <v>30</v>
      </c>
      <c r="AC24" s="215">
        <f t="shared" si="12"/>
        <v>0.38512354651162789</v>
      </c>
      <c r="AD24" s="214">
        <f t="shared" si="13"/>
        <v>158.97899999999998</v>
      </c>
      <c r="AE24" s="214">
        <f t="shared" si="14"/>
        <v>1669.2794999999999</v>
      </c>
      <c r="AF24" s="216">
        <f t="shared" si="15"/>
        <v>139.8095238095238</v>
      </c>
      <c r="AG24" s="214">
        <v>84</v>
      </c>
      <c r="AH24" s="215">
        <f t="shared" si="16"/>
        <v>0.53917296511627899</v>
      </c>
      <c r="AI24" s="214">
        <f t="shared" si="17"/>
        <v>445.14119999999997</v>
      </c>
      <c r="AJ24" s="214">
        <f t="shared" si="18"/>
        <v>2336.9912999999997</v>
      </c>
      <c r="AK24" s="185">
        <f t="shared" si="19"/>
        <v>209.71428571428569</v>
      </c>
      <c r="AL24" s="214">
        <v>144</v>
      </c>
      <c r="AM24" s="215">
        <f t="shared" si="20"/>
        <v>0.61619767441860474</v>
      </c>
      <c r="AN24" s="214">
        <f t="shared" si="21"/>
        <v>763.0992</v>
      </c>
      <c r="AO24" s="214">
        <f t="shared" si="22"/>
        <v>2670.8472000000002</v>
      </c>
      <c r="AP24" s="185">
        <f t="shared" si="23"/>
        <v>279.61904761904759</v>
      </c>
      <c r="AQ24" s="214">
        <v>234</v>
      </c>
      <c r="AR24" s="215">
        <f t="shared" si="24"/>
        <v>0.75099091569767451</v>
      </c>
      <c r="AS24" s="214">
        <f t="shared" si="25"/>
        <v>1240.0362</v>
      </c>
      <c r="AT24" s="214">
        <f t="shared" si="26"/>
        <v>3255.0950250000001</v>
      </c>
      <c r="AU24" s="185">
        <f t="shared" si="27"/>
        <v>314.57142857142856</v>
      </c>
      <c r="AV24" s="214">
        <v>294</v>
      </c>
      <c r="AW24" s="215">
        <f t="shared" si="28"/>
        <v>0.83871350129198963</v>
      </c>
      <c r="AX24" s="214">
        <f t="shared" si="29"/>
        <v>1557.9941999999999</v>
      </c>
      <c r="AY24" s="214">
        <f t="shared" si="30"/>
        <v>3635.3197999999993</v>
      </c>
      <c r="AZ24" s="185">
        <f t="shared" si="31"/>
        <v>384.47619047619042</v>
      </c>
      <c r="BA24" s="214">
        <v>354</v>
      </c>
      <c r="BB24" s="215">
        <f t="shared" si="32"/>
        <v>0.82626506342494721</v>
      </c>
      <c r="BC24" s="214">
        <f t="shared" si="33"/>
        <v>1875.9521999999999</v>
      </c>
      <c r="BD24" s="214">
        <f t="shared" si="34"/>
        <v>3581.3632909090907</v>
      </c>
      <c r="BE24" s="185">
        <f t="shared" si="35"/>
        <v>454.38095238095235</v>
      </c>
      <c r="BF24" s="214">
        <v>474</v>
      </c>
      <c r="BG24" s="215">
        <f t="shared" si="36"/>
        <v>0.93614646690518788</v>
      </c>
      <c r="BH24" s="214">
        <f t="shared" si="37"/>
        <v>2511.8681999999999</v>
      </c>
      <c r="BI24" s="214">
        <f t="shared" si="38"/>
        <v>4057.6332461538459</v>
      </c>
      <c r="BJ24" s="185">
        <f t="shared" si="39"/>
        <v>524.28571428571422</v>
      </c>
      <c r="BK24" s="214">
        <v>567</v>
      </c>
      <c r="BL24" s="215">
        <f t="shared" si="40"/>
        <v>0.97051133720930227</v>
      </c>
      <c r="BM24" s="214">
        <f t="shared" si="41"/>
        <v>3004.7030999999997</v>
      </c>
      <c r="BN24" s="214">
        <f t="shared" si="42"/>
        <v>4206.5843399999994</v>
      </c>
      <c r="BO24" s="185">
        <f t="shared" si="43"/>
        <v>594.19047619047615</v>
      </c>
      <c r="BP24" s="214">
        <v>614</v>
      </c>
      <c r="BQ24" s="215">
        <f t="shared" si="44"/>
        <v>0.92731708846329242</v>
      </c>
      <c r="BR24" s="214">
        <f t="shared" si="45"/>
        <v>3253.7701999999999</v>
      </c>
      <c r="BS24" s="214">
        <f t="shared" si="46"/>
        <v>4019.3631882352943</v>
      </c>
      <c r="BT24" s="185">
        <f t="shared" si="47"/>
        <v>664.09523809523807</v>
      </c>
      <c r="BU24" s="214">
        <v>664</v>
      </c>
      <c r="BV24" s="215">
        <f t="shared" si="48"/>
        <v>0.89727029783761725</v>
      </c>
      <c r="BW24" s="242">
        <f t="shared" si="49"/>
        <v>3518.7351999999996</v>
      </c>
      <c r="BX24" s="242">
        <f t="shared" si="50"/>
        <v>3889.1283789473678</v>
      </c>
    </row>
    <row r="25" spans="1:76" s="181" customFormat="1" ht="23.25" customHeight="1" x14ac:dyDescent="0.2">
      <c r="A25" s="203" t="s">
        <v>20</v>
      </c>
      <c r="B25" s="227" t="s">
        <v>65</v>
      </c>
      <c r="C25" s="202" t="s">
        <v>70</v>
      </c>
      <c r="D25" s="247" t="s">
        <v>78</v>
      </c>
      <c r="E25" s="259">
        <v>11229151</v>
      </c>
      <c r="F25" s="198">
        <v>6</v>
      </c>
      <c r="G25" s="258">
        <v>6</v>
      </c>
      <c r="H25" s="245"/>
      <c r="I25" s="246"/>
      <c r="J25" s="245">
        <v>630</v>
      </c>
      <c r="K25" s="212">
        <v>5.2992999999999997</v>
      </c>
      <c r="L25" s="225">
        <v>693</v>
      </c>
      <c r="M25" s="212">
        <f t="shared" si="0"/>
        <v>5.2992999999999997</v>
      </c>
      <c r="N25" s="224">
        <v>693</v>
      </c>
      <c r="O25" s="157">
        <f t="shared" si="1"/>
        <v>3672.4148999999998</v>
      </c>
      <c r="P25" s="157">
        <f t="shared" si="2"/>
        <v>3704.3999999999996</v>
      </c>
      <c r="Q25" s="157">
        <f t="shared" si="3"/>
        <v>4334.3999999999996</v>
      </c>
      <c r="R25" s="209">
        <f t="shared" si="4"/>
        <v>0.84727180232558141</v>
      </c>
      <c r="S25" s="222">
        <f t="shared" si="5"/>
        <v>84.72718023255814</v>
      </c>
      <c r="T25" s="251">
        <v>85</v>
      </c>
      <c r="U25" s="220">
        <f t="shared" si="6"/>
        <v>594.18036344422842</v>
      </c>
      <c r="V25" s="219">
        <f t="shared" si="7"/>
        <v>5.2992999999999997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66</v>
      </c>
      <c r="AB25" s="214">
        <v>60</v>
      </c>
      <c r="AC25" s="215">
        <f t="shared" si="12"/>
        <v>0.77024709302325578</v>
      </c>
      <c r="AD25" s="214">
        <f t="shared" si="13"/>
        <v>317.95799999999997</v>
      </c>
      <c r="AE25" s="214">
        <f t="shared" si="14"/>
        <v>3338.5589999999997</v>
      </c>
      <c r="AF25" s="216">
        <f t="shared" si="15"/>
        <v>132</v>
      </c>
      <c r="AG25" s="214">
        <v>95</v>
      </c>
      <c r="AH25" s="215">
        <f t="shared" si="16"/>
        <v>0.60977894864341087</v>
      </c>
      <c r="AI25" s="214">
        <f t="shared" si="17"/>
        <v>503.43349999999998</v>
      </c>
      <c r="AJ25" s="214">
        <f t="shared" si="18"/>
        <v>2643.0258749999998</v>
      </c>
      <c r="AK25" s="185">
        <f t="shared" si="19"/>
        <v>198</v>
      </c>
      <c r="AL25" s="214">
        <v>180</v>
      </c>
      <c r="AM25" s="215">
        <f t="shared" si="20"/>
        <v>0.77024709302325578</v>
      </c>
      <c r="AN25" s="214">
        <f t="shared" si="21"/>
        <v>953.87399999999991</v>
      </c>
      <c r="AO25" s="214">
        <f t="shared" si="22"/>
        <v>3338.5589999999997</v>
      </c>
      <c r="AP25" s="185">
        <f t="shared" si="23"/>
        <v>264</v>
      </c>
      <c r="AQ25" s="214">
        <v>220</v>
      </c>
      <c r="AR25" s="215">
        <f t="shared" si="24"/>
        <v>0.70605983527131788</v>
      </c>
      <c r="AS25" s="214">
        <f t="shared" si="25"/>
        <v>1165.846</v>
      </c>
      <c r="AT25" s="214">
        <f t="shared" si="26"/>
        <v>3060.34575</v>
      </c>
      <c r="AU25" s="185">
        <f t="shared" si="27"/>
        <v>297</v>
      </c>
      <c r="AV25" s="214">
        <v>240</v>
      </c>
      <c r="AW25" s="215">
        <f t="shared" si="28"/>
        <v>0.68466408268733847</v>
      </c>
      <c r="AX25" s="214">
        <f t="shared" si="29"/>
        <v>1271.8319999999999</v>
      </c>
      <c r="AY25" s="214">
        <f t="shared" si="30"/>
        <v>2967.6079999999997</v>
      </c>
      <c r="AZ25" s="185">
        <f t="shared" si="31"/>
        <v>363</v>
      </c>
      <c r="BA25" s="214">
        <v>320</v>
      </c>
      <c r="BB25" s="215">
        <f t="shared" si="32"/>
        <v>0.746906272022551</v>
      </c>
      <c r="BC25" s="214">
        <f t="shared" si="33"/>
        <v>1695.7759999999998</v>
      </c>
      <c r="BD25" s="214">
        <f t="shared" si="34"/>
        <v>3237.3905454545447</v>
      </c>
      <c r="BE25" s="185">
        <f t="shared" si="35"/>
        <v>429</v>
      </c>
      <c r="BF25" s="214">
        <v>420</v>
      </c>
      <c r="BG25" s="215">
        <f t="shared" si="36"/>
        <v>0.82949686940966005</v>
      </c>
      <c r="BH25" s="214">
        <f t="shared" si="37"/>
        <v>2225.7059999999997</v>
      </c>
      <c r="BI25" s="214">
        <f t="shared" si="38"/>
        <v>3595.3712307692304</v>
      </c>
      <c r="BJ25" s="185">
        <f t="shared" si="39"/>
        <v>495</v>
      </c>
      <c r="BK25" s="214">
        <v>530</v>
      </c>
      <c r="BL25" s="215">
        <f t="shared" si="40"/>
        <v>0.90717990956072359</v>
      </c>
      <c r="BM25" s="214">
        <f t="shared" si="41"/>
        <v>2808.6289999999999</v>
      </c>
      <c r="BN25" s="214">
        <f t="shared" si="42"/>
        <v>3932.0805999999998</v>
      </c>
      <c r="BO25" s="185">
        <f t="shared" si="43"/>
        <v>561</v>
      </c>
      <c r="BP25" s="214">
        <v>612</v>
      </c>
      <c r="BQ25" s="215">
        <f t="shared" si="44"/>
        <v>0.92429651162790694</v>
      </c>
      <c r="BR25" s="214">
        <f t="shared" si="45"/>
        <v>3243.1715999999997</v>
      </c>
      <c r="BS25" s="214">
        <f t="shared" si="46"/>
        <v>4006.2707999999993</v>
      </c>
      <c r="BT25" s="185">
        <f t="shared" si="47"/>
        <v>627</v>
      </c>
      <c r="BU25" s="214">
        <v>662</v>
      </c>
      <c r="BV25" s="215">
        <f t="shared" si="48"/>
        <v>0.89456767645858837</v>
      </c>
      <c r="BW25" s="242">
        <f t="shared" si="49"/>
        <v>3508.1365999999998</v>
      </c>
      <c r="BX25" s="242">
        <f t="shared" si="50"/>
        <v>3877.4141368421051</v>
      </c>
    </row>
    <row r="26" spans="1:76" s="181" customFormat="1" ht="23.25" customHeight="1" x14ac:dyDescent="0.2">
      <c r="A26" s="203" t="s">
        <v>20</v>
      </c>
      <c r="B26" s="227" t="s">
        <v>72</v>
      </c>
      <c r="C26" s="202" t="s">
        <v>70</v>
      </c>
      <c r="D26" s="247" t="s">
        <v>77</v>
      </c>
      <c r="E26" s="259">
        <v>11173458</v>
      </c>
      <c r="F26" s="198">
        <v>7</v>
      </c>
      <c r="G26" s="258">
        <v>7</v>
      </c>
      <c r="H26" s="245"/>
      <c r="I26" s="245"/>
      <c r="J26" s="245"/>
      <c r="K26" s="212">
        <v>3.7639999999999998</v>
      </c>
      <c r="L26" s="225">
        <v>890</v>
      </c>
      <c r="M26" s="212">
        <f t="shared" si="0"/>
        <v>3.7639999999999998</v>
      </c>
      <c r="N26" s="224">
        <v>890</v>
      </c>
      <c r="O26" s="157">
        <f t="shared" si="1"/>
        <v>3349.96</v>
      </c>
      <c r="P26" s="157">
        <f t="shared" si="2"/>
        <v>4321.8</v>
      </c>
      <c r="Q26" s="157">
        <f t="shared" si="3"/>
        <v>4321.8</v>
      </c>
      <c r="R26" s="209">
        <f t="shared" si="4"/>
        <v>0.77513073256513487</v>
      </c>
      <c r="S26" s="222">
        <f t="shared" si="5"/>
        <v>77.513073256513493</v>
      </c>
      <c r="T26" s="251">
        <v>77.5</v>
      </c>
      <c r="U26" s="220">
        <f>((((G26*$S$1))*T26)/K26)/100</f>
        <v>889.84989373007443</v>
      </c>
      <c r="V26" s="219">
        <f t="shared" si="7"/>
        <v>3.7639999999999998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84.761904761904759</v>
      </c>
      <c r="AB26" s="214">
        <v>60</v>
      </c>
      <c r="AC26" s="215">
        <f t="shared" si="12"/>
        <v>0.54868804664723025</v>
      </c>
      <c r="AD26" s="214">
        <f t="shared" si="13"/>
        <v>225.83999999999997</v>
      </c>
      <c r="AE26" s="214">
        <f t="shared" si="14"/>
        <v>2371.3199999999997</v>
      </c>
      <c r="AF26" s="216">
        <f t="shared" si="15"/>
        <v>169.52380952380952</v>
      </c>
      <c r="AG26" s="214">
        <v>169</v>
      </c>
      <c r="AH26" s="215">
        <f t="shared" si="16"/>
        <v>0.77273566569484931</v>
      </c>
      <c r="AI26" s="214">
        <f t="shared" si="17"/>
        <v>636.11599999999999</v>
      </c>
      <c r="AJ26" s="214">
        <f t="shared" si="18"/>
        <v>3339.6089999999999</v>
      </c>
      <c r="AK26" s="185">
        <f t="shared" si="19"/>
        <v>254.28571428571428</v>
      </c>
      <c r="AL26" s="214">
        <v>240</v>
      </c>
      <c r="AM26" s="215">
        <f t="shared" si="20"/>
        <v>0.73158406219630689</v>
      </c>
      <c r="AN26" s="214">
        <f t="shared" si="21"/>
        <v>903.3599999999999</v>
      </c>
      <c r="AO26" s="214">
        <f t="shared" si="22"/>
        <v>3161.7599999999993</v>
      </c>
      <c r="AP26" s="185">
        <f t="shared" si="23"/>
        <v>339.04761904761904</v>
      </c>
      <c r="AQ26" s="214">
        <v>300</v>
      </c>
      <c r="AR26" s="215">
        <f t="shared" si="24"/>
        <v>0.68586005830903785</v>
      </c>
      <c r="AS26" s="214">
        <f t="shared" si="25"/>
        <v>1129.2</v>
      </c>
      <c r="AT26" s="214">
        <f t="shared" si="26"/>
        <v>2964.15</v>
      </c>
      <c r="AU26" s="185">
        <f t="shared" si="27"/>
        <v>381.42857142857144</v>
      </c>
      <c r="AV26" s="214">
        <v>355</v>
      </c>
      <c r="AW26" s="215">
        <f t="shared" si="28"/>
        <v>0.72142317244358056</v>
      </c>
      <c r="AX26" s="214">
        <f t="shared" si="29"/>
        <v>1336.22</v>
      </c>
      <c r="AY26" s="214">
        <f t="shared" si="30"/>
        <v>3117.8466666666668</v>
      </c>
      <c r="AZ26" s="185">
        <f t="shared" si="31"/>
        <v>466.19047619047615</v>
      </c>
      <c r="BA26" s="214">
        <v>445</v>
      </c>
      <c r="BB26" s="215">
        <f t="shared" si="32"/>
        <v>0.73989751744853793</v>
      </c>
      <c r="BC26" s="214">
        <f t="shared" si="33"/>
        <v>1674.98</v>
      </c>
      <c r="BD26" s="214">
        <f t="shared" si="34"/>
        <v>3197.6890909090912</v>
      </c>
      <c r="BE26" s="185">
        <f t="shared" si="35"/>
        <v>550.95238095238096</v>
      </c>
      <c r="BF26" s="214">
        <v>520</v>
      </c>
      <c r="BG26" s="215">
        <f t="shared" si="36"/>
        <v>0.73158406219630712</v>
      </c>
      <c r="BH26" s="214">
        <f t="shared" si="37"/>
        <v>1957.28</v>
      </c>
      <c r="BI26" s="214">
        <f t="shared" si="38"/>
        <v>3161.76</v>
      </c>
      <c r="BJ26" s="185">
        <f t="shared" si="39"/>
        <v>635.71428571428567</v>
      </c>
      <c r="BK26" s="214">
        <v>600</v>
      </c>
      <c r="BL26" s="215">
        <f t="shared" si="40"/>
        <v>0.73158406219630712</v>
      </c>
      <c r="BM26" s="214">
        <f t="shared" si="41"/>
        <v>2258.4</v>
      </c>
      <c r="BN26" s="214">
        <f t="shared" si="42"/>
        <v>3161.76</v>
      </c>
      <c r="BO26" s="185">
        <f t="shared" si="43"/>
        <v>720.47619047619048</v>
      </c>
      <c r="BP26" s="214">
        <v>680</v>
      </c>
      <c r="BQ26" s="215">
        <f t="shared" si="44"/>
        <v>0.73158406219630712</v>
      </c>
      <c r="BR26" s="214">
        <f t="shared" si="45"/>
        <v>2559.52</v>
      </c>
      <c r="BS26" s="214">
        <f t="shared" si="46"/>
        <v>3161.76</v>
      </c>
      <c r="BT26" s="185">
        <f t="shared" si="47"/>
        <v>805.23809523809518</v>
      </c>
      <c r="BU26" s="214">
        <v>732</v>
      </c>
      <c r="BV26" s="215">
        <f t="shared" si="48"/>
        <v>0.70463096516802204</v>
      </c>
      <c r="BW26" s="242">
        <f t="shared" si="49"/>
        <v>2755.248</v>
      </c>
      <c r="BX26" s="242">
        <f t="shared" si="50"/>
        <v>3045.2741052631577</v>
      </c>
    </row>
    <row r="27" spans="1:76" s="181" customFormat="1" ht="23.25" customHeight="1" x14ac:dyDescent="0.2">
      <c r="A27" s="203" t="s">
        <v>20</v>
      </c>
      <c r="B27" s="227" t="s">
        <v>72</v>
      </c>
      <c r="C27" s="202" t="s">
        <v>70</v>
      </c>
      <c r="D27" s="247" t="s">
        <v>76</v>
      </c>
      <c r="E27" s="317">
        <v>11173458</v>
      </c>
      <c r="F27" s="198">
        <v>7</v>
      </c>
      <c r="G27" s="258">
        <v>7</v>
      </c>
      <c r="H27" s="246"/>
      <c r="I27" s="245"/>
      <c r="J27" s="245"/>
      <c r="K27" s="212">
        <v>3.7639999999999998</v>
      </c>
      <c r="L27" s="225">
        <v>610</v>
      </c>
      <c r="M27" s="212">
        <f t="shared" si="0"/>
        <v>3.7639999999999998</v>
      </c>
      <c r="N27" s="224">
        <v>611</v>
      </c>
      <c r="O27" s="157">
        <f t="shared" si="1"/>
        <v>2299.8040000000001</v>
      </c>
      <c r="P27" s="157">
        <f t="shared" si="2"/>
        <v>4321.8</v>
      </c>
      <c r="Q27" s="157">
        <f t="shared" si="3"/>
        <v>4321.8</v>
      </c>
      <c r="R27" s="209">
        <f t="shared" si="4"/>
        <v>0.53214031190707578</v>
      </c>
      <c r="S27" s="222">
        <f t="shared" si="5"/>
        <v>53.21403119070758</v>
      </c>
      <c r="T27" s="243">
        <v>53.2</v>
      </c>
      <c r="U27" s="220">
        <f t="shared" si="6"/>
        <v>610.83889479277377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58.19047619047619</v>
      </c>
      <c r="AB27" s="214">
        <v>62</v>
      </c>
      <c r="AC27" s="215">
        <f t="shared" si="12"/>
        <v>0.56697764820213803</v>
      </c>
      <c r="AD27" s="214">
        <f t="shared" si="13"/>
        <v>233.36799999999999</v>
      </c>
      <c r="AE27" s="214">
        <f t="shared" si="14"/>
        <v>2450.364</v>
      </c>
      <c r="AF27" s="216">
        <f t="shared" si="15"/>
        <v>116.38095238095238</v>
      </c>
      <c r="AG27" s="214">
        <v>124</v>
      </c>
      <c r="AH27" s="215">
        <f t="shared" si="16"/>
        <v>0.56697764820213803</v>
      </c>
      <c r="AI27" s="214">
        <f t="shared" si="17"/>
        <v>466.73599999999999</v>
      </c>
      <c r="AJ27" s="214">
        <f t="shared" si="18"/>
        <v>2450.364</v>
      </c>
      <c r="AK27" s="185">
        <f t="shared" si="19"/>
        <v>174.57142857142856</v>
      </c>
      <c r="AL27" s="214">
        <v>186</v>
      </c>
      <c r="AM27" s="215">
        <f t="shared" si="20"/>
        <v>0.56697764820213792</v>
      </c>
      <c r="AN27" s="214">
        <f t="shared" si="21"/>
        <v>700.10399999999993</v>
      </c>
      <c r="AO27" s="214">
        <f t="shared" si="22"/>
        <v>2450.3639999999996</v>
      </c>
      <c r="AP27" s="185">
        <f t="shared" si="23"/>
        <v>232.76190476190476</v>
      </c>
      <c r="AQ27" s="214">
        <v>248</v>
      </c>
      <c r="AR27" s="215">
        <f t="shared" si="24"/>
        <v>0.56697764820213803</v>
      </c>
      <c r="AS27" s="214">
        <f t="shared" si="25"/>
        <v>933.47199999999998</v>
      </c>
      <c r="AT27" s="214">
        <f t="shared" si="26"/>
        <v>2450.364</v>
      </c>
      <c r="AU27" s="185">
        <f t="shared" si="27"/>
        <v>261.85714285714283</v>
      </c>
      <c r="AV27" s="214">
        <v>272</v>
      </c>
      <c r="AW27" s="215">
        <f t="shared" si="28"/>
        <v>0.55275240254832081</v>
      </c>
      <c r="AX27" s="214">
        <f t="shared" si="29"/>
        <v>1023.808</v>
      </c>
      <c r="AY27" s="214">
        <f t="shared" si="30"/>
        <v>2388.8853333333332</v>
      </c>
      <c r="AZ27" s="185">
        <f t="shared" si="31"/>
        <v>320.04761904761904</v>
      </c>
      <c r="BA27" s="214">
        <v>341</v>
      </c>
      <c r="BB27" s="215">
        <f t="shared" si="32"/>
        <v>0.56697764820213792</v>
      </c>
      <c r="BC27" s="214">
        <f t="shared" si="33"/>
        <v>1283.5239999999999</v>
      </c>
      <c r="BD27" s="214">
        <f t="shared" si="34"/>
        <v>2450.3639999999996</v>
      </c>
      <c r="BE27" s="185">
        <f t="shared" si="35"/>
        <v>378.23809523809524</v>
      </c>
      <c r="BF27" s="214">
        <v>403</v>
      </c>
      <c r="BG27" s="215">
        <f t="shared" si="36"/>
        <v>0.56697764820213792</v>
      </c>
      <c r="BH27" s="214">
        <f t="shared" si="37"/>
        <v>1516.8919999999998</v>
      </c>
      <c r="BI27" s="214">
        <f t="shared" si="38"/>
        <v>2450.3639999999996</v>
      </c>
      <c r="BJ27" s="185">
        <f t="shared" si="39"/>
        <v>436.42857142857144</v>
      </c>
      <c r="BK27" s="214">
        <v>465</v>
      </c>
      <c r="BL27" s="215">
        <f t="shared" si="40"/>
        <v>0.56697764820213803</v>
      </c>
      <c r="BM27" s="214">
        <f t="shared" si="41"/>
        <v>1750.26</v>
      </c>
      <c r="BN27" s="214">
        <f t="shared" si="42"/>
        <v>2450.364</v>
      </c>
      <c r="BO27" s="185">
        <f t="shared" si="43"/>
        <v>494.61904761904759</v>
      </c>
      <c r="BP27" s="214">
        <v>527</v>
      </c>
      <c r="BQ27" s="215">
        <f t="shared" si="44"/>
        <v>0.56697764820213803</v>
      </c>
      <c r="BR27" s="214">
        <f t="shared" si="45"/>
        <v>1983.6279999999999</v>
      </c>
      <c r="BS27" s="214">
        <f t="shared" si="46"/>
        <v>2450.364</v>
      </c>
      <c r="BT27" s="185">
        <f t="shared" si="47"/>
        <v>552.80952380952385</v>
      </c>
      <c r="BU27" s="214">
        <v>589</v>
      </c>
      <c r="BV27" s="215">
        <f t="shared" si="48"/>
        <v>0.56697764820213803</v>
      </c>
      <c r="BW27" s="242">
        <f t="shared" si="49"/>
        <v>2216.9960000000001</v>
      </c>
      <c r="BX27" s="242">
        <f t="shared" si="50"/>
        <v>2450.364</v>
      </c>
    </row>
    <row r="28" spans="1:76" s="181" customFormat="1" ht="22.5" customHeight="1" x14ac:dyDescent="0.2">
      <c r="A28" s="203" t="s">
        <v>20</v>
      </c>
      <c r="B28" s="227" t="s">
        <v>72</v>
      </c>
      <c r="C28" s="202" t="s">
        <v>70</v>
      </c>
      <c r="D28" s="247" t="s">
        <v>75</v>
      </c>
      <c r="E28" s="317">
        <v>11173458</v>
      </c>
      <c r="F28" s="198">
        <v>7</v>
      </c>
      <c r="G28" s="258">
        <v>7</v>
      </c>
      <c r="H28" s="246"/>
      <c r="I28" s="245"/>
      <c r="J28" s="245"/>
      <c r="K28" s="212">
        <v>3.7639999999999998</v>
      </c>
      <c r="L28" s="225">
        <v>797</v>
      </c>
      <c r="M28" s="212">
        <f t="shared" si="0"/>
        <v>3.7639999999999998</v>
      </c>
      <c r="N28" s="224">
        <v>797</v>
      </c>
      <c r="O28" s="157">
        <f t="shared" si="1"/>
        <v>2999.9079999999999</v>
      </c>
      <c r="P28" s="157">
        <f t="shared" si="2"/>
        <v>4321.8</v>
      </c>
      <c r="Q28" s="157">
        <f t="shared" si="3"/>
        <v>4321.8</v>
      </c>
      <c r="R28" s="209">
        <f t="shared" si="4"/>
        <v>0.69413392567911514</v>
      </c>
      <c r="S28" s="222">
        <f t="shared" si="5"/>
        <v>69.413392567911515</v>
      </c>
      <c r="T28" s="243">
        <v>69.400000000000006</v>
      </c>
      <c r="U28" s="220">
        <f t="shared" si="6"/>
        <v>796.84622741764088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75.904761904761898</v>
      </c>
      <c r="AB28" s="214">
        <v>31</v>
      </c>
      <c r="AC28" s="215">
        <f t="shared" si="12"/>
        <v>0.28348882410106901</v>
      </c>
      <c r="AD28" s="214">
        <f t="shared" si="13"/>
        <v>116.684</v>
      </c>
      <c r="AE28" s="214">
        <f t="shared" si="14"/>
        <v>1225.182</v>
      </c>
      <c r="AF28" s="216">
        <f t="shared" si="15"/>
        <v>151.8095238095238</v>
      </c>
      <c r="AG28" s="214">
        <v>94</v>
      </c>
      <c r="AH28" s="215">
        <f t="shared" si="16"/>
        <v>0.42980563654033038</v>
      </c>
      <c r="AI28" s="214">
        <f t="shared" si="17"/>
        <v>353.81599999999997</v>
      </c>
      <c r="AJ28" s="214">
        <f t="shared" si="18"/>
        <v>1857.5339999999999</v>
      </c>
      <c r="AK28" s="185">
        <f t="shared" si="19"/>
        <v>227.71428571428569</v>
      </c>
      <c r="AL28" s="214">
        <v>160</v>
      </c>
      <c r="AM28" s="215">
        <f t="shared" si="20"/>
        <v>0.48772270813087143</v>
      </c>
      <c r="AN28" s="214">
        <f t="shared" si="21"/>
        <v>602.24</v>
      </c>
      <c r="AO28" s="214">
        <f t="shared" si="22"/>
        <v>2107.84</v>
      </c>
      <c r="AP28" s="185">
        <f t="shared" si="23"/>
        <v>303.61904761904759</v>
      </c>
      <c r="AQ28" s="214">
        <v>224</v>
      </c>
      <c r="AR28" s="215">
        <f t="shared" si="24"/>
        <v>0.51210884353741493</v>
      </c>
      <c r="AS28" s="214">
        <f t="shared" si="25"/>
        <v>843.13599999999997</v>
      </c>
      <c r="AT28" s="214">
        <f t="shared" si="26"/>
        <v>2213.232</v>
      </c>
      <c r="AU28" s="185">
        <f t="shared" si="27"/>
        <v>341.57142857142856</v>
      </c>
      <c r="AV28" s="214">
        <v>264</v>
      </c>
      <c r="AW28" s="215">
        <f t="shared" si="28"/>
        <v>0.53649497894395848</v>
      </c>
      <c r="AX28" s="214">
        <f t="shared" si="29"/>
        <v>993.69599999999991</v>
      </c>
      <c r="AY28" s="214">
        <f t="shared" si="30"/>
        <v>2318.6239999999998</v>
      </c>
      <c r="AZ28" s="185">
        <f t="shared" si="31"/>
        <v>417.47619047619042</v>
      </c>
      <c r="BA28" s="214">
        <v>332</v>
      </c>
      <c r="BB28" s="215">
        <f t="shared" si="32"/>
        <v>0.55201342874812254</v>
      </c>
      <c r="BC28" s="214">
        <f t="shared" si="33"/>
        <v>1249.6479999999999</v>
      </c>
      <c r="BD28" s="214">
        <f t="shared" si="34"/>
        <v>2385.691636363636</v>
      </c>
      <c r="BE28" s="185">
        <f t="shared" si="35"/>
        <v>493.38095238095235</v>
      </c>
      <c r="BF28" s="214">
        <v>402</v>
      </c>
      <c r="BG28" s="215">
        <f t="shared" si="36"/>
        <v>0.56557075577483729</v>
      </c>
      <c r="BH28" s="214">
        <f t="shared" si="37"/>
        <v>1513.1279999999999</v>
      </c>
      <c r="BI28" s="214">
        <f t="shared" si="38"/>
        <v>2444.283692307692</v>
      </c>
      <c r="BJ28" s="185">
        <f t="shared" si="39"/>
        <v>569.28571428571422</v>
      </c>
      <c r="BK28" s="214">
        <v>470</v>
      </c>
      <c r="BL28" s="215">
        <f t="shared" si="40"/>
        <v>0.57307418205377392</v>
      </c>
      <c r="BM28" s="214">
        <f t="shared" si="41"/>
        <v>1769.08</v>
      </c>
      <c r="BN28" s="214">
        <f t="shared" si="42"/>
        <v>2476.712</v>
      </c>
      <c r="BO28" s="185">
        <f t="shared" si="43"/>
        <v>645.19047619047615</v>
      </c>
      <c r="BP28" s="214">
        <v>535</v>
      </c>
      <c r="BQ28" s="215">
        <f t="shared" si="44"/>
        <v>0.57558451952209444</v>
      </c>
      <c r="BR28" s="214">
        <f t="shared" si="45"/>
        <v>2013.7399999999998</v>
      </c>
      <c r="BS28" s="214">
        <f t="shared" si="46"/>
        <v>2487.5611764705877</v>
      </c>
      <c r="BT28" s="185">
        <f t="shared" si="47"/>
        <v>721.09523809523807</v>
      </c>
      <c r="BU28" s="214">
        <v>572</v>
      </c>
      <c r="BV28" s="215">
        <f t="shared" si="48"/>
        <v>0.55061326786353637</v>
      </c>
      <c r="BW28" s="242">
        <f t="shared" si="49"/>
        <v>2153.0079999999998</v>
      </c>
      <c r="BX28" s="242">
        <f t="shared" si="50"/>
        <v>2379.6404210526316</v>
      </c>
    </row>
    <row r="29" spans="1:76" s="181" customFormat="1" ht="23.25" customHeight="1" x14ac:dyDescent="0.2">
      <c r="A29" s="203" t="s">
        <v>20</v>
      </c>
      <c r="B29" s="227" t="s">
        <v>72</v>
      </c>
      <c r="C29" s="202" t="s">
        <v>70</v>
      </c>
      <c r="D29" s="247" t="s">
        <v>74</v>
      </c>
      <c r="E29" s="317">
        <v>11173458</v>
      </c>
      <c r="F29" s="198">
        <v>7</v>
      </c>
      <c r="G29" s="258">
        <v>7</v>
      </c>
      <c r="H29" s="246"/>
      <c r="I29" s="246"/>
      <c r="J29" s="245"/>
      <c r="K29" s="212">
        <v>3.7639999999999998</v>
      </c>
      <c r="L29" s="225">
        <v>273</v>
      </c>
      <c r="M29" s="212">
        <f t="shared" si="0"/>
        <v>3.7639999999999998</v>
      </c>
      <c r="N29" s="224">
        <v>273</v>
      </c>
      <c r="O29" s="157">
        <f t="shared" si="1"/>
        <v>1027.5719999999999</v>
      </c>
      <c r="P29" s="157">
        <f t="shared" si="2"/>
        <v>4321.8</v>
      </c>
      <c r="Q29" s="157">
        <f t="shared" si="3"/>
        <v>4321.8</v>
      </c>
      <c r="R29" s="209">
        <f t="shared" si="4"/>
        <v>0.23776482021379977</v>
      </c>
      <c r="S29" s="222">
        <f t="shared" si="5"/>
        <v>23.776482021379977</v>
      </c>
      <c r="T29" s="243">
        <v>23.7</v>
      </c>
      <c r="U29" s="220">
        <f t="shared" si="6"/>
        <v>272.12183846971311</v>
      </c>
      <c r="V29" s="219">
        <f t="shared" si="7"/>
        <v>3.7639999999999998</v>
      </c>
      <c r="W29" s="223"/>
      <c r="X29" s="218">
        <f t="shared" si="8"/>
        <v>0</v>
      </c>
      <c r="Y29" s="187">
        <f t="shared" si="9"/>
        <v>0</v>
      </c>
      <c r="Z29" s="217">
        <f t="shared" si="10"/>
        <v>0</v>
      </c>
      <c r="AA29" s="185">
        <f t="shared" si="11"/>
        <v>26</v>
      </c>
      <c r="AB29" s="214">
        <v>34</v>
      </c>
      <c r="AC29" s="215">
        <f t="shared" si="12"/>
        <v>0.31092322643343051</v>
      </c>
      <c r="AD29" s="214">
        <f t="shared" si="13"/>
        <v>127.976</v>
      </c>
      <c r="AE29" s="214">
        <f t="shared" si="14"/>
        <v>1343.748</v>
      </c>
      <c r="AF29" s="216">
        <f t="shared" si="15"/>
        <v>52</v>
      </c>
      <c r="AG29" s="214">
        <v>90</v>
      </c>
      <c r="AH29" s="215">
        <f t="shared" si="16"/>
        <v>0.41151603498542272</v>
      </c>
      <c r="AI29" s="214">
        <f t="shared" si="17"/>
        <v>338.76</v>
      </c>
      <c r="AJ29" s="214">
        <f t="shared" si="18"/>
        <v>1778.49</v>
      </c>
      <c r="AK29" s="185">
        <f t="shared" si="19"/>
        <v>78</v>
      </c>
      <c r="AL29" s="214">
        <v>130</v>
      </c>
      <c r="AM29" s="215">
        <f t="shared" si="20"/>
        <v>0.39627470035633294</v>
      </c>
      <c r="AN29" s="214">
        <f t="shared" si="21"/>
        <v>489.32</v>
      </c>
      <c r="AO29" s="214">
        <f t="shared" si="22"/>
        <v>1712.62</v>
      </c>
      <c r="AP29" s="185">
        <f t="shared" si="23"/>
        <v>104</v>
      </c>
      <c r="AQ29" s="214">
        <v>174</v>
      </c>
      <c r="AR29" s="215">
        <f t="shared" si="24"/>
        <v>0.39779883381924191</v>
      </c>
      <c r="AS29" s="214">
        <f t="shared" si="25"/>
        <v>654.93599999999992</v>
      </c>
      <c r="AT29" s="214">
        <f t="shared" si="26"/>
        <v>1719.2069999999999</v>
      </c>
      <c r="AU29" s="185">
        <f t="shared" si="27"/>
        <v>117</v>
      </c>
      <c r="AV29" s="214">
        <v>190</v>
      </c>
      <c r="AW29" s="215">
        <f t="shared" si="28"/>
        <v>0.3861138106036065</v>
      </c>
      <c r="AX29" s="214">
        <f t="shared" si="29"/>
        <v>715.16</v>
      </c>
      <c r="AY29" s="214">
        <f t="shared" si="30"/>
        <v>1668.7066666666667</v>
      </c>
      <c r="AZ29" s="185">
        <f t="shared" si="31"/>
        <v>143</v>
      </c>
      <c r="BA29" s="214">
        <v>230</v>
      </c>
      <c r="BB29" s="215">
        <f t="shared" si="32"/>
        <v>0.38241894160261503</v>
      </c>
      <c r="BC29" s="214">
        <f t="shared" si="33"/>
        <v>865.71999999999991</v>
      </c>
      <c r="BD29" s="214">
        <f t="shared" si="34"/>
        <v>1652.7381818181816</v>
      </c>
      <c r="BE29" s="185">
        <f t="shared" si="35"/>
        <v>169</v>
      </c>
      <c r="BF29" s="214">
        <v>240</v>
      </c>
      <c r="BG29" s="215">
        <f t="shared" si="36"/>
        <v>0.33765418255214164</v>
      </c>
      <c r="BH29" s="214">
        <f t="shared" si="37"/>
        <v>903.3599999999999</v>
      </c>
      <c r="BI29" s="214">
        <f t="shared" si="38"/>
        <v>1459.2738461538459</v>
      </c>
      <c r="BJ29" s="185">
        <f t="shared" si="39"/>
        <v>195</v>
      </c>
      <c r="BK29" s="214">
        <v>280</v>
      </c>
      <c r="BL29" s="215">
        <f t="shared" si="40"/>
        <v>0.34140589569160995</v>
      </c>
      <c r="BM29" s="214">
        <f t="shared" si="41"/>
        <v>1053.9199999999998</v>
      </c>
      <c r="BN29" s="214">
        <f t="shared" si="42"/>
        <v>1475.4879999999998</v>
      </c>
      <c r="BO29" s="185">
        <f t="shared" si="43"/>
        <v>221</v>
      </c>
      <c r="BP29" s="214">
        <v>289</v>
      </c>
      <c r="BQ29" s="215">
        <f t="shared" si="44"/>
        <v>0.31092322643343051</v>
      </c>
      <c r="BR29" s="214">
        <f t="shared" si="45"/>
        <v>1087.796</v>
      </c>
      <c r="BS29" s="214">
        <f t="shared" si="46"/>
        <v>1343.748</v>
      </c>
      <c r="BT29" s="185">
        <f t="shared" si="47"/>
        <v>247</v>
      </c>
      <c r="BU29" s="214">
        <v>325</v>
      </c>
      <c r="BV29" s="215">
        <f t="shared" si="48"/>
        <v>0.31284844764973657</v>
      </c>
      <c r="BW29" s="242">
        <f t="shared" si="49"/>
        <v>1223.3</v>
      </c>
      <c r="BX29" s="242">
        <f t="shared" si="50"/>
        <v>1352.0684210526315</v>
      </c>
    </row>
    <row r="30" spans="1:76" s="181" customFormat="1" ht="23.25" customHeight="1" x14ac:dyDescent="0.2">
      <c r="A30" s="203" t="s">
        <v>20</v>
      </c>
      <c r="B30" s="227" t="s">
        <v>72</v>
      </c>
      <c r="C30" s="202" t="s">
        <v>70</v>
      </c>
      <c r="D30" s="247" t="s">
        <v>73</v>
      </c>
      <c r="E30" s="317">
        <v>11173458</v>
      </c>
      <c r="F30" s="198">
        <v>7</v>
      </c>
      <c r="G30" s="258">
        <v>7</v>
      </c>
      <c r="H30" s="245"/>
      <c r="I30" s="246"/>
      <c r="J30" s="245"/>
      <c r="K30" s="212">
        <v>3.7639999999999998</v>
      </c>
      <c r="L30" s="225">
        <v>971</v>
      </c>
      <c r="M30" s="212">
        <f t="shared" si="0"/>
        <v>3.7639999999999998</v>
      </c>
      <c r="N30" s="224">
        <v>971</v>
      </c>
      <c r="O30" s="157">
        <f t="shared" si="1"/>
        <v>3654.8439999999996</v>
      </c>
      <c r="P30" s="157">
        <f t="shared" si="2"/>
        <v>4321.8</v>
      </c>
      <c r="Q30" s="157">
        <f t="shared" si="3"/>
        <v>4321.8</v>
      </c>
      <c r="R30" s="209">
        <f t="shared" si="4"/>
        <v>0.8456763385626358</v>
      </c>
      <c r="S30" s="222">
        <f t="shared" si="5"/>
        <v>84.567633856263583</v>
      </c>
      <c r="T30" s="251">
        <v>84.5</v>
      </c>
      <c r="U30" s="220">
        <f t="shared" si="6"/>
        <v>970.22343251859741</v>
      </c>
      <c r="V30" s="219">
        <f t="shared" si="7"/>
        <v>3.7639999999999998</v>
      </c>
      <c r="W30" s="223"/>
      <c r="X30" s="218">
        <f t="shared" si="8"/>
        <v>0</v>
      </c>
      <c r="Y30" s="187">
        <f t="shared" si="9"/>
        <v>0</v>
      </c>
      <c r="Z30" s="217">
        <f t="shared" si="10"/>
        <v>0</v>
      </c>
      <c r="AA30" s="185">
        <f t="shared" si="11"/>
        <v>92.476190476190482</v>
      </c>
      <c r="AB30" s="214">
        <v>75</v>
      </c>
      <c r="AC30" s="215">
        <f t="shared" si="12"/>
        <v>0.68586005830903785</v>
      </c>
      <c r="AD30" s="214">
        <f t="shared" si="13"/>
        <v>282.3</v>
      </c>
      <c r="AE30" s="214">
        <f t="shared" si="14"/>
        <v>2964.15</v>
      </c>
      <c r="AF30" s="216">
        <f t="shared" si="15"/>
        <v>184.95238095238096</v>
      </c>
      <c r="AG30" s="214">
        <v>145</v>
      </c>
      <c r="AH30" s="215">
        <f t="shared" si="16"/>
        <v>0.66299805636540321</v>
      </c>
      <c r="AI30" s="214">
        <f t="shared" si="17"/>
        <v>545.78</v>
      </c>
      <c r="AJ30" s="214">
        <f t="shared" si="18"/>
        <v>2865.3449999999998</v>
      </c>
      <c r="AK30" s="185">
        <f t="shared" si="19"/>
        <v>277.42857142857144</v>
      </c>
      <c r="AL30" s="214">
        <v>210</v>
      </c>
      <c r="AM30" s="215">
        <f t="shared" si="20"/>
        <v>0.64013605442176857</v>
      </c>
      <c r="AN30" s="214">
        <f t="shared" si="21"/>
        <v>790.43999999999994</v>
      </c>
      <c r="AO30" s="214">
        <f t="shared" si="22"/>
        <v>2766.5399999999995</v>
      </c>
      <c r="AP30" s="185">
        <f t="shared" si="23"/>
        <v>369.90476190476193</v>
      </c>
      <c r="AQ30" s="214">
        <v>285</v>
      </c>
      <c r="AR30" s="215">
        <f t="shared" si="24"/>
        <v>0.65156705539358606</v>
      </c>
      <c r="AS30" s="214">
        <f t="shared" si="25"/>
        <v>1072.74</v>
      </c>
      <c r="AT30" s="214">
        <f t="shared" si="26"/>
        <v>2815.9425000000001</v>
      </c>
      <c r="AU30" s="185">
        <f t="shared" si="27"/>
        <v>416.14285714285717</v>
      </c>
      <c r="AV30" s="214">
        <v>325</v>
      </c>
      <c r="AW30" s="215">
        <f t="shared" si="28"/>
        <v>0.66045783392722168</v>
      </c>
      <c r="AX30" s="214">
        <f t="shared" si="29"/>
        <v>1223.3</v>
      </c>
      <c r="AY30" s="214">
        <f t="shared" si="30"/>
        <v>2854.3666666666668</v>
      </c>
      <c r="AZ30" s="185">
        <f t="shared" si="31"/>
        <v>508.61904761904765</v>
      </c>
      <c r="BA30" s="214">
        <v>462</v>
      </c>
      <c r="BB30" s="215">
        <f t="shared" si="32"/>
        <v>0.76816326530612244</v>
      </c>
      <c r="BC30" s="214">
        <f t="shared" si="33"/>
        <v>1738.9679999999998</v>
      </c>
      <c r="BD30" s="214">
        <f t="shared" si="34"/>
        <v>3319.848</v>
      </c>
      <c r="BE30" s="185">
        <f t="shared" si="35"/>
        <v>601.09523809523807</v>
      </c>
      <c r="BF30" s="214">
        <v>582</v>
      </c>
      <c r="BG30" s="215">
        <f t="shared" si="36"/>
        <v>0.81881139268894354</v>
      </c>
      <c r="BH30" s="214">
        <f t="shared" si="37"/>
        <v>2190.6479999999997</v>
      </c>
      <c r="BI30" s="214">
        <f t="shared" si="38"/>
        <v>3538.7390769230765</v>
      </c>
      <c r="BJ30" s="185">
        <f t="shared" si="39"/>
        <v>693.57142857142867</v>
      </c>
      <c r="BK30" s="214">
        <v>642</v>
      </c>
      <c r="BL30" s="215">
        <f t="shared" si="40"/>
        <v>0.78279494655004855</v>
      </c>
      <c r="BM30" s="214">
        <f t="shared" si="41"/>
        <v>2416.4879999999998</v>
      </c>
      <c r="BN30" s="214">
        <f t="shared" si="42"/>
        <v>3383.0832</v>
      </c>
      <c r="BO30" s="185">
        <f t="shared" si="43"/>
        <v>786.04761904761904</v>
      </c>
      <c r="BP30" s="214">
        <v>102</v>
      </c>
      <c r="BQ30" s="215">
        <f t="shared" si="44"/>
        <v>0.10973760932944607</v>
      </c>
      <c r="BR30" s="214">
        <f t="shared" si="45"/>
        <v>383.928</v>
      </c>
      <c r="BS30" s="214">
        <f t="shared" si="46"/>
        <v>474.26400000000001</v>
      </c>
      <c r="BT30" s="185">
        <f t="shared" si="47"/>
        <v>878.52380952380963</v>
      </c>
      <c r="BU30" s="214">
        <v>900</v>
      </c>
      <c r="BV30" s="215">
        <f t="shared" si="48"/>
        <v>0.86634954733773206</v>
      </c>
      <c r="BW30" s="242">
        <f t="shared" si="49"/>
        <v>3387.6</v>
      </c>
      <c r="BX30" s="242">
        <f t="shared" si="50"/>
        <v>3744.1894736842105</v>
      </c>
    </row>
    <row r="31" spans="1:76" s="181" customFormat="1" ht="23.25" customHeight="1" x14ac:dyDescent="0.2">
      <c r="A31" s="203" t="s">
        <v>20</v>
      </c>
      <c r="B31" s="227" t="s">
        <v>72</v>
      </c>
      <c r="C31" s="202" t="s">
        <v>70</v>
      </c>
      <c r="D31" s="247" t="s">
        <v>71</v>
      </c>
      <c r="E31" s="317">
        <v>11173458</v>
      </c>
      <c r="F31" s="198">
        <v>7</v>
      </c>
      <c r="G31" s="198">
        <v>7</v>
      </c>
      <c r="H31" s="246"/>
      <c r="I31" s="246"/>
      <c r="J31" s="245"/>
      <c r="K31" s="212">
        <v>3.7639999999999998</v>
      </c>
      <c r="L31" s="225">
        <v>1149</v>
      </c>
      <c r="M31" s="212">
        <f t="shared" si="0"/>
        <v>3.7639999999999998</v>
      </c>
      <c r="N31" s="224">
        <v>1149</v>
      </c>
      <c r="O31" s="157">
        <f t="shared" si="1"/>
        <v>4324.8359999999993</v>
      </c>
      <c r="P31" s="157">
        <f t="shared" si="2"/>
        <v>4321.8</v>
      </c>
      <c r="Q31" s="157">
        <f t="shared" si="3"/>
        <v>4321.8</v>
      </c>
      <c r="R31" s="209">
        <f t="shared" si="4"/>
        <v>1.0007024850756627</v>
      </c>
      <c r="S31" s="222">
        <f t="shared" si="5"/>
        <v>100.07024850756628</v>
      </c>
      <c r="T31" s="243">
        <v>100</v>
      </c>
      <c r="U31" s="220">
        <f t="shared" si="6"/>
        <v>1148.1934112646122</v>
      </c>
      <c r="V31" s="219">
        <f t="shared" si="7"/>
        <v>3.7639999999999998</v>
      </c>
      <c r="W31" s="223"/>
      <c r="X31" s="218">
        <f t="shared" si="8"/>
        <v>0</v>
      </c>
      <c r="Y31" s="187">
        <f t="shared" si="9"/>
        <v>0</v>
      </c>
      <c r="Z31" s="217">
        <f t="shared" si="10"/>
        <v>0</v>
      </c>
      <c r="AA31" s="185">
        <f t="shared" si="11"/>
        <v>109.42857142857143</v>
      </c>
      <c r="AB31" s="214">
        <v>109</v>
      </c>
      <c r="AC31" s="215">
        <f t="shared" si="12"/>
        <v>0.99678328474246825</v>
      </c>
      <c r="AD31" s="214">
        <f t="shared" si="13"/>
        <v>410.27599999999995</v>
      </c>
      <c r="AE31" s="214">
        <f t="shared" si="14"/>
        <v>4307.8979999999992</v>
      </c>
      <c r="AF31" s="216">
        <f t="shared" si="15"/>
        <v>218.85714285714286</v>
      </c>
      <c r="AG31" s="214">
        <v>218</v>
      </c>
      <c r="AH31" s="215">
        <f t="shared" si="16"/>
        <v>0.99678328474246825</v>
      </c>
      <c r="AI31" s="214">
        <f t="shared" si="17"/>
        <v>820.55199999999991</v>
      </c>
      <c r="AJ31" s="214">
        <f t="shared" si="18"/>
        <v>4307.8979999999992</v>
      </c>
      <c r="AK31" s="185">
        <f t="shared" si="19"/>
        <v>328.28571428571428</v>
      </c>
      <c r="AL31" s="214">
        <v>320</v>
      </c>
      <c r="AM31" s="215">
        <f t="shared" si="20"/>
        <v>0.97544541626174286</v>
      </c>
      <c r="AN31" s="214">
        <f t="shared" si="21"/>
        <v>1204.48</v>
      </c>
      <c r="AO31" s="214">
        <f t="shared" si="22"/>
        <v>4215.68</v>
      </c>
      <c r="AP31" s="185">
        <f t="shared" si="23"/>
        <v>437.71428571428572</v>
      </c>
      <c r="AQ31" s="214">
        <v>437</v>
      </c>
      <c r="AR31" s="215">
        <f t="shared" si="24"/>
        <v>0.99906948493683168</v>
      </c>
      <c r="AS31" s="214">
        <f t="shared" si="25"/>
        <v>1644.8679999999999</v>
      </c>
      <c r="AT31" s="214">
        <f t="shared" si="26"/>
        <v>4317.7784999999994</v>
      </c>
      <c r="AU31" s="185">
        <f t="shared" si="27"/>
        <v>492.42857142857144</v>
      </c>
      <c r="AV31" s="214">
        <v>491</v>
      </c>
      <c r="AW31" s="215">
        <f t="shared" si="28"/>
        <v>0.99779937371774075</v>
      </c>
      <c r="AX31" s="214">
        <f t="shared" si="29"/>
        <v>1848.1239999999998</v>
      </c>
      <c r="AY31" s="214">
        <f t="shared" si="30"/>
        <v>4312.2893333333323</v>
      </c>
      <c r="AZ31" s="185">
        <f t="shared" si="31"/>
        <v>601.85714285714289</v>
      </c>
      <c r="BA31" s="214">
        <v>601</v>
      </c>
      <c r="BB31" s="215">
        <f t="shared" si="32"/>
        <v>0.9992773213181374</v>
      </c>
      <c r="BC31" s="214">
        <f t="shared" si="33"/>
        <v>2262.1639999999998</v>
      </c>
      <c r="BD31" s="214">
        <f t="shared" si="34"/>
        <v>4318.6767272727266</v>
      </c>
      <c r="BE31" s="185">
        <f t="shared" si="35"/>
        <v>711.28571428571433</v>
      </c>
      <c r="BF31" s="214">
        <v>711</v>
      </c>
      <c r="BG31" s="215">
        <f t="shared" si="36"/>
        <v>1.0003005158107199</v>
      </c>
      <c r="BH31" s="214">
        <f t="shared" si="37"/>
        <v>2676.2039999999997</v>
      </c>
      <c r="BI31" s="214">
        <f t="shared" si="38"/>
        <v>4323.098769230769</v>
      </c>
      <c r="BJ31" s="185">
        <f t="shared" si="39"/>
        <v>820.71428571428578</v>
      </c>
      <c r="BK31" s="214">
        <v>820</v>
      </c>
      <c r="BL31" s="215">
        <f t="shared" si="40"/>
        <v>0.9998315516682863</v>
      </c>
      <c r="BM31" s="214">
        <f t="shared" si="41"/>
        <v>3086.48</v>
      </c>
      <c r="BN31" s="214">
        <f t="shared" si="42"/>
        <v>4321.0720000000001</v>
      </c>
      <c r="BO31" s="185">
        <f t="shared" si="43"/>
        <v>930.14285714285711</v>
      </c>
      <c r="BP31" s="214">
        <v>929</v>
      </c>
      <c r="BQ31" s="215">
        <f t="shared" si="44"/>
        <v>0.9994729320299548</v>
      </c>
      <c r="BR31" s="214">
        <f t="shared" si="45"/>
        <v>3496.7559999999999</v>
      </c>
      <c r="BS31" s="214">
        <f t="shared" si="46"/>
        <v>4319.5221176470586</v>
      </c>
      <c r="BT31" s="185">
        <f t="shared" si="47"/>
        <v>1039.5714285714287</v>
      </c>
      <c r="BU31" s="214">
        <v>1116</v>
      </c>
      <c r="BV31" s="215">
        <f t="shared" si="48"/>
        <v>1.0742734386987878</v>
      </c>
      <c r="BW31" s="242">
        <f t="shared" si="49"/>
        <v>4200.6239999999998</v>
      </c>
      <c r="BX31" s="242">
        <f t="shared" si="50"/>
        <v>4642.7949473684212</v>
      </c>
    </row>
    <row r="32" spans="1:76" s="181" customFormat="1" ht="23.25" customHeight="1" x14ac:dyDescent="0.2">
      <c r="A32" s="203" t="s">
        <v>20</v>
      </c>
      <c r="B32" s="227" t="s">
        <v>43</v>
      </c>
      <c r="C32" s="202" t="s">
        <v>70</v>
      </c>
      <c r="D32" s="247" t="s">
        <v>69</v>
      </c>
      <c r="E32" s="259">
        <v>11214896</v>
      </c>
      <c r="F32" s="198">
        <v>6</v>
      </c>
      <c r="G32" s="198">
        <v>5</v>
      </c>
      <c r="H32" s="245"/>
      <c r="I32" s="245"/>
      <c r="J32" s="245">
        <v>630</v>
      </c>
      <c r="K32" s="212">
        <v>2.6002000000000001</v>
      </c>
      <c r="L32" s="225">
        <v>1023</v>
      </c>
      <c r="M32" s="212">
        <f t="shared" si="0"/>
        <v>2.6002000000000001</v>
      </c>
      <c r="N32" s="224">
        <v>1023</v>
      </c>
      <c r="O32" s="157">
        <f t="shared" si="1"/>
        <v>2660.0046000000002</v>
      </c>
      <c r="P32" s="157">
        <f t="shared" si="2"/>
        <v>3087</v>
      </c>
      <c r="Q32" s="157">
        <f t="shared" si="3"/>
        <v>3717</v>
      </c>
      <c r="R32" s="209">
        <f t="shared" si="4"/>
        <v>0.71563212267958032</v>
      </c>
      <c r="S32" s="222">
        <f t="shared" si="5"/>
        <v>71.563212267958036</v>
      </c>
      <c r="T32" s="251">
        <v>72</v>
      </c>
      <c r="U32" s="220">
        <f t="shared" si="6"/>
        <v>854.79578493962003</v>
      </c>
      <c r="V32" s="219">
        <f t="shared" si="7"/>
        <v>2.6002000000000001</v>
      </c>
      <c r="W32" s="223"/>
      <c r="X32" s="218">
        <f t="shared" si="8"/>
        <v>0</v>
      </c>
      <c r="Y32" s="187">
        <f t="shared" si="9"/>
        <v>0</v>
      </c>
      <c r="Z32" s="217">
        <f t="shared" si="10"/>
        <v>0</v>
      </c>
      <c r="AA32" s="185">
        <f t="shared" si="11"/>
        <v>97.428571428571431</v>
      </c>
      <c r="AB32" s="214">
        <v>60</v>
      </c>
      <c r="AC32" s="215">
        <f t="shared" si="12"/>
        <v>0.44071186440677967</v>
      </c>
      <c r="AD32" s="214">
        <f t="shared" si="13"/>
        <v>156.012</v>
      </c>
      <c r="AE32" s="214">
        <f t="shared" si="14"/>
        <v>1638.126</v>
      </c>
      <c r="AF32" s="216">
        <f t="shared" si="15"/>
        <v>194.85714285714286</v>
      </c>
      <c r="AG32" s="214">
        <v>120</v>
      </c>
      <c r="AH32" s="215">
        <f t="shared" si="16"/>
        <v>0.44071186440677967</v>
      </c>
      <c r="AI32" s="214">
        <f t="shared" si="17"/>
        <v>312.024</v>
      </c>
      <c r="AJ32" s="214">
        <f t="shared" si="18"/>
        <v>1638.126</v>
      </c>
      <c r="AK32" s="185">
        <f t="shared" si="19"/>
        <v>292.28571428571428</v>
      </c>
      <c r="AL32" s="214">
        <v>180</v>
      </c>
      <c r="AM32" s="215">
        <f t="shared" si="20"/>
        <v>0.44071186440677967</v>
      </c>
      <c r="AN32" s="214">
        <f t="shared" si="21"/>
        <v>468.036</v>
      </c>
      <c r="AO32" s="214">
        <f t="shared" si="22"/>
        <v>1638.126</v>
      </c>
      <c r="AP32" s="185">
        <f t="shared" si="23"/>
        <v>389.71428571428572</v>
      </c>
      <c r="AQ32" s="214">
        <v>240</v>
      </c>
      <c r="AR32" s="215">
        <f t="shared" si="24"/>
        <v>0.44071186440677967</v>
      </c>
      <c r="AS32" s="214">
        <f t="shared" si="25"/>
        <v>624.048</v>
      </c>
      <c r="AT32" s="214">
        <f t="shared" si="26"/>
        <v>1638.126</v>
      </c>
      <c r="AU32" s="185">
        <f t="shared" si="27"/>
        <v>438.42857142857144</v>
      </c>
      <c r="AV32" s="214">
        <v>300</v>
      </c>
      <c r="AW32" s="215">
        <f t="shared" si="28"/>
        <v>0.48967984934086639</v>
      </c>
      <c r="AX32" s="214">
        <f t="shared" si="29"/>
        <v>780.06000000000006</v>
      </c>
      <c r="AY32" s="214">
        <f t="shared" si="30"/>
        <v>1820.1400000000003</v>
      </c>
      <c r="AZ32" s="185">
        <f t="shared" si="31"/>
        <v>535.85714285714289</v>
      </c>
      <c r="BA32" s="214">
        <v>360</v>
      </c>
      <c r="BB32" s="215">
        <f t="shared" si="32"/>
        <v>0.48077657935285051</v>
      </c>
      <c r="BC32" s="214">
        <f t="shared" si="33"/>
        <v>936.072</v>
      </c>
      <c r="BD32" s="214">
        <f t="shared" si="34"/>
        <v>1787.0465454545454</v>
      </c>
      <c r="BE32" s="185">
        <f t="shared" si="35"/>
        <v>633.28571428571433</v>
      </c>
      <c r="BF32" s="214">
        <v>420</v>
      </c>
      <c r="BG32" s="215">
        <f t="shared" si="36"/>
        <v>0.474612777053455</v>
      </c>
      <c r="BH32" s="214">
        <f t="shared" si="37"/>
        <v>1092.0840000000001</v>
      </c>
      <c r="BI32" s="214">
        <f t="shared" si="38"/>
        <v>1764.1356923076924</v>
      </c>
      <c r="BJ32" s="185">
        <f t="shared" si="39"/>
        <v>730.71428571428578</v>
      </c>
      <c r="BK32" s="214">
        <v>480</v>
      </c>
      <c r="BL32" s="215">
        <f t="shared" si="40"/>
        <v>0.4700926553672316</v>
      </c>
      <c r="BM32" s="214">
        <f t="shared" si="41"/>
        <v>1248.096</v>
      </c>
      <c r="BN32" s="214">
        <f t="shared" si="42"/>
        <v>1747.3344</v>
      </c>
      <c r="BO32" s="185">
        <f t="shared" si="43"/>
        <v>828.14285714285711</v>
      </c>
      <c r="BP32" s="214">
        <v>540</v>
      </c>
      <c r="BQ32" s="215">
        <f t="shared" si="44"/>
        <v>0.46663609172482551</v>
      </c>
      <c r="BR32" s="214">
        <f t="shared" si="45"/>
        <v>1404.1079999999999</v>
      </c>
      <c r="BS32" s="214">
        <f t="shared" si="46"/>
        <v>1734.4863529411764</v>
      </c>
      <c r="BT32" s="185">
        <f t="shared" si="47"/>
        <v>925.57142857142856</v>
      </c>
      <c r="BU32" s="214">
        <v>720</v>
      </c>
      <c r="BV32" s="215">
        <f t="shared" si="48"/>
        <v>0.55668867082961637</v>
      </c>
      <c r="BW32" s="242">
        <f t="shared" si="49"/>
        <v>1872.144</v>
      </c>
      <c r="BX32" s="242">
        <f t="shared" si="50"/>
        <v>2069.2117894736839</v>
      </c>
    </row>
    <row r="33" spans="1:76" s="265" customFormat="1" ht="33" customHeight="1" x14ac:dyDescent="0.25">
      <c r="A33" s="241" t="s">
        <v>68</v>
      </c>
      <c r="B33" s="240"/>
      <c r="C33" s="240"/>
      <c r="D33" s="239"/>
      <c r="E33" s="318"/>
      <c r="F33" s="229">
        <f>SUM(F5:F32)</f>
        <v>182</v>
      </c>
      <c r="G33" s="229">
        <f>SUM(G5:G32)</f>
        <v>176</v>
      </c>
      <c r="H33" s="229">
        <f>SUM(H5:H32)</f>
        <v>0</v>
      </c>
      <c r="I33" s="229">
        <f>SUM(I5:I32)</f>
        <v>630</v>
      </c>
      <c r="J33" s="229">
        <f>SUM(J5:J32)</f>
        <v>7560</v>
      </c>
      <c r="K33" s="237"/>
      <c r="L33" s="229">
        <f>SUM(L6:L32)</f>
        <v>22817</v>
      </c>
      <c r="M33" s="237"/>
      <c r="N33" s="324">
        <f>SUM(N6:N32)</f>
        <v>23168</v>
      </c>
      <c r="O33" s="229">
        <f>SUM(O5:O32)</f>
        <v>86212.318894126234</v>
      </c>
      <c r="P33" s="229">
        <f>SUM(P5:P32)</f>
        <v>108662.40000000002</v>
      </c>
      <c r="Q33" s="229">
        <f>SUM(Q5:Q32)</f>
        <v>115592.40000000002</v>
      </c>
      <c r="R33" s="232">
        <f t="shared" si="4"/>
        <v>0.74583033914103536</v>
      </c>
      <c r="S33" s="236"/>
      <c r="T33" s="235"/>
      <c r="U33" s="220"/>
      <c r="V33" s="229"/>
      <c r="W33" s="229">
        <f>SUM(W5:W32)</f>
        <v>0</v>
      </c>
      <c r="X33" s="229">
        <f>SUM(X5:X32)</f>
        <v>0</v>
      </c>
      <c r="Y33" s="232">
        <f t="shared" si="9"/>
        <v>0</v>
      </c>
      <c r="Z33" s="266">
        <f t="shared" si="10"/>
        <v>0</v>
      </c>
      <c r="AA33" s="229">
        <f>SUM(AA6:AA32)</f>
        <v>2206.4761904761908</v>
      </c>
      <c r="AB33" s="229">
        <f>SUM(AB6:AB32)</f>
        <v>1358</v>
      </c>
      <c r="AC33" s="230">
        <f t="shared" si="12"/>
        <v>0.48728018825669966</v>
      </c>
      <c r="AD33" s="229">
        <f>SUM(AD5:AD32)</f>
        <v>5364.3701364803565</v>
      </c>
      <c r="AE33" s="229">
        <f>SUM(AE5:AE32)</f>
        <v>56325.886433043743</v>
      </c>
      <c r="AF33" s="229">
        <f>SUM(AF6:AF32)</f>
        <v>4412.9523809523816</v>
      </c>
      <c r="AG33" s="229">
        <f>SUM(AG6:AG32)</f>
        <v>3261</v>
      </c>
      <c r="AH33" s="230">
        <f t="shared" si="16"/>
        <v>0.5651452622399239</v>
      </c>
      <c r="AI33" s="229">
        <f>SUM(AI5:AI32)</f>
        <v>12443.142325893752</v>
      </c>
      <c r="AJ33" s="229">
        <f>SUM(AJ5:AJ32)</f>
        <v>65326.497210942187</v>
      </c>
      <c r="AK33" s="229">
        <f>SUM(AK6:AK32)</f>
        <v>6619.4285714285716</v>
      </c>
      <c r="AL33" s="229">
        <f>SUM(AL6:AL32)</f>
        <v>5402</v>
      </c>
      <c r="AM33" s="230">
        <f t="shared" si="20"/>
        <v>0.60909167682104315</v>
      </c>
      <c r="AN33" s="229">
        <f>SUM(AN5:AN32)</f>
        <v>20116.105355362502</v>
      </c>
      <c r="AO33" s="229">
        <f>SUM(AO5:AO32)</f>
        <v>70406.368743768762</v>
      </c>
      <c r="AP33" s="229">
        <f>SUM(AP6:AP32)</f>
        <v>8825.9047619047633</v>
      </c>
      <c r="AQ33" s="229">
        <f>SUM(AQ6:AQ32)</f>
        <v>7185</v>
      </c>
      <c r="AR33" s="230">
        <f t="shared" si="24"/>
        <v>0.61063605089390327</v>
      </c>
      <c r="AS33" s="229">
        <f>SUM(AS5:AS32)</f>
        <v>26889.480628323214</v>
      </c>
      <c r="AT33" s="229">
        <f>SUM(AT5:AT32)</f>
        <v>70584.886649348438</v>
      </c>
      <c r="AU33" s="229">
        <f>SUM(AU6:AU32)</f>
        <v>9929.1428571428551</v>
      </c>
      <c r="AV33" s="229">
        <f>SUM(AV6:AV32)</f>
        <v>8865</v>
      </c>
      <c r="AW33" s="230">
        <f t="shared" si="28"/>
        <v>0.66907913873515146</v>
      </c>
      <c r="AX33" s="229">
        <f>SUM(AX5:AX32)</f>
        <v>33145.912901283926</v>
      </c>
      <c r="AY33" s="229">
        <f>SUM(AY5:AY32)</f>
        <v>77340.463436329141</v>
      </c>
      <c r="AZ33" s="229">
        <f>SUM(AZ6:AZ32)</f>
        <v>12135.619047619048</v>
      </c>
      <c r="BA33" s="229">
        <f>SUM(BA6:BA32)</f>
        <v>10734</v>
      </c>
      <c r="BB33" s="230">
        <f t="shared" si="32"/>
        <v>0.66538674742461024</v>
      </c>
      <c r="BC33" s="229">
        <f>SUM(BC5:BC32)</f>
        <v>40288.102937764277</v>
      </c>
      <c r="BD33" s="229">
        <f>SUM(BD5:BD32)</f>
        <v>76913.651063004538</v>
      </c>
      <c r="BE33" s="229">
        <f>SUM(BE6:BE32)</f>
        <v>14342.095238095239</v>
      </c>
      <c r="BF33" s="229">
        <f>SUM(BF6:BF32)</f>
        <v>12662</v>
      </c>
      <c r="BG33" s="230">
        <f t="shared" si="36"/>
        <v>0.66629824877448163</v>
      </c>
      <c r="BH33" s="229">
        <f>SUM(BH5:BH32)</f>
        <v>47678.437047205349</v>
      </c>
      <c r="BI33" s="229">
        <f>SUM(BI5:BI32)</f>
        <v>77019.013691639411</v>
      </c>
      <c r="BJ33" s="229">
        <f>SUM(BJ6:BJ32)</f>
        <v>16548.571428571428</v>
      </c>
      <c r="BK33" s="229">
        <f>SUM(BK6:BK32)</f>
        <v>15015</v>
      </c>
      <c r="BL33" s="230">
        <f t="shared" si="40"/>
        <v>0.68328933238367506</v>
      </c>
      <c r="BM33" s="229">
        <f>SUM(BM5:BM32)</f>
        <v>56416.467017590527</v>
      </c>
      <c r="BN33" s="229">
        <f>SUM(BN5:BN32)</f>
        <v>78983.053824626739</v>
      </c>
      <c r="BO33" s="229">
        <f>SUM(BO6:BO32)</f>
        <v>18755.047619047622</v>
      </c>
      <c r="BP33" s="229">
        <f>SUM(BP6:BP32)</f>
        <v>16300</v>
      </c>
      <c r="BQ33" s="230">
        <f t="shared" si="44"/>
        <v>0.65686806505918249</v>
      </c>
      <c r="BR33" s="229">
        <f>SUM(BR5:BR32)</f>
        <v>61466.297814299993</v>
      </c>
      <c r="BS33" s="229">
        <f>SUM(BS5:BS32)</f>
        <v>75928.956123547061</v>
      </c>
      <c r="BT33" s="229">
        <f>SUM(BT6:BT32)</f>
        <v>20961.523809523802</v>
      </c>
      <c r="BU33" s="229">
        <f>SUM(BU6:BU32)</f>
        <v>18897</v>
      </c>
      <c r="BV33" s="230">
        <f t="shared" si="48"/>
        <v>0.68200316159302576</v>
      </c>
      <c r="BW33" s="229">
        <f>SUM(BW5:BW32)</f>
        <v>71326.345850780359</v>
      </c>
      <c r="BX33" s="229">
        <f>SUM(BX5:BX32)</f>
        <v>78834.382256125682</v>
      </c>
    </row>
    <row r="34" spans="1:76" s="181" customFormat="1" ht="23.25" customHeight="1" x14ac:dyDescent="0.2">
      <c r="A34" s="203" t="s">
        <v>20</v>
      </c>
      <c r="B34" s="227" t="s">
        <v>65</v>
      </c>
      <c r="C34" s="202" t="s">
        <v>60</v>
      </c>
      <c r="D34" s="247" t="s">
        <v>67</v>
      </c>
      <c r="E34" s="259" t="s">
        <v>66</v>
      </c>
      <c r="F34" s="198">
        <v>7</v>
      </c>
      <c r="G34" s="258">
        <v>7</v>
      </c>
      <c r="H34" s="245"/>
      <c r="I34" s="246"/>
      <c r="J34" s="245"/>
      <c r="K34" s="212">
        <v>4.2813999999999997</v>
      </c>
      <c r="L34" s="225">
        <v>959</v>
      </c>
      <c r="M34" s="212">
        <f>K34</f>
        <v>4.2813999999999997</v>
      </c>
      <c r="N34" s="224">
        <v>959</v>
      </c>
      <c r="O34" s="157">
        <f>(N34*M34)</f>
        <v>4105.8625999999995</v>
      </c>
      <c r="P34" s="157">
        <f>G34*$R$1</f>
        <v>4321.8</v>
      </c>
      <c r="Q34" s="157">
        <f>(P34-((H34+I34)))+(J34)</f>
        <v>4321.8</v>
      </c>
      <c r="R34" s="209">
        <f t="shared" si="4"/>
        <v>0.95003530936183977</v>
      </c>
      <c r="S34" s="222">
        <f>R34*100</f>
        <v>95.003530936183978</v>
      </c>
      <c r="T34" s="251">
        <v>95</v>
      </c>
      <c r="U34" s="220">
        <f t="shared" si="6"/>
        <v>958.96435745316967</v>
      </c>
      <c r="V34" s="219">
        <f>M34</f>
        <v>4.2813999999999997</v>
      </c>
      <c r="W34" s="223"/>
      <c r="X34" s="218">
        <f>W34*V34</f>
        <v>0</v>
      </c>
      <c r="Y34" s="187">
        <f t="shared" si="9"/>
        <v>0</v>
      </c>
      <c r="Z34" s="217">
        <f t="shared" si="10"/>
        <v>0</v>
      </c>
      <c r="AA34" s="185">
        <f>($N34/$Z$3)*AE$3</f>
        <v>91.333333333333329</v>
      </c>
      <c r="AB34" s="214">
        <v>60</v>
      </c>
      <c r="AC34" s="215">
        <f t="shared" si="12"/>
        <v>0.62411078717201152</v>
      </c>
      <c r="AD34" s="214">
        <f>AB34*$M34</f>
        <v>256.88399999999996</v>
      </c>
      <c r="AE34" s="214">
        <f>(AD34/AE$3)*$Z$3</f>
        <v>2697.2819999999997</v>
      </c>
      <c r="AF34" s="216">
        <f>($N34/$Z$3)*AJ$3</f>
        <v>182.66666666666666</v>
      </c>
      <c r="AG34" s="214">
        <v>120</v>
      </c>
      <c r="AH34" s="215">
        <f t="shared" si="16"/>
        <v>0.62411078717201152</v>
      </c>
      <c r="AI34" s="214">
        <f>AG34*$M34</f>
        <v>513.76799999999992</v>
      </c>
      <c r="AJ34" s="214">
        <f>(AI34/AJ$3)*$Z$3</f>
        <v>2697.2819999999997</v>
      </c>
      <c r="AK34" s="185">
        <f>($N34/$Z$3)*AO$3</f>
        <v>274</v>
      </c>
      <c r="AL34" s="214">
        <v>196</v>
      </c>
      <c r="AM34" s="215">
        <f t="shared" si="20"/>
        <v>0.67958730158730152</v>
      </c>
      <c r="AN34" s="214">
        <f>AL34*$M34</f>
        <v>839.1543999999999</v>
      </c>
      <c r="AO34" s="214">
        <f>(AN34/AO$3)*$Z$3</f>
        <v>2937.0403999999999</v>
      </c>
      <c r="AP34" s="185">
        <f>($N34/$Z$3)*AT$3</f>
        <v>365.33333333333331</v>
      </c>
      <c r="AQ34" s="214">
        <v>256</v>
      </c>
      <c r="AR34" s="215">
        <f t="shared" si="24"/>
        <v>0.66571817298347902</v>
      </c>
      <c r="AS34" s="214">
        <f>AQ34*$M34</f>
        <v>1096.0383999999999</v>
      </c>
      <c r="AT34" s="214">
        <f>(AS34/AT$3)*$Z$3</f>
        <v>2877.1007999999997</v>
      </c>
      <c r="AU34" s="185">
        <f>($N34/$Z$3)*AY$3</f>
        <v>411</v>
      </c>
      <c r="AV34" s="214">
        <v>296</v>
      </c>
      <c r="AW34" s="215">
        <f t="shared" si="28"/>
        <v>0.68421034445524243</v>
      </c>
      <c r="AX34" s="214">
        <f>AV34*$M34</f>
        <v>1267.2944</v>
      </c>
      <c r="AY34" s="214">
        <f>(AX34/AY$3)*$Z$3</f>
        <v>2957.0202666666669</v>
      </c>
      <c r="AZ34" s="185">
        <f>($N34/$Z$3)*BD$3</f>
        <v>502.33333333333331</v>
      </c>
      <c r="BA34" s="214">
        <v>356</v>
      </c>
      <c r="BB34" s="215">
        <f t="shared" si="32"/>
        <v>0.67328315222192758</v>
      </c>
      <c r="BC34" s="214">
        <f>BA34*$M34</f>
        <v>1524.1783999999998</v>
      </c>
      <c r="BD34" s="214">
        <f>(BC34/BD$3)*$Z$3</f>
        <v>2909.7951272727269</v>
      </c>
      <c r="BE34" s="185">
        <f>($N34/$Z$3)*BI$3</f>
        <v>593.66666666666663</v>
      </c>
      <c r="BF34" s="214">
        <v>436</v>
      </c>
      <c r="BG34" s="215">
        <f t="shared" si="36"/>
        <v>0.69772385437691564</v>
      </c>
      <c r="BH34" s="214">
        <f>BF34*$M34</f>
        <v>1866.6904</v>
      </c>
      <c r="BI34" s="214">
        <f>(BH34/BI$3)*$Z$3</f>
        <v>3015.4229538461541</v>
      </c>
      <c r="BJ34" s="185">
        <f>($N34/$Z$3)*BN$3</f>
        <v>685</v>
      </c>
      <c r="BK34" s="214">
        <v>519</v>
      </c>
      <c r="BL34" s="215">
        <f t="shared" si="40"/>
        <v>0.71980777453838651</v>
      </c>
      <c r="BM34" s="214">
        <f>BK34*$M34</f>
        <v>2222.0465999999997</v>
      </c>
      <c r="BN34" s="214">
        <f>(BM34/BN$3)*$Z$3</f>
        <v>3110.8652399999992</v>
      </c>
      <c r="BO34" s="185">
        <f>($N34/$Z$3)*BS$3</f>
        <v>776.33333333333326</v>
      </c>
      <c r="BP34" s="214">
        <v>576</v>
      </c>
      <c r="BQ34" s="215">
        <f t="shared" si="44"/>
        <v>0.70487806551191889</v>
      </c>
      <c r="BR34" s="214">
        <f>BP34*$M34</f>
        <v>2466.0863999999997</v>
      </c>
      <c r="BS34" s="214">
        <f>(BR34/BS$3)*$Z$3</f>
        <v>3046.3420235294111</v>
      </c>
      <c r="BT34" s="185">
        <f>($N34/$Z$3)*BX$3</f>
        <v>867.66666666666663</v>
      </c>
      <c r="BU34" s="214">
        <v>656</v>
      </c>
      <c r="BV34" s="215">
        <f t="shared" si="48"/>
        <v>0.71827487085059571</v>
      </c>
      <c r="BW34" s="214">
        <f>BU34*$M34</f>
        <v>2808.5983999999999</v>
      </c>
      <c r="BX34" s="214">
        <f>(BW34/BX$3)*$Z$3</f>
        <v>3104.2403368421046</v>
      </c>
    </row>
    <row r="35" spans="1:76" s="181" customFormat="1" ht="23.25" customHeight="1" x14ac:dyDescent="0.2">
      <c r="A35" s="203" t="s">
        <v>20</v>
      </c>
      <c r="B35" s="227" t="s">
        <v>65</v>
      </c>
      <c r="C35" s="202" t="s">
        <v>60</v>
      </c>
      <c r="D35" s="247" t="s">
        <v>64</v>
      </c>
      <c r="E35" s="259" t="s">
        <v>58</v>
      </c>
      <c r="F35" s="198">
        <v>7</v>
      </c>
      <c r="G35" s="258">
        <v>7</v>
      </c>
      <c r="H35" s="245"/>
      <c r="I35" s="246"/>
      <c r="J35" s="245"/>
      <c r="K35" s="212">
        <v>4.2813999999999997</v>
      </c>
      <c r="L35" s="225">
        <v>909</v>
      </c>
      <c r="M35" s="212">
        <f>K35</f>
        <v>4.2813999999999997</v>
      </c>
      <c r="N35" s="224">
        <v>909</v>
      </c>
      <c r="O35" s="157">
        <f>(N35*M35)</f>
        <v>3891.7925999999998</v>
      </c>
      <c r="P35" s="157">
        <f>G35*$R$1</f>
        <v>4321.8</v>
      </c>
      <c r="Q35" s="157">
        <f>(P35-((H35+I35)))+(J35)</f>
        <v>4321.8</v>
      </c>
      <c r="R35" s="209">
        <f t="shared" si="4"/>
        <v>0.90050270720533099</v>
      </c>
      <c r="S35" s="222">
        <f>R35*100</f>
        <v>90.050270720533092</v>
      </c>
      <c r="T35" s="251">
        <v>90</v>
      </c>
      <c r="U35" s="220">
        <f t="shared" si="6"/>
        <v>908.49254916616064</v>
      </c>
      <c r="V35" s="219">
        <f>M35</f>
        <v>4.2813999999999997</v>
      </c>
      <c r="W35" s="223"/>
      <c r="X35" s="218">
        <f>W35*V35</f>
        <v>0</v>
      </c>
      <c r="Y35" s="187">
        <f t="shared" si="9"/>
        <v>0</v>
      </c>
      <c r="Z35" s="217">
        <f t="shared" si="10"/>
        <v>0</v>
      </c>
      <c r="AA35" s="185">
        <f>($N35/$Z$3)*AE$3</f>
        <v>86.571428571428569</v>
      </c>
      <c r="AB35" s="214">
        <v>60</v>
      </c>
      <c r="AC35" s="215">
        <f t="shared" si="12"/>
        <v>0.62411078717201152</v>
      </c>
      <c r="AD35" s="214">
        <f>AB35*$M35</f>
        <v>256.88399999999996</v>
      </c>
      <c r="AE35" s="214">
        <f>(AD35/AE$3)*$Z$3</f>
        <v>2697.2819999999997</v>
      </c>
      <c r="AF35" s="216">
        <f>($N35/$Z$3)*AJ$3</f>
        <v>173.14285714285714</v>
      </c>
      <c r="AG35" s="214">
        <v>120</v>
      </c>
      <c r="AH35" s="215">
        <f t="shared" si="16"/>
        <v>0.62411078717201152</v>
      </c>
      <c r="AI35" s="214">
        <f>AG35*$M35</f>
        <v>513.76799999999992</v>
      </c>
      <c r="AJ35" s="214">
        <f>(AI35/AJ$3)*$Z$3</f>
        <v>2697.2819999999997</v>
      </c>
      <c r="AK35" s="185">
        <f>($N35/$Z$3)*AO$3</f>
        <v>259.71428571428572</v>
      </c>
      <c r="AL35" s="214">
        <v>200</v>
      </c>
      <c r="AM35" s="215">
        <f t="shared" si="20"/>
        <v>0.69345643019112402</v>
      </c>
      <c r="AN35" s="214">
        <f>AL35*$M35</f>
        <v>856.28</v>
      </c>
      <c r="AO35" s="214">
        <f>(AN35/AO$3)*$Z$3</f>
        <v>2996.98</v>
      </c>
      <c r="AP35" s="185">
        <f>($N35/$Z$3)*AT$3</f>
        <v>346.28571428571428</v>
      </c>
      <c r="AQ35" s="214">
        <v>260</v>
      </c>
      <c r="AR35" s="215">
        <f t="shared" si="24"/>
        <v>0.67612001943634592</v>
      </c>
      <c r="AS35" s="214">
        <f>AQ35*$M35</f>
        <v>1113.164</v>
      </c>
      <c r="AT35" s="214">
        <f>(AS35/AT$3)*$Z$3</f>
        <v>2922.0554999999999</v>
      </c>
      <c r="AU35" s="185">
        <f>($N35/$Z$3)*AY$3</f>
        <v>389.57142857142856</v>
      </c>
      <c r="AV35" s="214">
        <v>290</v>
      </c>
      <c r="AW35" s="215">
        <f t="shared" si="28"/>
        <v>0.67034121585141981</v>
      </c>
      <c r="AX35" s="214">
        <f>AV35*$M35</f>
        <v>1241.606</v>
      </c>
      <c r="AY35" s="214">
        <f>(AX35/AY$3)*$Z$3</f>
        <v>2897.0806666666663</v>
      </c>
      <c r="AZ35" s="185">
        <f>($N35/$Z$3)*BD$3</f>
        <v>476.14285714285711</v>
      </c>
      <c r="BA35" s="214">
        <v>340</v>
      </c>
      <c r="BB35" s="215">
        <f t="shared" si="32"/>
        <v>0.6430232352681331</v>
      </c>
      <c r="BC35" s="214">
        <f>BA35*$M35</f>
        <v>1455.6759999999999</v>
      </c>
      <c r="BD35" s="214">
        <f>(BC35/BD$3)*$Z$3</f>
        <v>2779.0178181818178</v>
      </c>
      <c r="BE35" s="185">
        <f>($N35/$Z$3)*BI$3</f>
        <v>562.71428571428567</v>
      </c>
      <c r="BF35" s="214">
        <v>400</v>
      </c>
      <c r="BG35" s="215">
        <f t="shared" si="36"/>
        <v>0.64011362786872994</v>
      </c>
      <c r="BH35" s="214">
        <f>BF35*$M35</f>
        <v>1712.56</v>
      </c>
      <c r="BI35" s="214">
        <f>(BH35/BI$3)*$Z$3</f>
        <v>2766.4430769230771</v>
      </c>
      <c r="BJ35" s="185">
        <f>($N35/$Z$3)*BN$3</f>
        <v>649.28571428571422</v>
      </c>
      <c r="BK35" s="214">
        <v>500</v>
      </c>
      <c r="BL35" s="215">
        <f t="shared" si="40"/>
        <v>0.69345643019112391</v>
      </c>
      <c r="BM35" s="214">
        <f>BK35*$M35</f>
        <v>2140.6999999999998</v>
      </c>
      <c r="BN35" s="214">
        <f>(BM35/BN$3)*$Z$3</f>
        <v>2996.9799999999996</v>
      </c>
      <c r="BO35" s="185">
        <f>($N35/$Z$3)*BS$3</f>
        <v>735.85714285714289</v>
      </c>
      <c r="BP35" s="214">
        <v>580</v>
      </c>
      <c r="BQ35" s="215">
        <f t="shared" si="44"/>
        <v>0.70977305207797403</v>
      </c>
      <c r="BR35" s="214">
        <f>BP35*$M35</f>
        <v>2483.212</v>
      </c>
      <c r="BS35" s="214">
        <f>(BR35/BS$3)*$Z$3</f>
        <v>3067.4971764705883</v>
      </c>
      <c r="BT35" s="185">
        <f>($N35/$Z$3)*BX$3</f>
        <v>822.42857142857144</v>
      </c>
      <c r="BU35" s="214">
        <v>640</v>
      </c>
      <c r="BV35" s="215">
        <f t="shared" si="48"/>
        <v>0.70075597156155667</v>
      </c>
      <c r="BW35" s="214">
        <f>BU35*$M35</f>
        <v>2740.0959999999995</v>
      </c>
      <c r="BX35" s="214">
        <f>(BW35/BX$3)*$Z$3</f>
        <v>3028.5271578947359</v>
      </c>
    </row>
    <row r="36" spans="1:76" s="228" customFormat="1" ht="23.25" customHeight="1" x14ac:dyDescent="0.2">
      <c r="A36" s="203" t="s">
        <v>20</v>
      </c>
      <c r="B36" s="227" t="s">
        <v>63</v>
      </c>
      <c r="C36" s="202" t="s">
        <v>60</v>
      </c>
      <c r="D36" s="247" t="s">
        <v>62</v>
      </c>
      <c r="E36" s="259" t="s">
        <v>152</v>
      </c>
      <c r="F36" s="198">
        <v>26</v>
      </c>
      <c r="G36" s="198">
        <v>26</v>
      </c>
      <c r="H36" s="245"/>
      <c r="I36" s="245">
        <f>630+630</f>
        <v>1260</v>
      </c>
      <c r="J36" s="245">
        <f>630+630+630+630</f>
        <v>2520</v>
      </c>
      <c r="K36" s="264">
        <v>25.5</v>
      </c>
      <c r="L36" s="256">
        <v>256</v>
      </c>
      <c r="M36" s="212">
        <f>K36</f>
        <v>25.5</v>
      </c>
      <c r="N36" s="255">
        <v>256</v>
      </c>
      <c r="O36" s="254">
        <f>(N36*M36)</f>
        <v>6528</v>
      </c>
      <c r="P36" s="254">
        <f>G36*$R$1</f>
        <v>16052.4</v>
      </c>
      <c r="Q36" s="254">
        <f>(P36-((H36+I36)))+(J36)</f>
        <v>17312.400000000001</v>
      </c>
      <c r="R36" s="209">
        <f t="shared" si="4"/>
        <v>0.37707077008387047</v>
      </c>
      <c r="S36" s="222">
        <f>R36*100</f>
        <v>37.707077008387046</v>
      </c>
      <c r="T36" s="251">
        <v>37.5</v>
      </c>
      <c r="U36" s="220">
        <f t="shared" si="6"/>
        <v>236.06470588235294</v>
      </c>
      <c r="V36" s="219">
        <f>M36</f>
        <v>25.5</v>
      </c>
      <c r="W36" s="223"/>
      <c r="X36" s="253">
        <f>W36*V36</f>
        <v>0</v>
      </c>
      <c r="Y36" s="187">
        <f t="shared" si="9"/>
        <v>0</v>
      </c>
      <c r="Z36" s="217">
        <f t="shared" si="10"/>
        <v>0</v>
      </c>
      <c r="AA36" s="185">
        <f>($N36/$Z$3)*AE$3</f>
        <v>24.38095238095238</v>
      </c>
      <c r="AB36" s="214">
        <v>7</v>
      </c>
      <c r="AC36" s="215">
        <f t="shared" si="12"/>
        <v>0.10826055312954876</v>
      </c>
      <c r="AD36" s="214">
        <f>AB36*$M36</f>
        <v>178.5</v>
      </c>
      <c r="AE36" s="214">
        <f>(AD36/AE$3)*$Z$3</f>
        <v>1874.25</v>
      </c>
      <c r="AF36" s="216">
        <f>($N36/$Z$3)*AJ$3</f>
        <v>48.761904761904759</v>
      </c>
      <c r="AG36" s="214">
        <v>15</v>
      </c>
      <c r="AH36" s="215">
        <f t="shared" si="16"/>
        <v>0.11599344978165937</v>
      </c>
      <c r="AI36" s="214">
        <f>AG36*$M36</f>
        <v>382.5</v>
      </c>
      <c r="AJ36" s="214">
        <f>(AI36/AJ$3)*$Z$3</f>
        <v>2008.125</v>
      </c>
      <c r="AK36" s="185">
        <f>($N36/$Z$3)*AO$3</f>
        <v>73.142857142857139</v>
      </c>
      <c r="AL36" s="214">
        <v>20</v>
      </c>
      <c r="AM36" s="215">
        <f t="shared" si="20"/>
        <v>0.10310528869480834</v>
      </c>
      <c r="AN36" s="214">
        <f>AL36*$M36</f>
        <v>510</v>
      </c>
      <c r="AO36" s="214">
        <f>(AN36/AO$3)*$Z$3</f>
        <v>1785</v>
      </c>
      <c r="AP36" s="185">
        <f>($N36/$Z$3)*AT$3</f>
        <v>97.523809523809518</v>
      </c>
      <c r="AQ36" s="214">
        <v>30</v>
      </c>
      <c r="AR36" s="215">
        <f t="shared" si="24"/>
        <v>0.11599344978165937</v>
      </c>
      <c r="AS36" s="214">
        <f>AQ36*$M36</f>
        <v>765</v>
      </c>
      <c r="AT36" s="214">
        <f>(AS36/AT$3)*$Z$3</f>
        <v>2008.125</v>
      </c>
      <c r="AU36" s="185">
        <f>($N36/$Z$3)*AY$3</f>
        <v>109.71428571428571</v>
      </c>
      <c r="AV36" s="214">
        <v>40</v>
      </c>
      <c r="AW36" s="215">
        <f t="shared" si="28"/>
        <v>0.13747371825974444</v>
      </c>
      <c r="AX36" s="214">
        <f>AV36*$M36</f>
        <v>1020</v>
      </c>
      <c r="AY36" s="214">
        <f>(AX36/AY$3)*$Z$3</f>
        <v>2380</v>
      </c>
      <c r="AZ36" s="185">
        <f>($N36/$Z$3)*BD$3</f>
        <v>134.09523809523807</v>
      </c>
      <c r="BA36" s="214">
        <v>50</v>
      </c>
      <c r="BB36" s="215">
        <f t="shared" si="32"/>
        <v>0.1405981209474659</v>
      </c>
      <c r="BC36" s="214">
        <f>BA36*$M36</f>
        <v>1275</v>
      </c>
      <c r="BD36" s="214">
        <f>(BC36/BD$3)*$Z$3</f>
        <v>2434.090909090909</v>
      </c>
      <c r="BE36" s="185">
        <f>($N36/$Z$3)*BI$3</f>
        <v>158.47619047619048</v>
      </c>
      <c r="BF36" s="214">
        <v>60</v>
      </c>
      <c r="BG36" s="215">
        <f t="shared" si="36"/>
        <v>0.1427611689620423</v>
      </c>
      <c r="BH36" s="214">
        <f>BF36*$M36</f>
        <v>1530</v>
      </c>
      <c r="BI36" s="214">
        <f>(BH36/BI$3)*$Z$3</f>
        <v>2471.5384615384614</v>
      </c>
      <c r="BJ36" s="185">
        <f>($N36/$Z$3)*BN$3</f>
        <v>182.85714285714283</v>
      </c>
      <c r="BK36" s="214">
        <v>80</v>
      </c>
      <c r="BL36" s="215">
        <f t="shared" si="40"/>
        <v>0.16496846191169334</v>
      </c>
      <c r="BM36" s="214">
        <f>BK36*$M36</f>
        <v>2040</v>
      </c>
      <c r="BN36" s="214">
        <f>(BM36/BN$3)*$Z$3</f>
        <v>2856</v>
      </c>
      <c r="BO36" s="185">
        <f>($N36/$Z$3)*BS$3</f>
        <v>207.23809523809524</v>
      </c>
      <c r="BP36" s="214">
        <v>100</v>
      </c>
      <c r="BQ36" s="215">
        <f t="shared" si="44"/>
        <v>0.18195050946142646</v>
      </c>
      <c r="BR36" s="214">
        <f>BP36*$M36</f>
        <v>2550</v>
      </c>
      <c r="BS36" s="214">
        <f>(BR36/BS$3)*$Z$3</f>
        <v>3150</v>
      </c>
      <c r="BT36" s="185">
        <f>($N36/$Z$3)*BX$3</f>
        <v>231.61904761904759</v>
      </c>
      <c r="BU36" s="214">
        <v>120</v>
      </c>
      <c r="BV36" s="215">
        <f t="shared" si="48"/>
        <v>0.19535738910595263</v>
      </c>
      <c r="BW36" s="214">
        <f>BU36*$M36</f>
        <v>3060</v>
      </c>
      <c r="BX36" s="214">
        <f>(BW36/BX$3)*$Z$3</f>
        <v>3382.1052631578946</v>
      </c>
    </row>
    <row r="37" spans="1:76" s="181" customFormat="1" ht="23.25" customHeight="1" x14ac:dyDescent="0.2">
      <c r="A37" s="203" t="s">
        <v>20</v>
      </c>
      <c r="B37" s="227" t="s">
        <v>43</v>
      </c>
      <c r="C37" s="202" t="s">
        <v>60</v>
      </c>
      <c r="D37" s="247" t="s">
        <v>59</v>
      </c>
      <c r="E37" s="259">
        <v>11214896</v>
      </c>
      <c r="F37" s="198">
        <v>7</v>
      </c>
      <c r="G37" s="198">
        <v>7</v>
      </c>
      <c r="H37" s="245"/>
      <c r="I37" s="245"/>
      <c r="J37" s="245"/>
      <c r="K37" s="212">
        <v>2.6002000000000001</v>
      </c>
      <c r="L37" s="225">
        <v>924</v>
      </c>
      <c r="M37" s="212">
        <f>K37</f>
        <v>2.6002000000000001</v>
      </c>
      <c r="N37" s="224">
        <v>924</v>
      </c>
      <c r="O37" s="157">
        <f>(N37*M37)</f>
        <v>2402.5848000000001</v>
      </c>
      <c r="P37" s="157">
        <f>G37*$R$1</f>
        <v>4321.8</v>
      </c>
      <c r="Q37" s="157">
        <f>(P37-((H37+I37)))+(J37)</f>
        <v>4321.8</v>
      </c>
      <c r="R37" s="209">
        <f t="shared" si="4"/>
        <v>0.55592225461613221</v>
      </c>
      <c r="S37" s="222">
        <f>R37*100</f>
        <v>55.592225461613218</v>
      </c>
      <c r="T37" s="248">
        <v>56.1</v>
      </c>
      <c r="U37" s="220">
        <f t="shared" si="6"/>
        <v>932.43973540496881</v>
      </c>
      <c r="V37" s="219">
        <f>M37</f>
        <v>2.6002000000000001</v>
      </c>
      <c r="W37" s="223"/>
      <c r="X37" s="218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88</v>
      </c>
      <c r="AB37" s="214">
        <v>60</v>
      </c>
      <c r="AC37" s="215">
        <f t="shared" si="12"/>
        <v>0.37903790087463557</v>
      </c>
      <c r="AD37" s="214">
        <f>AB37*$M37</f>
        <v>156.012</v>
      </c>
      <c r="AE37" s="214">
        <f>(AD37/AE$3)*$Z$3</f>
        <v>1638.126</v>
      </c>
      <c r="AF37" s="216">
        <f>($N37/$Z$3)*AJ$3</f>
        <v>176</v>
      </c>
      <c r="AG37" s="214">
        <v>120</v>
      </c>
      <c r="AH37" s="215">
        <f t="shared" si="16"/>
        <v>0.37903790087463557</v>
      </c>
      <c r="AI37" s="214">
        <f>AG37*$M37</f>
        <v>312.024</v>
      </c>
      <c r="AJ37" s="214">
        <f>(AI37/AJ$3)*$Z$3</f>
        <v>1638.126</v>
      </c>
      <c r="AK37" s="185">
        <f>($N37/$Z$3)*AO$3</f>
        <v>264</v>
      </c>
      <c r="AL37" s="214">
        <v>180</v>
      </c>
      <c r="AM37" s="215">
        <f t="shared" si="20"/>
        <v>0.37903790087463557</v>
      </c>
      <c r="AN37" s="214">
        <f>AL37*$M37</f>
        <v>468.036</v>
      </c>
      <c r="AO37" s="214">
        <f>(AN37/AO$3)*$Z$3</f>
        <v>1638.126</v>
      </c>
      <c r="AP37" s="185">
        <f>($N37/$Z$3)*AT$3</f>
        <v>352</v>
      </c>
      <c r="AQ37" s="214">
        <v>240</v>
      </c>
      <c r="AR37" s="215">
        <f t="shared" si="24"/>
        <v>0.37903790087463557</v>
      </c>
      <c r="AS37" s="214">
        <f>AQ37*$M37</f>
        <v>624.048</v>
      </c>
      <c r="AT37" s="214">
        <f>(AS37/AT$3)*$Z$3</f>
        <v>1638.126</v>
      </c>
      <c r="AU37" s="185">
        <f>($N37/$Z$3)*AY$3</f>
        <v>396</v>
      </c>
      <c r="AV37" s="214">
        <v>360</v>
      </c>
      <c r="AW37" s="215">
        <f t="shared" si="28"/>
        <v>0.50538386783284739</v>
      </c>
      <c r="AX37" s="214">
        <f>AV37*$M37</f>
        <v>936.072</v>
      </c>
      <c r="AY37" s="214">
        <f>(AX37/AY$3)*$Z$3</f>
        <v>2184.1680000000001</v>
      </c>
      <c r="AZ37" s="185">
        <f>($N37/$Z$3)*BD$3</f>
        <v>484</v>
      </c>
      <c r="BA37" s="214">
        <v>420</v>
      </c>
      <c r="BB37" s="215">
        <f t="shared" si="32"/>
        <v>0.48241187384044526</v>
      </c>
      <c r="BC37" s="214">
        <f>BA37*$M37</f>
        <v>1092.0840000000001</v>
      </c>
      <c r="BD37" s="214">
        <f>(BC37/BD$3)*$Z$3</f>
        <v>2084.8876363636364</v>
      </c>
      <c r="BE37" s="185">
        <f>($N37/$Z$3)*BI$3</f>
        <v>572</v>
      </c>
      <c r="BF37" s="214">
        <v>615</v>
      </c>
      <c r="BG37" s="215">
        <f t="shared" si="36"/>
        <v>0.59771361291769454</v>
      </c>
      <c r="BH37" s="214">
        <f>BF37*$M37</f>
        <v>1599.123</v>
      </c>
      <c r="BI37" s="214">
        <f>(BH37/BI$3)*$Z$3</f>
        <v>2583.1986923076925</v>
      </c>
      <c r="BJ37" s="185">
        <f>($N37/$Z$3)*BN$3</f>
        <v>660</v>
      </c>
      <c r="BK37" s="214">
        <v>720</v>
      </c>
      <c r="BL37" s="215">
        <f t="shared" si="40"/>
        <v>0.60646064139941691</v>
      </c>
      <c r="BM37" s="214">
        <f>BK37*$M37</f>
        <v>1872.144</v>
      </c>
      <c r="BN37" s="214">
        <f>(BM37/BN$3)*$Z$3</f>
        <v>2621.0016000000001</v>
      </c>
      <c r="BO37" s="185">
        <f>($N37/$Z$3)*BS$3</f>
        <v>748</v>
      </c>
      <c r="BP37" s="214">
        <v>780</v>
      </c>
      <c r="BQ37" s="215">
        <f t="shared" si="44"/>
        <v>0.57970502486708964</v>
      </c>
      <c r="BR37" s="214">
        <f>BP37*$M37</f>
        <v>2028.1559999999999</v>
      </c>
      <c r="BS37" s="214">
        <f>(BR37/BS$3)*$Z$3</f>
        <v>2505.3691764705882</v>
      </c>
      <c r="BT37" s="185">
        <f>($N37/$Z$3)*BX$3</f>
        <v>836</v>
      </c>
      <c r="BU37" s="214">
        <v>975</v>
      </c>
      <c r="BV37" s="215">
        <f t="shared" si="48"/>
        <v>0.64835430412766615</v>
      </c>
      <c r="BW37" s="242">
        <f>BU37*$M37</f>
        <v>2535.1950000000002</v>
      </c>
      <c r="BX37" s="242">
        <f>(BW37/BX$3)*$Z$3</f>
        <v>2802.0576315789476</v>
      </c>
    </row>
    <row r="38" spans="1:76" s="228" customFormat="1" ht="23.25" customHeight="1" x14ac:dyDescent="0.25">
      <c r="A38" s="241" t="s">
        <v>57</v>
      </c>
      <c r="B38" s="240"/>
      <c r="C38" s="240"/>
      <c r="D38" s="239"/>
      <c r="E38" s="318"/>
      <c r="F38" s="229">
        <f>SUM(F34:F37)</f>
        <v>47</v>
      </c>
      <c r="G38" s="229">
        <f>SUM(G34:G37)</f>
        <v>47</v>
      </c>
      <c r="H38" s="229">
        <f>SUM(H34:H37)</f>
        <v>0</v>
      </c>
      <c r="I38" s="229">
        <f>SUM(I34:I37)</f>
        <v>1260</v>
      </c>
      <c r="J38" s="229">
        <f>SUM(J34:J37)</f>
        <v>2520</v>
      </c>
      <c r="K38" s="237"/>
      <c r="L38" s="229">
        <f>SUM(L34:L37)</f>
        <v>3048</v>
      </c>
      <c r="M38" s="237"/>
      <c r="N38" s="324">
        <f>SUM(N34:N37)</f>
        <v>3048</v>
      </c>
      <c r="O38" s="229">
        <f>SUM(O34:O37)</f>
        <v>16928.239999999998</v>
      </c>
      <c r="P38" s="229">
        <f>SUM(P34:P37)</f>
        <v>29017.8</v>
      </c>
      <c r="Q38" s="229">
        <f>SUM(Q34:Q37)</f>
        <v>30277.8</v>
      </c>
      <c r="R38" s="232">
        <f t="shared" si="4"/>
        <v>0.5590974245156517</v>
      </c>
      <c r="S38" s="236"/>
      <c r="T38" s="235">
        <v>0</v>
      </c>
      <c r="U38" s="220"/>
      <c r="V38" s="233"/>
      <c r="W38" s="229">
        <f>SUM(W34:W37)</f>
        <v>0</v>
      </c>
      <c r="X38" s="229">
        <f>SUM(X34:X37)</f>
        <v>0</v>
      </c>
      <c r="Y38" s="232">
        <f t="shared" si="9"/>
        <v>0</v>
      </c>
      <c r="Z38" s="262">
        <f t="shared" si="10"/>
        <v>0</v>
      </c>
      <c r="AA38" s="229">
        <f>SUM(AA34:AA37)</f>
        <v>290.28571428571428</v>
      </c>
      <c r="AB38" s="229">
        <f>SUM(AB34:AB37)</f>
        <v>187</v>
      </c>
      <c r="AC38" s="230">
        <f t="shared" si="12"/>
        <v>0.29417394923012896</v>
      </c>
      <c r="AD38" s="229">
        <f>SUM(AD34:AD37)</f>
        <v>848.28</v>
      </c>
      <c r="AE38" s="229">
        <f>SUM(AE34:AE37)</f>
        <v>8906.9399999999987</v>
      </c>
      <c r="AF38" s="229">
        <f>SUM(AF34:AF37)</f>
        <v>580.57142857142856</v>
      </c>
      <c r="AG38" s="229">
        <f>SUM(AG34:AG37)</f>
        <v>375</v>
      </c>
      <c r="AH38" s="230">
        <f t="shared" si="16"/>
        <v>0.29859550561797749</v>
      </c>
      <c r="AI38" s="229">
        <f>SUM(AI34:AI37)</f>
        <v>1722.06</v>
      </c>
      <c r="AJ38" s="229">
        <f>SUM(AJ34:AJ37)</f>
        <v>9040.8149999999987</v>
      </c>
      <c r="AK38" s="229">
        <f>SUM(AK34:AK37)</f>
        <v>870.85714285714289</v>
      </c>
      <c r="AL38" s="229">
        <f>SUM(AL34:AL37)</f>
        <v>596</v>
      </c>
      <c r="AM38" s="230">
        <f t="shared" si="20"/>
        <v>0.30904314051879594</v>
      </c>
      <c r="AN38" s="229">
        <f>SUM(AN34:AN37)</f>
        <v>2673.4704000000002</v>
      </c>
      <c r="AO38" s="229">
        <f>SUM(AO34:AO37)</f>
        <v>9357.1463999999996</v>
      </c>
      <c r="AP38" s="229">
        <f>SUM(AP34:AP37)</f>
        <v>1161.1428571428571</v>
      </c>
      <c r="AQ38" s="229">
        <f>SUM(AQ34:AQ37)</f>
        <v>786</v>
      </c>
      <c r="AR38" s="230">
        <f t="shared" si="24"/>
        <v>0.31195817727840197</v>
      </c>
      <c r="AS38" s="229">
        <f>SUM(AS34:AS37)</f>
        <v>3598.2503999999999</v>
      </c>
      <c r="AT38" s="229">
        <f>SUM(AT34:AT37)</f>
        <v>9445.4072999999989</v>
      </c>
      <c r="AU38" s="229">
        <f>SUM(AU34:AU37)</f>
        <v>1306.2857142857142</v>
      </c>
      <c r="AV38" s="229">
        <f>SUM(AV34:AV37)</f>
        <v>986</v>
      </c>
      <c r="AW38" s="230">
        <f t="shared" si="28"/>
        <v>0.34408936360413678</v>
      </c>
      <c r="AX38" s="229">
        <f>SUM(AX34:AX37)</f>
        <v>4464.9723999999997</v>
      </c>
      <c r="AY38" s="229">
        <f>SUM(AY34:AY37)</f>
        <v>10418.268933333333</v>
      </c>
      <c r="AZ38" s="229">
        <f>SUM(AZ34:AZ37)</f>
        <v>1596.5714285714284</v>
      </c>
      <c r="BA38" s="229">
        <f>SUM(BA34:BA37)</f>
        <v>1166</v>
      </c>
      <c r="BB38" s="230">
        <f t="shared" si="32"/>
        <v>0.33713782014905608</v>
      </c>
      <c r="BC38" s="229">
        <f>SUM(BC34:BC37)</f>
        <v>5346.9384</v>
      </c>
      <c r="BD38" s="229">
        <f>SUM(BD34:BD37)</f>
        <v>10207.79149090909</v>
      </c>
      <c r="BE38" s="229">
        <f>SUM(BE34:BE37)</f>
        <v>1886.8571428571427</v>
      </c>
      <c r="BF38" s="229">
        <f>SUM(BF34:BF37)</f>
        <v>1511</v>
      </c>
      <c r="BG38" s="230">
        <f t="shared" si="36"/>
        <v>0.35790589754260171</v>
      </c>
      <c r="BH38" s="229">
        <f>SUM(BH34:BH37)</f>
        <v>6708.3734000000004</v>
      </c>
      <c r="BI38" s="229">
        <f>SUM(BI34:BI37)</f>
        <v>10836.603184615386</v>
      </c>
      <c r="BJ38" s="229">
        <f>SUM(BJ34:BJ37)</f>
        <v>2177.1428571428569</v>
      </c>
      <c r="BK38" s="229">
        <f>SUM(BK34:BK37)</f>
        <v>1819</v>
      </c>
      <c r="BL38" s="230">
        <f t="shared" si="40"/>
        <v>0.38261851389466867</v>
      </c>
      <c r="BM38" s="229">
        <f>SUM(BM34:BM37)</f>
        <v>8274.8905999999988</v>
      </c>
      <c r="BN38" s="229">
        <f>SUM(BN34:BN37)</f>
        <v>11584.846839999998</v>
      </c>
      <c r="BO38" s="229">
        <f>SUM(BO34:BO37)</f>
        <v>2467.4285714285716</v>
      </c>
      <c r="BP38" s="229">
        <f>SUM(BP34:BP37)</f>
        <v>2036</v>
      </c>
      <c r="BQ38" s="230">
        <f t="shared" si="44"/>
        <v>0.38870751429993544</v>
      </c>
      <c r="BR38" s="229">
        <f>SUM(BR34:BR37)</f>
        <v>9527.4543999999987</v>
      </c>
      <c r="BS38" s="229">
        <f>SUM(BS34:BS37)</f>
        <v>11769.208376470586</v>
      </c>
      <c r="BT38" s="229">
        <f>SUM(BT34:BT37)</f>
        <v>2757.7142857142858</v>
      </c>
      <c r="BU38" s="229">
        <f>SUM(BU34:BU37)</f>
        <v>2391</v>
      </c>
      <c r="BV38" s="230">
        <f t="shared" si="48"/>
        <v>0.40679740236984463</v>
      </c>
      <c r="BW38" s="229">
        <f>SUM(BW34:BW37)</f>
        <v>11143.8894</v>
      </c>
      <c r="BX38" s="229">
        <f>SUM(BX34:BX37)</f>
        <v>12316.930389473682</v>
      </c>
    </row>
    <row r="39" spans="1:76" s="181" customFormat="1" ht="23.25" customHeight="1" x14ac:dyDescent="0.2">
      <c r="A39" s="203" t="s">
        <v>20</v>
      </c>
      <c r="B39" s="227" t="s">
        <v>56</v>
      </c>
      <c r="C39" s="202" t="s">
        <v>55</v>
      </c>
      <c r="D39" s="247" t="s">
        <v>54</v>
      </c>
      <c r="E39" s="259" t="s">
        <v>150</v>
      </c>
      <c r="F39" s="198">
        <v>18</v>
      </c>
      <c r="G39" s="258">
        <v>18</v>
      </c>
      <c r="H39" s="246"/>
      <c r="I39" s="245">
        <v>630</v>
      </c>
      <c r="J39" s="245">
        <v>630</v>
      </c>
      <c r="K39" s="212">
        <v>10.293699999999999</v>
      </c>
      <c r="L39" s="225">
        <v>731</v>
      </c>
      <c r="M39" s="212">
        <f>K39</f>
        <v>10.293699999999999</v>
      </c>
      <c r="N39" s="224">
        <v>731</v>
      </c>
      <c r="O39" s="157">
        <f>(N39*M39)</f>
        <v>7524.6947</v>
      </c>
      <c r="P39" s="157">
        <f>G39*$R$1</f>
        <v>11113.199999999999</v>
      </c>
      <c r="Q39" s="157">
        <f>(P39-((H39+I39)))+(J39)</f>
        <v>11113.199999999999</v>
      </c>
      <c r="R39" s="209">
        <f t="shared" si="4"/>
        <v>0.67709522909692987</v>
      </c>
      <c r="S39" s="222">
        <f>R39*100</f>
        <v>67.709522909692993</v>
      </c>
      <c r="T39" s="251">
        <v>70</v>
      </c>
      <c r="U39" s="220">
        <f t="shared" si="6"/>
        <v>755.72826097515951</v>
      </c>
      <c r="V39" s="219">
        <f>M39</f>
        <v>10.293699999999999</v>
      </c>
      <c r="W39" s="223"/>
      <c r="X39" s="218">
        <f>W39*V39</f>
        <v>0</v>
      </c>
      <c r="Y39" s="187">
        <f t="shared" si="9"/>
        <v>0</v>
      </c>
      <c r="Z39" s="217">
        <f t="shared" si="10"/>
        <v>0</v>
      </c>
      <c r="AA39" s="185">
        <f>($N39/$Z$3)*AE$3</f>
        <v>69.61904761904762</v>
      </c>
      <c r="AB39" s="214">
        <v>40</v>
      </c>
      <c r="AC39" s="215">
        <f t="shared" si="12"/>
        <v>0.38902872260015126</v>
      </c>
      <c r="AD39" s="214">
        <f>AB39*$M39</f>
        <v>411.74799999999999</v>
      </c>
      <c r="AE39" s="214">
        <f>(AD39/AE$3)*$Z$3</f>
        <v>4323.3540000000003</v>
      </c>
      <c r="AF39" s="216">
        <f>($N39/$Z$3)*AJ$3</f>
        <v>139.23809523809524</v>
      </c>
      <c r="AG39" s="214">
        <v>101</v>
      </c>
      <c r="AH39" s="215">
        <f t="shared" si="16"/>
        <v>0.49114876228269078</v>
      </c>
      <c r="AI39" s="214">
        <f>AG39*$M39</f>
        <v>1039.6636999999998</v>
      </c>
      <c r="AJ39" s="214">
        <f>(AI39/AJ$3)*$Z$3</f>
        <v>5458.2344249999987</v>
      </c>
      <c r="AK39" s="185">
        <f>($N39/$Z$3)*AO$3</f>
        <v>208.85714285714286</v>
      </c>
      <c r="AL39" s="214">
        <v>150</v>
      </c>
      <c r="AM39" s="215">
        <f t="shared" si="20"/>
        <v>0.48628590325018894</v>
      </c>
      <c r="AN39" s="214">
        <f>AL39*$M39</f>
        <v>1544.0549999999998</v>
      </c>
      <c r="AO39" s="214">
        <f>(AN39/AO$3)*$Z$3</f>
        <v>5404.1924999999992</v>
      </c>
      <c r="AP39" s="185">
        <f>($N39/$Z$3)*AT$3</f>
        <v>278.47619047619048</v>
      </c>
      <c r="AQ39" s="214">
        <v>190</v>
      </c>
      <c r="AR39" s="215">
        <f t="shared" si="24"/>
        <v>0.46197160808767951</v>
      </c>
      <c r="AS39" s="214">
        <f>AQ39*$M39</f>
        <v>1955.8029999999999</v>
      </c>
      <c r="AT39" s="214">
        <f>(AS39/AT$3)*$Z$3</f>
        <v>5133.9828749999997</v>
      </c>
      <c r="AU39" s="185">
        <f>($N39/$Z$3)*AY$3</f>
        <v>313.28571428571428</v>
      </c>
      <c r="AV39" s="214">
        <v>221</v>
      </c>
      <c r="AW39" s="215">
        <f t="shared" si="28"/>
        <v>0.47764082052574114</v>
      </c>
      <c r="AX39" s="214">
        <f>AV39*$M39</f>
        <v>2274.9076999999997</v>
      </c>
      <c r="AY39" s="214">
        <f>(AX39/AY$3)*$Z$3</f>
        <v>5308.1179666666658</v>
      </c>
      <c r="AZ39" s="185">
        <f>($N39/$Z$3)*BD$3</f>
        <v>382.90476190476193</v>
      </c>
      <c r="BA39" s="214">
        <v>281</v>
      </c>
      <c r="BB39" s="215">
        <f t="shared" si="32"/>
        <v>0.49689577750292035</v>
      </c>
      <c r="BC39" s="214">
        <f>BA39*$M39</f>
        <v>2892.5297</v>
      </c>
      <c r="BD39" s="214">
        <f>(BC39/BD$3)*$Z$3</f>
        <v>5522.1021545454541</v>
      </c>
      <c r="BE39" s="185">
        <f>($N39/$Z$3)*BI$3</f>
        <v>452.52380952380952</v>
      </c>
      <c r="BF39" s="214">
        <v>341</v>
      </c>
      <c r="BG39" s="215">
        <f t="shared" si="36"/>
        <v>0.51022613233327518</v>
      </c>
      <c r="BH39" s="214">
        <f>BF39*$M39</f>
        <v>3510.1516999999999</v>
      </c>
      <c r="BI39" s="214">
        <f>(BH39/BI$3)*$Z$3</f>
        <v>5670.2450538461535</v>
      </c>
      <c r="BJ39" s="185">
        <f>($N39/$Z$3)*BN$3</f>
        <v>522.14285714285711</v>
      </c>
      <c r="BK39" s="214">
        <v>397</v>
      </c>
      <c r="BL39" s="215">
        <f t="shared" si="40"/>
        <v>0.51481467624086685</v>
      </c>
      <c r="BM39" s="214">
        <f>BK39*$M39</f>
        <v>4086.5989</v>
      </c>
      <c r="BN39" s="214">
        <f>(BM39/BN$3)*$Z$3</f>
        <v>5721.2384600000005</v>
      </c>
      <c r="BO39" s="185">
        <f>($N39/$Z$3)*BS$3</f>
        <v>591.76190476190482</v>
      </c>
      <c r="BP39" s="214">
        <v>457</v>
      </c>
      <c r="BQ39" s="215">
        <f t="shared" si="44"/>
        <v>0.52290037125961497</v>
      </c>
      <c r="BR39" s="214">
        <f>BP39*$M39</f>
        <v>4704.2208999999993</v>
      </c>
      <c r="BS39" s="214">
        <f>(BR39/BS$3)*$Z$3</f>
        <v>5811.0964058823529</v>
      </c>
      <c r="BT39" s="185">
        <f>($N39/$Z$3)*BX$3</f>
        <v>661.38095238095241</v>
      </c>
      <c r="BU39" s="214">
        <v>517</v>
      </c>
      <c r="BV39" s="215">
        <f t="shared" si="48"/>
        <v>0.52928381469546881</v>
      </c>
      <c r="BW39" s="242">
        <f>BU39*$M39</f>
        <v>5321.8428999999996</v>
      </c>
      <c r="BX39" s="242">
        <f>(BW39/BX$3)*$Z$3</f>
        <v>5882.0368894736839</v>
      </c>
    </row>
    <row r="40" spans="1:76" s="228" customFormat="1" ht="23.25" customHeight="1" x14ac:dyDescent="0.25">
      <c r="A40" s="241" t="s">
        <v>52</v>
      </c>
      <c r="B40" s="240"/>
      <c r="C40" s="240"/>
      <c r="D40" s="239"/>
      <c r="E40" s="318"/>
      <c r="F40" s="229">
        <f>SUM(F39)</f>
        <v>18</v>
      </c>
      <c r="G40" s="229">
        <f>SUM(G39)</f>
        <v>18</v>
      </c>
      <c r="H40" s="229">
        <f>SUM(H39)</f>
        <v>0</v>
      </c>
      <c r="I40" s="229">
        <f>SUM(I39)</f>
        <v>630</v>
      </c>
      <c r="J40" s="229">
        <f>SUM(J39)</f>
        <v>630</v>
      </c>
      <c r="K40" s="237"/>
      <c r="L40" s="229">
        <f>SUM(L39)</f>
        <v>731</v>
      </c>
      <c r="M40" s="237"/>
      <c r="N40" s="324">
        <f>SUM(N39)</f>
        <v>731</v>
      </c>
      <c r="O40" s="229">
        <f>SUM(O39)</f>
        <v>7524.6947</v>
      </c>
      <c r="P40" s="229">
        <f>SUM(P39)</f>
        <v>11113.199999999999</v>
      </c>
      <c r="Q40" s="229">
        <f>SUM(Q39)</f>
        <v>11113.199999999999</v>
      </c>
      <c r="R40" s="232">
        <f t="shared" si="4"/>
        <v>0.67709522909692987</v>
      </c>
      <c r="S40" s="236"/>
      <c r="T40" s="235"/>
      <c r="U40" s="234"/>
      <c r="V40" s="233"/>
      <c r="W40" s="229">
        <f>SUM(W39)</f>
        <v>0</v>
      </c>
      <c r="X40" s="229">
        <f>SUM(X39)</f>
        <v>0</v>
      </c>
      <c r="Y40" s="232">
        <f t="shared" si="9"/>
        <v>0</v>
      </c>
      <c r="Z40" s="231">
        <f t="shared" si="10"/>
        <v>0</v>
      </c>
      <c r="AA40" s="229">
        <f>SUM(AA39)</f>
        <v>69.61904761904762</v>
      </c>
      <c r="AB40" s="229">
        <f>SUM(AB39)</f>
        <v>40</v>
      </c>
      <c r="AC40" s="230">
        <f t="shared" si="12"/>
        <v>0.38902872260015126</v>
      </c>
      <c r="AD40" s="229">
        <f>SUM(AD39)</f>
        <v>411.74799999999999</v>
      </c>
      <c r="AE40" s="229">
        <f>SUM(AE39)</f>
        <v>4323.3540000000003</v>
      </c>
      <c r="AF40" s="229">
        <f>SUM(AF39)</f>
        <v>139.23809523809524</v>
      </c>
      <c r="AG40" s="229">
        <f>SUM(AG39)</f>
        <v>101</v>
      </c>
      <c r="AH40" s="230">
        <f t="shared" si="16"/>
        <v>0.49114876228269078</v>
      </c>
      <c r="AI40" s="229">
        <f>SUM(AI39)</f>
        <v>1039.6636999999998</v>
      </c>
      <c r="AJ40" s="229">
        <f>SUM(AJ39)</f>
        <v>5458.2344249999987</v>
      </c>
      <c r="AK40" s="229">
        <f>SUM(AK39)</f>
        <v>208.85714285714286</v>
      </c>
      <c r="AL40" s="229">
        <f>SUM(AL39)</f>
        <v>150</v>
      </c>
      <c r="AM40" s="230">
        <f t="shared" si="20"/>
        <v>0.48628590325018894</v>
      </c>
      <c r="AN40" s="229">
        <f>SUM(AN39)</f>
        <v>1544.0549999999998</v>
      </c>
      <c r="AO40" s="229">
        <f>SUM(AO39)</f>
        <v>5404.1924999999992</v>
      </c>
      <c r="AP40" s="229">
        <f>SUM(AP39)</f>
        <v>278.47619047619048</v>
      </c>
      <c r="AQ40" s="229">
        <f>SUM(AQ39)</f>
        <v>190</v>
      </c>
      <c r="AR40" s="230">
        <f t="shared" si="24"/>
        <v>0.46197160808767951</v>
      </c>
      <c r="AS40" s="229">
        <f>SUM(AS39)</f>
        <v>1955.8029999999999</v>
      </c>
      <c r="AT40" s="229">
        <f>SUM(AT39)</f>
        <v>5133.9828749999997</v>
      </c>
      <c r="AU40" s="229">
        <f>SUM(AU39)</f>
        <v>313.28571428571428</v>
      </c>
      <c r="AV40" s="229">
        <f>SUM(AV39)</f>
        <v>221</v>
      </c>
      <c r="AW40" s="230">
        <f t="shared" si="28"/>
        <v>0.47764082052574114</v>
      </c>
      <c r="AX40" s="229">
        <f>SUM(AX39)</f>
        <v>2274.9076999999997</v>
      </c>
      <c r="AY40" s="229">
        <f>SUM(AY39)</f>
        <v>5308.1179666666658</v>
      </c>
      <c r="AZ40" s="229">
        <f>SUM(AZ39)</f>
        <v>382.90476190476193</v>
      </c>
      <c r="BA40" s="229">
        <f>SUM(BA39)</f>
        <v>281</v>
      </c>
      <c r="BB40" s="230">
        <f t="shared" si="32"/>
        <v>0.49689577750292035</v>
      </c>
      <c r="BC40" s="229">
        <f>SUM(BC39)</f>
        <v>2892.5297</v>
      </c>
      <c r="BD40" s="229">
        <f>SUM(BD39)</f>
        <v>5522.1021545454541</v>
      </c>
      <c r="BE40" s="229">
        <f>SUM(BE39)</f>
        <v>452.52380952380952</v>
      </c>
      <c r="BF40" s="229">
        <f>SUM(BF39)</f>
        <v>341</v>
      </c>
      <c r="BG40" s="230">
        <f t="shared" si="36"/>
        <v>0.51022613233327518</v>
      </c>
      <c r="BH40" s="229">
        <f>SUM(BH39)</f>
        <v>3510.1516999999999</v>
      </c>
      <c r="BI40" s="229">
        <f>SUM(BI39)</f>
        <v>5670.2450538461535</v>
      </c>
      <c r="BJ40" s="229">
        <f>SUM(BJ39)</f>
        <v>522.14285714285711</v>
      </c>
      <c r="BK40" s="229">
        <f>SUM(BK39)</f>
        <v>397</v>
      </c>
      <c r="BL40" s="230">
        <f t="shared" si="40"/>
        <v>0.51481467624086685</v>
      </c>
      <c r="BM40" s="229">
        <f>SUM(BM39)</f>
        <v>4086.5989</v>
      </c>
      <c r="BN40" s="229">
        <f>SUM(BN39)</f>
        <v>5721.2384600000005</v>
      </c>
      <c r="BO40" s="229">
        <f>SUM(BO39)</f>
        <v>591.76190476190482</v>
      </c>
      <c r="BP40" s="229">
        <f>SUM(BP39)</f>
        <v>457</v>
      </c>
      <c r="BQ40" s="230">
        <f t="shared" si="44"/>
        <v>0.52290037125961497</v>
      </c>
      <c r="BR40" s="229">
        <f>SUM(BR39)</f>
        <v>4704.2208999999993</v>
      </c>
      <c r="BS40" s="229">
        <f>SUM(BS39)</f>
        <v>5811.0964058823529</v>
      </c>
      <c r="BT40" s="229">
        <f>SUM(BT39)</f>
        <v>661.38095238095241</v>
      </c>
      <c r="BU40" s="229">
        <f>SUM(BU39)</f>
        <v>517</v>
      </c>
      <c r="BV40" s="230">
        <f t="shared" si="48"/>
        <v>0.52928381469546881</v>
      </c>
      <c r="BW40" s="229">
        <f>SUM(BW39)</f>
        <v>5321.8428999999996</v>
      </c>
      <c r="BX40" s="229">
        <f>SUM(BX39)</f>
        <v>5882.0368894736839</v>
      </c>
    </row>
    <row r="41" spans="1:76" s="181" customFormat="1" ht="23.25" customHeight="1" x14ac:dyDescent="0.2">
      <c r="A41" s="203" t="s">
        <v>20</v>
      </c>
      <c r="B41" s="227" t="s">
        <v>51</v>
      </c>
      <c r="C41" s="202" t="s">
        <v>42</v>
      </c>
      <c r="D41" s="247" t="s">
        <v>50</v>
      </c>
      <c r="E41" s="317" t="s">
        <v>40</v>
      </c>
      <c r="F41" s="198">
        <v>16</v>
      </c>
      <c r="G41" s="258">
        <v>16</v>
      </c>
      <c r="H41" s="246"/>
      <c r="I41" s="245">
        <v>630</v>
      </c>
      <c r="J41" s="245">
        <v>630</v>
      </c>
      <c r="K41" s="212">
        <v>12.332599999999999</v>
      </c>
      <c r="L41" s="225">
        <v>347</v>
      </c>
      <c r="M41" s="212">
        <f>K41</f>
        <v>12.332599999999999</v>
      </c>
      <c r="N41" s="224">
        <v>347</v>
      </c>
      <c r="O41" s="157">
        <f>(N41*M41)</f>
        <v>4279.4121999999998</v>
      </c>
      <c r="P41" s="157">
        <f>G41*$R$1</f>
        <v>9878.4</v>
      </c>
      <c r="Q41" s="157">
        <f>(P41-((H41+I41)))+(J41)</f>
        <v>9878.4</v>
      </c>
      <c r="R41" s="209">
        <f t="shared" si="4"/>
        <v>0.43320904195011339</v>
      </c>
      <c r="S41" s="222">
        <f>R41*100</f>
        <v>43.320904195011337</v>
      </c>
      <c r="T41" s="243">
        <v>50</v>
      </c>
      <c r="U41" s="220">
        <f t="shared" si="6"/>
        <v>400.49948915881492</v>
      </c>
      <c r="V41" s="219">
        <f>M41</f>
        <v>12.332599999999999</v>
      </c>
      <c r="W41" s="223"/>
      <c r="X41" s="218">
        <f>W41*V41</f>
        <v>0</v>
      </c>
      <c r="Y41" s="187">
        <f t="shared" si="9"/>
        <v>0</v>
      </c>
      <c r="Z41" s="217">
        <f t="shared" si="10"/>
        <v>0</v>
      </c>
      <c r="AA41" s="185">
        <f>($N41/$Z$3)*AE$3</f>
        <v>33.047619047619051</v>
      </c>
      <c r="AB41" s="214">
        <v>20</v>
      </c>
      <c r="AC41" s="215">
        <f t="shared" si="12"/>
        <v>0.26217261904761907</v>
      </c>
      <c r="AD41" s="214">
        <f>AB41*$M41</f>
        <v>246.65199999999999</v>
      </c>
      <c r="AE41" s="214">
        <f>(AD41/AE$3)*$Z$3</f>
        <v>2589.846</v>
      </c>
      <c r="AF41" s="216">
        <f>($N41/$Z$3)*AJ$3</f>
        <v>66.095238095238102</v>
      </c>
      <c r="AG41" s="214">
        <v>20</v>
      </c>
      <c r="AH41" s="215">
        <f t="shared" si="16"/>
        <v>0.13108630952380954</v>
      </c>
      <c r="AI41" s="214">
        <f>AG41*$M41</f>
        <v>246.65199999999999</v>
      </c>
      <c r="AJ41" s="214">
        <f>(AI41/AJ$3)*$Z$3</f>
        <v>1294.923</v>
      </c>
      <c r="AK41" s="185">
        <f>($N41/$Z$3)*AO$3</f>
        <v>99.142857142857153</v>
      </c>
      <c r="AL41" s="214">
        <v>70</v>
      </c>
      <c r="AM41" s="215">
        <f t="shared" si="20"/>
        <v>0.30586805555555552</v>
      </c>
      <c r="AN41" s="214">
        <f>AL41*$M41</f>
        <v>863.28199999999993</v>
      </c>
      <c r="AO41" s="214">
        <f>(AN41/AO$3)*$Z$3</f>
        <v>3021.4869999999996</v>
      </c>
      <c r="AP41" s="185">
        <f>($N41/$Z$3)*AT$3</f>
        <v>132.1904761904762</v>
      </c>
      <c r="AQ41" s="214">
        <v>80</v>
      </c>
      <c r="AR41" s="215">
        <f t="shared" si="24"/>
        <v>0.26217261904761907</v>
      </c>
      <c r="AS41" s="214">
        <f>AQ41*$M41</f>
        <v>986.60799999999995</v>
      </c>
      <c r="AT41" s="214">
        <f>(AS41/AT$3)*$Z$3</f>
        <v>2589.846</v>
      </c>
      <c r="AU41" s="185">
        <f>($N41/$Z$3)*AY$3</f>
        <v>148.71428571428572</v>
      </c>
      <c r="AV41" s="214">
        <v>120</v>
      </c>
      <c r="AW41" s="215">
        <f t="shared" si="28"/>
        <v>0.34956349206349202</v>
      </c>
      <c r="AX41" s="214">
        <f>AV41*$M41</f>
        <v>1479.9119999999998</v>
      </c>
      <c r="AY41" s="214">
        <f>(AX41/AY$3)*$Z$3</f>
        <v>3453.1279999999997</v>
      </c>
      <c r="AZ41" s="185">
        <f>($N41/$Z$3)*BD$3</f>
        <v>181.76190476190479</v>
      </c>
      <c r="BA41" s="214">
        <v>130</v>
      </c>
      <c r="BB41" s="215">
        <f t="shared" si="32"/>
        <v>0.30984036796536796</v>
      </c>
      <c r="BC41" s="214">
        <f>BA41*$M41</f>
        <v>1603.2379999999998</v>
      </c>
      <c r="BD41" s="214">
        <f>(BC41/BD$3)*$Z$3</f>
        <v>3060.7270909090907</v>
      </c>
      <c r="BE41" s="185">
        <f>($N41/$Z$3)*BI$3</f>
        <v>214.80952380952382</v>
      </c>
      <c r="BF41" s="214">
        <v>150</v>
      </c>
      <c r="BG41" s="215">
        <f t="shared" si="36"/>
        <v>0.30250686813186811</v>
      </c>
      <c r="BH41" s="214">
        <f>BF41*$M41</f>
        <v>1849.8899999999999</v>
      </c>
      <c r="BI41" s="214">
        <f>(BH41/BI$3)*$Z$3</f>
        <v>2988.2838461538458</v>
      </c>
      <c r="BJ41" s="185">
        <f>($N41/$Z$3)*BN$3</f>
        <v>247.85714285714289</v>
      </c>
      <c r="BK41" s="214">
        <v>180</v>
      </c>
      <c r="BL41" s="215">
        <f t="shared" si="40"/>
        <v>0.31460714285714286</v>
      </c>
      <c r="BM41" s="214">
        <f>BK41*$M41</f>
        <v>2219.8679999999999</v>
      </c>
      <c r="BN41" s="214">
        <f>(BM41/BN$3)*$Z$3</f>
        <v>3107.8152</v>
      </c>
      <c r="BO41" s="185">
        <f>($N41/$Z$3)*BS$3</f>
        <v>280.90476190476193</v>
      </c>
      <c r="BP41" s="214">
        <v>200</v>
      </c>
      <c r="BQ41" s="215">
        <f t="shared" si="44"/>
        <v>0.30843837535014007</v>
      </c>
      <c r="BR41" s="214">
        <f>BP41*$M41</f>
        <v>2466.52</v>
      </c>
      <c r="BS41" s="214">
        <f>(BR41/BS$3)*$Z$3</f>
        <v>3046.8776470588236</v>
      </c>
      <c r="BT41" s="185">
        <f>($N41/$Z$3)*BX$3</f>
        <v>313.95238095238096</v>
      </c>
      <c r="BU41" s="214">
        <v>220</v>
      </c>
      <c r="BV41" s="215">
        <f t="shared" si="48"/>
        <v>0.3035682957393484</v>
      </c>
      <c r="BW41" s="242">
        <f>BU41*$M41</f>
        <v>2713.172</v>
      </c>
      <c r="BX41" s="242">
        <f>(BW41/BX$3)*$Z$3</f>
        <v>2998.7690526315791</v>
      </c>
    </row>
    <row r="42" spans="1:76" s="228" customFormat="1" ht="23.25" customHeight="1" x14ac:dyDescent="0.2">
      <c r="A42" s="203" t="s">
        <v>20</v>
      </c>
      <c r="B42" s="227" t="s">
        <v>46</v>
      </c>
      <c r="C42" s="202" t="s">
        <v>42</v>
      </c>
      <c r="D42" s="247" t="s">
        <v>49</v>
      </c>
      <c r="E42" s="259" t="s">
        <v>44</v>
      </c>
      <c r="F42" s="198">
        <v>10</v>
      </c>
      <c r="G42" s="258">
        <v>9</v>
      </c>
      <c r="H42" s="257"/>
      <c r="I42" s="245"/>
      <c r="J42" s="245">
        <v>630</v>
      </c>
      <c r="K42" s="212">
        <v>11.772500000000001</v>
      </c>
      <c r="L42" s="256">
        <v>181</v>
      </c>
      <c r="M42" s="212">
        <f>K42</f>
        <v>11.772500000000001</v>
      </c>
      <c r="N42" s="255">
        <v>181</v>
      </c>
      <c r="O42" s="254">
        <f>(N42*M42)</f>
        <v>2130.8225000000002</v>
      </c>
      <c r="P42" s="254">
        <f>G42*$R$1</f>
        <v>5556.5999999999995</v>
      </c>
      <c r="Q42" s="254">
        <f>(P42-((H42+I42)))+(J42)</f>
        <v>6186.5999999999995</v>
      </c>
      <c r="R42" s="209">
        <f t="shared" si="4"/>
        <v>0.34442545178288564</v>
      </c>
      <c r="S42" s="222">
        <f>R42*100</f>
        <v>34.442545178288562</v>
      </c>
      <c r="T42" s="251">
        <v>34.6</v>
      </c>
      <c r="U42" s="220">
        <f t="shared" si="6"/>
        <v>163.31141218942449</v>
      </c>
      <c r="V42" s="219">
        <f>M42</f>
        <v>11.772500000000001</v>
      </c>
      <c r="W42" s="223"/>
      <c r="X42" s="253">
        <f>W42*V42</f>
        <v>0</v>
      </c>
      <c r="Y42" s="187">
        <f t="shared" si="9"/>
        <v>0</v>
      </c>
      <c r="Z42" s="217">
        <f t="shared" si="10"/>
        <v>0</v>
      </c>
      <c r="AA42" s="185">
        <f>($N42/$Z$3)*AE$3</f>
        <v>17.238095238095237</v>
      </c>
      <c r="AB42" s="214">
        <v>10</v>
      </c>
      <c r="AC42" s="215">
        <f t="shared" si="12"/>
        <v>0.19980482009504416</v>
      </c>
      <c r="AD42" s="214">
        <f>AB42*$M42</f>
        <v>117.72500000000001</v>
      </c>
      <c r="AE42" s="214">
        <f>(AD42/AE$3)*$Z$3</f>
        <v>1236.1125000000002</v>
      </c>
      <c r="AF42" s="216">
        <f>($N42/$Z$3)*AJ$3</f>
        <v>34.476190476190474</v>
      </c>
      <c r="AG42" s="214">
        <v>20</v>
      </c>
      <c r="AH42" s="215">
        <f t="shared" si="16"/>
        <v>0.19980482009504416</v>
      </c>
      <c r="AI42" s="214">
        <f>AG42*$M42</f>
        <v>235.45000000000002</v>
      </c>
      <c r="AJ42" s="214">
        <f>(AI42/AJ$3)*$Z$3</f>
        <v>1236.1125000000002</v>
      </c>
      <c r="AK42" s="185">
        <f>($N42/$Z$3)*AO$3</f>
        <v>51.714285714285708</v>
      </c>
      <c r="AL42" s="214">
        <v>30</v>
      </c>
      <c r="AM42" s="215">
        <f t="shared" si="20"/>
        <v>0.19980482009504416</v>
      </c>
      <c r="AN42" s="214">
        <f>AL42*$M42</f>
        <v>353.17500000000001</v>
      </c>
      <c r="AO42" s="214">
        <f>(AN42/AO$3)*$Z$3</f>
        <v>1236.1125000000002</v>
      </c>
      <c r="AP42" s="185">
        <f>($N42/$Z$3)*AT$3</f>
        <v>68.952380952380949</v>
      </c>
      <c r="AQ42" s="214">
        <v>30</v>
      </c>
      <c r="AR42" s="215">
        <f t="shared" si="24"/>
        <v>0.14985361507128311</v>
      </c>
      <c r="AS42" s="214">
        <f>AQ42*$M42</f>
        <v>353.17500000000001</v>
      </c>
      <c r="AT42" s="214">
        <f>(AS42/AT$3)*$Z$3</f>
        <v>927.08437500000002</v>
      </c>
      <c r="AU42" s="185">
        <f>($N42/$Z$3)*AY$3</f>
        <v>77.571428571428569</v>
      </c>
      <c r="AV42" s="214">
        <v>40</v>
      </c>
      <c r="AW42" s="215">
        <f t="shared" si="28"/>
        <v>0.17760428452892812</v>
      </c>
      <c r="AX42" s="214">
        <f>AV42*$M42</f>
        <v>470.90000000000003</v>
      </c>
      <c r="AY42" s="214">
        <f>(AX42/AY$3)*$Z$3</f>
        <v>1098.7666666666667</v>
      </c>
      <c r="AZ42" s="185">
        <f>($N42/$Z$3)*BD$3</f>
        <v>94.80952380952381</v>
      </c>
      <c r="BA42" s="214">
        <v>50</v>
      </c>
      <c r="BB42" s="215">
        <f t="shared" si="32"/>
        <v>0.18164074554094919</v>
      </c>
      <c r="BC42" s="214">
        <f>BA42*$M42</f>
        <v>588.625</v>
      </c>
      <c r="BD42" s="214">
        <f>(BC42/BD$3)*$Z$3</f>
        <v>1123.7386363636363</v>
      </c>
      <c r="BE42" s="185">
        <f>($N42/$Z$3)*BI$3</f>
        <v>112.04761904761904</v>
      </c>
      <c r="BF42" s="214">
        <v>60</v>
      </c>
      <c r="BG42" s="215">
        <f t="shared" si="36"/>
        <v>0.18443521854927153</v>
      </c>
      <c r="BH42" s="214">
        <f>BF42*$M42</f>
        <v>706.35</v>
      </c>
      <c r="BI42" s="214">
        <f>(BH42/BI$3)*$Z$3</f>
        <v>1141.0269230769231</v>
      </c>
      <c r="BJ42" s="185">
        <f>($N42/$Z$3)*BN$3</f>
        <v>129.28571428571428</v>
      </c>
      <c r="BK42" s="214">
        <v>80</v>
      </c>
      <c r="BL42" s="215">
        <f t="shared" si="40"/>
        <v>0.21312514143471376</v>
      </c>
      <c r="BM42" s="214">
        <f>BK42*$M42</f>
        <v>941.80000000000007</v>
      </c>
      <c r="BN42" s="214">
        <f>(BM42/BN$3)*$Z$3</f>
        <v>1318.52</v>
      </c>
      <c r="BO42" s="185">
        <f>($N42/$Z$3)*BS$3</f>
        <v>146.52380952380952</v>
      </c>
      <c r="BP42" s="214">
        <v>90</v>
      </c>
      <c r="BQ42" s="215">
        <f t="shared" si="44"/>
        <v>0.21155804480651733</v>
      </c>
      <c r="BR42" s="214">
        <f>BP42*$M42</f>
        <v>1059.5250000000001</v>
      </c>
      <c r="BS42" s="214">
        <f>(BR42/BS$3)*$Z$3</f>
        <v>1308.825</v>
      </c>
      <c r="BT42" s="185">
        <f>($N42/$Z$3)*BX$3</f>
        <v>163.76190476190476</v>
      </c>
      <c r="BU42" s="214">
        <v>120</v>
      </c>
      <c r="BV42" s="215">
        <f t="shared" si="48"/>
        <v>0.25238503590952943</v>
      </c>
      <c r="BW42" s="214">
        <f>BU42*$M42</f>
        <v>1412.7</v>
      </c>
      <c r="BX42" s="214">
        <f>(BW42/BX$3)*$Z$3</f>
        <v>1561.4052631578948</v>
      </c>
    </row>
    <row r="43" spans="1:76" s="181" customFormat="1" ht="23.25" customHeight="1" x14ac:dyDescent="0.2">
      <c r="A43" s="203" t="s">
        <v>20</v>
      </c>
      <c r="B43" s="227" t="s">
        <v>48</v>
      </c>
      <c r="C43" s="202" t="s">
        <v>42</v>
      </c>
      <c r="D43" s="247" t="s">
        <v>47</v>
      </c>
      <c r="E43" s="316" t="s">
        <v>40</v>
      </c>
      <c r="F43" s="198">
        <v>14</v>
      </c>
      <c r="G43" s="258">
        <v>14</v>
      </c>
      <c r="H43" s="246"/>
      <c r="I43" s="246"/>
      <c r="J43" s="245"/>
      <c r="K43" s="212">
        <v>12.5603</v>
      </c>
      <c r="L43" s="225">
        <v>235</v>
      </c>
      <c r="M43" s="212">
        <f>K43</f>
        <v>12.5603</v>
      </c>
      <c r="N43" s="224">
        <v>235</v>
      </c>
      <c r="O43" s="157">
        <f>(N43*M43)</f>
        <v>2951.6705000000002</v>
      </c>
      <c r="P43" s="157">
        <f>G43*$R$1</f>
        <v>8643.6</v>
      </c>
      <c r="Q43" s="157">
        <f>(P43-((H43+I43)))+(J43)</f>
        <v>8643.6</v>
      </c>
      <c r="R43" s="209">
        <f t="shared" si="4"/>
        <v>0.34148624415752699</v>
      </c>
      <c r="S43" s="222">
        <f>R43*100</f>
        <v>34.1486244157527</v>
      </c>
      <c r="T43" s="243">
        <v>34.6</v>
      </c>
      <c r="U43" s="220">
        <f t="shared" si="6"/>
        <v>238.10622357746234</v>
      </c>
      <c r="V43" s="219">
        <f>M43</f>
        <v>12.5603</v>
      </c>
      <c r="W43" s="223"/>
      <c r="X43" s="218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22.38095238095238</v>
      </c>
      <c r="AB43" s="214">
        <v>0</v>
      </c>
      <c r="AC43" s="215">
        <f t="shared" si="12"/>
        <v>0</v>
      </c>
      <c r="AD43" s="214">
        <f>AB43*$M43</f>
        <v>0</v>
      </c>
      <c r="AE43" s="214">
        <f>(AD43/AE$3)*$Z$3</f>
        <v>0</v>
      </c>
      <c r="AF43" s="216">
        <f>($N43/$Z$3)*AJ$3</f>
        <v>44.761904761904759</v>
      </c>
      <c r="AG43" s="214">
        <v>20</v>
      </c>
      <c r="AH43" s="215">
        <f t="shared" si="16"/>
        <v>0.15257896015549077</v>
      </c>
      <c r="AI43" s="214">
        <f>AG43*$M43</f>
        <v>251.20599999999999</v>
      </c>
      <c r="AJ43" s="214">
        <f>(AI43/AJ$3)*$Z$3</f>
        <v>1318.8315</v>
      </c>
      <c r="AK43" s="185">
        <f>($N43/$Z$3)*AO$3</f>
        <v>67.142857142857139</v>
      </c>
      <c r="AL43" s="214">
        <v>30</v>
      </c>
      <c r="AM43" s="215">
        <f t="shared" si="20"/>
        <v>0.15257896015549077</v>
      </c>
      <c r="AN43" s="214">
        <f>AL43*$M43</f>
        <v>376.80899999999997</v>
      </c>
      <c r="AO43" s="214">
        <f>(AN43/AO$3)*$Z$3</f>
        <v>1318.8315</v>
      </c>
      <c r="AP43" s="185">
        <f>($N43/$Z$3)*AT$3</f>
        <v>89.523809523809518</v>
      </c>
      <c r="AQ43" s="214">
        <v>40</v>
      </c>
      <c r="AR43" s="215">
        <f t="shared" si="24"/>
        <v>0.15257896015549077</v>
      </c>
      <c r="AS43" s="214">
        <f>AQ43*$M43</f>
        <v>502.41199999999998</v>
      </c>
      <c r="AT43" s="214">
        <f>(AS43/AT$3)*$Z$3</f>
        <v>1318.8315</v>
      </c>
      <c r="AU43" s="185">
        <f>($N43/$Z$3)*AY$3</f>
        <v>100.71428571428571</v>
      </c>
      <c r="AV43" s="214">
        <v>50</v>
      </c>
      <c r="AW43" s="215">
        <f t="shared" si="28"/>
        <v>0.16953217795054526</v>
      </c>
      <c r="AX43" s="214">
        <f>AV43*$M43</f>
        <v>628.01499999999999</v>
      </c>
      <c r="AY43" s="214">
        <f>(AX43/AY$3)*$Z$3</f>
        <v>1465.3683333333331</v>
      </c>
      <c r="AZ43" s="185">
        <f>($N43/$Z$3)*BD$3</f>
        <v>123.09523809523809</v>
      </c>
      <c r="BA43" s="214">
        <v>60</v>
      </c>
      <c r="BB43" s="215">
        <f t="shared" si="32"/>
        <v>0.16644977471508082</v>
      </c>
      <c r="BC43" s="214">
        <f>BA43*$M43</f>
        <v>753.61799999999994</v>
      </c>
      <c r="BD43" s="214">
        <f>(BC43/BD$3)*$Z$3</f>
        <v>1438.7252727272726</v>
      </c>
      <c r="BE43" s="185">
        <f>($N43/$Z$3)*BI$3</f>
        <v>145.47619047619048</v>
      </c>
      <c r="BF43" s="214">
        <v>73</v>
      </c>
      <c r="BG43" s="215">
        <f t="shared" si="36"/>
        <v>0.17135790909770501</v>
      </c>
      <c r="BH43" s="214">
        <f>BF43*$M43</f>
        <v>916.90189999999996</v>
      </c>
      <c r="BI43" s="214">
        <f>(BH43/BI$3)*$Z$3</f>
        <v>1481.1492230769231</v>
      </c>
      <c r="BJ43" s="185">
        <f>($N43/$Z$3)*BN$3</f>
        <v>167.85714285714283</v>
      </c>
      <c r="BK43" s="214">
        <v>80</v>
      </c>
      <c r="BL43" s="215">
        <f t="shared" si="40"/>
        <v>0.16275089083252345</v>
      </c>
      <c r="BM43" s="214">
        <f>BK43*$M43</f>
        <v>1004.824</v>
      </c>
      <c r="BN43" s="214">
        <f>(BM43/BN$3)*$Z$3</f>
        <v>1406.7535999999998</v>
      </c>
      <c r="BO43" s="185">
        <f>($N43/$Z$3)*BS$3</f>
        <v>190.23809523809524</v>
      </c>
      <c r="BP43" s="214">
        <v>95</v>
      </c>
      <c r="BQ43" s="215">
        <f t="shared" si="44"/>
        <v>0.17052942605613675</v>
      </c>
      <c r="BR43" s="214">
        <f>BP43*$M43</f>
        <v>1193.2284999999999</v>
      </c>
      <c r="BS43" s="214">
        <f>(BR43/BS$3)*$Z$3</f>
        <v>1473.9881470588236</v>
      </c>
      <c r="BT43" s="185">
        <f>($N43/$Z$3)*BX$3</f>
        <v>212.61904761904759</v>
      </c>
      <c r="BU43" s="214">
        <v>105</v>
      </c>
      <c r="BV43" s="215">
        <f t="shared" si="48"/>
        <v>0.16863990332975295</v>
      </c>
      <c r="BW43" s="242">
        <f>BU43*$M43</f>
        <v>1318.8315</v>
      </c>
      <c r="BX43" s="242">
        <f>(BW43/BX$3)*$Z$3</f>
        <v>1457.6558684210527</v>
      </c>
    </row>
    <row r="44" spans="1:76" s="228" customFormat="1" ht="23.25" customHeight="1" x14ac:dyDescent="0.2">
      <c r="A44" s="203" t="s">
        <v>20</v>
      </c>
      <c r="B44" s="227" t="s">
        <v>46</v>
      </c>
      <c r="C44" s="202" t="s">
        <v>42</v>
      </c>
      <c r="D44" s="247" t="s">
        <v>45</v>
      </c>
      <c r="E44" s="259" t="s">
        <v>44</v>
      </c>
      <c r="F44" s="198">
        <v>16</v>
      </c>
      <c r="G44" s="258">
        <v>16</v>
      </c>
      <c r="H44" s="257"/>
      <c r="I44" s="245"/>
      <c r="J44" s="245"/>
      <c r="K44" s="212">
        <v>11.772500000000001</v>
      </c>
      <c r="L44" s="256">
        <v>376</v>
      </c>
      <c r="M44" s="212">
        <f>K44</f>
        <v>11.772500000000001</v>
      </c>
      <c r="N44" s="255">
        <v>376</v>
      </c>
      <c r="O44" s="254">
        <f>(N44*M44)</f>
        <v>4426.46</v>
      </c>
      <c r="P44" s="254">
        <f>G44*$R$1</f>
        <v>9878.4</v>
      </c>
      <c r="Q44" s="254">
        <f>(P44-((H44+I44)))+(J44)</f>
        <v>9878.4</v>
      </c>
      <c r="R44" s="209">
        <f t="shared" si="4"/>
        <v>0.44809483317136378</v>
      </c>
      <c r="S44" s="222">
        <f>R44*100</f>
        <v>44.809483317136376</v>
      </c>
      <c r="T44" s="251">
        <v>45</v>
      </c>
      <c r="U44" s="220">
        <f t="shared" si="6"/>
        <v>377.5986409004035</v>
      </c>
      <c r="V44" s="219">
        <f>M44</f>
        <v>11.772500000000001</v>
      </c>
      <c r="W44" s="223"/>
      <c r="X44" s="253">
        <f>W44*V44</f>
        <v>0</v>
      </c>
      <c r="Y44" s="187">
        <f t="shared" si="9"/>
        <v>0</v>
      </c>
      <c r="Z44" s="217">
        <f t="shared" si="10"/>
        <v>0</v>
      </c>
      <c r="AA44" s="185">
        <f>($N44/$Z$3)*AE$3</f>
        <v>35.80952380952381</v>
      </c>
      <c r="AB44" s="214">
        <v>35</v>
      </c>
      <c r="AC44" s="215">
        <f t="shared" si="12"/>
        <v>0.43796502976190482</v>
      </c>
      <c r="AD44" s="214">
        <f>AB44*$M44</f>
        <v>412.03750000000002</v>
      </c>
      <c r="AE44" s="214">
        <f>(AD44/AE$3)*$Z$3</f>
        <v>4326.3937500000002</v>
      </c>
      <c r="AF44" s="216">
        <f>($N44/$Z$3)*AJ$3</f>
        <v>71.61904761904762</v>
      </c>
      <c r="AG44" s="214">
        <v>50</v>
      </c>
      <c r="AH44" s="215">
        <f t="shared" si="16"/>
        <v>0.31283216411564629</v>
      </c>
      <c r="AI44" s="214">
        <f>AG44*$M44</f>
        <v>588.625</v>
      </c>
      <c r="AJ44" s="214">
        <f>(AI44/AJ$3)*$Z$3</f>
        <v>3090.28125</v>
      </c>
      <c r="AK44" s="185">
        <f>($N44/$Z$3)*AO$3</f>
        <v>107.42857142857143</v>
      </c>
      <c r="AL44" s="214">
        <v>70</v>
      </c>
      <c r="AM44" s="215">
        <f t="shared" si="20"/>
        <v>0.29197668650793651</v>
      </c>
      <c r="AN44" s="214">
        <f>AL44*$M44</f>
        <v>824.07500000000005</v>
      </c>
      <c r="AO44" s="214">
        <f>(AN44/AO$3)*$Z$3</f>
        <v>2884.2624999999998</v>
      </c>
      <c r="AP44" s="185">
        <f>($N44/$Z$3)*AT$3</f>
        <v>143.23809523809524</v>
      </c>
      <c r="AQ44" s="214">
        <v>110</v>
      </c>
      <c r="AR44" s="215">
        <f t="shared" si="24"/>
        <v>0.34411538052721091</v>
      </c>
      <c r="AS44" s="214">
        <f>AQ44*$M44</f>
        <v>1294.9750000000001</v>
      </c>
      <c r="AT44" s="214">
        <f>(AS44/AT$3)*$Z$3</f>
        <v>3399.3093750000003</v>
      </c>
      <c r="AU44" s="185">
        <f>($N44/$Z$3)*AY$3</f>
        <v>161.14285714285714</v>
      </c>
      <c r="AV44" s="214">
        <v>149</v>
      </c>
      <c r="AW44" s="215">
        <f t="shared" si="28"/>
        <v>0.41432882180650044</v>
      </c>
      <c r="AX44" s="214">
        <f>AV44*$M44</f>
        <v>1754.1025000000002</v>
      </c>
      <c r="AY44" s="214">
        <f>(AX44/AY$3)*$Z$3</f>
        <v>4092.9058333333337</v>
      </c>
      <c r="AZ44" s="185">
        <f>($N44/$Z$3)*BD$3</f>
        <v>196.95238095238096</v>
      </c>
      <c r="BA44" s="214">
        <v>170</v>
      </c>
      <c r="BB44" s="215">
        <f t="shared" si="32"/>
        <v>0.38677431199752632</v>
      </c>
      <c r="BC44" s="214">
        <f>BA44*$M44</f>
        <v>2001.325</v>
      </c>
      <c r="BD44" s="214">
        <f>(BC44/BD$3)*$Z$3</f>
        <v>3820.7113636363638</v>
      </c>
      <c r="BE44" s="185">
        <f>($N44/$Z$3)*BI$3</f>
        <v>232.76190476190476</v>
      </c>
      <c r="BF44" s="214">
        <v>190</v>
      </c>
      <c r="BG44" s="215">
        <f t="shared" si="36"/>
        <v>0.36577299188906337</v>
      </c>
      <c r="BH44" s="214">
        <f>BF44*$M44</f>
        <v>2236.7750000000001</v>
      </c>
      <c r="BI44" s="214">
        <f>(BH44/BI$3)*$Z$3</f>
        <v>3613.2519230769235</v>
      </c>
      <c r="BJ44" s="185">
        <f>($N44/$Z$3)*BN$3</f>
        <v>268.57142857142856</v>
      </c>
      <c r="BK44" s="214">
        <v>219</v>
      </c>
      <c r="BL44" s="215">
        <f t="shared" si="40"/>
        <v>0.36538796768707482</v>
      </c>
      <c r="BM44" s="214">
        <f>BK44*$M44</f>
        <v>2578.1775000000002</v>
      </c>
      <c r="BN44" s="214">
        <f>(BM44/BN$3)*$Z$3</f>
        <v>3609.4485</v>
      </c>
      <c r="BO44" s="185">
        <f>($N44/$Z$3)*BS$3</f>
        <v>304.38095238095241</v>
      </c>
      <c r="BP44" s="214">
        <v>239</v>
      </c>
      <c r="BQ44" s="215">
        <f t="shared" si="44"/>
        <v>0.351844175170068</v>
      </c>
      <c r="BR44" s="214">
        <f>BP44*$M44</f>
        <v>2813.6275000000001</v>
      </c>
      <c r="BS44" s="214">
        <f>(BR44/BS$3)*$Z$3</f>
        <v>3475.6574999999998</v>
      </c>
      <c r="BT44" s="185">
        <f>($N44/$Z$3)*BX$3</f>
        <v>340.1904761904762</v>
      </c>
      <c r="BU44" s="214">
        <v>259</v>
      </c>
      <c r="BV44" s="215">
        <f t="shared" si="48"/>
        <v>0.34115170739348372</v>
      </c>
      <c r="BW44" s="214">
        <f>BU44*$M44</f>
        <v>3049.0775000000003</v>
      </c>
      <c r="BX44" s="214">
        <f>(BW44/BX$3)*$Z$3</f>
        <v>3370.0330263157894</v>
      </c>
    </row>
    <row r="45" spans="1:76" s="181" customFormat="1" ht="23.25" customHeight="1" x14ac:dyDescent="0.2">
      <c r="A45" s="203" t="s">
        <v>20</v>
      </c>
      <c r="B45" s="227" t="s">
        <v>43</v>
      </c>
      <c r="C45" s="202" t="s">
        <v>42</v>
      </c>
      <c r="D45" s="247" t="s">
        <v>41</v>
      </c>
      <c r="E45" s="317" t="s">
        <v>40</v>
      </c>
      <c r="F45" s="198">
        <v>14</v>
      </c>
      <c r="G45" s="198">
        <v>13</v>
      </c>
      <c r="H45" s="245"/>
      <c r="I45" s="245"/>
      <c r="J45" s="245">
        <f>630+630</f>
        <v>1260</v>
      </c>
      <c r="K45" s="212">
        <v>12.5603</v>
      </c>
      <c r="L45" s="225">
        <v>330</v>
      </c>
      <c r="M45" s="212">
        <f>K45</f>
        <v>12.5603</v>
      </c>
      <c r="N45" s="224">
        <v>330</v>
      </c>
      <c r="O45" s="157">
        <f>(N45*M45)</f>
        <v>4144.8990000000003</v>
      </c>
      <c r="P45" s="157">
        <f>G45*$R$1</f>
        <v>8026.2</v>
      </c>
      <c r="Q45" s="157">
        <f>(P45-((H45+I45)))+(J45)</f>
        <v>9286.2000000000007</v>
      </c>
      <c r="R45" s="209">
        <f t="shared" si="4"/>
        <v>0.44635039090262973</v>
      </c>
      <c r="S45" s="222">
        <f>R45*100</f>
        <v>44.635039090262971</v>
      </c>
      <c r="T45" s="251">
        <v>45</v>
      </c>
      <c r="U45" s="220">
        <f t="shared" si="6"/>
        <v>287.55602971266609</v>
      </c>
      <c r="V45" s="219">
        <f>M45</f>
        <v>12.5603</v>
      </c>
      <c r="W45" s="223"/>
      <c r="X45" s="218">
        <f>W45*V45</f>
        <v>0</v>
      </c>
      <c r="Y45" s="187">
        <f t="shared" si="9"/>
        <v>0</v>
      </c>
      <c r="Z45" s="217">
        <f t="shared" si="10"/>
        <v>0</v>
      </c>
      <c r="AA45" s="185">
        <f>($N45/$Z$3)*AE$3</f>
        <v>31.428571428571427</v>
      </c>
      <c r="AB45" s="214">
        <v>15</v>
      </c>
      <c r="AC45" s="215">
        <f t="shared" si="12"/>
        <v>0.21303086838534596</v>
      </c>
      <c r="AD45" s="214">
        <f>AB45*$M45</f>
        <v>188.40449999999998</v>
      </c>
      <c r="AE45" s="214">
        <f>(AD45/AE$3)*$Z$3</f>
        <v>1978.2472499999999</v>
      </c>
      <c r="AF45" s="216">
        <f>($N45/$Z$3)*AJ$3</f>
        <v>62.857142857142854</v>
      </c>
      <c r="AG45" s="214">
        <v>40</v>
      </c>
      <c r="AH45" s="215">
        <f t="shared" si="16"/>
        <v>0.28404115784712797</v>
      </c>
      <c r="AI45" s="214">
        <f>AG45*$M45</f>
        <v>502.41199999999998</v>
      </c>
      <c r="AJ45" s="214">
        <f>(AI45/AJ$3)*$Z$3</f>
        <v>2637.663</v>
      </c>
      <c r="AK45" s="185">
        <f>($N45/$Z$3)*AO$3</f>
        <v>94.285714285714278</v>
      </c>
      <c r="AL45" s="214">
        <v>60</v>
      </c>
      <c r="AM45" s="215">
        <f t="shared" si="20"/>
        <v>0.28404115784712797</v>
      </c>
      <c r="AN45" s="214">
        <f>AL45*$M45</f>
        <v>753.61799999999994</v>
      </c>
      <c r="AO45" s="214">
        <f>(AN45/AO$3)*$Z$3</f>
        <v>2637.663</v>
      </c>
      <c r="AP45" s="185">
        <f>($N45/$Z$3)*AT$3</f>
        <v>125.71428571428571</v>
      </c>
      <c r="AQ45" s="214">
        <v>80</v>
      </c>
      <c r="AR45" s="215">
        <f t="shared" si="24"/>
        <v>0.28404115784712797</v>
      </c>
      <c r="AS45" s="214">
        <f>AQ45*$M45</f>
        <v>1004.824</v>
      </c>
      <c r="AT45" s="214">
        <f>(AS45/AT$3)*$Z$3</f>
        <v>2637.663</v>
      </c>
      <c r="AU45" s="185">
        <f>($N45/$Z$3)*AY$3</f>
        <v>141.42857142857142</v>
      </c>
      <c r="AV45" s="214">
        <v>90</v>
      </c>
      <c r="AW45" s="215">
        <f t="shared" si="28"/>
        <v>0.28404115784712797</v>
      </c>
      <c r="AX45" s="214">
        <f>AV45*$M45</f>
        <v>1130.4269999999999</v>
      </c>
      <c r="AY45" s="214">
        <f>(AX45/AY$3)*$Z$3</f>
        <v>2637.663</v>
      </c>
      <c r="AZ45" s="185">
        <f>($N45/$Z$3)*BD$3</f>
        <v>172.85714285714286</v>
      </c>
      <c r="BA45" s="214">
        <v>110</v>
      </c>
      <c r="BB45" s="215">
        <f t="shared" si="32"/>
        <v>0.28404115784712797</v>
      </c>
      <c r="BC45" s="214">
        <f>BA45*$M45</f>
        <v>1381.633</v>
      </c>
      <c r="BD45" s="214">
        <f>(BC45/BD$3)*$Z$3</f>
        <v>2637.663</v>
      </c>
      <c r="BE45" s="185">
        <f>($N45/$Z$3)*BI$3</f>
        <v>204.28571428571428</v>
      </c>
      <c r="BF45" s="214">
        <v>120</v>
      </c>
      <c r="BG45" s="215">
        <f t="shared" si="36"/>
        <v>0.26219183801273349</v>
      </c>
      <c r="BH45" s="214">
        <f>BF45*$M45</f>
        <v>1507.2359999999999</v>
      </c>
      <c r="BI45" s="214">
        <f>(BH45/BI$3)*$Z$3</f>
        <v>2434.7658461538458</v>
      </c>
      <c r="BJ45" s="185">
        <f>($N45/$Z$3)*BN$3</f>
        <v>235.71428571428569</v>
      </c>
      <c r="BK45" s="214">
        <v>147</v>
      </c>
      <c r="BL45" s="215">
        <f t="shared" si="40"/>
        <v>0.2783603346901854</v>
      </c>
      <c r="BM45" s="214">
        <f>BK45*$M45</f>
        <v>1846.3641</v>
      </c>
      <c r="BN45" s="214">
        <f>(BM45/BN$3)*$Z$3</f>
        <v>2584.9097400000001</v>
      </c>
      <c r="BO45" s="185">
        <f>($N45/$Z$3)*BS$3</f>
        <v>267.14285714285711</v>
      </c>
      <c r="BP45" s="214">
        <v>167</v>
      </c>
      <c r="BQ45" s="215">
        <f t="shared" si="44"/>
        <v>0.27902866682629629</v>
      </c>
      <c r="BR45" s="214">
        <f>BP45*$M45</f>
        <v>2097.5700999999999</v>
      </c>
      <c r="BS45" s="214">
        <f>(BR45/BS$3)*$Z$3</f>
        <v>2591.116005882353</v>
      </c>
      <c r="BT45" s="185">
        <f>($N45/$Z$3)*BX$3</f>
        <v>298.57142857142856</v>
      </c>
      <c r="BU45" s="214">
        <v>190</v>
      </c>
      <c r="BV45" s="215">
        <f t="shared" si="48"/>
        <v>0.28404115784712797</v>
      </c>
      <c r="BW45" s="242">
        <f>BU45*$M45</f>
        <v>2386.4569999999999</v>
      </c>
      <c r="BX45" s="242">
        <f>(BW45/BX$3)*$Z$3</f>
        <v>2637.663</v>
      </c>
    </row>
    <row r="46" spans="1:76" s="228" customFormat="1" ht="23.25" customHeight="1" x14ac:dyDescent="0.25">
      <c r="A46" s="241" t="s">
        <v>39</v>
      </c>
      <c r="B46" s="240"/>
      <c r="C46" s="240"/>
      <c r="D46" s="239"/>
      <c r="E46" s="318"/>
      <c r="F46" s="229">
        <f>SUM(F41:F45)</f>
        <v>70</v>
      </c>
      <c r="G46" s="229">
        <f>SUM(G41:G45)</f>
        <v>68</v>
      </c>
      <c r="H46" s="229">
        <f>SUM(H41:H45)</f>
        <v>0</v>
      </c>
      <c r="I46" s="229">
        <f>SUM(I41:I45)</f>
        <v>630</v>
      </c>
      <c r="J46" s="229">
        <f>SUM(J41:J45)</f>
        <v>2520</v>
      </c>
      <c r="K46" s="237"/>
      <c r="L46" s="229">
        <f>SUM(L41:L45)</f>
        <v>1469</v>
      </c>
      <c r="M46" s="237"/>
      <c r="N46" s="324">
        <f>SUM(N41:N45)</f>
        <v>1469</v>
      </c>
      <c r="O46" s="229">
        <f>SUM(O41:O45)</f>
        <v>17933.264200000001</v>
      </c>
      <c r="P46" s="229">
        <f>SUM(P41:P45)</f>
        <v>41983.199999999997</v>
      </c>
      <c r="Q46" s="229">
        <f>SUM(Q41:Q45)</f>
        <v>43873.2</v>
      </c>
      <c r="R46" s="232">
        <f t="shared" si="4"/>
        <v>0.40875213570015412</v>
      </c>
      <c r="S46" s="236"/>
      <c r="T46" s="235"/>
      <c r="U46" s="234"/>
      <c r="V46" s="233"/>
      <c r="W46" s="229">
        <f>SUM(W41:W45)</f>
        <v>0</v>
      </c>
      <c r="X46" s="229">
        <f>SUM(X41:X45)</f>
        <v>0</v>
      </c>
      <c r="Y46" s="232">
        <f t="shared" si="9"/>
        <v>0</v>
      </c>
      <c r="Z46" s="231">
        <f t="shared" si="10"/>
        <v>0</v>
      </c>
      <c r="AA46" s="229">
        <f>SUM(AA41:AA45)</f>
        <v>139.9047619047619</v>
      </c>
      <c r="AB46" s="229">
        <f>SUM(AB41:AB45)</f>
        <v>80</v>
      </c>
      <c r="AC46" s="230">
        <f t="shared" si="12"/>
        <v>0.23090632778096881</v>
      </c>
      <c r="AD46" s="229">
        <f>SUM(AD41:AD45)</f>
        <v>964.81900000000007</v>
      </c>
      <c r="AE46" s="229">
        <f>SUM(AE41:AE45)</f>
        <v>10130.5995</v>
      </c>
      <c r="AF46" s="229">
        <f>SUM(AF41:AF45)</f>
        <v>279.8095238095238</v>
      </c>
      <c r="AG46" s="229">
        <f>SUM(AG41:AG45)</f>
        <v>150</v>
      </c>
      <c r="AH46" s="230">
        <f t="shared" si="16"/>
        <v>0.21830664847788631</v>
      </c>
      <c r="AI46" s="229">
        <f>SUM(AI41:AI45)</f>
        <v>1824.345</v>
      </c>
      <c r="AJ46" s="229">
        <f>SUM(AJ41:AJ45)</f>
        <v>9577.8112500000007</v>
      </c>
      <c r="AK46" s="229">
        <f>SUM(AK41:AK45)</f>
        <v>419.71428571428572</v>
      </c>
      <c r="AL46" s="229">
        <f>SUM(AL41:AL45)</f>
        <v>260</v>
      </c>
      <c r="AM46" s="230">
        <f t="shared" si="20"/>
        <v>0.25296437232752572</v>
      </c>
      <c r="AN46" s="229">
        <f>SUM(AN41:AN45)</f>
        <v>3170.9589999999998</v>
      </c>
      <c r="AO46" s="229">
        <f>SUM(AO41:AO45)</f>
        <v>11098.356500000002</v>
      </c>
      <c r="AP46" s="229">
        <f>SUM(AP41:AP45)</f>
        <v>559.61904761904759</v>
      </c>
      <c r="AQ46" s="229">
        <f>SUM(AQ41:AQ45)</f>
        <v>340</v>
      </c>
      <c r="AR46" s="230">
        <f t="shared" si="24"/>
        <v>0.24782177388474061</v>
      </c>
      <c r="AS46" s="229">
        <f>SUM(AS41:AS45)</f>
        <v>4141.9939999999997</v>
      </c>
      <c r="AT46" s="229">
        <f>SUM(AT41:AT45)</f>
        <v>10872.734250000001</v>
      </c>
      <c r="AU46" s="229">
        <f>SUM(AU41:AU45)</f>
        <v>629.57142857142856</v>
      </c>
      <c r="AV46" s="229">
        <f>SUM(AV41:AV45)</f>
        <v>449</v>
      </c>
      <c r="AW46" s="230">
        <f t="shared" si="28"/>
        <v>0.29056079413704344</v>
      </c>
      <c r="AX46" s="229">
        <f>SUM(AX41:AX45)</f>
        <v>5463.3564999999999</v>
      </c>
      <c r="AY46" s="229">
        <f>SUM(AY41:AY45)</f>
        <v>12747.831833333334</v>
      </c>
      <c r="AZ46" s="229">
        <f>SUM(AZ41:AZ45)</f>
        <v>769.4761904761906</v>
      </c>
      <c r="BA46" s="229">
        <f>SUM(BA41:BA45)</f>
        <v>520</v>
      </c>
      <c r="BB46" s="230">
        <f t="shared" si="32"/>
        <v>0.27537461055123319</v>
      </c>
      <c r="BC46" s="229">
        <f>SUM(BC41:BC45)</f>
        <v>6328.4389999999994</v>
      </c>
      <c r="BD46" s="229">
        <f>SUM(BD41:BD45)</f>
        <v>12081.565363636364</v>
      </c>
      <c r="BE46" s="229">
        <f>SUM(BE41:BE45)</f>
        <v>909.38095238095229</v>
      </c>
      <c r="BF46" s="229">
        <f>SUM(BF41:BF45)</f>
        <v>593</v>
      </c>
      <c r="BG46" s="230">
        <f t="shared" si="36"/>
        <v>0.26573119265379463</v>
      </c>
      <c r="BH46" s="229">
        <f>SUM(BH41:BH45)</f>
        <v>7217.1529</v>
      </c>
      <c r="BI46" s="229">
        <f>SUM(BI41:BI45)</f>
        <v>11658.477761538463</v>
      </c>
      <c r="BJ46" s="229">
        <f>SUM(BJ41:BJ45)</f>
        <v>1049.2857142857142</v>
      </c>
      <c r="BK46" s="229">
        <f>SUM(BK41:BK45)</f>
        <v>706</v>
      </c>
      <c r="BL46" s="230">
        <f t="shared" si="40"/>
        <v>0.27414109387963492</v>
      </c>
      <c r="BM46" s="229">
        <f>SUM(BM41:BM45)</f>
        <v>8591.0336000000007</v>
      </c>
      <c r="BN46" s="229">
        <f>SUM(BN41:BN45)</f>
        <v>12027.447039999999</v>
      </c>
      <c r="BO46" s="229">
        <f>SUM(BO41:BO45)</f>
        <v>1189.1904761904761</v>
      </c>
      <c r="BP46" s="229">
        <f>SUM(BP41:BP45)</f>
        <v>791</v>
      </c>
      <c r="BQ46" s="230">
        <f t="shared" si="44"/>
        <v>0.27115560980279535</v>
      </c>
      <c r="BR46" s="229">
        <f>SUM(BR41:BR45)</f>
        <v>9630.4710999999988</v>
      </c>
      <c r="BS46" s="229">
        <f>SUM(BS41:BS45)</f>
        <v>11896.4643</v>
      </c>
      <c r="BT46" s="229">
        <f>SUM(BT41:BT45)</f>
        <v>1329.0952380952381</v>
      </c>
      <c r="BU46" s="229">
        <f>SUM(BU41:BU45)</f>
        <v>894</v>
      </c>
      <c r="BV46" s="230">
        <f t="shared" si="48"/>
        <v>0.27409731249433178</v>
      </c>
      <c r="BW46" s="229">
        <f>SUM(BW41:BW45)</f>
        <v>10880.238000000001</v>
      </c>
      <c r="BX46" s="229">
        <f>SUM(BX41:BX45)</f>
        <v>12025.526210526317</v>
      </c>
    </row>
    <row r="47" spans="1:76" s="181" customFormat="1" ht="23.25" customHeight="1" x14ac:dyDescent="0.2">
      <c r="A47" s="203" t="s">
        <v>20</v>
      </c>
      <c r="B47" s="227" t="s">
        <v>38</v>
      </c>
      <c r="C47" s="202" t="s">
        <v>34</v>
      </c>
      <c r="D47" s="247" t="s">
        <v>37</v>
      </c>
      <c r="E47" s="319" t="s">
        <v>36</v>
      </c>
      <c r="F47" s="198">
        <v>9</v>
      </c>
      <c r="G47" s="198">
        <v>9</v>
      </c>
      <c r="H47" s="245"/>
      <c r="I47" s="245"/>
      <c r="J47" s="245"/>
      <c r="K47" s="249">
        <v>10.172800000000001</v>
      </c>
      <c r="L47" s="225">
        <v>185</v>
      </c>
      <c r="M47" s="212">
        <f>K47</f>
        <v>10.172800000000001</v>
      </c>
      <c r="N47" s="224">
        <v>185</v>
      </c>
      <c r="O47" s="157">
        <f>(N47*M47)</f>
        <v>1881.9680000000001</v>
      </c>
      <c r="P47" s="157">
        <f>G47*$R$1</f>
        <v>5556.5999999999995</v>
      </c>
      <c r="Q47" s="157">
        <f>(P47-((H47+I47)))+(J47)</f>
        <v>5556.5999999999995</v>
      </c>
      <c r="R47" s="209">
        <f t="shared" si="4"/>
        <v>0.33869056617355942</v>
      </c>
      <c r="S47" s="222">
        <f>R47*100</f>
        <v>33.869056617355945</v>
      </c>
      <c r="T47" s="248">
        <v>34</v>
      </c>
      <c r="U47" s="220">
        <f t="shared" si="6"/>
        <v>185.7152406417112</v>
      </c>
      <c r="V47" s="219">
        <f>M47</f>
        <v>10.172800000000001</v>
      </c>
      <c r="W47" s="223"/>
      <c r="X47" s="218">
        <f>W47*V47</f>
        <v>0</v>
      </c>
      <c r="Y47" s="187">
        <f t="shared" si="9"/>
        <v>0</v>
      </c>
      <c r="Z47" s="217">
        <f t="shared" si="10"/>
        <v>0</v>
      </c>
      <c r="AA47" s="185">
        <f>($N47/$Z$3)*AE$3</f>
        <v>17.61904761904762</v>
      </c>
      <c r="AB47" s="214">
        <v>10</v>
      </c>
      <c r="AC47" s="215">
        <f t="shared" si="12"/>
        <v>0.19222978080120939</v>
      </c>
      <c r="AD47" s="214">
        <f>AB47*$M47</f>
        <v>101.72800000000001</v>
      </c>
      <c r="AE47" s="214">
        <f>(AD47/AE$3)*$Z$3</f>
        <v>1068.144</v>
      </c>
      <c r="AF47" s="216">
        <f>($N47/$Z$3)*AJ$3</f>
        <v>35.238095238095241</v>
      </c>
      <c r="AG47" s="214">
        <v>24</v>
      </c>
      <c r="AH47" s="215">
        <f t="shared" si="16"/>
        <v>0.23067573696145127</v>
      </c>
      <c r="AI47" s="214">
        <f>AG47*$M47</f>
        <v>244.1472</v>
      </c>
      <c r="AJ47" s="214">
        <f>(AI47/AJ$3)*$Z$3</f>
        <v>1281.7728</v>
      </c>
      <c r="AK47" s="185">
        <f>($N47/$Z$3)*AO$3</f>
        <v>52.857142857142861</v>
      </c>
      <c r="AL47" s="214">
        <v>34</v>
      </c>
      <c r="AM47" s="215">
        <f t="shared" si="20"/>
        <v>0.21786041824137065</v>
      </c>
      <c r="AN47" s="214">
        <f>AL47*$M47</f>
        <v>345.87520000000001</v>
      </c>
      <c r="AO47" s="214">
        <f>(AN47/AO$3)*$Z$3</f>
        <v>1210.5632000000001</v>
      </c>
      <c r="AP47" s="185">
        <f>($N47/$Z$3)*AT$3</f>
        <v>70.476190476190482</v>
      </c>
      <c r="AQ47" s="214">
        <v>44</v>
      </c>
      <c r="AR47" s="215">
        <f t="shared" si="24"/>
        <v>0.21145275888133033</v>
      </c>
      <c r="AS47" s="214">
        <f>AQ47*$M47</f>
        <v>447.60320000000002</v>
      </c>
      <c r="AT47" s="214">
        <f>(AS47/AT$3)*$Z$3</f>
        <v>1174.9584</v>
      </c>
      <c r="AU47" s="185">
        <f>($N47/$Z$3)*AY$3</f>
        <v>79.285714285714292</v>
      </c>
      <c r="AV47" s="214">
        <v>44</v>
      </c>
      <c r="AW47" s="215">
        <f t="shared" si="28"/>
        <v>0.18795800789451586</v>
      </c>
      <c r="AX47" s="214">
        <f>AV47*$M47</f>
        <v>447.60320000000002</v>
      </c>
      <c r="AY47" s="214">
        <f>(AX47/AY$3)*$Z$3</f>
        <v>1044.4074666666668</v>
      </c>
      <c r="AZ47" s="185">
        <f>($N47/$Z$3)*BD$3</f>
        <v>96.904761904761912</v>
      </c>
      <c r="BA47" s="214">
        <v>44</v>
      </c>
      <c r="BB47" s="215">
        <f t="shared" si="32"/>
        <v>0.15378382464096751</v>
      </c>
      <c r="BC47" s="214">
        <f>BA47*$M47</f>
        <v>447.60320000000002</v>
      </c>
      <c r="BD47" s="214">
        <f>(BC47/BD$3)*$Z$3</f>
        <v>854.51520000000005</v>
      </c>
      <c r="BE47" s="185">
        <f>($N47/$Z$3)*BI$3</f>
        <v>114.52380952380953</v>
      </c>
      <c r="BF47" s="214">
        <v>44</v>
      </c>
      <c r="BG47" s="215">
        <f t="shared" si="36"/>
        <v>0.13012477469620326</v>
      </c>
      <c r="BH47" s="214">
        <f>BF47*$M47</f>
        <v>447.60320000000002</v>
      </c>
      <c r="BI47" s="214">
        <f>(BH47/BI$3)*$Z$3</f>
        <v>723.05132307692304</v>
      </c>
      <c r="BJ47" s="185">
        <f>($N47/$Z$3)*BN$3</f>
        <v>132.14285714285717</v>
      </c>
      <c r="BK47" s="214">
        <v>44</v>
      </c>
      <c r="BL47" s="215">
        <f t="shared" si="40"/>
        <v>0.11277480473670952</v>
      </c>
      <c r="BM47" s="214">
        <f>BK47*$M47</f>
        <v>447.60320000000002</v>
      </c>
      <c r="BN47" s="214">
        <f>(BM47/BN$3)*$Z$3</f>
        <v>626.64448000000004</v>
      </c>
      <c r="BO47" s="185">
        <f>($N47/$Z$3)*BS$3</f>
        <v>149.76190476190476</v>
      </c>
      <c r="BP47" s="214">
        <v>44</v>
      </c>
      <c r="BQ47" s="215">
        <f t="shared" si="44"/>
        <v>9.9507180650037802E-2</v>
      </c>
      <c r="BR47" s="214">
        <f>BP47*$M47</f>
        <v>447.60320000000002</v>
      </c>
      <c r="BS47" s="214">
        <f>(BR47/BS$3)*$Z$3</f>
        <v>552.92160000000001</v>
      </c>
      <c r="BT47" s="185">
        <f>($N47/$Z$3)*BX$3</f>
        <v>167.38095238095241</v>
      </c>
      <c r="BU47" s="214">
        <v>44</v>
      </c>
      <c r="BV47" s="215">
        <f t="shared" si="48"/>
        <v>8.9032740581612757E-2</v>
      </c>
      <c r="BW47" s="242">
        <f>BU47*$M47</f>
        <v>447.60320000000002</v>
      </c>
      <c r="BX47" s="242">
        <f>(BW47/BX$3)*$Z$3</f>
        <v>494.71932631578943</v>
      </c>
    </row>
    <row r="48" spans="1:76" s="181" customFormat="1" ht="22.5" customHeight="1" x14ac:dyDescent="0.2">
      <c r="A48" s="203" t="s">
        <v>20</v>
      </c>
      <c r="B48" s="227" t="s">
        <v>35</v>
      </c>
      <c r="C48" s="202" t="s">
        <v>34</v>
      </c>
      <c r="D48" s="247" t="s">
        <v>33</v>
      </c>
      <c r="E48" s="316">
        <v>11173458</v>
      </c>
      <c r="F48" s="198">
        <v>7</v>
      </c>
      <c r="G48" s="198">
        <v>7</v>
      </c>
      <c r="H48" s="246"/>
      <c r="I48" s="246">
        <v>630</v>
      </c>
      <c r="J48" s="245">
        <v>630</v>
      </c>
      <c r="K48" s="212">
        <v>4.7556911349462041</v>
      </c>
      <c r="L48" s="225">
        <v>545</v>
      </c>
      <c r="M48" s="212">
        <f>K48</f>
        <v>4.7556911349462041</v>
      </c>
      <c r="N48" s="224">
        <f>104+315</f>
        <v>419</v>
      </c>
      <c r="O48" s="157">
        <f>(N48*M48)</f>
        <v>1992.6345855424595</v>
      </c>
      <c r="P48" s="157">
        <f>G48*$R$1</f>
        <v>4321.8</v>
      </c>
      <c r="Q48" s="157">
        <f>(P48-((H48+I48)))+(J48)</f>
        <v>4321.8</v>
      </c>
      <c r="R48" s="209">
        <f t="shared" si="4"/>
        <v>0.46106589512297175</v>
      </c>
      <c r="S48" s="222">
        <f>R48*100</f>
        <v>46.106589512297177</v>
      </c>
      <c r="T48" s="243">
        <v>46.1</v>
      </c>
      <c r="U48" s="220">
        <f t="shared" si="6"/>
        <v>418.94011689691814</v>
      </c>
      <c r="V48" s="219">
        <f>M48</f>
        <v>4.7556911349462041</v>
      </c>
      <c r="W48" s="223"/>
      <c r="X48" s="218">
        <f>W48*V48</f>
        <v>0</v>
      </c>
      <c r="Y48" s="187">
        <f t="shared" si="9"/>
        <v>0</v>
      </c>
      <c r="Z48" s="217">
        <f t="shared" si="10"/>
        <v>0</v>
      </c>
      <c r="AA48" s="185">
        <f>($N48/$Z$3)*AE$3</f>
        <v>39.904761904761905</v>
      </c>
      <c r="AB48" s="214">
        <v>20</v>
      </c>
      <c r="AC48" s="215">
        <f t="shared" si="12"/>
        <v>0.23108314552702644</v>
      </c>
      <c r="AD48" s="214">
        <f>AB48*$M48</f>
        <v>95.113822698924082</v>
      </c>
      <c r="AE48" s="214">
        <f>(AD48/AE$3)*$Z$3</f>
        <v>998.69513833870292</v>
      </c>
      <c r="AF48" s="216">
        <f>($N48/$Z$3)*AJ$3</f>
        <v>79.80952380952381</v>
      </c>
      <c r="AG48" s="214">
        <v>30</v>
      </c>
      <c r="AH48" s="215">
        <f t="shared" si="16"/>
        <v>0.17331235914526982</v>
      </c>
      <c r="AI48" s="214">
        <f>AG48*$M48</f>
        <v>142.67073404838612</v>
      </c>
      <c r="AJ48" s="214">
        <f>(AI48/AJ$3)*$Z$3</f>
        <v>749.02135375402713</v>
      </c>
      <c r="AK48" s="185">
        <f>($N48/$Z$3)*AO$3</f>
        <v>119.71428571428572</v>
      </c>
      <c r="AL48" s="214">
        <v>40</v>
      </c>
      <c r="AM48" s="215">
        <f t="shared" si="20"/>
        <v>0.15405543035135094</v>
      </c>
      <c r="AN48" s="214">
        <f>AL48*$M48</f>
        <v>190.22764539784816</v>
      </c>
      <c r="AO48" s="214">
        <f>(AN48/AO$3)*$Z$3</f>
        <v>665.79675889246857</v>
      </c>
      <c r="AP48" s="185">
        <f>($N48/$Z$3)*AT$3</f>
        <v>159.61904761904762</v>
      </c>
      <c r="AQ48" s="214">
        <v>85</v>
      </c>
      <c r="AR48" s="215">
        <f t="shared" si="24"/>
        <v>0.24552584212246559</v>
      </c>
      <c r="AS48" s="214">
        <f>AQ48*$M48</f>
        <v>404.23374647042738</v>
      </c>
      <c r="AT48" s="214">
        <f>(AS48/AT$3)*$Z$3</f>
        <v>1061.1135844848718</v>
      </c>
      <c r="AU48" s="185">
        <f>($N48/$Z$3)*AY$3</f>
        <v>179.57142857142858</v>
      </c>
      <c r="AV48" s="214">
        <v>105</v>
      </c>
      <c r="AW48" s="215">
        <f t="shared" si="28"/>
        <v>0.26959700311486418</v>
      </c>
      <c r="AX48" s="214">
        <f>AV48*$M48</f>
        <v>499.34756916935146</v>
      </c>
      <c r="AY48" s="214">
        <f>(AX48/AY$3)*$Z$3</f>
        <v>1165.14432806182</v>
      </c>
      <c r="AZ48" s="185">
        <f>($N48/$Z$3)*BD$3</f>
        <v>219.47619047619048</v>
      </c>
      <c r="BA48" s="214">
        <v>110</v>
      </c>
      <c r="BB48" s="215">
        <f t="shared" si="32"/>
        <v>0.23108314552702638</v>
      </c>
      <c r="BC48" s="214">
        <f>BA48*$M48</f>
        <v>523.12602484408239</v>
      </c>
      <c r="BD48" s="214">
        <f>(BC48/BD$3)*$Z$3</f>
        <v>998.69513833870269</v>
      </c>
      <c r="BE48" s="185">
        <f>($N48/$Z$3)*BI$3</f>
        <v>259.38095238095241</v>
      </c>
      <c r="BF48" s="214">
        <v>113</v>
      </c>
      <c r="BG48" s="215">
        <f t="shared" si="36"/>
        <v>0.20086458034272298</v>
      </c>
      <c r="BH48" s="214">
        <f>BF48*$M48</f>
        <v>537.39309824892109</v>
      </c>
      <c r="BI48" s="214">
        <f>(BH48/BI$3)*$Z$3</f>
        <v>868.09654332518016</v>
      </c>
      <c r="BJ48" s="185">
        <f>($N48/$Z$3)*BN$3</f>
        <v>299.28571428571428</v>
      </c>
      <c r="BK48" s="214">
        <v>114</v>
      </c>
      <c r="BL48" s="215">
        <f t="shared" si="40"/>
        <v>0.1756231906005401</v>
      </c>
      <c r="BM48" s="214">
        <f>BK48*$M48</f>
        <v>542.14878938386732</v>
      </c>
      <c r="BN48" s="214">
        <f>(BM48/BN$3)*$Z$3</f>
        <v>759.00830513741425</v>
      </c>
      <c r="BO48" s="185">
        <f>($N48/$Z$3)*BS$3</f>
        <v>339.1904761904762</v>
      </c>
      <c r="BP48" s="214">
        <v>115</v>
      </c>
      <c r="BQ48" s="215">
        <f t="shared" si="44"/>
        <v>0.15632095138592966</v>
      </c>
      <c r="BR48" s="214">
        <f>BP48*$M48</f>
        <v>546.90448051881344</v>
      </c>
      <c r="BS48" s="214">
        <f>(BR48/BS$3)*$Z$3</f>
        <v>675.58788769971079</v>
      </c>
      <c r="BT48" s="185">
        <f>($N48/$Z$3)*BX$3</f>
        <v>379.09523809523807</v>
      </c>
      <c r="BU48" s="214">
        <v>134</v>
      </c>
      <c r="BV48" s="215">
        <f t="shared" si="48"/>
        <v>0.16297442895063968</v>
      </c>
      <c r="BW48" s="242">
        <f>BU48*$M48</f>
        <v>637.26261208279129</v>
      </c>
      <c r="BX48" s="242">
        <f>(BW48/BX$3)*$Z$3</f>
        <v>704.34288703887466</v>
      </c>
    </row>
    <row r="49" spans="1:78" s="181" customFormat="1" ht="22.5" customHeight="1" x14ac:dyDescent="0.2">
      <c r="A49" s="203" t="s">
        <v>20</v>
      </c>
      <c r="B49" s="227" t="s">
        <v>35</v>
      </c>
      <c r="C49" s="202" t="s">
        <v>34</v>
      </c>
      <c r="D49" s="247" t="s">
        <v>146</v>
      </c>
      <c r="E49" s="316">
        <v>11173458</v>
      </c>
      <c r="F49" s="198">
        <v>7</v>
      </c>
      <c r="G49" s="198">
        <v>7</v>
      </c>
      <c r="H49" s="246"/>
      <c r="I49" s="246"/>
      <c r="J49" s="245"/>
      <c r="K49" s="212">
        <v>4.7190460730386627</v>
      </c>
      <c r="L49" s="225">
        <v>545</v>
      </c>
      <c r="M49" s="212">
        <f>K49</f>
        <v>4.7190460730386627</v>
      </c>
      <c r="N49" s="224">
        <f>104+331</f>
        <v>435</v>
      </c>
      <c r="O49" s="157">
        <f>(N49*M49)</f>
        <v>2052.7850417718182</v>
      </c>
      <c r="P49" s="157">
        <f>G49*$R$1</f>
        <v>4321.8</v>
      </c>
      <c r="Q49" s="157">
        <f>(P49-((H49+I49)))+(J49)</f>
        <v>4321.8</v>
      </c>
      <c r="R49" s="209">
        <f t="shared" si="4"/>
        <v>0.47498381271040263</v>
      </c>
      <c r="S49" s="222">
        <f>R49*100</f>
        <v>47.498381271040266</v>
      </c>
      <c r="T49" s="243">
        <v>47.5</v>
      </c>
      <c r="U49" s="220">
        <f t="shared" si="6"/>
        <v>435.01482465462277</v>
      </c>
      <c r="V49" s="219">
        <f>M49</f>
        <v>4.7190460730386627</v>
      </c>
      <c r="W49" s="223"/>
      <c r="X49" s="218">
        <f>W49*V49</f>
        <v>0</v>
      </c>
      <c r="Y49" s="187">
        <f t="shared" si="9"/>
        <v>0</v>
      </c>
      <c r="Z49" s="217">
        <f t="shared" si="10"/>
        <v>0</v>
      </c>
      <c r="AA49" s="185">
        <f>($N49/$Z$3)*AE$3</f>
        <v>41.428571428571431</v>
      </c>
      <c r="AB49" s="214">
        <v>20</v>
      </c>
      <c r="AC49" s="215">
        <f t="shared" si="12"/>
        <v>0.22930253027398748</v>
      </c>
      <c r="AD49" s="214">
        <f>AB49*$M49</f>
        <v>94.380921460773251</v>
      </c>
      <c r="AE49" s="214">
        <f>(AD49/AE$3)*$Z$3</f>
        <v>990.99967533811912</v>
      </c>
      <c r="AF49" s="216">
        <f>($N49/$Z$3)*AJ$3</f>
        <v>82.857142857142861</v>
      </c>
      <c r="AG49" s="214">
        <v>30</v>
      </c>
      <c r="AH49" s="215">
        <f t="shared" si="16"/>
        <v>0.1719768977054906</v>
      </c>
      <c r="AI49" s="214">
        <f>AG49*$M49</f>
        <v>141.57138219115987</v>
      </c>
      <c r="AJ49" s="214">
        <f>(AI49/AJ$3)*$Z$3</f>
        <v>743.24975650358931</v>
      </c>
      <c r="AK49" s="185">
        <f>($N49/$Z$3)*AO$3</f>
        <v>124.28571428571429</v>
      </c>
      <c r="AL49" s="214">
        <v>40</v>
      </c>
      <c r="AM49" s="215">
        <f t="shared" si="20"/>
        <v>0.15286835351599165</v>
      </c>
      <c r="AN49" s="214">
        <f>AL49*$M49</f>
        <v>188.7618429215465</v>
      </c>
      <c r="AO49" s="214">
        <f>(AN49/AO$3)*$Z$3</f>
        <v>660.66645022541275</v>
      </c>
      <c r="AP49" s="185">
        <f>($N49/$Z$3)*AT$3</f>
        <v>165.71428571428572</v>
      </c>
      <c r="AQ49" s="214">
        <v>85</v>
      </c>
      <c r="AR49" s="215">
        <f t="shared" si="24"/>
        <v>0.24363393841611172</v>
      </c>
      <c r="AS49" s="214">
        <f>AQ49*$M49</f>
        <v>401.11891620828635</v>
      </c>
      <c r="AT49" s="214">
        <f>(AS49/AT$3)*$Z$3</f>
        <v>1052.9371550467517</v>
      </c>
      <c r="AU49" s="185">
        <f>($N49/$Z$3)*AY$3</f>
        <v>186.42857142857144</v>
      </c>
      <c r="AV49" s="214">
        <v>105</v>
      </c>
      <c r="AW49" s="215">
        <f t="shared" si="28"/>
        <v>0.26751961865298546</v>
      </c>
      <c r="AX49" s="214">
        <f>AV49*$M49</f>
        <v>495.49983766905962</v>
      </c>
      <c r="AY49" s="214">
        <f>(AX49/AY$3)*$Z$3</f>
        <v>1156.1662878944726</v>
      </c>
      <c r="AZ49" s="185">
        <f>($N49/$Z$3)*BD$3</f>
        <v>227.85714285714286</v>
      </c>
      <c r="BA49" s="214">
        <v>110</v>
      </c>
      <c r="BB49" s="215">
        <f t="shared" si="32"/>
        <v>0.22930253027398748</v>
      </c>
      <c r="BC49" s="214">
        <f>BA49*$M49</f>
        <v>519.0950680342529</v>
      </c>
      <c r="BD49" s="214">
        <f>(BC49/BD$3)*$Z$3</f>
        <v>990.99967533811912</v>
      </c>
      <c r="BE49" s="185">
        <f>($N49/$Z$3)*BI$3</f>
        <v>269.28571428571428</v>
      </c>
      <c r="BF49" s="214">
        <v>112</v>
      </c>
      <c r="BG49" s="215">
        <f t="shared" si="36"/>
        <v>0.19755294915912769</v>
      </c>
      <c r="BH49" s="214">
        <f>BF49*$M49</f>
        <v>528.53316018033024</v>
      </c>
      <c r="BI49" s="214">
        <f>(BH49/BI$3)*$Z$3</f>
        <v>853.7843356759181</v>
      </c>
      <c r="BJ49" s="185">
        <f>($N49/$Z$3)*BN$3</f>
        <v>310.71428571428572</v>
      </c>
      <c r="BK49" s="214">
        <v>113</v>
      </c>
      <c r="BL49" s="215">
        <f t="shared" si="40"/>
        <v>0.17274123947307057</v>
      </c>
      <c r="BM49" s="214">
        <f>BK49*$M49</f>
        <v>533.25220625336885</v>
      </c>
      <c r="BN49" s="214">
        <f>(BM49/BN$3)*$Z$3</f>
        <v>746.55308875471644</v>
      </c>
      <c r="BO49" s="185">
        <f>($N49/$Z$3)*BS$3</f>
        <v>352.14285714285717</v>
      </c>
      <c r="BP49" s="214">
        <v>114</v>
      </c>
      <c r="BQ49" s="215">
        <f t="shared" si="44"/>
        <v>0.15376757912490926</v>
      </c>
      <c r="BR49" s="214">
        <f>BP49*$M49</f>
        <v>537.97125232640758</v>
      </c>
      <c r="BS49" s="214">
        <f>(BR49/BS$3)*$Z$3</f>
        <v>664.55272346203287</v>
      </c>
      <c r="BT49" s="185">
        <f>($N49/$Z$3)*BX$3</f>
        <v>393.57142857142861</v>
      </c>
      <c r="BU49" s="214">
        <v>164</v>
      </c>
      <c r="BV49" s="215">
        <f t="shared" si="48"/>
        <v>0.19792428928912603</v>
      </c>
      <c r="BW49" s="242">
        <f>BU49*$M49</f>
        <v>773.92355597834069</v>
      </c>
      <c r="BX49" s="242">
        <f>(BW49/BX$3)*$Z$3</f>
        <v>855.38919344974488</v>
      </c>
    </row>
    <row r="50" spans="1:78" s="228" customFormat="1" ht="23.25" customHeight="1" x14ac:dyDescent="0.25">
      <c r="A50" s="241" t="s">
        <v>31</v>
      </c>
      <c r="B50" s="240"/>
      <c r="C50" s="240"/>
      <c r="D50" s="239"/>
      <c r="E50" s="238"/>
      <c r="F50" s="229">
        <f>SUM(F47:F49)</f>
        <v>23</v>
      </c>
      <c r="G50" s="229">
        <f>SUM(G47:G49)</f>
        <v>23</v>
      </c>
      <c r="H50" s="229">
        <f>SUM(H47:H49)</f>
        <v>0</v>
      </c>
      <c r="I50" s="229">
        <f>SUM(I47:I49)</f>
        <v>630</v>
      </c>
      <c r="J50" s="229">
        <f>SUM(J47:J49)</f>
        <v>630</v>
      </c>
      <c r="K50" s="237"/>
      <c r="L50" s="229">
        <f>SUM(L47:L49)</f>
        <v>1275</v>
      </c>
      <c r="M50" s="237"/>
      <c r="N50" s="324">
        <f>SUM(N47:N49)</f>
        <v>1039</v>
      </c>
      <c r="O50" s="229">
        <f>SUM(O47:O49)</f>
        <v>5927.3876273142778</v>
      </c>
      <c r="P50" s="229">
        <f>SUM(P47:P49)</f>
        <v>14200.2</v>
      </c>
      <c r="Q50" s="229">
        <f>SUM(Q47:Q49)</f>
        <v>14200.2</v>
      </c>
      <c r="R50" s="232">
        <f t="shared" si="4"/>
        <v>0.41741578479981112</v>
      </c>
      <c r="S50" s="236"/>
      <c r="T50" s="235"/>
      <c r="U50" s="234"/>
      <c r="V50" s="233"/>
      <c r="W50" s="229">
        <f>SUM(W23:W49)</f>
        <v>0</v>
      </c>
      <c r="X50" s="229">
        <f>SUM(X23:X49)</f>
        <v>0</v>
      </c>
      <c r="Y50" s="232">
        <f t="shared" si="9"/>
        <v>0</v>
      </c>
      <c r="Z50" s="231">
        <f t="shared" si="10"/>
        <v>0</v>
      </c>
      <c r="AA50" s="229">
        <f>SUM(AA47:AA49)</f>
        <v>98.952380952380963</v>
      </c>
      <c r="AB50" s="229">
        <f>SUM(AB47:AB49)</f>
        <v>50</v>
      </c>
      <c r="AC50" s="230">
        <f t="shared" si="12"/>
        <v>0.21533772860078182</v>
      </c>
      <c r="AD50" s="229">
        <f>SUM(AD47:AD49)</f>
        <v>291.22274415969736</v>
      </c>
      <c r="AE50" s="229">
        <f>SUM(AE47:AE49)</f>
        <v>3057.8388136768222</v>
      </c>
      <c r="AF50" s="229">
        <f>SUM(AF47:AF49)</f>
        <v>197.90476190476193</v>
      </c>
      <c r="AG50" s="229">
        <f>SUM(AG47:AG49)</f>
        <v>84</v>
      </c>
      <c r="AH50" s="230">
        <f t="shared" si="16"/>
        <v>0.19535245350471236</v>
      </c>
      <c r="AI50" s="229">
        <f>SUM(AI47:AI49)</f>
        <v>528.38931623954602</v>
      </c>
      <c r="AJ50" s="229">
        <f>SUM(AJ47:AJ49)</f>
        <v>2774.0439102576165</v>
      </c>
      <c r="AK50" s="229">
        <f>SUM(AK47:AK49)</f>
        <v>296.85714285714289</v>
      </c>
      <c r="AL50" s="229">
        <f>SUM(AL47:AL49)</f>
        <v>114</v>
      </c>
      <c r="AM50" s="230">
        <f t="shared" si="20"/>
        <v>0.1786613152714667</v>
      </c>
      <c r="AN50" s="229">
        <f>SUM(AN47:AN49)</f>
        <v>724.86468831939465</v>
      </c>
      <c r="AO50" s="229">
        <f>SUM(AO47:AO49)</f>
        <v>2537.0264091178815</v>
      </c>
      <c r="AP50" s="229">
        <f>SUM(AP47:AP49)</f>
        <v>395.80952380952385</v>
      </c>
      <c r="AQ50" s="229">
        <f>SUM(AQ47:AQ49)</f>
        <v>214</v>
      </c>
      <c r="AR50" s="230">
        <f t="shared" si="24"/>
        <v>0.2316170997261745</v>
      </c>
      <c r="AS50" s="229">
        <f>SUM(AS47:AS49)</f>
        <v>1252.9558626787139</v>
      </c>
      <c r="AT50" s="229">
        <f>SUM(AT47:AT49)</f>
        <v>3289.0091395316235</v>
      </c>
      <c r="AU50" s="229">
        <f>SUM(AU47:AU49)</f>
        <v>445.28571428571433</v>
      </c>
      <c r="AV50" s="229">
        <f>SUM(AV47:AV49)</f>
        <v>254</v>
      </c>
      <c r="AW50" s="230">
        <f t="shared" si="28"/>
        <v>0.23701906188806915</v>
      </c>
      <c r="AX50" s="229">
        <f>SUM(AX47:AX49)</f>
        <v>1442.4506068384112</v>
      </c>
      <c r="AY50" s="229">
        <f>SUM(AY47:AY49)</f>
        <v>3365.7180826229596</v>
      </c>
      <c r="AZ50" s="229">
        <f>SUM(AZ47:AZ49)</f>
        <v>544.2380952380953</v>
      </c>
      <c r="BA50" s="229">
        <f>SUM(BA47:BA49)</f>
        <v>264</v>
      </c>
      <c r="BB50" s="230">
        <f t="shared" si="32"/>
        <v>0.200293658798948</v>
      </c>
      <c r="BC50" s="229">
        <f>SUM(BC47:BC49)</f>
        <v>1489.8242928783352</v>
      </c>
      <c r="BD50" s="229">
        <f>SUM(BD47:BD49)</f>
        <v>2844.2100136768217</v>
      </c>
      <c r="BE50" s="229">
        <f>SUM(BE47:BE49)</f>
        <v>643.19047619047615</v>
      </c>
      <c r="BF50" s="229">
        <f>SUM(BF47:BF49)</f>
        <v>269</v>
      </c>
      <c r="BG50" s="230">
        <f t="shared" si="36"/>
        <v>0.17217589907733843</v>
      </c>
      <c r="BH50" s="229">
        <f>SUM(BH47:BH49)</f>
        <v>1513.5294584292515</v>
      </c>
      <c r="BI50" s="229">
        <f>SUM(BI47:BI49)</f>
        <v>2444.9322020780214</v>
      </c>
      <c r="BJ50" s="229">
        <f>SUM(BJ47:BJ49)</f>
        <v>742.14285714285711</v>
      </c>
      <c r="BK50" s="229">
        <f>SUM(BK47:BK49)</f>
        <v>271</v>
      </c>
      <c r="BL50" s="230">
        <f t="shared" si="40"/>
        <v>0.15015322839763742</v>
      </c>
      <c r="BM50" s="229">
        <f>SUM(BM47:BM49)</f>
        <v>1523.0041956372361</v>
      </c>
      <c r="BN50" s="229">
        <f>SUM(BN47:BN49)</f>
        <v>2132.205873892131</v>
      </c>
      <c r="BO50" s="229">
        <f>SUM(BO47:BO49)</f>
        <v>841.09523809523807</v>
      </c>
      <c r="BP50" s="229">
        <f>SUM(BP47:BP49)</f>
        <v>273</v>
      </c>
      <c r="BQ50" s="230">
        <f t="shared" si="44"/>
        <v>0.13331236258374837</v>
      </c>
      <c r="BR50" s="229">
        <f>SUM(BR47:BR49)</f>
        <v>1532.4789328452212</v>
      </c>
      <c r="BS50" s="229">
        <f>SUM(BS47:BS49)</f>
        <v>1893.0622111617438</v>
      </c>
      <c r="BT50" s="229">
        <f>SUM(BT47:BT49)</f>
        <v>940.04761904761904</v>
      </c>
      <c r="BU50" s="229">
        <f>SUM(BU47:BU49)</f>
        <v>342</v>
      </c>
      <c r="BV50" s="230">
        <f t="shared" si="48"/>
        <v>0.14467763882229892</v>
      </c>
      <c r="BW50" s="229">
        <f>SUM(BW47:BW49)</f>
        <v>1858.7893680611319</v>
      </c>
      <c r="BX50" s="229">
        <f>SUM(BX47:BX49)</f>
        <v>2054.4514068044091</v>
      </c>
      <c r="BY50" s="181"/>
      <c r="BZ50" s="181"/>
    </row>
    <row r="51" spans="1:78" s="181" customFormat="1" ht="23.25" customHeight="1" x14ac:dyDescent="0.25">
      <c r="A51" s="203" t="s">
        <v>30</v>
      </c>
      <c r="B51" s="227" t="s">
        <v>29</v>
      </c>
      <c r="C51" s="201" t="s">
        <v>28</v>
      </c>
      <c r="D51" s="226" t="s">
        <v>27</v>
      </c>
      <c r="E51" s="199" t="s">
        <v>21</v>
      </c>
      <c r="F51" s="198">
        <v>14</v>
      </c>
      <c r="G51" s="198">
        <v>13</v>
      </c>
      <c r="H51" s="197"/>
      <c r="I51" s="197"/>
      <c r="J51" s="213"/>
      <c r="K51" s="212">
        <v>21.9329</v>
      </c>
      <c r="L51" s="225">
        <v>99</v>
      </c>
      <c r="M51" s="212">
        <f>K51</f>
        <v>21.9329</v>
      </c>
      <c r="N51" s="224">
        <v>99</v>
      </c>
      <c r="O51" s="157">
        <f>(N51*M51)</f>
        <v>2171.3571000000002</v>
      </c>
      <c r="P51" s="157">
        <f>G51*$R$1</f>
        <v>8026.2</v>
      </c>
      <c r="Q51" s="157">
        <f>(P51-((H51+I51)))+(J51)</f>
        <v>8026.2</v>
      </c>
      <c r="R51" s="209">
        <f t="shared" si="4"/>
        <v>0.27053363982955825</v>
      </c>
      <c r="S51" s="222">
        <f>R51*100</f>
        <v>27.053363982955826</v>
      </c>
      <c r="T51" s="221">
        <v>25</v>
      </c>
      <c r="U51" s="220">
        <f t="shared" si="6"/>
        <v>91.48585002439259</v>
      </c>
      <c r="V51" s="219">
        <f>M51</f>
        <v>21.9329</v>
      </c>
      <c r="W51" s="223"/>
      <c r="X51" s="218">
        <f>W51*V51</f>
        <v>0</v>
      </c>
      <c r="Y51" s="187">
        <f t="shared" si="9"/>
        <v>0</v>
      </c>
      <c r="Z51" s="217">
        <f t="shared" si="10"/>
        <v>0</v>
      </c>
      <c r="AA51" s="185">
        <f>($N51/$Z$3)*AE$3</f>
        <v>9.4285714285714288</v>
      </c>
      <c r="AB51" s="214">
        <v>4</v>
      </c>
      <c r="AC51" s="215">
        <f t="shared" si="12"/>
        <v>0.11477184720041862</v>
      </c>
      <c r="AD51" s="214">
        <f>AB51*$M51</f>
        <v>87.7316</v>
      </c>
      <c r="AE51" s="214">
        <f>(AD51/AE$3)*$Z$3</f>
        <v>921.18179999999995</v>
      </c>
      <c r="AF51" s="216">
        <f>($N51/$Z$3)*AJ$3</f>
        <v>18.857142857142858</v>
      </c>
      <c r="AG51" s="214">
        <v>12</v>
      </c>
      <c r="AH51" s="215">
        <f t="shared" si="16"/>
        <v>0.17215777080062794</v>
      </c>
      <c r="AI51" s="214">
        <f>AG51*$M51</f>
        <v>263.19479999999999</v>
      </c>
      <c r="AJ51" s="214">
        <f>(AI51/AJ$3)*$Z$3</f>
        <v>1381.7727</v>
      </c>
      <c r="AK51" s="185">
        <f>($N51/$Z$3)*AO$3</f>
        <v>28.285714285714285</v>
      </c>
      <c r="AL51" s="214">
        <v>18</v>
      </c>
      <c r="AM51" s="215">
        <f t="shared" si="20"/>
        <v>0.17215777080062794</v>
      </c>
      <c r="AN51" s="214">
        <f>AL51*$M51</f>
        <v>394.79219999999998</v>
      </c>
      <c r="AO51" s="214">
        <f>(AN51/AO$3)*$Z$3</f>
        <v>1381.7727</v>
      </c>
      <c r="AP51" s="185">
        <f>($N51/$Z$3)*AT$3</f>
        <v>37.714285714285715</v>
      </c>
      <c r="AQ51" s="214">
        <v>25</v>
      </c>
      <c r="AR51" s="215">
        <f t="shared" si="24"/>
        <v>0.17933101125065409</v>
      </c>
      <c r="AS51" s="214">
        <f>AQ51*$M51</f>
        <v>548.32249999999999</v>
      </c>
      <c r="AT51" s="214">
        <f>(AS51/AT$3)*$Z$3</f>
        <v>1439.3465624999999</v>
      </c>
      <c r="AU51" s="185">
        <f>($N51/$Z$3)*AY$3</f>
        <v>42.428571428571431</v>
      </c>
      <c r="AV51" s="214">
        <v>30</v>
      </c>
      <c r="AW51" s="215">
        <f t="shared" si="28"/>
        <v>0.19128641200069774</v>
      </c>
      <c r="AX51" s="214">
        <f>AV51*$M51</f>
        <v>657.98699999999997</v>
      </c>
      <c r="AY51" s="214">
        <f>(AX51/AY$3)*$Z$3</f>
        <v>1535.3030000000001</v>
      </c>
      <c r="AZ51" s="185">
        <f>($N51/$Z$3)*BD$3</f>
        <v>51.857142857142861</v>
      </c>
      <c r="BA51" s="214">
        <v>35</v>
      </c>
      <c r="BB51" s="215">
        <f t="shared" si="32"/>
        <v>0.18259157509157511</v>
      </c>
      <c r="BC51" s="214">
        <f>BA51*$M51</f>
        <v>767.65150000000006</v>
      </c>
      <c r="BD51" s="214">
        <f>(BC51/BD$3)*$Z$3</f>
        <v>1465.5165000000002</v>
      </c>
      <c r="BE51" s="185">
        <f>($N51/$Z$3)*BI$3</f>
        <v>61.285714285714285</v>
      </c>
      <c r="BF51" s="214">
        <v>45</v>
      </c>
      <c r="BG51" s="215">
        <f t="shared" si="36"/>
        <v>0.19864358169303226</v>
      </c>
      <c r="BH51" s="214">
        <f>BF51*$M51</f>
        <v>986.98050000000001</v>
      </c>
      <c r="BI51" s="214">
        <f>(BH51/BI$3)*$Z$3</f>
        <v>1594.3531153846154</v>
      </c>
      <c r="BJ51" s="185">
        <f>($N51/$Z$3)*BN$3</f>
        <v>70.714285714285722</v>
      </c>
      <c r="BK51" s="214">
        <v>54</v>
      </c>
      <c r="BL51" s="215">
        <f t="shared" si="40"/>
        <v>0.20658932496075358</v>
      </c>
      <c r="BM51" s="214">
        <f>BK51*$M51</f>
        <v>1184.3766000000001</v>
      </c>
      <c r="BN51" s="214">
        <f>(BM51/BN$3)*$Z$3</f>
        <v>1658.1272400000003</v>
      </c>
      <c r="BO51" s="185">
        <f>($N51/$Z$3)*BS$3</f>
        <v>80.142857142857139</v>
      </c>
      <c r="BP51" s="214">
        <v>80</v>
      </c>
      <c r="BQ51" s="215">
        <f t="shared" si="44"/>
        <v>0.27005140517745563</v>
      </c>
      <c r="BR51" s="214">
        <f>BP51*$M51</f>
        <v>1754.6320000000001</v>
      </c>
      <c r="BS51" s="214">
        <f>(BR51/BS$3)*$Z$3</f>
        <v>2167.4865882352942</v>
      </c>
      <c r="BT51" s="185">
        <f>($N51/$Z$3)*BX$3</f>
        <v>89.571428571428569</v>
      </c>
      <c r="BU51" s="214">
        <v>95</v>
      </c>
      <c r="BV51" s="215">
        <f t="shared" si="48"/>
        <v>0.2869296180010466</v>
      </c>
      <c r="BW51" s="214">
        <f>BU51*$M51</f>
        <v>2083.6255000000001</v>
      </c>
      <c r="BX51" s="214">
        <f>(BW51/BX$3)*$Z$3</f>
        <v>2302.9545000000003</v>
      </c>
    </row>
    <row r="52" spans="1:78" s="181" customFormat="1" ht="23.25" hidden="1" customHeight="1" x14ac:dyDescent="0.25">
      <c r="A52" s="203"/>
      <c r="B52" s="202"/>
      <c r="C52" s="201" t="s">
        <v>26</v>
      </c>
      <c r="D52" s="200" t="s">
        <v>25</v>
      </c>
      <c r="E52" s="199" t="s">
        <v>21</v>
      </c>
      <c r="F52" s="198">
        <v>27</v>
      </c>
      <c r="G52" s="198">
        <v>6</v>
      </c>
      <c r="H52" s="197"/>
      <c r="I52" s="197"/>
      <c r="J52" s="213">
        <f>630*5</f>
        <v>3150</v>
      </c>
      <c r="K52" s="196"/>
      <c r="L52" s="211">
        <v>1</v>
      </c>
      <c r="M52" s="196"/>
      <c r="N52" s="325">
        <v>1</v>
      </c>
      <c r="O52" s="157">
        <f>(N52*M52)</f>
        <v>0</v>
      </c>
      <c r="P52" s="157">
        <f>G52*$R$1</f>
        <v>3704.3999999999996</v>
      </c>
      <c r="Q52" s="157">
        <f>(P52-((H52+I52)))+(J52)</f>
        <v>6854.4</v>
      </c>
      <c r="R52" s="209">
        <f t="shared" si="4"/>
        <v>0</v>
      </c>
      <c r="S52" s="222">
        <v>1</v>
      </c>
      <c r="T52" s="221"/>
      <c r="U52" s="220"/>
      <c r="V52" s="219">
        <f>M52</f>
        <v>0</v>
      </c>
      <c r="W52" s="211"/>
      <c r="X52" s="218">
        <f>W52*V52</f>
        <v>0</v>
      </c>
      <c r="Y52" s="187">
        <f t="shared" si="9"/>
        <v>0</v>
      </c>
      <c r="Z52" s="217"/>
      <c r="AA52" s="185"/>
      <c r="AB52" s="214"/>
      <c r="AC52" s="215">
        <f t="shared" si="12"/>
        <v>0</v>
      </c>
      <c r="AD52" s="214">
        <f>AB52*$M52</f>
        <v>0</v>
      </c>
      <c r="AE52" s="214">
        <f>(AD52/AE$3)*$Z$3</f>
        <v>0</v>
      </c>
      <c r="AF52" s="216"/>
      <c r="AG52" s="214"/>
      <c r="AH52" s="215">
        <f t="shared" si="16"/>
        <v>0</v>
      </c>
      <c r="AI52" s="214">
        <f>AG52*$M52</f>
        <v>0</v>
      </c>
      <c r="AJ52" s="214">
        <f>(AI52/AJ$3)*$Z$3</f>
        <v>0</v>
      </c>
      <c r="AK52" s="205"/>
      <c r="AL52" s="214"/>
      <c r="AM52" s="215">
        <f t="shared" si="20"/>
        <v>0</v>
      </c>
      <c r="AN52" s="214">
        <f>AL52*$M52</f>
        <v>0</v>
      </c>
      <c r="AO52" s="214">
        <f>(AN52/AO$3)*$Z$3</f>
        <v>0</v>
      </c>
      <c r="AP52" s="205"/>
      <c r="AQ52" s="214"/>
      <c r="AR52" s="215">
        <f t="shared" si="24"/>
        <v>0</v>
      </c>
      <c r="AS52" s="214">
        <f>AQ52*$M52</f>
        <v>0</v>
      </c>
      <c r="AT52" s="214">
        <f>(AS52/AT$3)*$Z$3</f>
        <v>0</v>
      </c>
      <c r="AU52" s="205"/>
      <c r="AV52" s="214"/>
      <c r="AW52" s="215">
        <f t="shared" si="28"/>
        <v>0</v>
      </c>
      <c r="AX52" s="214">
        <f>AV52*$M52</f>
        <v>0</v>
      </c>
      <c r="AY52" s="214">
        <f>(AX52/AY$3)*$Z$3</f>
        <v>0</v>
      </c>
      <c r="AZ52" s="205"/>
      <c r="BA52" s="214"/>
      <c r="BB52" s="215">
        <f t="shared" si="32"/>
        <v>0</v>
      </c>
      <c r="BC52" s="214">
        <f>BA52*$M52</f>
        <v>0</v>
      </c>
      <c r="BD52" s="214">
        <f>(BC52/BD$3)*$Z$3</f>
        <v>0</v>
      </c>
      <c r="BE52" s="205"/>
      <c r="BF52" s="214"/>
      <c r="BG52" s="215">
        <f t="shared" si="36"/>
        <v>0</v>
      </c>
      <c r="BH52" s="214">
        <f>BF52*$M52</f>
        <v>0</v>
      </c>
      <c r="BI52" s="214">
        <f>(BH52/BI$3)*$Z$3</f>
        <v>0</v>
      </c>
      <c r="BJ52" s="205"/>
      <c r="BK52" s="214"/>
      <c r="BL52" s="215">
        <f t="shared" si="40"/>
        <v>0</v>
      </c>
      <c r="BM52" s="214">
        <f>BK52*$M52</f>
        <v>0</v>
      </c>
      <c r="BN52" s="214">
        <f>(BM52/BN$3)*$Z$3</f>
        <v>0</v>
      </c>
      <c r="BO52" s="205"/>
      <c r="BP52" s="214"/>
      <c r="BQ52" s="215">
        <f t="shared" si="44"/>
        <v>0</v>
      </c>
      <c r="BR52" s="214">
        <f>BP52*$M52</f>
        <v>0</v>
      </c>
      <c r="BS52" s="214">
        <f>(BR52/BS$3)*$Z$3</f>
        <v>0</v>
      </c>
      <c r="BT52" s="205"/>
      <c r="BU52" s="214"/>
      <c r="BV52" s="215">
        <f t="shared" si="48"/>
        <v>0</v>
      </c>
      <c r="BW52" s="214">
        <f>BU52*$M52</f>
        <v>0</v>
      </c>
      <c r="BX52" s="214">
        <f>(BW52/BX$3)*$Z$3</f>
        <v>0</v>
      </c>
    </row>
    <row r="53" spans="1:78" s="181" customFormat="1" ht="23.25" hidden="1" customHeight="1" x14ac:dyDescent="0.35">
      <c r="A53" s="203" t="s">
        <v>20</v>
      </c>
      <c r="B53" s="202" t="s">
        <v>24</v>
      </c>
      <c r="C53" s="201" t="s">
        <v>23</v>
      </c>
      <c r="D53" s="200" t="s">
        <v>22</v>
      </c>
      <c r="E53" s="199" t="s">
        <v>21</v>
      </c>
      <c r="F53" s="198">
        <v>7</v>
      </c>
      <c r="G53" s="198">
        <v>7</v>
      </c>
      <c r="H53" s="197"/>
      <c r="I53" s="197"/>
      <c r="J53" s="213"/>
      <c r="K53" s="196"/>
      <c r="L53" s="211">
        <v>1</v>
      </c>
      <c r="M53" s="212"/>
      <c r="N53" s="325">
        <v>1</v>
      </c>
      <c r="O53" s="210">
        <f>Q53*0.0001</f>
        <v>0.43218000000000006</v>
      </c>
      <c r="P53" s="157">
        <f>G53*$R$1</f>
        <v>4321.8</v>
      </c>
      <c r="Q53" s="157">
        <f>(P53-((H53+I53)))+(J53)</f>
        <v>4321.8</v>
      </c>
      <c r="R53" s="209">
        <f t="shared" si="4"/>
        <v>1E-4</v>
      </c>
      <c r="S53" s="208">
        <v>1</v>
      </c>
      <c r="T53" s="208">
        <v>1</v>
      </c>
      <c r="U53" s="191"/>
      <c r="V53" s="190"/>
      <c r="W53" s="189"/>
      <c r="X53" s="188"/>
      <c r="Y53" s="207"/>
      <c r="Z53" s="186"/>
      <c r="AA53" s="205"/>
      <c r="AB53" s="182"/>
      <c r="AC53" s="204"/>
      <c r="AD53" s="182"/>
      <c r="AE53" s="182"/>
      <c r="AF53" s="206"/>
      <c r="AG53" s="182"/>
      <c r="AH53" s="204"/>
      <c r="AI53" s="182"/>
      <c r="AJ53" s="182"/>
      <c r="AK53" s="205"/>
      <c r="AL53" s="182"/>
      <c r="AM53" s="204"/>
      <c r="AN53" s="182"/>
      <c r="AO53" s="182"/>
      <c r="AP53" s="205"/>
      <c r="AQ53" s="182"/>
      <c r="AR53" s="204"/>
      <c r="AS53" s="182"/>
      <c r="AT53" s="182"/>
      <c r="AU53" s="205"/>
      <c r="AV53" s="182"/>
      <c r="AW53" s="204"/>
      <c r="AX53" s="182"/>
      <c r="AY53" s="182"/>
      <c r="AZ53" s="205"/>
      <c r="BA53" s="182"/>
      <c r="BB53" s="204"/>
      <c r="BC53" s="182"/>
      <c r="BD53" s="182"/>
      <c r="BE53" s="205"/>
      <c r="BF53" s="182"/>
      <c r="BG53" s="204"/>
      <c r="BH53" s="182"/>
      <c r="BI53" s="182"/>
      <c r="BJ53" s="205"/>
      <c r="BK53" s="182"/>
      <c r="BL53" s="204"/>
      <c r="BM53" s="182"/>
      <c r="BN53" s="182"/>
      <c r="BO53" s="205"/>
      <c r="BP53" s="182"/>
      <c r="BQ53" s="204"/>
      <c r="BR53" s="182"/>
      <c r="BS53" s="182"/>
      <c r="BT53" s="205"/>
      <c r="BU53" s="182"/>
      <c r="BV53" s="204"/>
      <c r="BW53" s="182"/>
      <c r="BX53" s="182"/>
    </row>
    <row r="54" spans="1:78" s="181" customFormat="1" ht="23.25" customHeight="1" x14ac:dyDescent="0.35">
      <c r="A54" s="203" t="s">
        <v>20</v>
      </c>
      <c r="B54" s="202" t="s">
        <v>19</v>
      </c>
      <c r="C54" s="201" t="s">
        <v>17</v>
      </c>
      <c r="D54" s="200" t="s">
        <v>18</v>
      </c>
      <c r="E54" s="199" t="s">
        <v>17</v>
      </c>
      <c r="F54" s="198">
        <v>17</v>
      </c>
      <c r="G54" s="198">
        <v>15</v>
      </c>
      <c r="H54" s="197"/>
      <c r="I54" s="197"/>
      <c r="J54" s="197"/>
      <c r="K54" s="196"/>
      <c r="L54" s="189"/>
      <c r="M54" s="195">
        <v>0.91</v>
      </c>
      <c r="N54" s="326">
        <f>O54/M54</f>
        <v>7429.1538461538457</v>
      </c>
      <c r="O54" s="157">
        <f>((G54*O1))*R54</f>
        <v>6760.53</v>
      </c>
      <c r="P54" s="157">
        <f>G54*$O$1</f>
        <v>9261</v>
      </c>
      <c r="Q54" s="157">
        <f>(P54-((H54+I54)))+(J54)</f>
        <v>9261</v>
      </c>
      <c r="R54" s="194">
        <v>0.73</v>
      </c>
      <c r="S54" s="193"/>
      <c r="T54" s="192"/>
      <c r="U54" s="191"/>
      <c r="V54" s="190"/>
      <c r="W54" s="189"/>
      <c r="X54" s="188"/>
      <c r="Y54" s="187"/>
      <c r="Z54" s="186"/>
      <c r="AA54" s="185">
        <f>($N54/$Z$3)*AE$3</f>
        <v>707.53846153846155</v>
      </c>
      <c r="AB54" s="184">
        <f>AD54/$M$54</f>
        <v>600</v>
      </c>
      <c r="AC54" s="183">
        <f>AE54/$Q54</f>
        <v>0.61904761904761907</v>
      </c>
      <c r="AD54" s="182">
        <v>546</v>
      </c>
      <c r="AE54" s="182">
        <f>(AD54/AE$3)*$Z$3</f>
        <v>5733</v>
      </c>
      <c r="AF54" s="185">
        <f>($N54/$Z$3)*AJ$3</f>
        <v>1415.0769230769231</v>
      </c>
      <c r="AG54" s="184">
        <f>AI54/$M$54</f>
        <v>1318.6813186813185</v>
      </c>
      <c r="AH54" s="183">
        <f>AJ54/$Q54</f>
        <v>0.68027210884353739</v>
      </c>
      <c r="AI54" s="182">
        <v>1200</v>
      </c>
      <c r="AJ54" s="182">
        <f>(AI54/AJ$3)*$Z$3</f>
        <v>6300</v>
      </c>
      <c r="AK54" s="185">
        <f>($N54/$Z$3)*AO$3</f>
        <v>2122.6153846153848</v>
      </c>
      <c r="AL54" s="184">
        <f>AN54/$M$54</f>
        <v>1869.2307692307691</v>
      </c>
      <c r="AM54" s="183">
        <f>AO54/$Q54</f>
        <v>0.6428571428571429</v>
      </c>
      <c r="AN54" s="182">
        <v>1701</v>
      </c>
      <c r="AO54" s="182">
        <f>(AN54/AO$3)*$Z$3</f>
        <v>5953.5</v>
      </c>
      <c r="AP54" s="185">
        <f>($N54/$Z$3)*AT$3</f>
        <v>2830.1538461538462</v>
      </c>
      <c r="AQ54" s="315">
        <f>AS54/$M$54</f>
        <v>2545.0549450549452</v>
      </c>
      <c r="AR54" s="183">
        <f>AT54/$Q54</f>
        <v>0.65646258503401356</v>
      </c>
      <c r="AS54" s="182">
        <v>2316</v>
      </c>
      <c r="AT54" s="182">
        <f>(AS54/AT$3)*$Z$3</f>
        <v>6079.5</v>
      </c>
      <c r="AU54" s="185">
        <f>($N54/$Z$3)*AY$3</f>
        <v>3183.9230769230771</v>
      </c>
      <c r="AV54" s="184">
        <f>AX54/$M$54</f>
        <v>3261.5384615384614</v>
      </c>
      <c r="AW54" s="183">
        <f>AY54/$Q54</f>
        <v>0.74779541446208109</v>
      </c>
      <c r="AX54" s="182">
        <v>2968</v>
      </c>
      <c r="AY54" s="182">
        <f>(AX54/AY$3)*$Z$3</f>
        <v>6925.333333333333</v>
      </c>
      <c r="AZ54" s="185">
        <f>($N54/$Z$3)*BD$3</f>
        <v>3891.4615384615386</v>
      </c>
      <c r="BA54" s="184">
        <f>BC54/$M$54</f>
        <v>3800</v>
      </c>
      <c r="BB54" s="183">
        <f>BD54/$Q54</f>
        <v>0.71284271284271283</v>
      </c>
      <c r="BC54" s="182">
        <v>3458</v>
      </c>
      <c r="BD54" s="182">
        <f>(BC54/BD$3)*$Z$3</f>
        <v>6601.636363636364</v>
      </c>
      <c r="BE54" s="185">
        <f>($N54/$Z$3)*BI$3</f>
        <v>4599</v>
      </c>
      <c r="BF54" s="184">
        <f>BH54/$M$54</f>
        <v>4373.6263736263736</v>
      </c>
      <c r="BG54" s="183">
        <f>BI54/$Q54</f>
        <v>0.69422640851212269</v>
      </c>
      <c r="BH54" s="182">
        <v>3980</v>
      </c>
      <c r="BI54" s="182">
        <f>(BH54/BI$3)*$Z$3</f>
        <v>6429.2307692307686</v>
      </c>
      <c r="BJ54" s="185">
        <f>($N54/$Z$3)*BN$3</f>
        <v>5306.5384615384619</v>
      </c>
      <c r="BK54" s="184">
        <f>BM54/$M$54</f>
        <v>4958.2417582417584</v>
      </c>
      <c r="BL54" s="183">
        <f>BN54/$Q54</f>
        <v>0.6820861678004535</v>
      </c>
      <c r="BM54" s="182">
        <v>4512</v>
      </c>
      <c r="BN54" s="182">
        <f>(BM54/BN$3)*$Z$3</f>
        <v>6316.8</v>
      </c>
      <c r="BO54" s="185">
        <f>($N54/$Z$3)*BS$3</f>
        <v>6014.0769230769229</v>
      </c>
      <c r="BP54" s="184">
        <f>BR54/$M$54</f>
        <v>5621.9780219780214</v>
      </c>
      <c r="BQ54" s="183">
        <f>BS54/$Q54</f>
        <v>0.68240629585167401</v>
      </c>
      <c r="BR54" s="182">
        <v>5116</v>
      </c>
      <c r="BS54" s="182">
        <f>(BR54/BS$3)*$Z$3</f>
        <v>6319.7647058823532</v>
      </c>
      <c r="BT54" s="185">
        <f>($N54/$Z$3)*BX$3</f>
        <v>6721.6153846153848</v>
      </c>
      <c r="BU54" s="184">
        <f>BW54/$M$54</f>
        <v>6295.604395604395</v>
      </c>
      <c r="BV54" s="183">
        <f>BX54/$Q54</f>
        <v>0.68373314237975891</v>
      </c>
      <c r="BW54" s="182">
        <v>5729</v>
      </c>
      <c r="BX54" s="182">
        <f>(BW54/BX$3)*$Z$3</f>
        <v>6332.0526315789475</v>
      </c>
    </row>
    <row r="55" spans="1:78" s="164" customFormat="1" ht="28.5" customHeight="1" thickBot="1" x14ac:dyDescent="0.35">
      <c r="A55" s="180"/>
      <c r="B55" s="179"/>
      <c r="C55" s="178"/>
      <c r="D55" s="177"/>
      <c r="E55" s="176"/>
      <c r="F55" s="165">
        <f>F33+F38+F40+F51+F53+F54+F52+F50+F46</f>
        <v>405</v>
      </c>
      <c r="G55" s="165">
        <f>G33+G38+G40+G51+G53+G54+G52+G50+G46</f>
        <v>373</v>
      </c>
      <c r="H55" s="165">
        <f>H33+H38+H40+H51+H53+H54+H52+H50+H46</f>
        <v>0</v>
      </c>
      <c r="I55" s="165">
        <f>I33+I38+I40+I51+I53+I54+I52+I50+I46</f>
        <v>3780</v>
      </c>
      <c r="J55" s="165">
        <f>J33+J38+J40+J51+J53+J54+J52+J50+J46</f>
        <v>17010</v>
      </c>
      <c r="K55" s="175"/>
      <c r="L55" s="165">
        <f>L33+L38+L40+L51+L53+L54+L52+L50+L46</f>
        <v>29441</v>
      </c>
      <c r="M55" s="175"/>
      <c r="N55" s="327">
        <f>N33+N38+N40+N51+N53+N54+N52+N50+N46</f>
        <v>36985.153846153844</v>
      </c>
      <c r="O55" s="165">
        <f>O33+O38+O40+O51+O53+O54+O52+O50+O46</f>
        <v>143458.22470144051</v>
      </c>
      <c r="P55" s="167">
        <f>P33+P38+P40+P51+P53+P54+P52+P50+P46</f>
        <v>230290.2</v>
      </c>
      <c r="Q55" s="167">
        <f>Q33+Q38++Q40+Q51+Q53+Q54+Q52+Q50+Q46</f>
        <v>243520.2</v>
      </c>
      <c r="R55" s="174">
        <f>O55/Q55</f>
        <v>0.58910195007001687</v>
      </c>
      <c r="S55" s="173"/>
      <c r="T55" s="172"/>
      <c r="U55" s="171"/>
      <c r="V55" s="170"/>
      <c r="W55" s="165">
        <f>W33+W38+W40+W51+W53+W54+W52+W50+W46</f>
        <v>0</v>
      </c>
      <c r="X55" s="165">
        <f>X33+X38+X40+X51+X53+X54+X52+X50+X46</f>
        <v>0</v>
      </c>
      <c r="Y55" s="169">
        <f>X55/Q55</f>
        <v>0</v>
      </c>
      <c r="Z55" s="168">
        <f>W55/N55</f>
        <v>0</v>
      </c>
      <c r="AA55" s="167">
        <f>AA33+AA38+AA40+AA51+AA53+AA54+AA52+AA50+AA46</f>
        <v>3522.2051282051284</v>
      </c>
      <c r="AB55" s="165">
        <f>AB33+AB38+AB40+AB51+AB53+AB54+AB52+AB50+AB46</f>
        <v>2319</v>
      </c>
      <c r="AC55" s="166">
        <f>AE55/$Q55</f>
        <v>0.36711041033442221</v>
      </c>
      <c r="AD55" s="165">
        <f>AD33+AD38+AD40+AD51+AD53+AD54+AD52+AD50+AD46</f>
        <v>8514.1714806400523</v>
      </c>
      <c r="AE55" s="165">
        <f>AE33+AE38+AE40+AE51+AE53+AE54+AE52+AE50+AE46</f>
        <v>89398.800546720566</v>
      </c>
      <c r="AF55" s="167">
        <f>AF33+AF38+AF40+AF51+AF53+AF54+AF52+AF50+AF46</f>
        <v>7044.4102564102568</v>
      </c>
      <c r="AG55" s="165">
        <f>AG33+AG38+AG40+AG51+AG53+AG54+AG52+AG50+AG46</f>
        <v>5301.6813186813188</v>
      </c>
      <c r="AH55" s="166">
        <f>AJ55/$Q55</f>
        <v>0.4100652615109539</v>
      </c>
      <c r="AI55" s="165">
        <f>AI33+AI38+AI40+AI51+AI53+AI54+AI52+AI50+AI46</f>
        <v>19020.795142133298</v>
      </c>
      <c r="AJ55" s="165">
        <f>AJ33+AJ38+AJ40+AJ51+AJ53+AJ54+AJ52+AJ50+AJ46</f>
        <v>99859.174496199805</v>
      </c>
      <c r="AK55" s="165">
        <f>AK33+AK38+AK40+AK51+AK53+AK54+AK52+AK50+AK46</f>
        <v>10566.615384615387</v>
      </c>
      <c r="AL55" s="165">
        <f>AL33+AL38+AL40+AL51+AL53+AL54+AL52+AL50+AL46</f>
        <v>8409.2307692307695</v>
      </c>
      <c r="AM55" s="166">
        <f>AO55/$Q55</f>
        <v>0.43585034528095268</v>
      </c>
      <c r="AN55" s="165">
        <f>AN33+AN38+AN40+AN51+AN53+AN54+AN52+AN50+AN46</f>
        <v>30325.246643681894</v>
      </c>
      <c r="AO55" s="165">
        <f>AO33+AO38+AO40+AO51+AO53+AO54+AO52+AO50+AO46</f>
        <v>106138.36325288666</v>
      </c>
      <c r="AP55" s="167">
        <f>AP33+AP38+AP40+AP51+AP53+AP54+AP52+AP50+AP46</f>
        <v>14088.820512820514</v>
      </c>
      <c r="AQ55" s="165">
        <f>AQ33+AQ38+AQ40+AQ51+AQ53+AQ54+AQ52+AQ50+AQ46</f>
        <v>11285.054945054944</v>
      </c>
      <c r="AR55" s="166">
        <f>AT55/$Q55</f>
        <v>0.4387515564473915</v>
      </c>
      <c r="AS55" s="165">
        <f>AS33+AS38+AS40+AS51+AS53+AS54+AS52+AS50+AS46</f>
        <v>40702.806391001926</v>
      </c>
      <c r="AT55" s="165">
        <f>AT33+AT38+AT40+AT51+AT53+AT54+AT52+AT50+AT46</f>
        <v>106844.86677638008</v>
      </c>
      <c r="AU55" s="167">
        <f>AU33+AU38+AU40+AU51+AU53+AU54+AU52+AU50+AU46</f>
        <v>15849.923076923073</v>
      </c>
      <c r="AV55" s="165">
        <f>AV33+AV38+AV40+AV51+AV53+AV54+AV52+AV50+AV46</f>
        <v>14066.538461538461</v>
      </c>
      <c r="AW55" s="166">
        <f>AY55/$Q55</f>
        <v>0.48308533167112522</v>
      </c>
      <c r="AX55" s="165">
        <f>AX33+AX38+AX40+AX51+AX53+AX54+AX52+AX50+AX46</f>
        <v>50417.587108122338</v>
      </c>
      <c r="AY55" s="165">
        <f>AY33+AY38+AY40+AY51+AY53+AY54+AY52+AY50+AY46</f>
        <v>117641.03658561876</v>
      </c>
      <c r="AZ55" s="165">
        <f>AZ33+AZ38+AZ40+AZ51+AZ53+AZ54+AZ52+AZ50+AZ46</f>
        <v>19372.128205128207</v>
      </c>
      <c r="BA55" s="165">
        <f>BA33+BA38+BA40+BA51+BA53+BA54+BA52+BA50+BA46</f>
        <v>16800</v>
      </c>
      <c r="BB55" s="166">
        <f>BD55/$Q55</f>
        <v>0.47485372034602724</v>
      </c>
      <c r="BC55" s="165">
        <f>BC33+BC38+BC40+BC51+BC53+BC54+BC52+BC50+BC46</f>
        <v>60571.48583064261</v>
      </c>
      <c r="BD55" s="165">
        <f>BD33+BD38+BD40+BD51+BD53+BD54+BD52+BD50+BD46</f>
        <v>115636.47294940864</v>
      </c>
      <c r="BE55" s="165">
        <f>BE33+BE38+BE40+BE51+BE53+BE54+BE52+BE50+BE46</f>
        <v>22894.333333333336</v>
      </c>
      <c r="BF55" s="165">
        <f>BF33+BF38+BF40+BF51+BF53+BF54+BF52+BF50+BF46</f>
        <v>19794.626373626372</v>
      </c>
      <c r="BG55" s="166">
        <f>BI55/$Q55</f>
        <v>0.47492099537669896</v>
      </c>
      <c r="BH55" s="165">
        <f>BH33+BH38+BH40+BH51+BH53+BH54+BH52+BH50+BH46</f>
        <v>71594.625005634603</v>
      </c>
      <c r="BI55" s="165">
        <f>BI33+BI38+BI40+BI51+BI53+BI54+BI52+BI50+BI46</f>
        <v>115652.85577833281</v>
      </c>
      <c r="BJ55" s="165">
        <f>BJ33+BJ38+BJ40+BJ51+BJ53+BJ54+BJ52+BJ50+BJ46</f>
        <v>26416.538461538461</v>
      </c>
      <c r="BK55" s="165">
        <f>BK33+BK38+BK40+BK51+BK53+BK54+BK52+BK50+BK46</f>
        <v>23220.241758241758</v>
      </c>
      <c r="BL55" s="166">
        <f>BN55/$Q55</f>
        <v>0.48629936768497589</v>
      </c>
      <c r="BM55" s="165">
        <f>BM33+BM38+BM40+BM51+BM53+BM54+BM52+BM50+BM46</f>
        <v>84588.370913227758</v>
      </c>
      <c r="BN55" s="165">
        <f>BN33+BN38+BN40+BN51+BN53+BN54+BN52+BN50+BN46</f>
        <v>118423.71927851887</v>
      </c>
      <c r="BO55" s="167">
        <f>BO33+BO38+BO40+BO51+BO53+BO54+BO52+BO50+BO46</f>
        <v>29938.743589743593</v>
      </c>
      <c r="BP55" s="165">
        <f>BP33+BP38+BP40+BP51+BP53+BP54+BP52+BP50+BP46</f>
        <v>25558.978021978022</v>
      </c>
      <c r="BQ55" s="166">
        <f>BS55/$Q55</f>
        <v>0.47546790250328058</v>
      </c>
      <c r="BR55" s="165">
        <f>BR33+BR38+BR40+BR51+BR53+BR54+BR52+BR50+BR46</f>
        <v>93731.555147145205</v>
      </c>
      <c r="BS55" s="165">
        <f>BS33+BS38+BS40+BS51+BS53+BS54+BS52+BS50+BS46</f>
        <v>115786.0387111794</v>
      </c>
      <c r="BT55" s="167">
        <f>BT33+BT38+BT40+BT51+BT53+BT54+BT52+BT50+BT46</f>
        <v>33460.948717948711</v>
      </c>
      <c r="BU55" s="165">
        <f>BU33+BU38+BU40+BU51+BU53+BU54+BU52+BU50+BU46</f>
        <v>29431.604395604394</v>
      </c>
      <c r="BV55" s="166">
        <f>BX55/$Q55</f>
        <v>0.49173881379853795</v>
      </c>
      <c r="BW55" s="165">
        <f>BW33+BW38+BW40+BW51+BW53+BW54+BW52+BW50+BW46</f>
        <v>108343.73101884148</v>
      </c>
      <c r="BX55" s="165">
        <f>BX33+BX38+BX40+BX51+BX53+BX54+BX52+BX50+BX46</f>
        <v>119748.33428398272</v>
      </c>
    </row>
    <row r="56" spans="1:78" s="138" customFormat="1" ht="18.75" customHeight="1" x14ac:dyDescent="0.45">
      <c r="A56" s="163"/>
      <c r="B56" s="162"/>
      <c r="C56" s="161"/>
      <c r="D56" s="161"/>
      <c r="E56" s="160" t="s">
        <v>16</v>
      </c>
      <c r="F56" s="159">
        <f>F55-F38</f>
        <v>358</v>
      </c>
      <c r="G56" s="150">
        <f>J56-I56</f>
        <v>21</v>
      </c>
      <c r="H56" s="149"/>
      <c r="I56" s="158">
        <f>I55/630</f>
        <v>6</v>
      </c>
      <c r="J56" s="147">
        <f>J55/630</f>
        <v>27</v>
      </c>
      <c r="K56" s="129"/>
      <c r="L56" s="144"/>
      <c r="M56" s="146"/>
      <c r="N56" s="328"/>
      <c r="O56" s="144"/>
      <c r="P56" s="144"/>
      <c r="Q56" s="144"/>
      <c r="R56" s="143"/>
      <c r="S56" s="143"/>
      <c r="T56" s="145"/>
      <c r="U56" s="127"/>
      <c r="V56" s="16"/>
      <c r="W56" s="144"/>
      <c r="Y56" s="143"/>
      <c r="AA56" s="142" t="s">
        <v>15</v>
      </c>
      <c r="AB56" s="157">
        <f>AB55-AA55</f>
        <v>-1203.2051282051284</v>
      </c>
      <c r="AC56" s="156">
        <f>AC55-$R55</f>
        <v>-0.22199153973559466</v>
      </c>
      <c r="AD56" s="155"/>
      <c r="AE56" s="155"/>
      <c r="AF56" s="142" t="s">
        <v>15</v>
      </c>
      <c r="AG56" s="157">
        <f>AG55-AF55</f>
        <v>-1742.728937728938</v>
      </c>
      <c r="AH56" s="156">
        <f>AH55-$R55</f>
        <v>-0.17903668855906296</v>
      </c>
      <c r="AI56" s="155"/>
      <c r="AJ56" s="155"/>
      <c r="AL56" s="157">
        <f>AL55-AK55</f>
        <v>-2157.3846153846171</v>
      </c>
      <c r="AM56" s="156">
        <f>AM55-$R55</f>
        <v>-0.15325160478906419</v>
      </c>
      <c r="AN56" s="155"/>
      <c r="AO56" s="155"/>
      <c r="AQ56" s="157">
        <f>AQ55-AP55</f>
        <v>-2803.7655677655694</v>
      </c>
      <c r="AR56" s="156">
        <f>AR55-$R55</f>
        <v>-0.15035039362262537</v>
      </c>
      <c r="AS56" s="155"/>
      <c r="AT56" s="155"/>
      <c r="AV56" s="157">
        <f>AV55-AU55</f>
        <v>-1783.3846153846116</v>
      </c>
      <c r="AW56" s="156">
        <f>AW55-$R55</f>
        <v>-0.10601661839889165</v>
      </c>
      <c r="AX56" s="155"/>
      <c r="AY56" s="155"/>
      <c r="BA56" s="157">
        <f>BA55-AZ55</f>
        <v>-2572.1282051282069</v>
      </c>
      <c r="BB56" s="156">
        <f>BB55-$R55</f>
        <v>-0.11424822972398962</v>
      </c>
      <c r="BC56" s="155"/>
      <c r="BD56" s="155"/>
      <c r="BF56" s="157">
        <f>BF55-BE55</f>
        <v>-3099.706959706964</v>
      </c>
      <c r="BG56" s="156">
        <f>BG55-$R55</f>
        <v>-0.1141809546933179</v>
      </c>
      <c r="BH56" s="155"/>
      <c r="BI56" s="155"/>
      <c r="BK56" s="157">
        <f>BK55-BJ55</f>
        <v>-3196.2967032967026</v>
      </c>
      <c r="BL56" s="156">
        <f>BL55-$R55</f>
        <v>-0.10280258238504097</v>
      </c>
      <c r="BM56" s="155"/>
      <c r="BN56" s="155"/>
      <c r="BP56" s="157">
        <f>BP55-BO55</f>
        <v>-4379.7655677655712</v>
      </c>
      <c r="BQ56" s="156">
        <f>BQ55-$R55</f>
        <v>-0.11363404756673628</v>
      </c>
      <c r="BR56" s="155"/>
      <c r="BS56" s="155"/>
      <c r="BU56" s="157">
        <f>BU55-BT55</f>
        <v>-4029.3443223443173</v>
      </c>
      <c r="BV56" s="156">
        <f>BV55-$R55</f>
        <v>-9.7363136271478912E-2</v>
      </c>
      <c r="BW56" s="155"/>
      <c r="BX56" s="155"/>
    </row>
    <row r="57" spans="1:78" s="138" customFormat="1" ht="18.75" customHeight="1" x14ac:dyDescent="0.45">
      <c r="A57" s="154"/>
      <c r="B57" s="153"/>
      <c r="C57" s="152"/>
      <c r="D57" s="152"/>
      <c r="E57" s="2"/>
      <c r="F57" s="151"/>
      <c r="G57" s="150">
        <f>G55+G56</f>
        <v>394</v>
      </c>
      <c r="H57" s="149"/>
      <c r="I57" s="148"/>
      <c r="J57" s="147"/>
      <c r="K57" s="129"/>
      <c r="L57" s="144"/>
      <c r="M57" s="146"/>
      <c r="N57" s="328"/>
      <c r="O57" s="144"/>
      <c r="P57" s="144"/>
      <c r="Q57" s="144"/>
      <c r="R57" s="143"/>
      <c r="S57" s="143"/>
      <c r="T57" s="145"/>
      <c r="U57" s="127"/>
      <c r="V57" s="16"/>
      <c r="W57" s="144"/>
      <c r="Y57" s="143"/>
      <c r="AA57" s="142"/>
      <c r="AB57" s="141"/>
      <c r="AC57" s="140"/>
      <c r="AD57" s="139"/>
      <c r="AE57" s="139"/>
      <c r="AF57" s="142"/>
      <c r="AG57" s="141"/>
      <c r="AH57" s="140"/>
      <c r="AI57" s="139"/>
      <c r="AJ57" s="139"/>
      <c r="AL57" s="141"/>
      <c r="AM57" s="140"/>
      <c r="AN57" s="139"/>
      <c r="AO57" s="139"/>
      <c r="AQ57" s="141"/>
      <c r="AR57" s="140"/>
      <c r="AS57" s="139"/>
      <c r="AT57" s="139"/>
      <c r="AV57" s="141"/>
      <c r="AW57" s="140"/>
      <c r="AX57" s="139"/>
      <c r="AY57" s="139"/>
      <c r="BA57" s="141"/>
      <c r="BB57" s="140"/>
      <c r="BC57" s="139"/>
      <c r="BD57" s="139"/>
      <c r="BF57" s="141"/>
      <c r="BG57" s="140"/>
      <c r="BH57" s="139"/>
      <c r="BI57" s="139"/>
      <c r="BK57" s="141"/>
      <c r="BL57" s="140"/>
      <c r="BM57" s="139"/>
      <c r="BN57" s="139"/>
      <c r="BP57" s="141"/>
      <c r="BQ57" s="140"/>
      <c r="BR57" s="139"/>
      <c r="BS57" s="139"/>
      <c r="BU57" s="141"/>
      <c r="BV57" s="140"/>
      <c r="BW57" s="139"/>
      <c r="BX57" s="139"/>
    </row>
    <row r="58" spans="1:78" ht="23.25" customHeight="1" x14ac:dyDescent="0.35">
      <c r="A58" s="135"/>
      <c r="B58" s="134"/>
      <c r="E58" s="137" t="s">
        <v>14</v>
      </c>
      <c r="F58" s="136">
        <v>0.63800000000000001</v>
      </c>
      <c r="G58" s="132"/>
      <c r="H58" s="131"/>
      <c r="I58" s="130"/>
      <c r="J58" s="129"/>
      <c r="K58" s="128"/>
      <c r="L58" s="111"/>
      <c r="M58" s="128"/>
      <c r="N58" s="329"/>
      <c r="O58" s="19"/>
      <c r="P58" s="19"/>
      <c r="Q58" s="19"/>
      <c r="R58" s="113"/>
      <c r="S58" s="113"/>
      <c r="T58" s="12"/>
      <c r="U58" s="127"/>
      <c r="V58" s="13"/>
      <c r="W58" s="126"/>
      <c r="Y58" s="125"/>
      <c r="AC58" s="136">
        <v>0.3798684442771959</v>
      </c>
      <c r="AH58" s="136">
        <v>0.44586720541689689</v>
      </c>
      <c r="AM58" s="136">
        <v>0.49243276877151032</v>
      </c>
      <c r="AR58" s="136">
        <v>0.50014508811395508</v>
      </c>
      <c r="AW58" s="136">
        <v>0.53911888571360056</v>
      </c>
      <c r="BB58" s="136">
        <v>0.5494730826696882</v>
      </c>
      <c r="BG58" s="136">
        <v>0.55091827049218911</v>
      </c>
      <c r="BL58" s="136">
        <v>0.5610206522976231</v>
      </c>
      <c r="BQ58" s="136">
        <v>0.56651535824369537</v>
      </c>
      <c r="BV58" s="136">
        <v>0.57861781470502682</v>
      </c>
    </row>
    <row r="59" spans="1:78" ht="23.25" customHeight="1" x14ac:dyDescent="0.35">
      <c r="A59" s="135"/>
      <c r="B59" s="134"/>
      <c r="E59" s="133">
        <v>44895</v>
      </c>
      <c r="F59" s="124"/>
      <c r="G59" s="132"/>
      <c r="H59" s="131"/>
      <c r="I59" s="130"/>
      <c r="J59" s="129"/>
      <c r="K59" s="128"/>
      <c r="L59" s="111"/>
      <c r="M59" s="128"/>
      <c r="N59" s="329"/>
      <c r="O59" s="19"/>
      <c r="P59" s="19"/>
      <c r="Q59" s="19"/>
      <c r="R59" s="110"/>
      <c r="S59" s="113"/>
      <c r="T59" s="12"/>
      <c r="U59" s="127"/>
      <c r="V59" s="13"/>
      <c r="W59" s="126"/>
      <c r="Y59" s="125"/>
    </row>
    <row r="60" spans="1:78" s="97" customFormat="1" ht="16.5" customHeight="1" x14ac:dyDescent="0.35">
      <c r="A60" s="40"/>
      <c r="B60" s="123"/>
      <c r="C60" s="9"/>
      <c r="D60" s="9"/>
      <c r="E60" s="10"/>
      <c r="F60" s="124"/>
      <c r="G60" s="330">
        <v>29</v>
      </c>
      <c r="H60" s="331"/>
      <c r="I60" s="332"/>
      <c r="J60" s="333"/>
      <c r="K60" s="334"/>
      <c r="L60" s="335"/>
      <c r="M60" s="334"/>
      <c r="N60" s="336"/>
      <c r="O60" s="337"/>
      <c r="P60" s="337"/>
      <c r="Q60" s="337"/>
      <c r="R60" s="110"/>
      <c r="S60" s="113"/>
      <c r="T60" s="112"/>
      <c r="U60" s="27"/>
      <c r="V60" s="9"/>
      <c r="W60" s="111"/>
      <c r="Y60" s="110"/>
    </row>
    <row r="61" spans="1:78" s="97" customFormat="1" ht="24" customHeight="1" x14ac:dyDescent="0.35">
      <c r="A61" s="40"/>
      <c r="B61" s="123"/>
      <c r="C61" s="9"/>
      <c r="D61" s="9"/>
      <c r="E61" s="122"/>
      <c r="F61" s="121"/>
      <c r="G61" s="330"/>
      <c r="H61" s="331"/>
      <c r="I61" s="332"/>
      <c r="J61" s="333"/>
      <c r="K61" s="334"/>
      <c r="L61" s="335"/>
      <c r="M61" s="334"/>
      <c r="N61" s="336"/>
      <c r="O61" s="337"/>
      <c r="P61" s="337"/>
      <c r="Q61" s="337"/>
      <c r="R61" s="113"/>
      <c r="S61" s="113"/>
      <c r="T61" s="112"/>
      <c r="U61" s="27"/>
      <c r="V61" s="9"/>
      <c r="W61" s="111"/>
      <c r="Y61" s="110"/>
      <c r="AA61" s="15"/>
    </row>
    <row r="62" spans="1:78" s="97" customFormat="1" ht="22.5" customHeight="1" x14ac:dyDescent="0.35">
      <c r="A62" s="96"/>
      <c r="B62" s="109">
        <v>2.6212</v>
      </c>
      <c r="C62" s="94">
        <v>420</v>
      </c>
      <c r="D62" s="94">
        <f>B62*C62</f>
        <v>1100.904</v>
      </c>
      <c r="E62" s="93"/>
      <c r="F62" s="108"/>
      <c r="G62" s="330"/>
      <c r="H62" s="338" t="s">
        <v>13</v>
      </c>
      <c r="I62" s="338" t="s">
        <v>12</v>
      </c>
      <c r="J62" s="338"/>
      <c r="K62" s="339"/>
      <c r="L62" s="340"/>
      <c r="M62" s="341"/>
      <c r="N62" s="342"/>
      <c r="O62" s="343" t="s">
        <v>11</v>
      </c>
      <c r="P62" s="343"/>
      <c r="Q62" s="343"/>
      <c r="R62" s="102"/>
      <c r="S62" s="102"/>
      <c r="T62" s="101"/>
      <c r="U62" s="54"/>
      <c r="V62" s="100"/>
      <c r="W62" s="99"/>
      <c r="Y62" s="98"/>
      <c r="AA62" s="15"/>
    </row>
    <row r="63" spans="1:78" s="52" customFormat="1" x14ac:dyDescent="0.25">
      <c r="A63" s="96" t="s">
        <v>10</v>
      </c>
      <c r="B63" s="95">
        <v>3.6211000000000002</v>
      </c>
      <c r="C63" s="86">
        <v>60</v>
      </c>
      <c r="D63" s="94">
        <f>B63*C63</f>
        <v>217.26600000000002</v>
      </c>
      <c r="E63" s="93"/>
      <c r="F63" s="77"/>
      <c r="G63" s="330"/>
      <c r="H63" s="344">
        <v>7</v>
      </c>
      <c r="I63" s="345">
        <f>(H63*$S$1)</f>
        <v>4321.8</v>
      </c>
      <c r="J63" s="346">
        <v>0.46100000000000002</v>
      </c>
      <c r="K63" s="347">
        <f>I63*J63</f>
        <v>1992.3498000000002</v>
      </c>
      <c r="L63" s="348"/>
      <c r="M63" s="349"/>
      <c r="N63" s="350"/>
      <c r="O63" s="351"/>
      <c r="P63" s="351"/>
      <c r="Q63" s="351"/>
      <c r="R63" s="88"/>
      <c r="S63" s="88"/>
      <c r="T63" s="55"/>
      <c r="U63" s="54"/>
      <c r="V63" s="48"/>
      <c r="W63" s="79"/>
      <c r="Y63" s="87"/>
      <c r="AA63" s="25"/>
    </row>
    <row r="64" spans="1:78" s="52" customFormat="1" x14ac:dyDescent="0.25">
      <c r="A64" s="42">
        <f>D64/C64</f>
        <v>2.7461875</v>
      </c>
      <c r="B64" s="78"/>
      <c r="C64" s="86">
        <f>C62+C63</f>
        <v>480</v>
      </c>
      <c r="D64" s="86">
        <f>D62+D63</f>
        <v>1318.17</v>
      </c>
      <c r="E64" s="77"/>
      <c r="F64" s="77"/>
      <c r="G64" s="330"/>
      <c r="H64" s="338" t="s">
        <v>9</v>
      </c>
      <c r="I64" s="338" t="s">
        <v>8</v>
      </c>
      <c r="J64" s="338" t="s">
        <v>7</v>
      </c>
      <c r="K64" s="352" t="s">
        <v>6</v>
      </c>
      <c r="L64" s="352" t="s">
        <v>5</v>
      </c>
      <c r="M64" s="352" t="s">
        <v>4</v>
      </c>
      <c r="N64" s="353" t="s">
        <v>3</v>
      </c>
      <c r="O64" s="354" t="s">
        <v>2</v>
      </c>
      <c r="P64" s="351"/>
      <c r="Q64" s="351"/>
      <c r="R64" s="56"/>
      <c r="S64" s="56"/>
      <c r="T64" s="80"/>
      <c r="U64" s="54"/>
      <c r="V64" s="39"/>
      <c r="W64" s="79"/>
      <c r="Y64" s="48"/>
      <c r="AA64" s="25"/>
    </row>
    <row r="65" spans="1:34" s="52" customFormat="1" x14ac:dyDescent="0.25">
      <c r="A65" s="42"/>
      <c r="B65" s="78"/>
      <c r="C65" s="78"/>
      <c r="D65" s="78"/>
      <c r="E65" s="77"/>
      <c r="F65" s="77"/>
      <c r="G65" s="330" t="s">
        <v>1</v>
      </c>
      <c r="H65" s="355">
        <v>104</v>
      </c>
      <c r="I65" s="356">
        <v>7.7587999999999999</v>
      </c>
      <c r="J65" s="345">
        <f>I65*H65</f>
        <v>806.91520000000003</v>
      </c>
      <c r="K65" s="347">
        <f>K63-J65-J66-J67-J68-J69-J70-J71</f>
        <v>1185.4346</v>
      </c>
      <c r="L65" s="356">
        <v>3.7639999999999998</v>
      </c>
      <c r="M65" s="355">
        <f>K65/L65</f>
        <v>314.9401168969182</v>
      </c>
      <c r="N65" s="357">
        <f>H65+M65+H66+H67+H68+H69+H70+H71</f>
        <v>418.9401168969182</v>
      </c>
      <c r="O65" s="356">
        <f>K63/N65</f>
        <v>4.7556911349462041</v>
      </c>
      <c r="P65" s="358"/>
      <c r="Q65" s="358"/>
      <c r="R65" s="56"/>
      <c r="S65" s="56"/>
      <c r="T65" s="55"/>
      <c r="U65" s="54"/>
      <c r="V65" s="48"/>
      <c r="W65" s="48"/>
      <c r="Y65" s="48"/>
      <c r="AA65" s="25"/>
    </row>
    <row r="66" spans="1:34" s="52" customFormat="1" x14ac:dyDescent="0.25">
      <c r="A66" s="42"/>
      <c r="B66" s="78"/>
      <c r="C66" s="78"/>
      <c r="D66" s="78"/>
      <c r="E66" s="77"/>
      <c r="F66" s="77"/>
      <c r="G66" s="330" t="s">
        <v>0</v>
      </c>
      <c r="H66" s="355"/>
      <c r="I66" s="356"/>
      <c r="J66" s="345">
        <f>I66*H66</f>
        <v>0</v>
      </c>
      <c r="K66" s="359"/>
      <c r="L66" s="212"/>
      <c r="M66" s="347"/>
      <c r="N66" s="66"/>
      <c r="O66" s="358"/>
      <c r="P66" s="358"/>
      <c r="Q66" s="358"/>
      <c r="R66" s="56"/>
      <c r="S66" s="56"/>
      <c r="T66" s="55"/>
      <c r="U66" s="54"/>
      <c r="V66" s="48"/>
      <c r="W66" s="48"/>
      <c r="Y66" s="48"/>
      <c r="AA66" s="25"/>
    </row>
    <row r="67" spans="1:34" s="52" customFormat="1" x14ac:dyDescent="0.35">
      <c r="A67" s="42"/>
      <c r="B67" s="42"/>
      <c r="C67" s="42"/>
      <c r="D67" s="42"/>
      <c r="E67" s="65"/>
      <c r="F67" s="64"/>
      <c r="G67" s="360"/>
      <c r="H67" s="355"/>
      <c r="I67" s="356"/>
      <c r="J67" s="345">
        <f>I67*H67</f>
        <v>0</v>
      </c>
      <c r="K67" s="356"/>
      <c r="L67" s="361"/>
      <c r="M67" s="347"/>
      <c r="N67" s="362"/>
      <c r="O67" s="363"/>
      <c r="P67" s="363"/>
      <c r="Q67" s="363"/>
      <c r="R67" s="56"/>
      <c r="S67" s="56"/>
      <c r="T67" s="55"/>
      <c r="U67" s="54"/>
      <c r="V67" s="48"/>
      <c r="W67" s="53"/>
      <c r="Y67" s="48"/>
      <c r="AA67" s="25"/>
    </row>
    <row r="68" spans="1:34" s="52" customFormat="1" x14ac:dyDescent="0.35">
      <c r="A68" s="42"/>
      <c r="B68" s="42"/>
      <c r="C68" s="42"/>
      <c r="D68" s="42"/>
      <c r="E68" s="65"/>
      <c r="F68" s="64"/>
      <c r="G68" s="40"/>
      <c r="H68" s="63"/>
      <c r="I68" s="21"/>
      <c r="J68" s="20">
        <f t="shared" ref="J68:J73" si="51">I68*H68</f>
        <v>0</v>
      </c>
      <c r="K68" s="57"/>
      <c r="L68" s="53"/>
      <c r="M68" s="62"/>
      <c r="N68" s="364"/>
      <c r="O68" s="48"/>
      <c r="P68" s="48"/>
      <c r="Q68" s="48"/>
      <c r="R68" s="48"/>
      <c r="S68" s="56"/>
      <c r="T68" s="55"/>
      <c r="U68" s="54"/>
      <c r="V68" s="48"/>
      <c r="W68" s="53"/>
      <c r="Y68" s="48"/>
      <c r="AA68" s="25"/>
    </row>
    <row r="69" spans="1:34" s="52" customFormat="1" x14ac:dyDescent="0.35">
      <c r="A69" s="42"/>
      <c r="B69" s="42"/>
      <c r="C69" s="42"/>
      <c r="D69" s="42"/>
      <c r="E69" s="42"/>
      <c r="F69" s="41"/>
      <c r="G69" s="40"/>
      <c r="H69" s="59"/>
      <c r="I69" s="21"/>
      <c r="J69" s="20">
        <f t="shared" si="51"/>
        <v>0</v>
      </c>
      <c r="K69" s="58"/>
      <c r="L69" s="53"/>
      <c r="M69" s="57"/>
      <c r="N69" s="365"/>
      <c r="O69" s="48"/>
      <c r="P69" s="48"/>
      <c r="Q69" s="48"/>
      <c r="R69" s="48"/>
      <c r="S69" s="56"/>
      <c r="T69" s="55"/>
      <c r="U69" s="54"/>
      <c r="V69" s="48"/>
      <c r="W69" s="53"/>
      <c r="Y69" s="48"/>
      <c r="AA69" s="25"/>
    </row>
    <row r="70" spans="1:34" s="23" customFormat="1" x14ac:dyDescent="0.35">
      <c r="A70" s="51"/>
      <c r="B70" s="42"/>
      <c r="C70" s="42"/>
      <c r="D70" s="42"/>
      <c r="E70" s="42"/>
      <c r="F70" s="41"/>
      <c r="G70" s="40"/>
      <c r="H70" s="50"/>
      <c r="I70" s="21"/>
      <c r="J70" s="20">
        <f t="shared" si="51"/>
        <v>0</v>
      </c>
      <c r="K70" s="49"/>
      <c r="L70" s="48"/>
      <c r="M70" s="48"/>
      <c r="N70" s="56"/>
      <c r="O70" s="48"/>
      <c r="P70" s="48"/>
      <c r="Q70" s="47"/>
      <c r="R70" s="47"/>
      <c r="S70" s="46"/>
      <c r="T70" s="28"/>
      <c r="U70" s="27"/>
      <c r="V70" s="45"/>
      <c r="W70" s="44"/>
      <c r="Y70" s="44"/>
      <c r="AA70" s="25"/>
      <c r="AF70" s="24"/>
      <c r="AG70" s="24"/>
      <c r="AH70" s="24"/>
    </row>
    <row r="71" spans="1:34" s="23" customFormat="1" x14ac:dyDescent="0.35">
      <c r="A71" s="43"/>
      <c r="B71" s="42"/>
      <c r="C71" s="42"/>
      <c r="D71" s="42"/>
      <c r="E71" s="42"/>
      <c r="F71" s="41"/>
      <c r="G71" s="40"/>
      <c r="H71" s="39"/>
      <c r="I71" s="21"/>
      <c r="J71" s="20">
        <f t="shared" si="51"/>
        <v>0</v>
      </c>
      <c r="K71" s="38"/>
      <c r="L71" s="38"/>
      <c r="M71" s="38"/>
      <c r="N71" s="366"/>
      <c r="O71" s="38"/>
      <c r="P71" s="38"/>
      <c r="Q71" s="37"/>
      <c r="R71" s="36"/>
      <c r="S71" s="35"/>
      <c r="T71" s="28"/>
      <c r="U71" s="27"/>
      <c r="V71" s="34"/>
      <c r="W71" s="34"/>
      <c r="Y71" s="33"/>
      <c r="AA71" s="25"/>
      <c r="AF71" s="24"/>
      <c r="AG71" s="24"/>
      <c r="AH71" s="24"/>
    </row>
    <row r="72" spans="1:34" s="23" customFormat="1" x14ac:dyDescent="0.25">
      <c r="B72" s="22"/>
      <c r="C72" s="22"/>
      <c r="D72" s="22"/>
      <c r="E72" s="10"/>
      <c r="F72" s="9"/>
      <c r="G72" s="32"/>
      <c r="H72" s="31"/>
      <c r="I72" s="21"/>
      <c r="J72" s="20">
        <f t="shared" si="51"/>
        <v>0</v>
      </c>
      <c r="K72" s="31"/>
      <c r="L72" s="30"/>
      <c r="M72" s="31"/>
      <c r="N72" s="367"/>
      <c r="O72" s="29"/>
      <c r="P72" s="29"/>
      <c r="Q72" s="8"/>
      <c r="R72" s="9"/>
      <c r="S72" s="6"/>
      <c r="T72" s="28"/>
      <c r="U72" s="27"/>
      <c r="V72" s="11"/>
      <c r="W72" s="26"/>
      <c r="Y72" s="2"/>
      <c r="AA72" s="25"/>
      <c r="AB72" s="24"/>
      <c r="AC72" s="24"/>
      <c r="AF72" s="24"/>
      <c r="AG72" s="24"/>
      <c r="AH72" s="24"/>
    </row>
    <row r="73" spans="1:34" ht="24.75" customHeight="1" x14ac:dyDescent="0.35">
      <c r="B73" s="17"/>
      <c r="C73" s="16"/>
      <c r="D73" s="22"/>
      <c r="E73" s="10"/>
      <c r="F73" s="9"/>
      <c r="G73" s="9"/>
      <c r="H73" s="9"/>
      <c r="I73" s="21"/>
      <c r="J73" s="20">
        <f t="shared" si="51"/>
        <v>0</v>
      </c>
      <c r="K73" s="9"/>
      <c r="L73" s="19"/>
      <c r="M73" s="9"/>
      <c r="N73" s="368"/>
      <c r="O73" s="8"/>
      <c r="P73" s="8"/>
      <c r="Q73" s="8"/>
      <c r="R73" s="9"/>
      <c r="S73" s="13"/>
      <c r="T73" s="12"/>
      <c r="U73" s="14"/>
      <c r="V73" s="11"/>
      <c r="W73" s="18"/>
      <c r="AA73" s="15"/>
      <c r="AB73" s="14"/>
      <c r="AC73" s="14"/>
      <c r="AF73" s="14"/>
      <c r="AG73" s="14"/>
      <c r="AH73" s="14"/>
    </row>
    <row r="74" spans="1:34" s="2" customFormat="1" ht="24.75" customHeight="1" x14ac:dyDescent="0.35">
      <c r="A74" s="1"/>
      <c r="B74" s="17"/>
      <c r="C74" s="16"/>
      <c r="D74" s="9"/>
      <c r="E74" s="10"/>
      <c r="F74" s="9"/>
      <c r="G74" s="9"/>
      <c r="H74" s="9"/>
      <c r="I74" s="9"/>
      <c r="J74" s="9"/>
      <c r="K74" s="9"/>
      <c r="L74" s="8"/>
      <c r="M74" s="9"/>
      <c r="N74" s="369"/>
      <c r="O74" s="8"/>
      <c r="P74" s="8"/>
      <c r="Q74" s="8"/>
      <c r="R74" s="9"/>
      <c r="S74" s="13"/>
      <c r="T74" s="12"/>
      <c r="U74" s="14"/>
      <c r="V74" s="6"/>
      <c r="W74" s="3"/>
      <c r="AA74" s="6"/>
    </row>
    <row r="75" spans="1:34" x14ac:dyDescent="0.35">
      <c r="C75" s="13"/>
      <c r="D75" s="9"/>
      <c r="E75" s="10"/>
      <c r="F75" s="9"/>
      <c r="G75" s="9"/>
      <c r="H75" s="9"/>
      <c r="I75" s="9"/>
      <c r="J75" s="9"/>
      <c r="K75" s="9"/>
      <c r="L75" s="8"/>
      <c r="M75" s="9"/>
      <c r="O75" s="8"/>
      <c r="P75" s="8"/>
      <c r="Q75" s="8"/>
      <c r="R75" s="9"/>
      <c r="S75" s="13"/>
      <c r="T75" s="12"/>
      <c r="U75" s="14"/>
      <c r="V75" s="6"/>
      <c r="AA75" s="15"/>
    </row>
    <row r="76" spans="1:34" x14ac:dyDescent="0.35">
      <c r="D76" s="9"/>
      <c r="E76" s="10"/>
      <c r="F76" s="9"/>
      <c r="G76" s="9"/>
      <c r="H76" s="9"/>
      <c r="I76" s="9"/>
      <c r="J76" s="9"/>
      <c r="K76" s="9"/>
      <c r="L76" s="8"/>
      <c r="M76" s="9"/>
      <c r="O76" s="8"/>
      <c r="P76" s="8"/>
      <c r="Q76" s="8"/>
      <c r="R76" s="9"/>
      <c r="S76" s="13"/>
      <c r="T76" s="12"/>
      <c r="U76" s="14"/>
      <c r="V76" s="6"/>
      <c r="AA76" s="15"/>
    </row>
    <row r="77" spans="1:34" x14ac:dyDescent="0.35">
      <c r="D77" s="9"/>
      <c r="E77" s="10"/>
      <c r="F77" s="9"/>
      <c r="G77" s="9"/>
      <c r="H77" s="9"/>
      <c r="I77" s="9"/>
      <c r="J77" s="9"/>
      <c r="K77" s="9"/>
      <c r="L77" s="8"/>
      <c r="M77" s="9"/>
      <c r="O77" s="8"/>
      <c r="P77" s="8"/>
      <c r="Q77" s="8"/>
      <c r="R77" s="9"/>
      <c r="S77" s="11"/>
      <c r="T77" s="4">
        <v>74.2</v>
      </c>
      <c r="V77" s="13"/>
      <c r="AA77" s="15"/>
    </row>
    <row r="78" spans="1:34" x14ac:dyDescent="0.35">
      <c r="D78" s="9"/>
      <c r="E78" s="10"/>
      <c r="F78" s="9"/>
      <c r="G78" s="9"/>
      <c r="H78" s="9"/>
      <c r="I78" s="9"/>
      <c r="J78" s="9"/>
      <c r="K78" s="9"/>
      <c r="L78" s="8"/>
      <c r="M78" s="9"/>
      <c r="O78" s="8"/>
      <c r="P78" s="8"/>
      <c r="Q78" s="8"/>
      <c r="R78" s="9"/>
      <c r="S78" s="11"/>
      <c r="V78" s="13"/>
      <c r="AA78" s="15"/>
    </row>
    <row r="79" spans="1:34" x14ac:dyDescent="0.35">
      <c r="D79" s="9"/>
      <c r="E79" s="10"/>
      <c r="F79" s="9"/>
      <c r="G79" s="9"/>
      <c r="H79" s="9"/>
      <c r="I79" s="9"/>
      <c r="J79" s="9"/>
      <c r="K79" s="9"/>
      <c r="L79" s="8"/>
      <c r="M79" s="9"/>
      <c r="O79" s="8"/>
      <c r="P79" s="8"/>
      <c r="Q79" s="8"/>
      <c r="R79" s="9"/>
      <c r="S79" s="11"/>
      <c r="V79" s="13"/>
    </row>
    <row r="80" spans="1:34" x14ac:dyDescent="0.35">
      <c r="D80" s="9"/>
      <c r="E80" s="10"/>
      <c r="F80" s="9"/>
      <c r="G80" s="9"/>
      <c r="H80" s="9"/>
      <c r="I80" s="9"/>
      <c r="J80" s="9"/>
      <c r="K80" s="9"/>
      <c r="L80" s="8"/>
      <c r="M80" s="9"/>
      <c r="O80" s="8"/>
      <c r="P80" s="8"/>
      <c r="Q80" s="8"/>
      <c r="R80" s="9"/>
      <c r="S80" s="13"/>
      <c r="T80" s="12"/>
      <c r="U80" s="14"/>
      <c r="V80" s="13"/>
    </row>
    <row r="81" spans="1:78" x14ac:dyDescent="0.35">
      <c r="D81" s="9"/>
      <c r="E81" s="10"/>
      <c r="F81" s="9"/>
      <c r="G81" s="9"/>
      <c r="H81" s="9"/>
      <c r="I81" s="9"/>
      <c r="J81" s="9"/>
      <c r="K81" s="9"/>
      <c r="L81" s="8"/>
      <c r="M81" s="9"/>
      <c r="O81" s="8"/>
      <c r="P81" s="8"/>
      <c r="Q81" s="8"/>
      <c r="R81" s="11"/>
      <c r="S81" s="13"/>
      <c r="T81" s="12"/>
      <c r="U81" s="14"/>
      <c r="V81" s="13"/>
    </row>
    <row r="82" spans="1:78" x14ac:dyDescent="0.35">
      <c r="D82" s="9"/>
      <c r="E82" s="10"/>
      <c r="F82" s="9"/>
      <c r="G82" s="9"/>
      <c r="H82" s="9"/>
      <c r="I82" s="9"/>
      <c r="J82" s="9"/>
      <c r="K82" s="9"/>
      <c r="L82" s="8"/>
      <c r="M82" s="9"/>
      <c r="O82" s="8"/>
      <c r="P82" s="8"/>
      <c r="Q82" s="8"/>
      <c r="R82" s="11"/>
      <c r="S82" s="13"/>
      <c r="T82" s="12"/>
    </row>
    <row r="83" spans="1:78" s="3" customFormat="1" x14ac:dyDescent="0.35">
      <c r="A83" s="1"/>
      <c r="B83" s="6"/>
      <c r="C83" s="2"/>
      <c r="D83" s="9"/>
      <c r="E83" s="10"/>
      <c r="F83" s="9"/>
      <c r="G83" s="9"/>
      <c r="H83" s="9"/>
      <c r="I83" s="9"/>
      <c r="J83" s="9"/>
      <c r="K83" s="9"/>
      <c r="L83" s="8"/>
      <c r="M83" s="9"/>
      <c r="N83" s="369"/>
      <c r="O83" s="8"/>
      <c r="P83" s="8"/>
      <c r="Q83" s="8"/>
      <c r="R83" s="11"/>
      <c r="S83" s="2"/>
      <c r="T83" s="4"/>
      <c r="U83" s="1"/>
      <c r="V83" s="2"/>
      <c r="X83" s="1"/>
      <c r="Y83" s="2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1:78" x14ac:dyDescent="0.35">
      <c r="D84" s="9"/>
      <c r="E84" s="10"/>
      <c r="F84" s="9"/>
      <c r="G84" s="9"/>
      <c r="H84" s="9"/>
      <c r="I84" s="9"/>
      <c r="J84" s="9"/>
      <c r="K84" s="9"/>
      <c r="L84" s="8"/>
      <c r="M84" s="9"/>
      <c r="O84" s="8"/>
      <c r="P84" s="8"/>
      <c r="Q84" s="8"/>
      <c r="R84" s="11"/>
    </row>
    <row r="85" spans="1:78" x14ac:dyDescent="0.35">
      <c r="D85" s="9"/>
      <c r="E85" s="10"/>
      <c r="F85" s="9"/>
      <c r="G85" s="9"/>
      <c r="H85" s="9"/>
      <c r="I85" s="9"/>
      <c r="J85" s="9"/>
      <c r="K85" s="9"/>
      <c r="L85" s="8"/>
      <c r="M85" s="9"/>
      <c r="O85" s="8"/>
      <c r="P85" s="8"/>
      <c r="Q85" s="8"/>
      <c r="R85" s="11"/>
    </row>
    <row r="86" spans="1:78" s="2" customFormat="1" x14ac:dyDescent="0.35">
      <c r="A86" s="1"/>
      <c r="B86" s="6"/>
      <c r="D86" s="9"/>
      <c r="E86" s="10"/>
      <c r="F86" s="9"/>
      <c r="G86" s="9"/>
      <c r="H86" s="9"/>
      <c r="I86" s="9"/>
      <c r="J86" s="9"/>
      <c r="K86" s="9"/>
      <c r="L86" s="8"/>
      <c r="M86" s="9"/>
      <c r="N86" s="369"/>
      <c r="O86" s="8"/>
      <c r="P86" s="8"/>
      <c r="Q86" s="8"/>
      <c r="R86" s="11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1:78" s="2" customFormat="1" x14ac:dyDescent="0.35">
      <c r="A87" s="1"/>
      <c r="B87" s="6"/>
      <c r="D87" s="9"/>
      <c r="E87" s="10"/>
      <c r="F87" s="9"/>
      <c r="G87" s="9"/>
      <c r="H87" s="9"/>
      <c r="I87" s="9"/>
      <c r="J87" s="9"/>
      <c r="K87" s="9"/>
      <c r="L87" s="8"/>
      <c r="M87" s="9"/>
      <c r="N87" s="369"/>
      <c r="O87" s="8"/>
      <c r="P87" s="8"/>
      <c r="Q87" s="8"/>
      <c r="R87" s="11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8" s="2" customFormat="1" x14ac:dyDescent="0.35">
      <c r="A88" s="1"/>
      <c r="B88" s="6"/>
      <c r="D88" s="9"/>
      <c r="E88" s="10"/>
      <c r="F88" s="9"/>
      <c r="G88" s="9"/>
      <c r="H88" s="9"/>
      <c r="I88" s="9"/>
      <c r="J88" s="9"/>
      <c r="K88" s="9"/>
      <c r="L88" s="8"/>
      <c r="M88" s="9"/>
      <c r="N88" s="369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B89" s="6"/>
      <c r="D89" s="9"/>
      <c r="E89" s="10"/>
      <c r="F89" s="9"/>
      <c r="G89" s="9"/>
      <c r="H89" s="9"/>
      <c r="I89" s="9"/>
      <c r="J89" s="9"/>
      <c r="K89" s="9"/>
      <c r="L89" s="8"/>
      <c r="M89" s="9"/>
      <c r="N89" s="369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B90" s="6"/>
      <c r="D90" s="9"/>
      <c r="E90" s="10"/>
      <c r="F90" s="9"/>
      <c r="G90" s="9"/>
      <c r="H90" s="9"/>
      <c r="I90" s="9"/>
      <c r="J90" s="9"/>
      <c r="K90" s="9"/>
      <c r="L90" s="8"/>
      <c r="M90" s="9"/>
      <c r="N90" s="369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B91" s="6"/>
      <c r="D91" s="9"/>
      <c r="E91" s="10"/>
      <c r="F91" s="9"/>
      <c r="G91" s="9"/>
      <c r="H91" s="9"/>
      <c r="I91" s="9"/>
      <c r="J91" s="9"/>
      <c r="K91" s="9"/>
      <c r="L91" s="8"/>
      <c r="M91" s="9"/>
      <c r="N91" s="369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B92" s="6"/>
      <c r="D92" s="9"/>
      <c r="E92" s="10"/>
      <c r="F92" s="9"/>
      <c r="G92" s="9"/>
      <c r="H92" s="9"/>
      <c r="I92" s="9"/>
      <c r="J92" s="9"/>
      <c r="K92" s="9"/>
      <c r="L92" s="8"/>
      <c r="M92" s="9"/>
      <c r="N92" s="369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B93" s="6"/>
      <c r="D93" s="9"/>
      <c r="E93" s="10"/>
      <c r="F93" s="9"/>
      <c r="G93" s="9"/>
      <c r="H93" s="9"/>
      <c r="I93" s="9"/>
      <c r="J93" s="9"/>
      <c r="K93" s="9"/>
      <c r="L93" s="8"/>
      <c r="M93" s="9"/>
      <c r="N93" s="369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B94" s="6"/>
      <c r="D94" s="9"/>
      <c r="E94" s="10"/>
      <c r="F94" s="9"/>
      <c r="G94" s="9"/>
      <c r="H94" s="9"/>
      <c r="I94" s="9"/>
      <c r="J94" s="9"/>
      <c r="K94" s="9"/>
      <c r="L94" s="8"/>
      <c r="M94" s="9"/>
      <c r="N94" s="369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B95" s="6"/>
      <c r="D95" s="9"/>
      <c r="E95" s="10"/>
      <c r="F95" s="9"/>
      <c r="G95" s="9"/>
      <c r="H95" s="9"/>
      <c r="I95" s="9"/>
      <c r="J95" s="9"/>
      <c r="K95" s="9"/>
      <c r="L95" s="8"/>
      <c r="M95" s="9"/>
      <c r="N95" s="369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B96" s="6"/>
      <c r="D96" s="9"/>
      <c r="E96" s="10"/>
      <c r="F96" s="9"/>
      <c r="G96" s="9"/>
      <c r="H96" s="9"/>
      <c r="I96" s="9"/>
      <c r="J96" s="9"/>
      <c r="K96" s="9"/>
      <c r="L96" s="8"/>
      <c r="M96" s="9"/>
      <c r="N96" s="369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B97" s="6"/>
      <c r="D97" s="9"/>
      <c r="E97" s="10"/>
      <c r="F97" s="9"/>
      <c r="G97" s="9"/>
      <c r="H97" s="9"/>
      <c r="I97" s="9"/>
      <c r="J97" s="9"/>
      <c r="K97" s="9"/>
      <c r="L97" s="8"/>
      <c r="M97" s="9"/>
      <c r="N97" s="369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B98" s="6"/>
      <c r="D98" s="9"/>
      <c r="E98" s="10"/>
      <c r="F98" s="9"/>
      <c r="G98" s="9"/>
      <c r="H98" s="9"/>
      <c r="I98" s="9"/>
      <c r="J98" s="9"/>
      <c r="K98" s="9"/>
      <c r="L98" s="8"/>
      <c r="M98" s="9"/>
      <c r="N98" s="369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B99" s="6"/>
      <c r="D99" s="9"/>
      <c r="E99" s="10"/>
      <c r="F99" s="9"/>
      <c r="G99" s="9"/>
      <c r="H99" s="9"/>
      <c r="I99" s="9"/>
      <c r="J99" s="9"/>
      <c r="K99" s="9"/>
      <c r="L99" s="8"/>
      <c r="M99" s="9"/>
      <c r="N99" s="369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B100" s="6"/>
      <c r="E100" s="5"/>
      <c r="F100" s="9"/>
      <c r="G100" s="9"/>
      <c r="H100" s="9"/>
      <c r="I100" s="9"/>
      <c r="J100" s="9"/>
      <c r="K100" s="9"/>
      <c r="L100" s="8"/>
      <c r="M100" s="9"/>
      <c r="N100" s="369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B101" s="6"/>
      <c r="E101" s="5"/>
      <c r="F101" s="9"/>
      <c r="G101" s="9"/>
      <c r="H101" s="9"/>
      <c r="I101" s="9"/>
      <c r="J101" s="9"/>
      <c r="K101" s="9"/>
      <c r="L101" s="8"/>
      <c r="M101" s="9"/>
      <c r="N101" s="369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B102" s="6"/>
      <c r="E102" s="5"/>
      <c r="F102" s="9"/>
      <c r="G102" s="9"/>
      <c r="H102" s="9"/>
      <c r="I102" s="9"/>
      <c r="J102" s="9"/>
      <c r="K102" s="9"/>
      <c r="L102" s="8"/>
      <c r="M102" s="9"/>
      <c r="N102" s="369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B103" s="6"/>
      <c r="E103" s="5"/>
      <c r="F103" s="9"/>
      <c r="G103" s="9"/>
      <c r="H103" s="9"/>
      <c r="I103" s="9"/>
      <c r="J103" s="9"/>
      <c r="K103" s="9"/>
      <c r="L103" s="8"/>
      <c r="M103" s="9"/>
      <c r="N103" s="369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B104" s="6"/>
      <c r="E104" s="5"/>
      <c r="F104" s="9"/>
      <c r="G104" s="9"/>
      <c r="H104" s="9"/>
      <c r="I104" s="9"/>
      <c r="J104" s="9"/>
      <c r="K104" s="9"/>
      <c r="L104" s="8"/>
      <c r="M104" s="9"/>
      <c r="N104" s="369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B105" s="6"/>
      <c r="E105" s="5"/>
      <c r="F105" s="9"/>
      <c r="G105" s="9"/>
      <c r="H105" s="9"/>
      <c r="I105" s="9"/>
      <c r="J105" s="9"/>
      <c r="K105" s="9"/>
      <c r="L105" s="8"/>
      <c r="M105" s="9"/>
      <c r="N105" s="369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B106" s="6"/>
      <c r="E106" s="5"/>
      <c r="F106" s="9"/>
      <c r="G106" s="9"/>
      <c r="H106" s="9"/>
      <c r="I106" s="9"/>
      <c r="J106" s="9"/>
      <c r="K106" s="9"/>
      <c r="L106" s="8"/>
      <c r="M106" s="9"/>
      <c r="N106" s="369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B107" s="6"/>
      <c r="E107" s="5"/>
      <c r="F107" s="9"/>
      <c r="G107" s="9"/>
      <c r="H107" s="9"/>
      <c r="I107" s="9"/>
      <c r="J107" s="9"/>
      <c r="K107" s="9"/>
      <c r="L107" s="8"/>
      <c r="M107" s="9"/>
      <c r="N107" s="369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B108" s="6"/>
      <c r="E108" s="5"/>
      <c r="F108" s="9"/>
      <c r="G108" s="9"/>
      <c r="H108" s="9"/>
      <c r="I108" s="9"/>
      <c r="J108" s="9"/>
      <c r="K108" s="9"/>
      <c r="L108" s="8"/>
      <c r="M108" s="9"/>
      <c r="N108" s="369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B109" s="6"/>
      <c r="E109" s="5"/>
      <c r="F109" s="9"/>
      <c r="G109" s="9"/>
      <c r="H109" s="9"/>
      <c r="I109" s="9"/>
      <c r="J109" s="9"/>
      <c r="K109" s="9"/>
      <c r="L109" s="8"/>
      <c r="M109" s="9"/>
      <c r="N109" s="369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B110" s="6"/>
      <c r="E110" s="5"/>
      <c r="F110" s="9"/>
      <c r="G110" s="9"/>
      <c r="H110" s="9"/>
      <c r="I110" s="9"/>
      <c r="J110" s="9"/>
      <c r="K110" s="9"/>
      <c r="L110" s="8"/>
      <c r="M110" s="9"/>
      <c r="N110" s="369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B111" s="6"/>
      <c r="E111" s="5"/>
      <c r="F111" s="9"/>
      <c r="G111" s="9"/>
      <c r="H111" s="9"/>
      <c r="I111" s="9"/>
      <c r="J111" s="9"/>
      <c r="K111" s="9"/>
      <c r="L111" s="8"/>
      <c r="M111" s="9"/>
      <c r="N111" s="369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B112" s="6"/>
      <c r="E112" s="5"/>
      <c r="F112" s="9"/>
      <c r="G112" s="9"/>
      <c r="H112" s="9"/>
      <c r="I112" s="9"/>
      <c r="J112" s="9"/>
      <c r="K112" s="9"/>
      <c r="L112" s="8"/>
      <c r="M112" s="9"/>
      <c r="N112" s="369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B113" s="6"/>
      <c r="E113" s="5"/>
      <c r="F113" s="9"/>
      <c r="G113" s="9"/>
      <c r="H113" s="9"/>
      <c r="I113" s="9"/>
      <c r="J113" s="9"/>
      <c r="K113" s="9"/>
      <c r="L113" s="8"/>
      <c r="M113" s="9"/>
      <c r="N113" s="369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B114" s="6"/>
      <c r="E114" s="5"/>
      <c r="F114" s="9"/>
      <c r="G114" s="9"/>
      <c r="H114" s="9"/>
      <c r="I114" s="9"/>
      <c r="J114" s="9"/>
      <c r="K114" s="9"/>
      <c r="L114" s="8"/>
      <c r="M114" s="9"/>
      <c r="N114" s="369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B115" s="6"/>
      <c r="E115" s="5"/>
      <c r="F115" s="9"/>
      <c r="G115" s="9"/>
      <c r="H115" s="9"/>
      <c r="I115" s="9"/>
      <c r="J115" s="9"/>
      <c r="K115" s="9"/>
      <c r="L115" s="8"/>
      <c r="M115" s="9"/>
      <c r="N115" s="369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s="2" customFormat="1" x14ac:dyDescent="0.35">
      <c r="A116" s="1"/>
      <c r="B116" s="6"/>
      <c r="E116" s="5"/>
      <c r="F116" s="9"/>
      <c r="G116" s="9"/>
      <c r="H116" s="9"/>
      <c r="I116" s="9"/>
      <c r="J116" s="9"/>
      <c r="K116" s="9"/>
      <c r="L116" s="8"/>
      <c r="M116" s="9"/>
      <c r="N116" s="369"/>
      <c r="O116" s="8"/>
      <c r="P116" s="8"/>
      <c r="Q116" s="8"/>
      <c r="T116" s="4"/>
      <c r="U116" s="1"/>
      <c r="W116" s="3"/>
      <c r="X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s="2" customFormat="1" x14ac:dyDescent="0.35">
      <c r="A117" s="1"/>
      <c r="B117" s="6"/>
      <c r="E117" s="5"/>
      <c r="F117" s="9"/>
      <c r="G117" s="9"/>
      <c r="H117" s="9"/>
      <c r="I117" s="9"/>
      <c r="J117" s="9"/>
      <c r="K117" s="9"/>
      <c r="L117" s="8"/>
      <c r="M117" s="9"/>
      <c r="N117" s="369"/>
      <c r="O117" s="8"/>
      <c r="P117" s="8"/>
      <c r="Q117" s="8"/>
      <c r="T117" s="4"/>
      <c r="U117" s="1"/>
      <c r="W117" s="3"/>
      <c r="X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s="2" customFormat="1" x14ac:dyDescent="0.35">
      <c r="A118" s="1"/>
      <c r="B118" s="6"/>
      <c r="E118" s="5"/>
      <c r="F118" s="9"/>
      <c r="G118" s="9"/>
      <c r="H118" s="9"/>
      <c r="I118" s="9"/>
      <c r="J118" s="9"/>
      <c r="K118" s="9"/>
      <c r="L118" s="8"/>
      <c r="M118" s="9"/>
      <c r="N118" s="369"/>
      <c r="O118" s="8"/>
      <c r="P118" s="8"/>
      <c r="Q118" s="8"/>
      <c r="T118" s="4"/>
      <c r="U118" s="1"/>
      <c r="W118" s="3"/>
      <c r="X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s="2" customFormat="1" x14ac:dyDescent="0.35">
      <c r="A119" s="1"/>
      <c r="B119" s="6"/>
      <c r="E119" s="5"/>
      <c r="F119" s="9"/>
      <c r="G119" s="9"/>
      <c r="H119" s="9"/>
      <c r="I119" s="9"/>
      <c r="J119" s="9"/>
      <c r="K119" s="9"/>
      <c r="L119" s="8"/>
      <c r="M119" s="9"/>
      <c r="N119" s="369"/>
      <c r="O119" s="8"/>
      <c r="P119" s="8"/>
      <c r="Q119" s="8"/>
      <c r="T119" s="4"/>
      <c r="U119" s="1"/>
      <c r="W119" s="3"/>
      <c r="X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35">
      <c r="G120" s="9"/>
      <c r="H120" s="9"/>
      <c r="I120" s="9"/>
      <c r="J120" s="9"/>
      <c r="K120" s="9"/>
      <c r="L120" s="8"/>
      <c r="M120" s="9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O126" s="8"/>
      <c r="P126" s="8"/>
      <c r="Q126" s="8"/>
    </row>
    <row r="127" spans="1:78" x14ac:dyDescent="0.35">
      <c r="G127" s="9"/>
      <c r="H127" s="9"/>
      <c r="I127" s="9"/>
      <c r="J127" s="9"/>
      <c r="K127" s="9"/>
      <c r="L127" s="8"/>
      <c r="M127" s="9"/>
      <c r="O127" s="8"/>
      <c r="P127" s="8"/>
      <c r="Q127" s="8"/>
    </row>
    <row r="128" spans="1:78" x14ac:dyDescent="0.35">
      <c r="G128" s="9"/>
      <c r="H128" s="9"/>
      <c r="I128" s="9"/>
      <c r="J128" s="9"/>
      <c r="K128" s="9"/>
      <c r="L128" s="8"/>
      <c r="M128" s="9"/>
      <c r="O128" s="8"/>
      <c r="P128" s="8"/>
      <c r="Q128" s="8"/>
    </row>
    <row r="129" spans="1:78" x14ac:dyDescent="0.35">
      <c r="G129" s="9"/>
      <c r="H129" s="9"/>
      <c r="I129" s="9"/>
      <c r="J129" s="9"/>
      <c r="K129" s="9"/>
      <c r="L129" s="8"/>
      <c r="M129" s="9"/>
      <c r="O129" s="8"/>
      <c r="P129" s="8"/>
      <c r="Q129" s="8"/>
    </row>
    <row r="130" spans="1:78" x14ac:dyDescent="0.35">
      <c r="G130" s="9"/>
      <c r="H130" s="9"/>
      <c r="I130" s="9"/>
      <c r="J130" s="9"/>
      <c r="K130" s="9"/>
      <c r="L130" s="8"/>
      <c r="M130" s="9"/>
      <c r="O130" s="8"/>
      <c r="P130" s="8"/>
      <c r="Q130" s="8"/>
    </row>
    <row r="131" spans="1:78" s="2" customFormat="1" x14ac:dyDescent="0.35">
      <c r="A131" s="1"/>
      <c r="B131" s="6"/>
      <c r="E131" s="5"/>
      <c r="G131" s="9"/>
      <c r="H131" s="9"/>
      <c r="I131" s="9"/>
      <c r="J131" s="9"/>
      <c r="K131" s="9"/>
      <c r="L131" s="8"/>
      <c r="M131" s="9"/>
      <c r="N131" s="369"/>
      <c r="O131" s="8"/>
      <c r="P131" s="8"/>
      <c r="Q131" s="8"/>
      <c r="T131" s="4"/>
      <c r="U131" s="1"/>
      <c r="W131" s="3"/>
      <c r="X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s="2" customFormat="1" x14ac:dyDescent="0.35">
      <c r="A132" s="1"/>
      <c r="B132" s="6"/>
      <c r="E132" s="5"/>
      <c r="G132" s="9"/>
      <c r="H132" s="9"/>
      <c r="I132" s="9"/>
      <c r="J132" s="9"/>
      <c r="K132" s="9"/>
      <c r="L132" s="8"/>
      <c r="M132" s="9"/>
      <c r="N132" s="369"/>
      <c r="O132" s="8"/>
      <c r="P132" s="8"/>
      <c r="Q132" s="8"/>
      <c r="T132" s="4"/>
      <c r="U132" s="1"/>
      <c r="W132" s="3"/>
      <c r="X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59" spans="1:77" s="5" customFormat="1" x14ac:dyDescent="0.35">
      <c r="A159" s="1"/>
      <c r="B159" s="6"/>
      <c r="C159" s="2"/>
      <c r="D159" s="7">
        <v>0.35416666666666669</v>
      </c>
      <c r="F159" s="2"/>
      <c r="G159" s="2"/>
      <c r="H159" s="2"/>
      <c r="I159" s="2"/>
      <c r="J159" s="2"/>
      <c r="K159" s="2"/>
      <c r="L159" s="3"/>
      <c r="M159" s="2"/>
      <c r="N159" s="369"/>
      <c r="O159" s="3"/>
      <c r="P159" s="3"/>
      <c r="Q159" s="3"/>
      <c r="R159" s="2"/>
      <c r="S159" s="2"/>
      <c r="T159" s="4"/>
      <c r="U159" s="1"/>
      <c r="V159" s="2"/>
      <c r="W159" s="3"/>
      <c r="X159" s="1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</sheetData>
  <autoFilter ref="A4:BX59">
    <sortState ref="A5:BX56">
      <sortCondition descending="1" ref="C4:C52"/>
    </sortState>
  </autoFilter>
  <mergeCells count="11">
    <mergeCell ref="BA3:BC3"/>
    <mergeCell ref="BF3:BH3"/>
    <mergeCell ref="BK3:BM3"/>
    <mergeCell ref="BP3:BR3"/>
    <mergeCell ref="BU3:BW3"/>
    <mergeCell ref="AV3:AX3"/>
    <mergeCell ref="W2:Y2"/>
    <mergeCell ref="AB3:AD3"/>
    <mergeCell ref="AG3:AI3"/>
    <mergeCell ref="AL3:AN3"/>
    <mergeCell ref="AQ3:AS3"/>
  </mergeCells>
  <conditionalFormatting sqref="AA18 AA34:AA36 Z6:AA8 AF6:AF8 AK6:AK9 AP6:AP9 AU6:AU9 AZ6:AZ9 BE6:BE9 BJ6:BJ9 BO6:BO9 BT6:BT9 BT11:BT12 BO11:BO12">
    <cfRule type="cellIs" dxfId="2922" priority="749" operator="lessThan">
      <formula>1</formula>
    </cfRule>
  </conditionalFormatting>
  <conditionalFormatting sqref="W32 W47 W53:W54 W23 W34:W36 W6:W7 W30 W49">
    <cfRule type="cellIs" dxfId="2921" priority="748" operator="lessThan">
      <formula>N6</formula>
    </cfRule>
  </conditionalFormatting>
  <conditionalFormatting sqref="Z32">
    <cfRule type="cellIs" dxfId="2920" priority="746" operator="lessThan">
      <formula>1</formula>
    </cfRule>
  </conditionalFormatting>
  <conditionalFormatting sqref="G32 G6:G7">
    <cfRule type="cellIs" dxfId="2919" priority="747" operator="lessThan">
      <formula>F6</formula>
    </cfRule>
  </conditionalFormatting>
  <conditionalFormatting sqref="AA32">
    <cfRule type="cellIs" dxfId="2918" priority="745" operator="lessThan">
      <formula>1</formula>
    </cfRule>
  </conditionalFormatting>
  <conditionalFormatting sqref="Z51">
    <cfRule type="cellIs" dxfId="2917" priority="743" operator="lessThan">
      <formula>1</formula>
    </cfRule>
  </conditionalFormatting>
  <conditionalFormatting sqref="G51">
    <cfRule type="cellIs" dxfId="2916" priority="744" operator="lessThan">
      <formula>F51</formula>
    </cfRule>
  </conditionalFormatting>
  <conditionalFormatting sqref="AA51">
    <cfRule type="cellIs" dxfId="2915" priority="742" operator="lessThan">
      <formula>1</formula>
    </cfRule>
  </conditionalFormatting>
  <conditionalFormatting sqref="AA31">
    <cfRule type="cellIs" dxfId="2914" priority="738" operator="lessThan">
      <formula>1</formula>
    </cfRule>
  </conditionalFormatting>
  <conditionalFormatting sqref="G31">
    <cfRule type="cellIs" dxfId="2913" priority="741" operator="lessThan">
      <formula>F31</formula>
    </cfRule>
  </conditionalFormatting>
  <conditionalFormatting sqref="W31">
    <cfRule type="cellIs" dxfId="2912" priority="740" operator="lessThan">
      <formula>N31</formula>
    </cfRule>
  </conditionalFormatting>
  <conditionalFormatting sqref="Z31">
    <cfRule type="cellIs" dxfId="2911" priority="739" operator="lessThan">
      <formula>1</formula>
    </cfRule>
  </conditionalFormatting>
  <conditionalFormatting sqref="G49">
    <cfRule type="cellIs" dxfId="2910" priority="737" operator="lessThan">
      <formula>F49</formula>
    </cfRule>
  </conditionalFormatting>
  <conditionalFormatting sqref="AA49">
    <cfRule type="cellIs" dxfId="2909" priority="735" operator="lessThan">
      <formula>1</formula>
    </cfRule>
  </conditionalFormatting>
  <conditionalFormatting sqref="Z49">
    <cfRule type="cellIs" dxfId="2908" priority="736" operator="lessThan">
      <formula>1</formula>
    </cfRule>
  </conditionalFormatting>
  <conditionalFormatting sqref="G47">
    <cfRule type="cellIs" dxfId="2907" priority="734" operator="lessThan">
      <formula>F47</formula>
    </cfRule>
  </conditionalFormatting>
  <conditionalFormatting sqref="Z47">
    <cfRule type="cellIs" dxfId="2906" priority="733" operator="lessThan">
      <formula>1</formula>
    </cfRule>
  </conditionalFormatting>
  <conditionalFormatting sqref="AA47">
    <cfRule type="cellIs" dxfId="2905" priority="732" operator="lessThan">
      <formula>1</formula>
    </cfRule>
  </conditionalFormatting>
  <conditionalFormatting sqref="G54">
    <cfRule type="cellIs" dxfId="2904" priority="731" operator="lessThan">
      <formula>F54</formula>
    </cfRule>
  </conditionalFormatting>
  <conditionalFormatting sqref="Z54">
    <cfRule type="cellIs" dxfId="2903" priority="730" operator="lessThan">
      <formula>1</formula>
    </cfRule>
  </conditionalFormatting>
  <conditionalFormatting sqref="G53">
    <cfRule type="cellIs" dxfId="2902" priority="729" operator="lessThan">
      <formula>F53</formula>
    </cfRule>
  </conditionalFormatting>
  <conditionalFormatting sqref="AA53">
    <cfRule type="cellIs" dxfId="2901" priority="727" operator="lessThan">
      <formula>1</formula>
    </cfRule>
  </conditionalFormatting>
  <conditionalFormatting sqref="Z53">
    <cfRule type="cellIs" dxfId="2900" priority="728" operator="lessThan">
      <formula>1</formula>
    </cfRule>
  </conditionalFormatting>
  <conditionalFormatting sqref="G23">
    <cfRule type="cellIs" dxfId="2899" priority="726" operator="lessThan">
      <formula>F23</formula>
    </cfRule>
  </conditionalFormatting>
  <conditionalFormatting sqref="AA23">
    <cfRule type="cellIs" dxfId="2898" priority="724" operator="lessThan">
      <formula>1</formula>
    </cfRule>
  </conditionalFormatting>
  <conditionalFormatting sqref="Z23">
    <cfRule type="cellIs" dxfId="2897" priority="725" operator="lessThan">
      <formula>1</formula>
    </cfRule>
  </conditionalFormatting>
  <conditionalFormatting sqref="G30">
    <cfRule type="cellIs" dxfId="2896" priority="723" operator="lessThan">
      <formula>F30</formula>
    </cfRule>
  </conditionalFormatting>
  <conditionalFormatting sqref="AA30">
    <cfRule type="cellIs" dxfId="2895" priority="721" operator="lessThan">
      <formula>1</formula>
    </cfRule>
  </conditionalFormatting>
  <conditionalFormatting sqref="Z30">
    <cfRule type="cellIs" dxfId="2894" priority="722" operator="lessThan">
      <formula>1</formula>
    </cfRule>
  </conditionalFormatting>
  <conditionalFormatting sqref="H32 H47 H53:H54 H51 H23 H30 J34 J6:J7 H49">
    <cfRule type="cellIs" dxfId="2893" priority="720" operator="greaterThan">
      <formula>1</formula>
    </cfRule>
  </conditionalFormatting>
  <conditionalFormatting sqref="H31:I31 H36 H34 H6:H7">
    <cfRule type="cellIs" dxfId="2892" priority="719" operator="greaterThan">
      <formula>1</formula>
    </cfRule>
  </conditionalFormatting>
  <conditionalFormatting sqref="J51">
    <cfRule type="cellIs" dxfId="2891" priority="718" operator="greaterThan">
      <formula>1</formula>
    </cfRule>
  </conditionalFormatting>
  <conditionalFormatting sqref="I49">
    <cfRule type="cellIs" dxfId="2890" priority="717" operator="greaterThan">
      <formula>1</formula>
    </cfRule>
  </conditionalFormatting>
  <conditionalFormatting sqref="J30">
    <cfRule type="cellIs" dxfId="2889" priority="716" operator="greaterThan">
      <formula>1</formula>
    </cfRule>
  </conditionalFormatting>
  <conditionalFormatting sqref="J32">
    <cfRule type="cellIs" dxfId="2888" priority="715" operator="greaterThan">
      <formula>1</formula>
    </cfRule>
  </conditionalFormatting>
  <conditionalFormatting sqref="J47">
    <cfRule type="cellIs" dxfId="2887" priority="714" operator="greaterThan">
      <formula>1</formula>
    </cfRule>
  </conditionalFormatting>
  <conditionalFormatting sqref="AZ47 BE47 BJ47 BT47">
    <cfRule type="cellIs" dxfId="2886" priority="709" operator="lessThan">
      <formula>1</formula>
    </cfRule>
  </conditionalFormatting>
  <conditionalFormatting sqref="AQ47 AB47 BF47 BA47 BK47 BP47 BU47 AG47 AL47 AV47 AB53 AB51 BA18 BF18 AB18 AG18 AV18 BK18 BP18 BU18 AQ18 AL18 BK25 BP25 BU25 AQ25 AL25 AB34:AB36 AG34:AG36 AL34:AL36 AQ34:AQ36 AV34:AV36 BA34:BA36 BF34:BF36 BK34:BK36 BP34:BP36 BU34:BU36 BA6:BA9 BF6:BF9 AG6:AG9 AV6:AV9 BK6:BK9 BP6:BP9 BU6:BU9 AQ6:AQ8 AL6:AL9 BA31:BA32 BF31:BF32 AB30:AB32 AG31:AG32 AV31:AV32 BK31:BK32 BP31:BP32 BU31:BU32 AQ31:AQ32 AL31:AL32 AV49 AL49 AG49 BU49 BP49 BK49 BA49 BF49 AB49 AQ49 AB6:AB13">
    <cfRule type="cellIs" dxfId="2885" priority="713" operator="equal">
      <formula>0</formula>
    </cfRule>
  </conditionalFormatting>
  <conditionalFormatting sqref="AH39 BB39 AW39 BV39 BQ39 BL39 BG39 AR39 AM39 AC39 AR34:AR35 AH34:AH36 AM34:AM36 AC34:AC36 AW34:AW36 BB34:BB36 BG34:BG36 BL34:BL36 BQ34:BQ36 BV34:BV36 AH47 BB47 AW47 BV47 BQ47 BL47 BG47 AR47 AM47 AC47 AC22:AC28 AC6:AC9 AH5:AH9 AM5:AM9 AR5:AR9 AW5:AW9 BB5:BB9 BG5:BG9 BL5:BL9 BQ5:BQ9 BV5:BV9 BV30:BV32 BQ30:BQ32 BL30:BL32 BG30:BG32 BB30:BB32 AW30:AW32 AR30:AR32 AM30:AM32 AH30:AH32 AC30:AC32 BV15:BV28 BQ15:BQ28 BL15:BL28 BG15:BG28 BB15:BB28 AW15:AW28 AR15:AR28 AM15:AM28 AH15:AH28 AC15:AC19 BV11:BV13 BQ11:BQ13 BL11:BL13 BG11:BG13 BB11:BB13 AW11:AW13 AR11:AR13 AM11:AM13 AH11:AH13 AC11:AC13 AC49 AM49 AR49 BG49 BL49 BQ49 BV49 AW49 BB49 AH49">
    <cfRule type="cellIs" dxfId="2884" priority="712" operator="lessThan">
      <formula>$R5</formula>
    </cfRule>
  </conditionalFormatting>
  <conditionalFormatting sqref="AZ49 BE49 BJ49 BT49">
    <cfRule type="cellIs" dxfId="2883" priority="710" operator="lessThan">
      <formula>1</formula>
    </cfRule>
  </conditionalFormatting>
  <conditionalFormatting sqref="AZ31 BE31 BJ31 BT31">
    <cfRule type="cellIs" dxfId="2882" priority="711" operator="lessThan">
      <formula>1</formula>
    </cfRule>
  </conditionalFormatting>
  <conditionalFormatting sqref="AZ53 BE53 BJ53 BT53">
    <cfRule type="cellIs" dxfId="2881" priority="708" operator="lessThan">
      <formula>1</formula>
    </cfRule>
  </conditionalFormatting>
  <conditionalFormatting sqref="BA23">
    <cfRule type="cellIs" dxfId="2880" priority="705" operator="equal">
      <formula>0</formula>
    </cfRule>
  </conditionalFormatting>
  <conditionalFormatting sqref="AZ23 BE23 BJ23 BT23">
    <cfRule type="cellIs" dxfId="2879" priority="707" operator="lessThan">
      <formula>1</formula>
    </cfRule>
  </conditionalFormatting>
  <conditionalFormatting sqref="AZ30 BE30 BJ30 BT30">
    <cfRule type="cellIs" dxfId="2878" priority="706" operator="lessThan">
      <formula>1</formula>
    </cfRule>
  </conditionalFormatting>
  <conditionalFormatting sqref="BA30">
    <cfRule type="cellIs" dxfId="2877" priority="704" operator="equal">
      <formula>0</formula>
    </cfRule>
  </conditionalFormatting>
  <conditionalFormatting sqref="BF23">
    <cfRule type="cellIs" dxfId="2876" priority="703" operator="equal">
      <formula>0</formula>
    </cfRule>
  </conditionalFormatting>
  <conditionalFormatting sqref="BF30">
    <cfRule type="cellIs" dxfId="2875" priority="702" operator="equal">
      <formula>0</formula>
    </cfRule>
  </conditionalFormatting>
  <conditionalFormatting sqref="BK23">
    <cfRule type="cellIs" dxfId="2874" priority="701" operator="equal">
      <formula>0</formula>
    </cfRule>
  </conditionalFormatting>
  <conditionalFormatting sqref="BK30">
    <cfRule type="cellIs" dxfId="2873" priority="700" operator="equal">
      <formula>0</formula>
    </cfRule>
  </conditionalFormatting>
  <conditionalFormatting sqref="BP23">
    <cfRule type="cellIs" dxfId="2872" priority="699" operator="equal">
      <formula>0</formula>
    </cfRule>
  </conditionalFormatting>
  <conditionalFormatting sqref="BP30">
    <cfRule type="cellIs" dxfId="2871" priority="698" operator="equal">
      <formula>0</formula>
    </cfRule>
  </conditionalFormatting>
  <conditionalFormatting sqref="BU23">
    <cfRule type="cellIs" dxfId="2870" priority="697" operator="equal">
      <formula>0</formula>
    </cfRule>
  </conditionalFormatting>
  <conditionalFormatting sqref="BU30">
    <cfRule type="cellIs" dxfId="2869" priority="696" operator="equal">
      <formula>0</formula>
    </cfRule>
  </conditionalFormatting>
  <conditionalFormatting sqref="AZ51 BE51 BJ51 BT51">
    <cfRule type="cellIs" dxfId="2868" priority="694" operator="lessThan">
      <formula>1</formula>
    </cfRule>
  </conditionalFormatting>
  <conditionalFormatting sqref="AZ32 BE32 BJ32 BT32">
    <cfRule type="cellIs" dxfId="2867" priority="695" operator="lessThan">
      <formula>1</formula>
    </cfRule>
  </conditionalFormatting>
  <conditionalFormatting sqref="AB47">
    <cfRule type="cellIs" dxfId="2866" priority="690" operator="equal">
      <formula>0</formula>
    </cfRule>
  </conditionalFormatting>
  <conditionalFormatting sqref="AB23">
    <cfRule type="cellIs" dxfId="2865" priority="693" operator="equal">
      <formula>0</formula>
    </cfRule>
  </conditionalFormatting>
  <conditionalFormatting sqref="AB31">
    <cfRule type="cellIs" dxfId="2864" priority="692" operator="equal">
      <formula>0</formula>
    </cfRule>
  </conditionalFormatting>
  <conditionalFormatting sqref="AB30">
    <cfRule type="cellIs" dxfId="2863" priority="691" operator="equal">
      <formula>0</formula>
    </cfRule>
  </conditionalFormatting>
  <conditionalFormatting sqref="AB32">
    <cfRule type="cellIs" dxfId="2862" priority="689" operator="equal">
      <formula>0</formula>
    </cfRule>
  </conditionalFormatting>
  <conditionalFormatting sqref="AB23">
    <cfRule type="cellIs" dxfId="2861" priority="688" operator="equal">
      <formula>0</formula>
    </cfRule>
  </conditionalFormatting>
  <conditionalFormatting sqref="AF49">
    <cfRule type="cellIs" dxfId="2860" priority="684" operator="lessThan">
      <formula>1</formula>
    </cfRule>
  </conditionalFormatting>
  <conditionalFormatting sqref="AF51">
    <cfRule type="cellIs" dxfId="2859" priority="686" operator="lessThan">
      <formula>1</formula>
    </cfRule>
  </conditionalFormatting>
  <conditionalFormatting sqref="AF32">
    <cfRule type="cellIs" dxfId="2858" priority="687" operator="lessThan">
      <formula>1</formula>
    </cfRule>
  </conditionalFormatting>
  <conditionalFormatting sqref="AF31">
    <cfRule type="cellIs" dxfId="2857" priority="685" operator="lessThan">
      <formula>1</formula>
    </cfRule>
  </conditionalFormatting>
  <conditionalFormatting sqref="AF47">
    <cfRule type="cellIs" dxfId="2856" priority="683" operator="lessThan">
      <formula>1</formula>
    </cfRule>
  </conditionalFormatting>
  <conditionalFormatting sqref="AF53">
    <cfRule type="cellIs" dxfId="2855" priority="682" operator="lessThan">
      <formula>1</formula>
    </cfRule>
  </conditionalFormatting>
  <conditionalFormatting sqref="AF23">
    <cfRule type="cellIs" dxfId="2854" priority="681" operator="lessThan">
      <formula>1</formula>
    </cfRule>
  </conditionalFormatting>
  <conditionalFormatting sqref="AF30">
    <cfRule type="cellIs" dxfId="2853" priority="680" operator="lessThan">
      <formula>1</formula>
    </cfRule>
  </conditionalFormatting>
  <conditionalFormatting sqref="AU49 AK49 AP49">
    <cfRule type="cellIs" dxfId="2852" priority="677" operator="lessThan">
      <formula>1</formula>
    </cfRule>
  </conditionalFormatting>
  <conditionalFormatting sqref="AP31">
    <cfRule type="cellIs" dxfId="2851" priority="678" operator="lessThan">
      <formula>1</formula>
    </cfRule>
  </conditionalFormatting>
  <conditionalFormatting sqref="AK31 AU31">
    <cfRule type="cellIs" dxfId="2850" priority="679" operator="lessThan">
      <formula>1</formula>
    </cfRule>
  </conditionalFormatting>
  <conditionalFormatting sqref="AU47 AK47 AP47">
    <cfRule type="cellIs" dxfId="2849" priority="676" operator="lessThan">
      <formula>1</formula>
    </cfRule>
  </conditionalFormatting>
  <conditionalFormatting sqref="AU53 AK53 AP53">
    <cfRule type="cellIs" dxfId="2848" priority="675" operator="lessThan">
      <formula>1</formula>
    </cfRule>
  </conditionalFormatting>
  <conditionalFormatting sqref="AQ23">
    <cfRule type="cellIs" dxfId="2847" priority="668" operator="equal">
      <formula>0</formula>
    </cfRule>
  </conditionalFormatting>
  <conditionalFormatting sqref="AL30">
    <cfRule type="cellIs" dxfId="2846" priority="669" operator="equal">
      <formula>0</formula>
    </cfRule>
  </conditionalFormatting>
  <conditionalFormatting sqref="AU23 AK23 AP23">
    <cfRule type="cellIs" dxfId="2845" priority="674" operator="lessThan">
      <formula>1</formula>
    </cfRule>
  </conditionalFormatting>
  <conditionalFormatting sqref="AG23">
    <cfRule type="cellIs" dxfId="2844" priority="673" operator="equal">
      <formula>0</formula>
    </cfRule>
  </conditionalFormatting>
  <conditionalFormatting sqref="AU30 AK30 AP30">
    <cfRule type="cellIs" dxfId="2843" priority="672" operator="lessThan">
      <formula>1</formula>
    </cfRule>
  </conditionalFormatting>
  <conditionalFormatting sqref="AG30">
    <cfRule type="cellIs" dxfId="2842" priority="671" operator="equal">
      <formula>0</formula>
    </cfRule>
  </conditionalFormatting>
  <conditionalFormatting sqref="AV23">
    <cfRule type="cellIs" dxfId="2841" priority="666" operator="equal">
      <formula>0</formula>
    </cfRule>
  </conditionalFormatting>
  <conditionalFormatting sqref="AV30">
    <cfRule type="cellIs" dxfId="2840" priority="665" operator="equal">
      <formula>0</formula>
    </cfRule>
  </conditionalFormatting>
  <conditionalFormatting sqref="AL23">
    <cfRule type="cellIs" dxfId="2839" priority="670" operator="equal">
      <formula>0</formula>
    </cfRule>
  </conditionalFormatting>
  <conditionalFormatting sqref="AQ30">
    <cfRule type="cellIs" dxfId="2838" priority="667" operator="equal">
      <formula>0</formula>
    </cfRule>
  </conditionalFormatting>
  <conditionalFormatting sqref="AU51 AK51 AP51">
    <cfRule type="cellIs" dxfId="2837" priority="663" operator="lessThan">
      <formula>1</formula>
    </cfRule>
  </conditionalFormatting>
  <conditionalFormatting sqref="AU32 AK32 AP32">
    <cfRule type="cellIs" dxfId="2836" priority="664" operator="lessThan">
      <formula>1</formula>
    </cfRule>
  </conditionalFormatting>
  <conditionalFormatting sqref="J49">
    <cfRule type="cellIs" dxfId="2835" priority="662" operator="greaterThan">
      <formula>1</formula>
    </cfRule>
  </conditionalFormatting>
  <conditionalFormatting sqref="J31">
    <cfRule type="cellIs" dxfId="2834" priority="661" operator="greaterThan">
      <formula>1</formula>
    </cfRule>
  </conditionalFormatting>
  <conditionalFormatting sqref="I51">
    <cfRule type="cellIs" dxfId="2833" priority="660" operator="greaterThan">
      <formula>1</formula>
    </cfRule>
  </conditionalFormatting>
  <conditionalFormatting sqref="Z36">
    <cfRule type="cellIs" dxfId="2832" priority="659" operator="lessThan">
      <formula>1</formula>
    </cfRule>
  </conditionalFormatting>
  <conditionalFormatting sqref="G35">
    <cfRule type="cellIs" dxfId="2831" priority="658" operator="lessThan">
      <formula>F35</formula>
    </cfRule>
  </conditionalFormatting>
  <conditionalFormatting sqref="W35">
    <cfRule type="cellIs" dxfId="2830" priority="657" operator="lessThan">
      <formula>N35</formula>
    </cfRule>
  </conditionalFormatting>
  <conditionalFormatting sqref="Z35">
    <cfRule type="cellIs" dxfId="2829" priority="656" operator="lessThan">
      <formula>1</formula>
    </cfRule>
  </conditionalFormatting>
  <conditionalFormatting sqref="AA35">
    <cfRule type="cellIs" dxfId="2828" priority="655" operator="lessThan">
      <formula>1</formula>
    </cfRule>
  </conditionalFormatting>
  <conditionalFormatting sqref="H35">
    <cfRule type="cellIs" dxfId="2827" priority="654" operator="greaterThan">
      <formula>1</formula>
    </cfRule>
  </conditionalFormatting>
  <conditionalFormatting sqref="BT35:BT36">
    <cfRule type="cellIs" dxfId="2826" priority="653" operator="lessThan">
      <formula>1</formula>
    </cfRule>
  </conditionalFormatting>
  <conditionalFormatting sqref="AB34">
    <cfRule type="cellIs" dxfId="2825" priority="650" operator="equal">
      <formula>0</formula>
    </cfRule>
  </conditionalFormatting>
  <conditionalFormatting sqref="BT34 BJ34:BJ36 BE34:BE36 AZ34:AZ36">
    <cfRule type="cellIs" dxfId="2824" priority="649" operator="lessThan">
      <formula>1</formula>
    </cfRule>
  </conditionalFormatting>
  <conditionalFormatting sqref="G34">
    <cfRule type="cellIs" dxfId="2823" priority="652" operator="lessThan">
      <formula>F34</formula>
    </cfRule>
  </conditionalFormatting>
  <conditionalFormatting sqref="Z34">
    <cfRule type="cellIs" dxfId="2822" priority="651" operator="lessThan">
      <formula>1</formula>
    </cfRule>
  </conditionalFormatting>
  <conditionalFormatting sqref="AB34">
    <cfRule type="cellIs" dxfId="2821" priority="648" operator="equal">
      <formula>0</formula>
    </cfRule>
  </conditionalFormatting>
  <conditionalFormatting sqref="AF34:AF36">
    <cfRule type="cellIs" dxfId="2820" priority="647" operator="lessThan">
      <formula>1</formula>
    </cfRule>
  </conditionalFormatting>
  <conditionalFormatting sqref="AU34:AU36 AP34:AP36 AK34:AK36">
    <cfRule type="cellIs" dxfId="2819" priority="646" operator="lessThan">
      <formula>1</formula>
    </cfRule>
  </conditionalFormatting>
  <conditionalFormatting sqref="I23">
    <cfRule type="cellIs" dxfId="2818" priority="645" operator="greaterThan">
      <formula>1</formula>
    </cfRule>
  </conditionalFormatting>
  <conditionalFormatting sqref="G18">
    <cfRule type="cellIs" dxfId="2817" priority="644" operator="lessThan">
      <formula>F18</formula>
    </cfRule>
  </conditionalFormatting>
  <conditionalFormatting sqref="W18">
    <cfRule type="cellIs" dxfId="2816" priority="643" operator="lessThan">
      <formula>N18</formula>
    </cfRule>
  </conditionalFormatting>
  <conditionalFormatting sqref="Z18">
    <cfRule type="cellIs" dxfId="2815" priority="642" operator="lessThan">
      <formula>1</formula>
    </cfRule>
  </conditionalFormatting>
  <conditionalFormatting sqref="AZ18 BE18 BJ18 BT18">
    <cfRule type="cellIs" dxfId="2814" priority="641" operator="lessThan">
      <formula>1</formula>
    </cfRule>
  </conditionalFormatting>
  <conditionalFormatting sqref="BA15">
    <cfRule type="cellIs" dxfId="2813" priority="640" operator="equal">
      <formula>0</formula>
    </cfRule>
  </conditionalFormatting>
  <conditionalFormatting sqref="BF15">
    <cfRule type="cellIs" dxfId="2812" priority="639" operator="equal">
      <formula>0</formula>
    </cfRule>
  </conditionalFormatting>
  <conditionalFormatting sqref="AF18">
    <cfRule type="cellIs" dxfId="2811" priority="638" operator="lessThan">
      <formula>1</formula>
    </cfRule>
  </conditionalFormatting>
  <conditionalFormatting sqref="AP18">
    <cfRule type="cellIs" dxfId="2810" priority="636" operator="lessThan">
      <formula>1</formula>
    </cfRule>
  </conditionalFormatting>
  <conditionalFormatting sqref="AK18 AU18">
    <cfRule type="cellIs" dxfId="2809" priority="637" operator="lessThan">
      <formula>1</formula>
    </cfRule>
  </conditionalFormatting>
  <conditionalFormatting sqref="AV15">
    <cfRule type="cellIs" dxfId="2808" priority="635" operator="equal">
      <formula>0</formula>
    </cfRule>
  </conditionalFormatting>
  <conditionalFormatting sqref="Z52">
    <cfRule type="cellIs" dxfId="2807" priority="632" operator="lessThan">
      <formula>1</formula>
    </cfRule>
  </conditionalFormatting>
  <conditionalFormatting sqref="AA52">
    <cfRule type="cellIs" dxfId="2806" priority="631" operator="lessThan">
      <formula>1</formula>
    </cfRule>
  </conditionalFormatting>
  <conditionalFormatting sqref="G52">
    <cfRule type="cellIs" dxfId="2805" priority="634" operator="lessThan">
      <formula>F52</formula>
    </cfRule>
  </conditionalFormatting>
  <conditionalFormatting sqref="W52">
    <cfRule type="cellIs" dxfId="2804" priority="633" operator="lessThan">
      <formula>N52</formula>
    </cfRule>
  </conditionalFormatting>
  <conditionalFormatting sqref="H52:I52">
    <cfRule type="cellIs" dxfId="2803" priority="630" operator="greaterThan">
      <formula>1</formula>
    </cfRule>
  </conditionalFormatting>
  <conditionalFormatting sqref="AB52">
    <cfRule type="cellIs" dxfId="2802" priority="629" operator="equal">
      <formula>0</formula>
    </cfRule>
  </conditionalFormatting>
  <conditionalFormatting sqref="AF52">
    <cfRule type="cellIs" dxfId="2801" priority="628" operator="lessThan">
      <formula>1</formula>
    </cfRule>
  </conditionalFormatting>
  <conditionalFormatting sqref="J52">
    <cfRule type="cellIs" dxfId="2800" priority="627" operator="greaterThan">
      <formula>1</formula>
    </cfRule>
  </conditionalFormatting>
  <conditionalFormatting sqref="H18">
    <cfRule type="cellIs" dxfId="2799" priority="626" operator="greaterThan">
      <formula>1</formula>
    </cfRule>
  </conditionalFormatting>
  <conditionalFormatting sqref="AZ20 BE20 BJ20 BT20">
    <cfRule type="cellIs" dxfId="2798" priority="619" operator="lessThan">
      <formula>1</formula>
    </cfRule>
  </conditionalFormatting>
  <conditionalFormatting sqref="BA20">
    <cfRule type="cellIs" dxfId="2797" priority="618" operator="equal">
      <formula>0</formula>
    </cfRule>
  </conditionalFormatting>
  <conditionalFormatting sqref="Z20">
    <cfRule type="cellIs" dxfId="2796" priority="623" operator="lessThan">
      <formula>1</formula>
    </cfRule>
  </conditionalFormatting>
  <conditionalFormatting sqref="AA20">
    <cfRule type="cellIs" dxfId="2795" priority="622" operator="lessThan">
      <formula>1</formula>
    </cfRule>
  </conditionalFormatting>
  <conditionalFormatting sqref="G20">
    <cfRule type="cellIs" dxfId="2794" priority="625" operator="lessThan">
      <formula>F20</formula>
    </cfRule>
  </conditionalFormatting>
  <conditionalFormatting sqref="W20">
    <cfRule type="cellIs" dxfId="2793" priority="624" operator="lessThan">
      <formula>N20</formula>
    </cfRule>
  </conditionalFormatting>
  <conditionalFormatting sqref="H20">
    <cfRule type="cellIs" dxfId="2792" priority="621" operator="greaterThan">
      <formula>1</formula>
    </cfRule>
  </conditionalFormatting>
  <conditionalFormatting sqref="AQ20">
    <cfRule type="cellIs" dxfId="2791" priority="620" operator="equal">
      <formula>0</formula>
    </cfRule>
  </conditionalFormatting>
  <conditionalFormatting sqref="BF20">
    <cfRule type="cellIs" dxfId="2790" priority="617" operator="equal">
      <formula>0</formula>
    </cfRule>
  </conditionalFormatting>
  <conditionalFormatting sqref="BK20">
    <cfRule type="cellIs" dxfId="2789" priority="616" operator="equal">
      <formula>0</formula>
    </cfRule>
  </conditionalFormatting>
  <conditionalFormatting sqref="BP20">
    <cfRule type="cellIs" dxfId="2788" priority="615" operator="equal">
      <formula>0</formula>
    </cfRule>
  </conditionalFormatting>
  <conditionalFormatting sqref="BU20">
    <cfRule type="cellIs" dxfId="2787" priority="614" operator="equal">
      <formula>0</formula>
    </cfRule>
  </conditionalFormatting>
  <conditionalFormatting sqref="BF20">
    <cfRule type="cellIs" dxfId="2786" priority="613" operator="equal">
      <formula>0</formula>
    </cfRule>
  </conditionalFormatting>
  <conditionalFormatting sqref="AB20">
    <cfRule type="cellIs" dxfId="2785" priority="612" operator="equal">
      <formula>0</formula>
    </cfRule>
  </conditionalFormatting>
  <conditionalFormatting sqref="AF20">
    <cfRule type="cellIs" dxfId="2784" priority="611" operator="lessThan">
      <formula>1</formula>
    </cfRule>
  </conditionalFormatting>
  <conditionalFormatting sqref="AP20">
    <cfRule type="cellIs" dxfId="2783" priority="609" operator="lessThan">
      <formula>1</formula>
    </cfRule>
  </conditionalFormatting>
  <conditionalFormatting sqref="AK20 AU20">
    <cfRule type="cellIs" dxfId="2782" priority="610" operator="lessThan">
      <formula>1</formula>
    </cfRule>
  </conditionalFormatting>
  <conditionalFormatting sqref="AG20">
    <cfRule type="cellIs" dxfId="2781" priority="608" operator="equal">
      <formula>0</formula>
    </cfRule>
  </conditionalFormatting>
  <conditionalFormatting sqref="AL20">
    <cfRule type="cellIs" dxfId="2780" priority="607" operator="equal">
      <formula>0</formula>
    </cfRule>
  </conditionalFormatting>
  <conditionalFormatting sqref="AQ20">
    <cfRule type="cellIs" dxfId="2779" priority="606" operator="equal">
      <formula>0</formula>
    </cfRule>
  </conditionalFormatting>
  <conditionalFormatting sqref="AV20">
    <cfRule type="cellIs" dxfId="2778" priority="605" operator="equal">
      <formula>0</formula>
    </cfRule>
  </conditionalFormatting>
  <conditionalFormatting sqref="I53">
    <cfRule type="cellIs" dxfId="2777" priority="604" operator="greaterThan">
      <formula>1</formula>
    </cfRule>
  </conditionalFormatting>
  <conditionalFormatting sqref="AA25">
    <cfRule type="cellIs" dxfId="2776" priority="600" operator="lessThan">
      <formula>1</formula>
    </cfRule>
  </conditionalFormatting>
  <conditionalFormatting sqref="G25">
    <cfRule type="cellIs" dxfId="2775" priority="603" operator="lessThan">
      <formula>F25</formula>
    </cfRule>
  </conditionalFormatting>
  <conditionalFormatting sqref="W25">
    <cfRule type="cellIs" dxfId="2774" priority="602" operator="lessThan">
      <formula>N25</formula>
    </cfRule>
  </conditionalFormatting>
  <conditionalFormatting sqref="Z25">
    <cfRule type="cellIs" dxfId="2773" priority="601" operator="lessThan">
      <formula>1</formula>
    </cfRule>
  </conditionalFormatting>
  <conditionalFormatting sqref="H25">
    <cfRule type="cellIs" dxfId="2772" priority="599" operator="greaterThan">
      <formula>1</formula>
    </cfRule>
  </conditionalFormatting>
  <conditionalFormatting sqref="AQ15:AQ16">
    <cfRule type="cellIs" dxfId="2771" priority="598" operator="equal">
      <formula>0</formula>
    </cfRule>
  </conditionalFormatting>
  <conditionalFormatting sqref="AZ25 BE25 BJ25 BT25">
    <cfRule type="cellIs" dxfId="2770" priority="597" operator="lessThan">
      <formula>1</formula>
    </cfRule>
  </conditionalFormatting>
  <conditionalFormatting sqref="BA25">
    <cfRule type="cellIs" dxfId="2769" priority="596" operator="equal">
      <formula>0</formula>
    </cfRule>
  </conditionalFormatting>
  <conditionalFormatting sqref="BF25">
    <cfRule type="cellIs" dxfId="2768" priority="595" operator="equal">
      <formula>0</formula>
    </cfRule>
  </conditionalFormatting>
  <conditionalFormatting sqref="BK15:BK16">
    <cfRule type="cellIs" dxfId="2767" priority="594" operator="equal">
      <formula>0</formula>
    </cfRule>
  </conditionalFormatting>
  <conditionalFormatting sqref="BP15:BP16">
    <cfRule type="cellIs" dxfId="2766" priority="593" operator="equal">
      <formula>0</formula>
    </cfRule>
  </conditionalFormatting>
  <conditionalFormatting sqref="BU15:BU16">
    <cfRule type="cellIs" dxfId="2765" priority="592" operator="equal">
      <formula>0</formula>
    </cfRule>
  </conditionalFormatting>
  <conditionalFormatting sqref="AB25">
    <cfRule type="cellIs" dxfId="2764" priority="591" operator="equal">
      <formula>0</formula>
    </cfRule>
  </conditionalFormatting>
  <conditionalFormatting sqref="AF25">
    <cfRule type="cellIs" dxfId="2763" priority="590" operator="lessThan">
      <formula>1</formula>
    </cfRule>
  </conditionalFormatting>
  <conditionalFormatting sqref="AP25">
    <cfRule type="cellIs" dxfId="2762" priority="588" operator="lessThan">
      <formula>1</formula>
    </cfRule>
  </conditionalFormatting>
  <conditionalFormatting sqref="AK25 AU25">
    <cfRule type="cellIs" dxfId="2761" priority="589" operator="lessThan">
      <formula>1</formula>
    </cfRule>
  </conditionalFormatting>
  <conditionalFormatting sqref="AG25">
    <cfRule type="cellIs" dxfId="2760" priority="587" operator="equal">
      <formula>0</formula>
    </cfRule>
  </conditionalFormatting>
  <conditionalFormatting sqref="AQ15:AQ16">
    <cfRule type="cellIs" dxfId="2759" priority="585" operator="equal">
      <formula>0</formula>
    </cfRule>
  </conditionalFormatting>
  <conditionalFormatting sqref="AL15">
    <cfRule type="cellIs" dxfId="2758" priority="586" operator="equal">
      <formula>0</formula>
    </cfRule>
  </conditionalFormatting>
  <conditionalFormatting sqref="AV25">
    <cfRule type="cellIs" dxfId="2757" priority="584" operator="equal">
      <formula>0</formula>
    </cfRule>
  </conditionalFormatting>
  <conditionalFormatting sqref="I25">
    <cfRule type="cellIs" dxfId="2756" priority="583" operator="greaterThan">
      <formula>1</formula>
    </cfRule>
  </conditionalFormatting>
  <conditionalFormatting sqref="Z12">
    <cfRule type="cellIs" dxfId="2755" priority="581" operator="lessThan">
      <formula>1</formula>
    </cfRule>
  </conditionalFormatting>
  <conditionalFormatting sqref="AA12">
    <cfRule type="cellIs" dxfId="2754" priority="580" operator="lessThan">
      <formula>1</formula>
    </cfRule>
  </conditionalFormatting>
  <conditionalFormatting sqref="W12">
    <cfRule type="cellIs" dxfId="2753" priority="582" operator="lessThan">
      <formula>N12</formula>
    </cfRule>
  </conditionalFormatting>
  <conditionalFormatting sqref="AQ12">
    <cfRule type="cellIs" dxfId="2752" priority="579" operator="equal">
      <formula>0</formula>
    </cfRule>
  </conditionalFormatting>
  <conditionalFormatting sqref="AZ12 BE12 BJ12">
    <cfRule type="cellIs" dxfId="2751" priority="578" operator="lessThan">
      <formula>1</formula>
    </cfRule>
  </conditionalFormatting>
  <conditionalFormatting sqref="BA12">
    <cfRule type="cellIs" dxfId="2750" priority="577" operator="equal">
      <formula>0</formula>
    </cfRule>
  </conditionalFormatting>
  <conditionalFormatting sqref="BF12">
    <cfRule type="cellIs" dxfId="2749" priority="576" operator="equal">
      <formula>0</formula>
    </cfRule>
  </conditionalFormatting>
  <conditionalFormatting sqref="BK12">
    <cfRule type="cellIs" dxfId="2748" priority="575" operator="equal">
      <formula>0</formula>
    </cfRule>
  </conditionalFormatting>
  <conditionalFormatting sqref="BP12">
    <cfRule type="cellIs" dxfId="2747" priority="574" operator="equal">
      <formula>0</formula>
    </cfRule>
  </conditionalFormatting>
  <conditionalFormatting sqref="BU12">
    <cfRule type="cellIs" dxfId="2746" priority="573" operator="equal">
      <formula>0</formula>
    </cfRule>
  </conditionalFormatting>
  <conditionalFormatting sqref="BF12">
    <cfRule type="cellIs" dxfId="2745" priority="572" operator="equal">
      <formula>0</formula>
    </cfRule>
  </conditionalFormatting>
  <conditionalFormatting sqref="AB12">
    <cfRule type="cellIs" dxfId="2744" priority="571" operator="equal">
      <formula>0</formula>
    </cfRule>
  </conditionalFormatting>
  <conditionalFormatting sqref="AF12">
    <cfRule type="cellIs" dxfId="2743" priority="570" operator="lessThan">
      <formula>1</formula>
    </cfRule>
  </conditionalFormatting>
  <conditionalFormatting sqref="AP12">
    <cfRule type="cellIs" dxfId="2742" priority="568" operator="lessThan">
      <formula>1</formula>
    </cfRule>
  </conditionalFormatting>
  <conditionalFormatting sqref="AK12 AU12">
    <cfRule type="cellIs" dxfId="2741" priority="569" operator="lessThan">
      <formula>1</formula>
    </cfRule>
  </conditionalFormatting>
  <conditionalFormatting sqref="AG12">
    <cfRule type="cellIs" dxfId="2740" priority="567" operator="equal">
      <formula>0</formula>
    </cfRule>
  </conditionalFormatting>
  <conditionalFormatting sqref="AL12">
    <cfRule type="cellIs" dxfId="2739" priority="566" operator="equal">
      <formula>0</formula>
    </cfRule>
  </conditionalFormatting>
  <conditionalFormatting sqref="AQ12">
    <cfRule type="cellIs" dxfId="2738" priority="565" operator="equal">
      <formula>0</formula>
    </cfRule>
  </conditionalFormatting>
  <conditionalFormatting sqref="AV12">
    <cfRule type="cellIs" dxfId="2737" priority="564" operator="equal">
      <formula>0</formula>
    </cfRule>
  </conditionalFormatting>
  <conditionalFormatting sqref="Z15">
    <cfRule type="cellIs" dxfId="2736" priority="561" operator="lessThan">
      <formula>1</formula>
    </cfRule>
  </conditionalFormatting>
  <conditionalFormatting sqref="AA15">
    <cfRule type="cellIs" dxfId="2735" priority="560" operator="lessThan">
      <formula>1</formula>
    </cfRule>
  </conditionalFormatting>
  <conditionalFormatting sqref="G15">
    <cfRule type="cellIs" dxfId="2734" priority="563" operator="lessThan">
      <formula>F15</formula>
    </cfRule>
  </conditionalFormatting>
  <conditionalFormatting sqref="W15">
    <cfRule type="cellIs" dxfId="2733" priority="562" operator="lessThan">
      <formula>N15</formula>
    </cfRule>
  </conditionalFormatting>
  <conditionalFormatting sqref="H15">
    <cfRule type="cellIs" dxfId="2732" priority="559" operator="greaterThan">
      <formula>1</formula>
    </cfRule>
  </conditionalFormatting>
  <conditionalFormatting sqref="AZ15 BE15 BJ15 BT15">
    <cfRule type="cellIs" dxfId="2731" priority="558" operator="lessThan">
      <formula>1</formula>
    </cfRule>
  </conditionalFormatting>
  <conditionalFormatting sqref="AB15">
    <cfRule type="cellIs" dxfId="2730" priority="557" operator="equal">
      <formula>0</formula>
    </cfRule>
  </conditionalFormatting>
  <conditionalFormatting sqref="AF15">
    <cfRule type="cellIs" dxfId="2729" priority="556" operator="lessThan">
      <formula>1</formula>
    </cfRule>
  </conditionalFormatting>
  <conditionalFormatting sqref="AP15">
    <cfRule type="cellIs" dxfId="2728" priority="554" operator="lessThan">
      <formula>1</formula>
    </cfRule>
  </conditionalFormatting>
  <conditionalFormatting sqref="AK15 AU15">
    <cfRule type="cellIs" dxfId="2727" priority="555" operator="lessThan">
      <formula>1</formula>
    </cfRule>
  </conditionalFormatting>
  <conditionalFormatting sqref="AG15">
    <cfRule type="cellIs" dxfId="2726" priority="553" operator="equal">
      <formula>0</formula>
    </cfRule>
  </conditionalFormatting>
  <conditionalFormatting sqref="Z28">
    <cfRule type="cellIs" dxfId="2725" priority="550" operator="lessThan">
      <formula>1</formula>
    </cfRule>
  </conditionalFormatting>
  <conditionalFormatting sqref="AA28">
    <cfRule type="cellIs" dxfId="2724" priority="549" operator="lessThan">
      <formula>1</formula>
    </cfRule>
  </conditionalFormatting>
  <conditionalFormatting sqref="G28">
    <cfRule type="cellIs" dxfId="2723" priority="552" operator="lessThan">
      <formula>F28</formula>
    </cfRule>
  </conditionalFormatting>
  <conditionalFormatting sqref="W28">
    <cfRule type="cellIs" dxfId="2722" priority="551" operator="lessThan">
      <formula>N28</formula>
    </cfRule>
  </conditionalFormatting>
  <conditionalFormatting sqref="H28">
    <cfRule type="cellIs" dxfId="2721" priority="548" operator="greaterThan">
      <formula>1</formula>
    </cfRule>
  </conditionalFormatting>
  <conditionalFormatting sqref="AQ28">
    <cfRule type="cellIs" dxfId="2720" priority="547" operator="equal">
      <formula>0</formula>
    </cfRule>
  </conditionalFormatting>
  <conditionalFormatting sqref="AZ28 BE28 BJ28 BT28">
    <cfRule type="cellIs" dxfId="2719" priority="546" operator="lessThan">
      <formula>1</formula>
    </cfRule>
  </conditionalFormatting>
  <conditionalFormatting sqref="BA28">
    <cfRule type="cellIs" dxfId="2718" priority="545" operator="equal">
      <formula>0</formula>
    </cfRule>
  </conditionalFormatting>
  <conditionalFormatting sqref="BF28">
    <cfRule type="cellIs" dxfId="2717" priority="544" operator="equal">
      <formula>0</formula>
    </cfRule>
  </conditionalFormatting>
  <conditionalFormatting sqref="BK28">
    <cfRule type="cellIs" dxfId="2716" priority="543" operator="equal">
      <formula>0</formula>
    </cfRule>
  </conditionalFormatting>
  <conditionalFormatting sqref="BP28">
    <cfRule type="cellIs" dxfId="2715" priority="542" operator="equal">
      <formula>0</formula>
    </cfRule>
  </conditionalFormatting>
  <conditionalFormatting sqref="BU28">
    <cfRule type="cellIs" dxfId="2714" priority="541" operator="equal">
      <formula>0</formula>
    </cfRule>
  </conditionalFormatting>
  <conditionalFormatting sqref="BF28">
    <cfRule type="cellIs" dxfId="2713" priority="540" operator="equal">
      <formula>0</formula>
    </cfRule>
  </conditionalFormatting>
  <conditionalFormatting sqref="AB28">
    <cfRule type="cellIs" dxfId="2712" priority="539" operator="equal">
      <formula>0</formula>
    </cfRule>
  </conditionalFormatting>
  <conditionalFormatting sqref="AF28">
    <cfRule type="cellIs" dxfId="2711" priority="538" operator="lessThan">
      <formula>1</formula>
    </cfRule>
  </conditionalFormatting>
  <conditionalFormatting sqref="AP28">
    <cfRule type="cellIs" dxfId="2710" priority="536" operator="lessThan">
      <formula>1</formula>
    </cfRule>
  </conditionalFormatting>
  <conditionalFormatting sqref="AK28 AU28">
    <cfRule type="cellIs" dxfId="2709" priority="537" operator="lessThan">
      <formula>1</formula>
    </cfRule>
  </conditionalFormatting>
  <conditionalFormatting sqref="AG28">
    <cfRule type="cellIs" dxfId="2708" priority="535" operator="equal">
      <formula>0</formula>
    </cfRule>
  </conditionalFormatting>
  <conditionalFormatting sqref="AL28">
    <cfRule type="cellIs" dxfId="2707" priority="534" operator="equal">
      <formula>0</formula>
    </cfRule>
  </conditionalFormatting>
  <conditionalFormatting sqref="AQ28">
    <cfRule type="cellIs" dxfId="2706" priority="533" operator="equal">
      <formula>0</formula>
    </cfRule>
  </conditionalFormatting>
  <conditionalFormatting sqref="AV28">
    <cfRule type="cellIs" dxfId="2705" priority="532" operator="equal">
      <formula>0</formula>
    </cfRule>
  </conditionalFormatting>
  <conditionalFormatting sqref="AZ11 BE11 BJ11">
    <cfRule type="cellIs" dxfId="2704" priority="527" operator="lessThan">
      <formula>1</formula>
    </cfRule>
  </conditionalFormatting>
  <conditionalFormatting sqref="BK11">
    <cfRule type="cellIs" dxfId="2703" priority="524" operator="equal">
      <formula>0</formula>
    </cfRule>
  </conditionalFormatting>
  <conditionalFormatting sqref="BU11">
    <cfRule type="cellIs" dxfId="2702" priority="522" operator="equal">
      <formula>0</formula>
    </cfRule>
  </conditionalFormatting>
  <conditionalFormatting sqref="BF11">
    <cfRule type="cellIs" dxfId="2701" priority="521" operator="equal">
      <formula>0</formula>
    </cfRule>
  </conditionalFormatting>
  <conditionalFormatting sqref="AB11">
    <cfRule type="cellIs" dxfId="2700" priority="520" operator="equal">
      <formula>0</formula>
    </cfRule>
  </conditionalFormatting>
  <conditionalFormatting sqref="AV11">
    <cfRule type="cellIs" dxfId="2699" priority="513" operator="equal">
      <formula>0</formula>
    </cfRule>
  </conditionalFormatting>
  <conditionalFormatting sqref="Z11">
    <cfRule type="cellIs" dxfId="2698" priority="530" operator="lessThan">
      <formula>1</formula>
    </cfRule>
  </conditionalFormatting>
  <conditionalFormatting sqref="AA11">
    <cfRule type="cellIs" dxfId="2697" priority="529" operator="lessThan">
      <formula>1</formula>
    </cfRule>
  </conditionalFormatting>
  <conditionalFormatting sqref="W11">
    <cfRule type="cellIs" dxfId="2696" priority="531" operator="lessThan">
      <formula>N11</formula>
    </cfRule>
  </conditionalFormatting>
  <conditionalFormatting sqref="AQ11">
    <cfRule type="cellIs" dxfId="2695" priority="528" operator="equal">
      <formula>0</formula>
    </cfRule>
  </conditionalFormatting>
  <conditionalFormatting sqref="BA11">
    <cfRule type="cellIs" dxfId="2694" priority="526" operator="equal">
      <formula>0</formula>
    </cfRule>
  </conditionalFormatting>
  <conditionalFormatting sqref="BF11">
    <cfRule type="cellIs" dxfId="2693" priority="525" operator="equal">
      <formula>0</formula>
    </cfRule>
  </conditionalFormatting>
  <conditionalFormatting sqref="BP11">
    <cfRule type="cellIs" dxfId="2692" priority="523" operator="equal">
      <formula>0</formula>
    </cfRule>
  </conditionalFormatting>
  <conditionalFormatting sqref="AF11">
    <cfRule type="cellIs" dxfId="2691" priority="519" operator="lessThan">
      <formula>1</formula>
    </cfRule>
  </conditionalFormatting>
  <conditionalFormatting sqref="AP11">
    <cfRule type="cellIs" dxfId="2690" priority="517" operator="lessThan">
      <formula>1</formula>
    </cfRule>
  </conditionalFormatting>
  <conditionalFormatting sqref="AK11 AU11">
    <cfRule type="cellIs" dxfId="2689" priority="518" operator="lessThan">
      <formula>1</formula>
    </cfRule>
  </conditionalFormatting>
  <conditionalFormatting sqref="AG11">
    <cfRule type="cellIs" dxfId="2688" priority="516" operator="equal">
      <formula>0</formula>
    </cfRule>
  </conditionalFormatting>
  <conditionalFormatting sqref="AL11">
    <cfRule type="cellIs" dxfId="2687" priority="515" operator="equal">
      <formula>0</formula>
    </cfRule>
  </conditionalFormatting>
  <conditionalFormatting sqref="AQ11">
    <cfRule type="cellIs" dxfId="2686" priority="514" operator="equal">
      <formula>0</formula>
    </cfRule>
  </conditionalFormatting>
  <conditionalFormatting sqref="Z9">
    <cfRule type="cellIs" dxfId="2685" priority="511" operator="lessThan">
      <formula>1</formula>
    </cfRule>
  </conditionalFormatting>
  <conditionalFormatting sqref="AA9">
    <cfRule type="cellIs" dxfId="2684" priority="510" operator="lessThan">
      <formula>1</formula>
    </cfRule>
  </conditionalFormatting>
  <conditionalFormatting sqref="W9">
    <cfRule type="cellIs" dxfId="2683" priority="512" operator="lessThan">
      <formula>N9</formula>
    </cfRule>
  </conditionalFormatting>
  <conditionalFormatting sqref="I28">
    <cfRule type="cellIs" dxfId="2682" priority="494" operator="greaterThan">
      <formula>1</formula>
    </cfRule>
  </conditionalFormatting>
  <conditionalFormatting sqref="AF9">
    <cfRule type="cellIs" dxfId="2681" priority="509" operator="lessThan">
      <formula>1</formula>
    </cfRule>
  </conditionalFormatting>
  <conditionalFormatting sqref="Z16">
    <cfRule type="cellIs" dxfId="2680" priority="506" operator="lessThan">
      <formula>1</formula>
    </cfRule>
  </conditionalFormatting>
  <conditionalFormatting sqref="AA16">
    <cfRule type="cellIs" dxfId="2679" priority="505" operator="lessThan">
      <formula>1</formula>
    </cfRule>
  </conditionalFormatting>
  <conditionalFormatting sqref="G16">
    <cfRule type="cellIs" dxfId="2678" priority="508" operator="lessThan">
      <formula>F16</formula>
    </cfRule>
  </conditionalFormatting>
  <conditionalFormatting sqref="W16">
    <cfRule type="cellIs" dxfId="2677" priority="507" operator="lessThan">
      <formula>N16</formula>
    </cfRule>
  </conditionalFormatting>
  <conditionalFormatting sqref="H16">
    <cfRule type="cellIs" dxfId="2676" priority="504" operator="greaterThan">
      <formula>1</formula>
    </cfRule>
  </conditionalFormatting>
  <conditionalFormatting sqref="AG16 BF16 BA16 AL16 AV16 AB16:AB19">
    <cfRule type="cellIs" dxfId="2675" priority="503" operator="equal">
      <formula>0</formula>
    </cfRule>
  </conditionalFormatting>
  <conditionalFormatting sqref="AZ16 BE16 BJ16 BT16">
    <cfRule type="cellIs" dxfId="2674" priority="502" operator="lessThan">
      <formula>1</formula>
    </cfRule>
  </conditionalFormatting>
  <conditionalFormatting sqref="BF16">
    <cfRule type="cellIs" dxfId="2673" priority="501" operator="equal">
      <formula>0</formula>
    </cfRule>
  </conditionalFormatting>
  <conditionalFormatting sqref="AF16">
    <cfRule type="cellIs" dxfId="2672" priority="500" operator="lessThan">
      <formula>1</formula>
    </cfRule>
  </conditionalFormatting>
  <conditionalFormatting sqref="AP16">
    <cfRule type="cellIs" dxfId="2671" priority="498" operator="lessThan">
      <formula>1</formula>
    </cfRule>
  </conditionalFormatting>
  <conditionalFormatting sqref="AK16 AU16">
    <cfRule type="cellIs" dxfId="2670" priority="499" operator="lessThan">
      <formula>1</formula>
    </cfRule>
  </conditionalFormatting>
  <conditionalFormatting sqref="I16">
    <cfRule type="cellIs" dxfId="2669" priority="497" operator="greaterThan">
      <formula>1</formula>
    </cfRule>
  </conditionalFormatting>
  <conditionalFormatting sqref="J54">
    <cfRule type="cellIs" dxfId="2668" priority="493" operator="greaterThan">
      <formula>1</formula>
    </cfRule>
  </conditionalFormatting>
  <conditionalFormatting sqref="J18">
    <cfRule type="cellIs" dxfId="2667" priority="496" operator="greaterThan">
      <formula>1</formula>
    </cfRule>
  </conditionalFormatting>
  <conditionalFormatting sqref="J53">
    <cfRule type="cellIs" dxfId="2666" priority="495" operator="greaterThan">
      <formula>1</formula>
    </cfRule>
  </conditionalFormatting>
  <conditionalFormatting sqref="I32">
    <cfRule type="cellIs" dxfId="2665" priority="492" operator="greaterThan">
      <formula>1</formula>
    </cfRule>
  </conditionalFormatting>
  <conditionalFormatting sqref="I30">
    <cfRule type="cellIs" dxfId="2664" priority="491" operator="greaterThan">
      <formula>1</formula>
    </cfRule>
  </conditionalFormatting>
  <conditionalFormatting sqref="I54">
    <cfRule type="cellIs" dxfId="2663" priority="490" operator="greaterThan">
      <formula>1</formula>
    </cfRule>
  </conditionalFormatting>
  <conditionalFormatting sqref="AA24">
    <cfRule type="cellIs" dxfId="2662" priority="486" operator="lessThan">
      <formula>1</formula>
    </cfRule>
  </conditionalFormatting>
  <conditionalFormatting sqref="G24">
    <cfRule type="cellIs" dxfId="2661" priority="489" operator="lessThan">
      <formula>F24</formula>
    </cfRule>
  </conditionalFormatting>
  <conditionalFormatting sqref="W24">
    <cfRule type="cellIs" dxfId="2660" priority="488" operator="lessThan">
      <formula>N24</formula>
    </cfRule>
  </conditionalFormatting>
  <conditionalFormatting sqref="Z24">
    <cfRule type="cellIs" dxfId="2659" priority="487" operator="lessThan">
      <formula>1</formula>
    </cfRule>
  </conditionalFormatting>
  <conditionalFormatting sqref="H24">
    <cfRule type="cellIs" dxfId="2658" priority="485" operator="greaterThan">
      <formula>1</formula>
    </cfRule>
  </conditionalFormatting>
  <conditionalFormatting sqref="AQ24">
    <cfRule type="cellIs" dxfId="2657" priority="484" operator="equal">
      <formula>0</formula>
    </cfRule>
  </conditionalFormatting>
  <conditionalFormatting sqref="AZ24 BE24 BJ24 BT24">
    <cfRule type="cellIs" dxfId="2656" priority="483" operator="lessThan">
      <formula>1</formula>
    </cfRule>
  </conditionalFormatting>
  <conditionalFormatting sqref="BA24">
    <cfRule type="cellIs" dxfId="2655" priority="482" operator="equal">
      <formula>0</formula>
    </cfRule>
  </conditionalFormatting>
  <conditionalFormatting sqref="BF24">
    <cfRule type="cellIs" dxfId="2654" priority="481" operator="equal">
      <formula>0</formula>
    </cfRule>
  </conditionalFormatting>
  <conditionalFormatting sqref="BK24">
    <cfRule type="cellIs" dxfId="2653" priority="480" operator="equal">
      <formula>0</formula>
    </cfRule>
  </conditionalFormatting>
  <conditionalFormatting sqref="BP24">
    <cfRule type="cellIs" dxfId="2652" priority="479" operator="equal">
      <formula>0</formula>
    </cfRule>
  </conditionalFormatting>
  <conditionalFormatting sqref="BU24">
    <cfRule type="cellIs" dxfId="2651" priority="478" operator="equal">
      <formula>0</formula>
    </cfRule>
  </conditionalFormatting>
  <conditionalFormatting sqref="AB24">
    <cfRule type="cellIs" dxfId="2650" priority="477" operator="equal">
      <formula>0</formula>
    </cfRule>
  </conditionalFormatting>
  <conditionalFormatting sqref="AF24">
    <cfRule type="cellIs" dxfId="2649" priority="476" operator="lessThan">
      <formula>1</formula>
    </cfRule>
  </conditionalFormatting>
  <conditionalFormatting sqref="AP24">
    <cfRule type="cellIs" dxfId="2648" priority="474" operator="lessThan">
      <formula>1</formula>
    </cfRule>
  </conditionalFormatting>
  <conditionalFormatting sqref="AK24 AU24">
    <cfRule type="cellIs" dxfId="2647" priority="475" operator="lessThan">
      <formula>1</formula>
    </cfRule>
  </conditionalFormatting>
  <conditionalFormatting sqref="AG24">
    <cfRule type="cellIs" dxfId="2646" priority="473" operator="equal">
      <formula>0</formula>
    </cfRule>
  </conditionalFormatting>
  <conditionalFormatting sqref="AQ24">
    <cfRule type="cellIs" dxfId="2645" priority="471" operator="equal">
      <formula>0</formula>
    </cfRule>
  </conditionalFormatting>
  <conditionalFormatting sqref="AL24">
    <cfRule type="cellIs" dxfId="2644" priority="472" operator="equal">
      <formula>0</formula>
    </cfRule>
  </conditionalFormatting>
  <conditionalFormatting sqref="AV24">
    <cfRule type="cellIs" dxfId="2643" priority="470" operator="equal">
      <formula>0</formula>
    </cfRule>
  </conditionalFormatting>
  <conditionalFormatting sqref="Z22">
    <cfRule type="cellIs" dxfId="2642" priority="468" operator="lessThan">
      <formula>1</formula>
    </cfRule>
  </conditionalFormatting>
  <conditionalFormatting sqref="AA22">
    <cfRule type="cellIs" dxfId="2641" priority="467" operator="lessThan">
      <formula>1</formula>
    </cfRule>
  </conditionalFormatting>
  <conditionalFormatting sqref="W22">
    <cfRule type="cellIs" dxfId="2640" priority="469" operator="lessThan">
      <formula>N22</formula>
    </cfRule>
  </conditionalFormatting>
  <conditionalFormatting sqref="H22">
    <cfRule type="cellIs" dxfId="2639" priority="466" operator="greaterThan">
      <formula>1</formula>
    </cfRule>
  </conditionalFormatting>
  <conditionalFormatting sqref="AQ22">
    <cfRule type="cellIs" dxfId="2638" priority="465" operator="equal">
      <formula>0</formula>
    </cfRule>
  </conditionalFormatting>
  <conditionalFormatting sqref="AZ22 BE22 BJ22 BT22">
    <cfRule type="cellIs" dxfId="2637" priority="464" operator="lessThan">
      <formula>1</formula>
    </cfRule>
  </conditionalFormatting>
  <conditionalFormatting sqref="BA22">
    <cfRule type="cellIs" dxfId="2636" priority="463" operator="equal">
      <formula>0</formula>
    </cfRule>
  </conditionalFormatting>
  <conditionalFormatting sqref="BF22">
    <cfRule type="cellIs" dxfId="2635" priority="462" operator="equal">
      <formula>0</formula>
    </cfRule>
  </conditionalFormatting>
  <conditionalFormatting sqref="BK22">
    <cfRule type="cellIs" dxfId="2634" priority="461" operator="equal">
      <formula>0</formula>
    </cfRule>
  </conditionalFormatting>
  <conditionalFormatting sqref="BP22">
    <cfRule type="cellIs" dxfId="2633" priority="460" operator="equal">
      <formula>0</formula>
    </cfRule>
  </conditionalFormatting>
  <conditionalFormatting sqref="BU22">
    <cfRule type="cellIs" dxfId="2632" priority="459" operator="equal">
      <formula>0</formula>
    </cfRule>
  </conditionalFormatting>
  <conditionalFormatting sqref="BF22">
    <cfRule type="cellIs" dxfId="2631" priority="458" operator="equal">
      <formula>0</formula>
    </cfRule>
  </conditionalFormatting>
  <conditionalFormatting sqref="AB22">
    <cfRule type="cellIs" dxfId="2630" priority="457" operator="equal">
      <formula>0</formula>
    </cfRule>
  </conditionalFormatting>
  <conditionalFormatting sqref="AF22">
    <cfRule type="cellIs" dxfId="2629" priority="456" operator="lessThan">
      <formula>1</formula>
    </cfRule>
  </conditionalFormatting>
  <conditionalFormatting sqref="AP22">
    <cfRule type="cellIs" dxfId="2628" priority="454" operator="lessThan">
      <formula>1</formula>
    </cfRule>
  </conditionalFormatting>
  <conditionalFormatting sqref="AK22 AU22">
    <cfRule type="cellIs" dxfId="2627" priority="455" operator="lessThan">
      <formula>1</formula>
    </cfRule>
  </conditionalFormatting>
  <conditionalFormatting sqref="AG22">
    <cfRule type="cellIs" dxfId="2626" priority="453" operator="equal">
      <formula>0</formula>
    </cfRule>
  </conditionalFormatting>
  <conditionalFormatting sqref="AL22">
    <cfRule type="cellIs" dxfId="2625" priority="452" operator="equal">
      <formula>0</formula>
    </cfRule>
  </conditionalFormatting>
  <conditionalFormatting sqref="AQ22">
    <cfRule type="cellIs" dxfId="2624" priority="451" operator="equal">
      <formula>0</formula>
    </cfRule>
  </conditionalFormatting>
  <conditionalFormatting sqref="AV22">
    <cfRule type="cellIs" dxfId="2623" priority="450" operator="equal">
      <formula>0</formula>
    </cfRule>
  </conditionalFormatting>
  <conditionalFormatting sqref="AA19">
    <cfRule type="cellIs" dxfId="2622" priority="446" operator="lessThan">
      <formula>1</formula>
    </cfRule>
  </conditionalFormatting>
  <conditionalFormatting sqref="G19">
    <cfRule type="cellIs" dxfId="2621" priority="449" operator="lessThan">
      <formula>F19</formula>
    </cfRule>
  </conditionalFormatting>
  <conditionalFormatting sqref="W19">
    <cfRule type="cellIs" dxfId="2620" priority="448" operator="lessThan">
      <formula>N19</formula>
    </cfRule>
  </conditionalFormatting>
  <conditionalFormatting sqref="Z19">
    <cfRule type="cellIs" dxfId="2619" priority="447" operator="lessThan">
      <formula>1</formula>
    </cfRule>
  </conditionalFormatting>
  <conditionalFormatting sqref="AQ19">
    <cfRule type="cellIs" dxfId="2618" priority="445" operator="equal">
      <formula>0</formula>
    </cfRule>
  </conditionalFormatting>
  <conditionalFormatting sqref="AZ19 BE19 BJ19 BT19">
    <cfRule type="cellIs" dxfId="2617" priority="444" operator="lessThan">
      <formula>1</formula>
    </cfRule>
  </conditionalFormatting>
  <conditionalFormatting sqref="BA19">
    <cfRule type="cellIs" dxfId="2616" priority="443" operator="equal">
      <formula>0</formula>
    </cfRule>
  </conditionalFormatting>
  <conditionalFormatting sqref="BF19">
    <cfRule type="cellIs" dxfId="2615" priority="442" operator="equal">
      <formula>0</formula>
    </cfRule>
  </conditionalFormatting>
  <conditionalFormatting sqref="BK19">
    <cfRule type="cellIs" dxfId="2614" priority="441" operator="equal">
      <formula>0</formula>
    </cfRule>
  </conditionalFormatting>
  <conditionalFormatting sqref="BP19">
    <cfRule type="cellIs" dxfId="2613" priority="440" operator="equal">
      <formula>0</formula>
    </cfRule>
  </conditionalFormatting>
  <conditionalFormatting sqref="BU19">
    <cfRule type="cellIs" dxfId="2612" priority="439" operator="equal">
      <formula>0</formula>
    </cfRule>
  </conditionalFormatting>
  <conditionalFormatting sqref="AB19">
    <cfRule type="cellIs" dxfId="2611" priority="438" operator="equal">
      <formula>0</formula>
    </cfRule>
  </conditionalFormatting>
  <conditionalFormatting sqref="AF19">
    <cfRule type="cellIs" dxfId="2610" priority="437" operator="lessThan">
      <formula>1</formula>
    </cfRule>
  </conditionalFormatting>
  <conditionalFormatting sqref="AP19">
    <cfRule type="cellIs" dxfId="2609" priority="435" operator="lessThan">
      <formula>1</formula>
    </cfRule>
  </conditionalFormatting>
  <conditionalFormatting sqref="AK19 AU19">
    <cfRule type="cellIs" dxfId="2608" priority="436" operator="lessThan">
      <formula>1</formula>
    </cfRule>
  </conditionalFormatting>
  <conditionalFormatting sqref="AG19">
    <cfRule type="cellIs" dxfId="2607" priority="434" operator="equal">
      <formula>0</formula>
    </cfRule>
  </conditionalFormatting>
  <conditionalFormatting sqref="AQ19">
    <cfRule type="cellIs" dxfId="2606" priority="432" operator="equal">
      <formula>0</formula>
    </cfRule>
  </conditionalFormatting>
  <conditionalFormatting sqref="AL19">
    <cfRule type="cellIs" dxfId="2605" priority="433" operator="equal">
      <formula>0</formula>
    </cfRule>
  </conditionalFormatting>
  <conditionalFormatting sqref="AV19">
    <cfRule type="cellIs" dxfId="2604" priority="431" operator="equal">
      <formula>0</formula>
    </cfRule>
  </conditionalFormatting>
  <conditionalFormatting sqref="J19">
    <cfRule type="cellIs" dxfId="2603" priority="430" operator="greaterThan">
      <formula>1</formula>
    </cfRule>
  </conditionalFormatting>
  <conditionalFormatting sqref="I19">
    <cfRule type="cellIs" dxfId="2602" priority="429" operator="greaterThan">
      <formula>1</formula>
    </cfRule>
  </conditionalFormatting>
  <conditionalFormatting sqref="I15">
    <cfRule type="cellIs" dxfId="2601" priority="428" operator="greaterThan">
      <formula>1</formula>
    </cfRule>
  </conditionalFormatting>
  <conditionalFormatting sqref="W39">
    <cfRule type="cellIs" dxfId="2600" priority="427" operator="lessThan">
      <formula>N39</formula>
    </cfRule>
  </conditionalFormatting>
  <conditionalFormatting sqref="G39">
    <cfRule type="cellIs" dxfId="2599" priority="426" operator="lessThan">
      <formula>F39</formula>
    </cfRule>
  </conditionalFormatting>
  <conditionalFormatting sqref="AA39">
    <cfRule type="cellIs" dxfId="2598" priority="424" operator="lessThan">
      <formula>1</formula>
    </cfRule>
  </conditionalFormatting>
  <conditionalFormatting sqref="Z39">
    <cfRule type="cellIs" dxfId="2597" priority="425" operator="lessThan">
      <formula>1</formula>
    </cfRule>
  </conditionalFormatting>
  <conditionalFormatting sqref="H39">
    <cfRule type="cellIs" dxfId="2596" priority="423" operator="greaterThan">
      <formula>1</formula>
    </cfRule>
  </conditionalFormatting>
  <conditionalFormatting sqref="J39">
    <cfRule type="cellIs" dxfId="2595" priority="422" operator="greaterThan">
      <formula>1</formula>
    </cfRule>
  </conditionalFormatting>
  <conditionalFormatting sqref="AB39">
    <cfRule type="cellIs" dxfId="2594" priority="421" operator="equal">
      <formula>0</formula>
    </cfRule>
  </conditionalFormatting>
  <conditionalFormatting sqref="AZ39 BE39 BJ39 BT39">
    <cfRule type="cellIs" dxfId="2593" priority="420" operator="lessThan">
      <formula>1</formula>
    </cfRule>
  </conditionalFormatting>
  <conditionalFormatting sqref="BA39">
    <cfRule type="cellIs" dxfId="2592" priority="419" operator="equal">
      <formula>0</formula>
    </cfRule>
  </conditionalFormatting>
  <conditionalFormatting sqref="BF39">
    <cfRule type="cellIs" dxfId="2591" priority="418" operator="equal">
      <formula>0</formula>
    </cfRule>
  </conditionalFormatting>
  <conditionalFormatting sqref="BK39">
    <cfRule type="cellIs" dxfId="2590" priority="417" operator="equal">
      <formula>0</formula>
    </cfRule>
  </conditionalFormatting>
  <conditionalFormatting sqref="BP39">
    <cfRule type="cellIs" dxfId="2589" priority="416" operator="equal">
      <formula>0</formula>
    </cfRule>
  </conditionalFormatting>
  <conditionalFormatting sqref="BU39">
    <cfRule type="cellIs" dxfId="2588" priority="415" operator="equal">
      <formula>0</formula>
    </cfRule>
  </conditionalFormatting>
  <conditionalFormatting sqref="AB39">
    <cfRule type="cellIs" dxfId="2587" priority="414" operator="equal">
      <formula>0</formula>
    </cfRule>
  </conditionalFormatting>
  <conditionalFormatting sqref="AF39">
    <cfRule type="cellIs" dxfId="2586" priority="413" operator="lessThan">
      <formula>1</formula>
    </cfRule>
  </conditionalFormatting>
  <conditionalFormatting sqref="AL39">
    <cfRule type="cellIs" dxfId="2585" priority="410" operator="equal">
      <formula>0</formula>
    </cfRule>
  </conditionalFormatting>
  <conditionalFormatting sqref="AU39 AK39 AP39">
    <cfRule type="cellIs" dxfId="2584" priority="412" operator="lessThan">
      <formula>1</formula>
    </cfRule>
  </conditionalFormatting>
  <conditionalFormatting sqref="AG39">
    <cfRule type="cellIs" dxfId="2583" priority="411" operator="equal">
      <formula>0</formula>
    </cfRule>
  </conditionalFormatting>
  <conditionalFormatting sqref="AV39">
    <cfRule type="cellIs" dxfId="2582" priority="408" operator="equal">
      <formula>0</formula>
    </cfRule>
  </conditionalFormatting>
  <conditionalFormatting sqref="AQ39">
    <cfRule type="cellIs" dxfId="2581" priority="409" operator="equal">
      <formula>0</formula>
    </cfRule>
  </conditionalFormatting>
  <conditionalFormatting sqref="W17">
    <cfRule type="cellIs" dxfId="2580" priority="407" operator="lessThan">
      <formula>N17</formula>
    </cfRule>
  </conditionalFormatting>
  <conditionalFormatting sqref="Z17">
    <cfRule type="cellIs" dxfId="2579" priority="405" operator="lessThan">
      <formula>1</formula>
    </cfRule>
  </conditionalFormatting>
  <conditionalFormatting sqref="G17">
    <cfRule type="cellIs" dxfId="2578" priority="406" operator="lessThan">
      <formula>F17</formula>
    </cfRule>
  </conditionalFormatting>
  <conditionalFormatting sqref="AA17">
    <cfRule type="cellIs" dxfId="2577" priority="404" operator="lessThan">
      <formula>1</formula>
    </cfRule>
  </conditionalFormatting>
  <conditionalFormatting sqref="H17">
    <cfRule type="cellIs" dxfId="2576" priority="403" operator="greaterThan">
      <formula>1</formula>
    </cfRule>
  </conditionalFormatting>
  <conditionalFormatting sqref="J17">
    <cfRule type="cellIs" dxfId="2575" priority="402" operator="greaterThan">
      <formula>1</formula>
    </cfRule>
  </conditionalFormatting>
  <conditionalFormatting sqref="BF17 BA17 BK17 BP17 BU17 AG17 AL17 AV17 AQ17 AB17">
    <cfRule type="cellIs" dxfId="2574" priority="401" operator="equal">
      <formula>0</formula>
    </cfRule>
  </conditionalFormatting>
  <conditionalFormatting sqref="AZ17 BE17 BJ17 BT17">
    <cfRule type="cellIs" dxfId="2573" priority="400" operator="lessThan">
      <formula>1</formula>
    </cfRule>
  </conditionalFormatting>
  <conditionalFormatting sqref="AB17">
    <cfRule type="cellIs" dxfId="2572" priority="399" operator="equal">
      <formula>0</formula>
    </cfRule>
  </conditionalFormatting>
  <conditionalFormatting sqref="AF17">
    <cfRule type="cellIs" dxfId="2571" priority="398" operator="lessThan">
      <formula>1</formula>
    </cfRule>
  </conditionalFormatting>
  <conditionalFormatting sqref="AU17 AK17 AP17">
    <cfRule type="cellIs" dxfId="2570" priority="397" operator="lessThan">
      <formula>1</formula>
    </cfRule>
  </conditionalFormatting>
  <conditionalFormatting sqref="I17">
    <cfRule type="cellIs" dxfId="2569" priority="396" operator="greaterThan">
      <formula>1</formula>
    </cfRule>
  </conditionalFormatting>
  <conditionalFormatting sqref="Z21">
    <cfRule type="cellIs" dxfId="2568" priority="393" operator="lessThan">
      <formula>1</formula>
    </cfRule>
  </conditionalFormatting>
  <conditionalFormatting sqref="AA21">
    <cfRule type="cellIs" dxfId="2567" priority="392" operator="lessThan">
      <formula>1</formula>
    </cfRule>
  </conditionalFormatting>
  <conditionalFormatting sqref="G21">
    <cfRule type="cellIs" dxfId="2566" priority="395" operator="lessThan">
      <formula>F21</formula>
    </cfRule>
  </conditionalFormatting>
  <conditionalFormatting sqref="W21">
    <cfRule type="cellIs" dxfId="2565" priority="394" operator="lessThan">
      <formula>N21</formula>
    </cfRule>
  </conditionalFormatting>
  <conditionalFormatting sqref="H21">
    <cfRule type="cellIs" dxfId="2564" priority="391" operator="greaterThan">
      <formula>1</formula>
    </cfRule>
  </conditionalFormatting>
  <conditionalFormatting sqref="AQ21">
    <cfRule type="cellIs" dxfId="2563" priority="390" operator="equal">
      <formula>0</formula>
    </cfRule>
  </conditionalFormatting>
  <conditionalFormatting sqref="AZ21 BE21 BJ21 BT21">
    <cfRule type="cellIs" dxfId="2562" priority="389" operator="lessThan">
      <formula>1</formula>
    </cfRule>
  </conditionalFormatting>
  <conditionalFormatting sqref="BA21">
    <cfRule type="cellIs" dxfId="2561" priority="388" operator="equal">
      <formula>0</formula>
    </cfRule>
  </conditionalFormatting>
  <conditionalFormatting sqref="BF21">
    <cfRule type="cellIs" dxfId="2560" priority="387" operator="equal">
      <formula>0</formula>
    </cfRule>
  </conditionalFormatting>
  <conditionalFormatting sqref="BK21">
    <cfRule type="cellIs" dxfId="2559" priority="386" operator="equal">
      <formula>0</formula>
    </cfRule>
  </conditionalFormatting>
  <conditionalFormatting sqref="BP21">
    <cfRule type="cellIs" dxfId="2558" priority="385" operator="equal">
      <formula>0</formula>
    </cfRule>
  </conditionalFormatting>
  <conditionalFormatting sqref="BU21">
    <cfRule type="cellIs" dxfId="2557" priority="384" operator="equal">
      <formula>0</formula>
    </cfRule>
  </conditionalFormatting>
  <conditionalFormatting sqref="BF21">
    <cfRule type="cellIs" dxfId="2556" priority="383" operator="equal">
      <formula>0</formula>
    </cfRule>
  </conditionalFormatting>
  <conditionalFormatting sqref="AB21">
    <cfRule type="cellIs" dxfId="2555" priority="382" operator="equal">
      <formula>0</formula>
    </cfRule>
  </conditionalFormatting>
  <conditionalFormatting sqref="AF21">
    <cfRule type="cellIs" dxfId="2554" priority="381" operator="lessThan">
      <formula>1</formula>
    </cfRule>
  </conditionalFormatting>
  <conditionalFormatting sqref="AP21">
    <cfRule type="cellIs" dxfId="2553" priority="379" operator="lessThan">
      <formula>1</formula>
    </cfRule>
  </conditionalFormatting>
  <conditionalFormatting sqref="AK21 AU21">
    <cfRule type="cellIs" dxfId="2552" priority="380" operator="lessThan">
      <formula>1</formula>
    </cfRule>
  </conditionalFormatting>
  <conditionalFormatting sqref="AG21">
    <cfRule type="cellIs" dxfId="2551" priority="378" operator="equal">
      <formula>0</formula>
    </cfRule>
  </conditionalFormatting>
  <conditionalFormatting sqref="AL21">
    <cfRule type="cellIs" dxfId="2550" priority="377" operator="equal">
      <formula>0</formula>
    </cfRule>
  </conditionalFormatting>
  <conditionalFormatting sqref="AQ21">
    <cfRule type="cellIs" dxfId="2549" priority="376" operator="equal">
      <formula>0</formula>
    </cfRule>
  </conditionalFormatting>
  <conditionalFormatting sqref="AV21">
    <cfRule type="cellIs" dxfId="2548" priority="375" operator="equal">
      <formula>0</formula>
    </cfRule>
  </conditionalFormatting>
  <conditionalFormatting sqref="Z5">
    <cfRule type="cellIs" dxfId="2547" priority="373" operator="lessThan">
      <formula>1</formula>
    </cfRule>
  </conditionalFormatting>
  <conditionalFormatting sqref="AA5">
    <cfRule type="cellIs" dxfId="2546" priority="372" operator="lessThan">
      <formula>1</formula>
    </cfRule>
  </conditionalFormatting>
  <conditionalFormatting sqref="W5">
    <cfRule type="cellIs" dxfId="2545" priority="374" operator="lessThan">
      <formula>N5</formula>
    </cfRule>
  </conditionalFormatting>
  <conditionalFormatting sqref="H5">
    <cfRule type="cellIs" dxfId="2544" priority="371" operator="greaterThan">
      <formula>1</formula>
    </cfRule>
  </conditionalFormatting>
  <conditionalFormatting sqref="AZ5 BE5 BJ5 BT5">
    <cfRule type="cellIs" dxfId="2543" priority="369" operator="lessThan">
      <formula>1</formula>
    </cfRule>
  </conditionalFormatting>
  <conditionalFormatting sqref="BA5">
    <cfRule type="cellIs" dxfId="2542" priority="368" operator="equal">
      <formula>0</formula>
    </cfRule>
  </conditionalFormatting>
  <conditionalFormatting sqref="BF5">
    <cfRule type="cellIs" dxfId="2541" priority="367" operator="equal">
      <formula>0</formula>
    </cfRule>
  </conditionalFormatting>
  <conditionalFormatting sqref="BK5">
    <cfRule type="cellIs" dxfId="2540" priority="366" operator="equal">
      <formula>0</formula>
    </cfRule>
  </conditionalFormatting>
  <conditionalFormatting sqref="BP5">
    <cfRule type="cellIs" dxfId="2539" priority="365" operator="equal">
      <formula>0</formula>
    </cfRule>
  </conditionalFormatting>
  <conditionalFormatting sqref="BU5">
    <cfRule type="cellIs" dxfId="2538" priority="364" operator="equal">
      <formula>0</formula>
    </cfRule>
  </conditionalFormatting>
  <conditionalFormatting sqref="BF5">
    <cfRule type="cellIs" dxfId="2537" priority="363" operator="equal">
      <formula>0</formula>
    </cfRule>
  </conditionalFormatting>
  <conditionalFormatting sqref="AB5">
    <cfRule type="cellIs" dxfId="2536" priority="362" operator="equal">
      <formula>0</formula>
    </cfRule>
  </conditionalFormatting>
  <conditionalFormatting sqref="AF5">
    <cfRule type="cellIs" dxfId="2535" priority="361" operator="lessThan">
      <formula>1</formula>
    </cfRule>
  </conditionalFormatting>
  <conditionalFormatting sqref="AP5">
    <cfRule type="cellIs" dxfId="2534" priority="359" operator="lessThan">
      <formula>1</formula>
    </cfRule>
  </conditionalFormatting>
  <conditionalFormatting sqref="AK5 AU5">
    <cfRule type="cellIs" dxfId="2533" priority="360" operator="lessThan">
      <formula>1</formula>
    </cfRule>
  </conditionalFormatting>
  <conditionalFormatting sqref="AG5">
    <cfRule type="cellIs" dxfId="2532" priority="358" operator="equal">
      <formula>0</formula>
    </cfRule>
  </conditionalFormatting>
  <conditionalFormatting sqref="AL5">
    <cfRule type="cellIs" dxfId="2531" priority="357" operator="equal">
      <formula>0</formula>
    </cfRule>
  </conditionalFormatting>
  <conditionalFormatting sqref="AV5">
    <cfRule type="cellIs" dxfId="2530" priority="355" operator="equal">
      <formula>0</formula>
    </cfRule>
  </conditionalFormatting>
  <conditionalFormatting sqref="I5">
    <cfRule type="cellIs" dxfId="2529" priority="354" operator="greaterThan">
      <formula>1</formula>
    </cfRule>
  </conditionalFormatting>
  <conditionalFormatting sqref="J5">
    <cfRule type="cellIs" dxfId="2528" priority="353" operator="greaterThan">
      <formula>1</formula>
    </cfRule>
  </conditionalFormatting>
  <conditionalFormatting sqref="I18">
    <cfRule type="cellIs" dxfId="2527" priority="351" operator="greaterThan">
      <formula>1</formula>
    </cfRule>
  </conditionalFormatting>
  <conditionalFormatting sqref="I34">
    <cfRule type="cellIs" dxfId="2526" priority="352" operator="greaterThan">
      <formula>1</formula>
    </cfRule>
  </conditionalFormatting>
  <conditionalFormatting sqref="I47">
    <cfRule type="cellIs" dxfId="2525" priority="350" operator="greaterThan">
      <formula>1</formula>
    </cfRule>
  </conditionalFormatting>
  <conditionalFormatting sqref="J15:J16">
    <cfRule type="cellIs" dxfId="2524" priority="349" operator="greaterThan">
      <formula>1</formula>
    </cfRule>
  </conditionalFormatting>
  <conditionalFormatting sqref="Z33">
    <cfRule type="cellIs" dxfId="2523" priority="348" operator="lessThan">
      <formula>1</formula>
    </cfRule>
  </conditionalFormatting>
  <conditionalFormatting sqref="Z38">
    <cfRule type="cellIs" dxfId="2522" priority="347" operator="lessThan">
      <formula>1</formula>
    </cfRule>
  </conditionalFormatting>
  <conditionalFormatting sqref="AK54">
    <cfRule type="cellIs" dxfId="2521" priority="323" operator="lessThan">
      <formula>1</formula>
    </cfRule>
  </conditionalFormatting>
  <conditionalFormatting sqref="Z40">
    <cfRule type="cellIs" dxfId="2520" priority="346" operator="lessThan">
      <formula>1</formula>
    </cfRule>
  </conditionalFormatting>
  <conditionalFormatting sqref="Z50">
    <cfRule type="cellIs" dxfId="2519" priority="345" operator="lessThan">
      <formula>1</formula>
    </cfRule>
  </conditionalFormatting>
  <conditionalFormatting sqref="Z55">
    <cfRule type="cellIs" dxfId="2518" priority="344" operator="lessThan">
      <formula>1</formula>
    </cfRule>
  </conditionalFormatting>
  <conditionalFormatting sqref="AG53 AG51">
    <cfRule type="cellIs" dxfId="2517" priority="343" operator="equal">
      <formula>0</formula>
    </cfRule>
  </conditionalFormatting>
  <conditionalFormatting sqref="AG52">
    <cfRule type="cellIs" dxfId="2516" priority="342" operator="equal">
      <formula>0</formula>
    </cfRule>
  </conditionalFormatting>
  <conditionalFormatting sqref="AL53 AL51">
    <cfRule type="cellIs" dxfId="2515" priority="341" operator="equal">
      <formula>0</formula>
    </cfRule>
  </conditionalFormatting>
  <conditionalFormatting sqref="AL52">
    <cfRule type="cellIs" dxfId="2514" priority="340" operator="equal">
      <formula>0</formula>
    </cfRule>
  </conditionalFormatting>
  <conditionalFormatting sqref="AQ53 AQ51">
    <cfRule type="cellIs" dxfId="2513" priority="339" operator="equal">
      <formula>0</formula>
    </cfRule>
  </conditionalFormatting>
  <conditionalFormatting sqref="AQ52">
    <cfRule type="cellIs" dxfId="2512" priority="338" operator="equal">
      <formula>0</formula>
    </cfRule>
  </conditionalFormatting>
  <conditionalFormatting sqref="AV53 AV51">
    <cfRule type="cellIs" dxfId="2511" priority="337" operator="equal">
      <formula>0</formula>
    </cfRule>
  </conditionalFormatting>
  <conditionalFormatting sqref="AV52">
    <cfRule type="cellIs" dxfId="2510" priority="336" operator="equal">
      <formula>0</formula>
    </cfRule>
  </conditionalFormatting>
  <conditionalFormatting sqref="BA53 BA51">
    <cfRule type="cellIs" dxfId="2509" priority="335" operator="equal">
      <formula>0</formula>
    </cfRule>
  </conditionalFormatting>
  <conditionalFormatting sqref="BA52">
    <cfRule type="cellIs" dxfId="2508" priority="334" operator="equal">
      <formula>0</formula>
    </cfRule>
  </conditionalFormatting>
  <conditionalFormatting sqref="BF53 BF51">
    <cfRule type="cellIs" dxfId="2507" priority="333" operator="equal">
      <formula>0</formula>
    </cfRule>
  </conditionalFormatting>
  <conditionalFormatting sqref="BF52">
    <cfRule type="cellIs" dxfId="2506" priority="332" operator="equal">
      <formula>0</formula>
    </cfRule>
  </conditionalFormatting>
  <conditionalFormatting sqref="BK53 BK51">
    <cfRule type="cellIs" dxfId="2505" priority="331" operator="equal">
      <formula>0</formula>
    </cfRule>
  </conditionalFormatting>
  <conditionalFormatting sqref="BK52">
    <cfRule type="cellIs" dxfId="2504" priority="330" operator="equal">
      <formula>0</formula>
    </cfRule>
  </conditionalFormatting>
  <conditionalFormatting sqref="BP53 BP51">
    <cfRule type="cellIs" dxfId="2503" priority="329" operator="equal">
      <formula>0</formula>
    </cfRule>
  </conditionalFormatting>
  <conditionalFormatting sqref="BP52">
    <cfRule type="cellIs" dxfId="2502" priority="328" operator="equal">
      <formula>0</formula>
    </cfRule>
  </conditionalFormatting>
  <conditionalFormatting sqref="BU53 BU51">
    <cfRule type="cellIs" dxfId="2501" priority="327" operator="equal">
      <formula>0</formula>
    </cfRule>
  </conditionalFormatting>
  <conditionalFormatting sqref="BU52">
    <cfRule type="cellIs" dxfId="2500" priority="326" operator="equal">
      <formula>0</formula>
    </cfRule>
  </conditionalFormatting>
  <conditionalFormatting sqref="AA54">
    <cfRule type="cellIs" dxfId="2499" priority="325" operator="lessThan">
      <formula>1</formula>
    </cfRule>
  </conditionalFormatting>
  <conditionalFormatting sqref="AF54">
    <cfRule type="cellIs" dxfId="2498" priority="324" operator="lessThan">
      <formula>1</formula>
    </cfRule>
  </conditionalFormatting>
  <conditionalFormatting sqref="AP54">
    <cfRule type="cellIs" dxfId="2497" priority="322" operator="lessThan">
      <formula>1</formula>
    </cfRule>
  </conditionalFormatting>
  <conditionalFormatting sqref="AU54">
    <cfRule type="cellIs" dxfId="2496" priority="321" operator="lessThan">
      <formula>1</formula>
    </cfRule>
  </conditionalFormatting>
  <conditionalFormatting sqref="AZ54">
    <cfRule type="cellIs" dxfId="2495" priority="320" operator="lessThan">
      <formula>1</formula>
    </cfRule>
  </conditionalFormatting>
  <conditionalFormatting sqref="BE54">
    <cfRule type="cellIs" dxfId="2494" priority="319" operator="lessThan">
      <formula>1</formula>
    </cfRule>
  </conditionalFormatting>
  <conditionalFormatting sqref="BJ54">
    <cfRule type="cellIs" dxfId="2493" priority="318" operator="lessThan">
      <formula>1</formula>
    </cfRule>
  </conditionalFormatting>
  <conditionalFormatting sqref="BT54">
    <cfRule type="cellIs" dxfId="2492" priority="317" operator="lessThan">
      <formula>1</formula>
    </cfRule>
  </conditionalFormatting>
  <conditionalFormatting sqref="AC5 AC20:AC21">
    <cfRule type="cellIs" dxfId="2491" priority="316" operator="lessThan">
      <formula>$R5</formula>
    </cfRule>
  </conditionalFormatting>
  <conditionalFormatting sqref="AC51:AC52">
    <cfRule type="cellIs" dxfId="2490" priority="315" operator="lessThan">
      <formula>$R51</formula>
    </cfRule>
  </conditionalFormatting>
  <conditionalFormatting sqref="AR36">
    <cfRule type="cellIs" dxfId="2489" priority="314" operator="lessThan">
      <formula>$R36</formula>
    </cfRule>
  </conditionalFormatting>
  <conditionalFormatting sqref="AH51:AH52">
    <cfRule type="cellIs" dxfId="2488" priority="313" operator="lessThan">
      <formula>$R51</formula>
    </cfRule>
  </conditionalFormatting>
  <conditionalFormatting sqref="AM51:AM52">
    <cfRule type="cellIs" dxfId="2487" priority="312" operator="lessThan">
      <formula>$R51</formula>
    </cfRule>
  </conditionalFormatting>
  <conditionalFormatting sqref="AR51:AR52">
    <cfRule type="cellIs" dxfId="2486" priority="311" operator="lessThan">
      <formula>$R51</formula>
    </cfRule>
  </conditionalFormatting>
  <conditionalFormatting sqref="AW51:AW52">
    <cfRule type="cellIs" dxfId="2485" priority="310" operator="lessThan">
      <formula>$R51</formula>
    </cfRule>
  </conditionalFormatting>
  <conditionalFormatting sqref="BB51:BB52">
    <cfRule type="cellIs" dxfId="2484" priority="309" operator="lessThan">
      <formula>$R51</formula>
    </cfRule>
  </conditionalFormatting>
  <conditionalFormatting sqref="BG51:BG52">
    <cfRule type="cellIs" dxfId="2483" priority="308" operator="lessThan">
      <formula>$R51</formula>
    </cfRule>
  </conditionalFormatting>
  <conditionalFormatting sqref="BL51:BL52">
    <cfRule type="cellIs" dxfId="2482" priority="307" operator="lessThan">
      <formula>$R51</formula>
    </cfRule>
  </conditionalFormatting>
  <conditionalFormatting sqref="BQ51:BQ52">
    <cfRule type="cellIs" dxfId="2481" priority="306" operator="lessThan">
      <formula>$R51</formula>
    </cfRule>
  </conditionalFormatting>
  <conditionalFormatting sqref="BV51:BV52">
    <cfRule type="cellIs" dxfId="2480" priority="305" operator="lessThan">
      <formula>$R51</formula>
    </cfRule>
  </conditionalFormatting>
  <conditionalFormatting sqref="I22">
    <cfRule type="cellIs" dxfId="2479" priority="304" operator="greaterThan">
      <formula>1</formula>
    </cfRule>
  </conditionalFormatting>
  <conditionalFormatting sqref="I35">
    <cfRule type="cellIs" dxfId="2478" priority="303" operator="greaterThan">
      <formula>1</formula>
    </cfRule>
  </conditionalFormatting>
  <conditionalFormatting sqref="J35">
    <cfRule type="cellIs" dxfId="2477" priority="302" operator="greaterThan">
      <formula>1</formula>
    </cfRule>
  </conditionalFormatting>
  <conditionalFormatting sqref="I24">
    <cfRule type="cellIs" dxfId="2476" priority="301" operator="greaterThan">
      <formula>1</formula>
    </cfRule>
  </conditionalFormatting>
  <conditionalFormatting sqref="J24">
    <cfRule type="cellIs" dxfId="2475" priority="300" operator="greaterThan">
      <formula>1</formula>
    </cfRule>
  </conditionalFormatting>
  <conditionalFormatting sqref="Z26">
    <cfRule type="cellIs" dxfId="2474" priority="298" operator="lessThan">
      <formula>1</formula>
    </cfRule>
  </conditionalFormatting>
  <conditionalFormatting sqref="AA26">
    <cfRule type="cellIs" dxfId="2473" priority="297" operator="lessThan">
      <formula>1</formula>
    </cfRule>
  </conditionalFormatting>
  <conditionalFormatting sqref="W26">
    <cfRule type="cellIs" dxfId="2472" priority="299" operator="lessThan">
      <formula>N26</formula>
    </cfRule>
  </conditionalFormatting>
  <conditionalFormatting sqref="H26">
    <cfRule type="cellIs" dxfId="2471" priority="296" operator="greaterThan">
      <formula>1</formula>
    </cfRule>
  </conditionalFormatting>
  <conditionalFormatting sqref="AQ26">
    <cfRule type="cellIs" dxfId="2470" priority="295" operator="equal">
      <formula>0</formula>
    </cfRule>
  </conditionalFormatting>
  <conditionalFormatting sqref="AZ26 BE26 BJ26 BT26">
    <cfRule type="cellIs" dxfId="2469" priority="294" operator="lessThan">
      <formula>1</formula>
    </cfRule>
  </conditionalFormatting>
  <conditionalFormatting sqref="BA26">
    <cfRule type="cellIs" dxfId="2468" priority="293" operator="equal">
      <formula>0</formula>
    </cfRule>
  </conditionalFormatting>
  <conditionalFormatting sqref="BF26">
    <cfRule type="cellIs" dxfId="2467" priority="292" operator="equal">
      <formula>0</formula>
    </cfRule>
  </conditionalFormatting>
  <conditionalFormatting sqref="BK26">
    <cfRule type="cellIs" dxfId="2466" priority="291" operator="equal">
      <formula>0</formula>
    </cfRule>
  </conditionalFormatting>
  <conditionalFormatting sqref="BP26">
    <cfRule type="cellIs" dxfId="2465" priority="290" operator="equal">
      <formula>0</formula>
    </cfRule>
  </conditionalFormatting>
  <conditionalFormatting sqref="BU26">
    <cfRule type="cellIs" dxfId="2464" priority="289" operator="equal">
      <formula>0</formula>
    </cfRule>
  </conditionalFormatting>
  <conditionalFormatting sqref="BF26">
    <cfRule type="cellIs" dxfId="2463" priority="288" operator="equal">
      <formula>0</formula>
    </cfRule>
  </conditionalFormatting>
  <conditionalFormatting sqref="AB26">
    <cfRule type="cellIs" dxfId="2462" priority="287" operator="equal">
      <formula>0</formula>
    </cfRule>
  </conditionalFormatting>
  <conditionalFormatting sqref="AF26">
    <cfRule type="cellIs" dxfId="2461" priority="286" operator="lessThan">
      <formula>1</formula>
    </cfRule>
  </conditionalFormatting>
  <conditionalFormatting sqref="AP26">
    <cfRule type="cellIs" dxfId="2460" priority="284" operator="lessThan">
      <formula>1</formula>
    </cfRule>
  </conditionalFormatting>
  <conditionalFormatting sqref="AK26 AU26">
    <cfRule type="cellIs" dxfId="2459" priority="285" operator="lessThan">
      <formula>1</formula>
    </cfRule>
  </conditionalFormatting>
  <conditionalFormatting sqref="AG26">
    <cfRule type="cellIs" dxfId="2458" priority="283" operator="equal">
      <formula>0</formula>
    </cfRule>
  </conditionalFormatting>
  <conditionalFormatting sqref="AL26">
    <cfRule type="cellIs" dxfId="2457" priority="282" operator="equal">
      <formula>0</formula>
    </cfRule>
  </conditionalFormatting>
  <conditionalFormatting sqref="AQ26">
    <cfRule type="cellIs" dxfId="2456" priority="281" operator="equal">
      <formula>0</formula>
    </cfRule>
  </conditionalFormatting>
  <conditionalFormatting sqref="AV26">
    <cfRule type="cellIs" dxfId="2455" priority="280" operator="equal">
      <formula>0</formula>
    </cfRule>
  </conditionalFormatting>
  <conditionalFormatting sqref="J26">
    <cfRule type="cellIs" dxfId="2454" priority="279" operator="greaterThan">
      <formula>1</formula>
    </cfRule>
  </conditionalFormatting>
  <conditionalFormatting sqref="I26">
    <cfRule type="cellIs" dxfId="2453" priority="278" operator="greaterThan">
      <formula>1</formula>
    </cfRule>
  </conditionalFormatting>
  <conditionalFormatting sqref="Z13">
    <cfRule type="cellIs" dxfId="2452" priority="276" operator="lessThan">
      <formula>1</formula>
    </cfRule>
  </conditionalFormatting>
  <conditionalFormatting sqref="AA13">
    <cfRule type="cellIs" dxfId="2451" priority="275" operator="lessThan">
      <formula>1</formula>
    </cfRule>
  </conditionalFormatting>
  <conditionalFormatting sqref="W13">
    <cfRule type="cellIs" dxfId="2450" priority="277" operator="lessThan">
      <formula>N13</formula>
    </cfRule>
  </conditionalFormatting>
  <conditionalFormatting sqref="AQ13">
    <cfRule type="cellIs" dxfId="2449" priority="274" operator="equal">
      <formula>0</formula>
    </cfRule>
  </conditionalFormatting>
  <conditionalFormatting sqref="AZ13 BE13 BJ13 BT13">
    <cfRule type="cellIs" dxfId="2448" priority="273" operator="lessThan">
      <formula>1</formula>
    </cfRule>
  </conditionalFormatting>
  <conditionalFormatting sqref="BA13">
    <cfRule type="cellIs" dxfId="2447" priority="272" operator="equal">
      <formula>0</formula>
    </cfRule>
  </conditionalFormatting>
  <conditionalFormatting sqref="BF13">
    <cfRule type="cellIs" dxfId="2446" priority="271" operator="equal">
      <formula>0</formula>
    </cfRule>
  </conditionalFormatting>
  <conditionalFormatting sqref="BK13">
    <cfRule type="cellIs" dxfId="2445" priority="270" operator="equal">
      <formula>0</formula>
    </cfRule>
  </conditionalFormatting>
  <conditionalFormatting sqref="BP13">
    <cfRule type="cellIs" dxfId="2444" priority="269" operator="equal">
      <formula>0</formula>
    </cfRule>
  </conditionalFormatting>
  <conditionalFormatting sqref="BU13">
    <cfRule type="cellIs" dxfId="2443" priority="268" operator="equal">
      <formula>0</formula>
    </cfRule>
  </conditionalFormatting>
  <conditionalFormatting sqref="BF13">
    <cfRule type="cellIs" dxfId="2442" priority="267" operator="equal">
      <formula>0</formula>
    </cfRule>
  </conditionalFormatting>
  <conditionalFormatting sqref="AB13">
    <cfRule type="cellIs" dxfId="2441" priority="266" operator="equal">
      <formula>0</formula>
    </cfRule>
  </conditionalFormatting>
  <conditionalFormatting sqref="AF13">
    <cfRule type="cellIs" dxfId="2440" priority="265" operator="lessThan">
      <formula>1</formula>
    </cfRule>
  </conditionalFormatting>
  <conditionalFormatting sqref="AP13">
    <cfRule type="cellIs" dxfId="2439" priority="263" operator="lessThan">
      <formula>1</formula>
    </cfRule>
  </conditionalFormatting>
  <conditionalFormatting sqref="AK13 AU13">
    <cfRule type="cellIs" dxfId="2438" priority="264" operator="lessThan">
      <formula>1</formula>
    </cfRule>
  </conditionalFormatting>
  <conditionalFormatting sqref="AG13">
    <cfRule type="cellIs" dxfId="2437" priority="262" operator="equal">
      <formula>0</formula>
    </cfRule>
  </conditionalFormatting>
  <conditionalFormatting sqref="AL13">
    <cfRule type="cellIs" dxfId="2436" priority="261" operator="equal">
      <formula>0</formula>
    </cfRule>
  </conditionalFormatting>
  <conditionalFormatting sqref="AQ13">
    <cfRule type="cellIs" dxfId="2435" priority="260" operator="equal">
      <formula>0</formula>
    </cfRule>
  </conditionalFormatting>
  <conditionalFormatting sqref="AV13">
    <cfRule type="cellIs" dxfId="2434" priority="259" operator="equal">
      <formula>0</formula>
    </cfRule>
  </conditionalFormatting>
  <conditionalFormatting sqref="I27">
    <cfRule type="cellIs" dxfId="2433" priority="237" operator="greaterThan">
      <formula>1</formula>
    </cfRule>
  </conditionalFormatting>
  <conditionalFormatting sqref="AA27">
    <cfRule type="cellIs" dxfId="2432" priority="255" operator="lessThan">
      <formula>1</formula>
    </cfRule>
  </conditionalFormatting>
  <conditionalFormatting sqref="G27">
    <cfRule type="cellIs" dxfId="2431" priority="258" operator="lessThan">
      <formula>F27</formula>
    </cfRule>
  </conditionalFormatting>
  <conditionalFormatting sqref="W27">
    <cfRule type="cellIs" dxfId="2430" priority="257" operator="lessThan">
      <formula>N27</formula>
    </cfRule>
  </conditionalFormatting>
  <conditionalFormatting sqref="Z27">
    <cfRule type="cellIs" dxfId="2429" priority="256" operator="lessThan">
      <formula>1</formula>
    </cfRule>
  </conditionalFormatting>
  <conditionalFormatting sqref="H27">
    <cfRule type="cellIs" dxfId="2428" priority="254" operator="greaterThan">
      <formula>1</formula>
    </cfRule>
  </conditionalFormatting>
  <conditionalFormatting sqref="AQ27">
    <cfRule type="cellIs" dxfId="2427" priority="253" operator="equal">
      <formula>0</formula>
    </cfRule>
  </conditionalFormatting>
  <conditionalFormatting sqref="AZ27 BE27 BJ27 BT27">
    <cfRule type="cellIs" dxfId="2426" priority="252" operator="lessThan">
      <formula>1</formula>
    </cfRule>
  </conditionalFormatting>
  <conditionalFormatting sqref="BA27">
    <cfRule type="cellIs" dxfId="2425" priority="251" operator="equal">
      <formula>0</formula>
    </cfRule>
  </conditionalFormatting>
  <conditionalFormatting sqref="BF27">
    <cfRule type="cellIs" dxfId="2424" priority="250" operator="equal">
      <formula>0</formula>
    </cfRule>
  </conditionalFormatting>
  <conditionalFormatting sqref="BK27">
    <cfRule type="cellIs" dxfId="2423" priority="249" operator="equal">
      <formula>0</formula>
    </cfRule>
  </conditionalFormatting>
  <conditionalFormatting sqref="BP27">
    <cfRule type="cellIs" dxfId="2422" priority="248" operator="equal">
      <formula>0</formula>
    </cfRule>
  </conditionalFormatting>
  <conditionalFormatting sqref="BU27">
    <cfRule type="cellIs" dxfId="2421" priority="247" operator="equal">
      <formula>0</formula>
    </cfRule>
  </conditionalFormatting>
  <conditionalFormatting sqref="AB27">
    <cfRule type="cellIs" dxfId="2420" priority="246" operator="equal">
      <formula>0</formula>
    </cfRule>
  </conditionalFormatting>
  <conditionalFormatting sqref="AF27">
    <cfRule type="cellIs" dxfId="2419" priority="245" operator="lessThan">
      <formula>1</formula>
    </cfRule>
  </conditionalFormatting>
  <conditionalFormatting sqref="AP27">
    <cfRule type="cellIs" dxfId="2418" priority="243" operator="lessThan">
      <formula>1</formula>
    </cfRule>
  </conditionalFormatting>
  <conditionalFormatting sqref="AK27 AU27">
    <cfRule type="cellIs" dxfId="2417" priority="244" operator="lessThan">
      <formula>1</formula>
    </cfRule>
  </conditionalFormatting>
  <conditionalFormatting sqref="AG27">
    <cfRule type="cellIs" dxfId="2416" priority="242" operator="equal">
      <formula>0</formula>
    </cfRule>
  </conditionalFormatting>
  <conditionalFormatting sqref="AQ27">
    <cfRule type="cellIs" dxfId="2415" priority="240" operator="equal">
      <formula>0</formula>
    </cfRule>
  </conditionalFormatting>
  <conditionalFormatting sqref="AL27">
    <cfRule type="cellIs" dxfId="2414" priority="241" operator="equal">
      <formula>0</formula>
    </cfRule>
  </conditionalFormatting>
  <conditionalFormatting sqref="AV27">
    <cfRule type="cellIs" dxfId="2413" priority="239" operator="equal">
      <formula>0</formula>
    </cfRule>
  </conditionalFormatting>
  <conditionalFormatting sqref="J27">
    <cfRule type="cellIs" dxfId="2412" priority="238" operator="greaterThan">
      <formula>1</formula>
    </cfRule>
  </conditionalFormatting>
  <conditionalFormatting sqref="AK52">
    <cfRule type="cellIs" dxfId="2411" priority="236" operator="lessThan">
      <formula>1</formula>
    </cfRule>
  </conditionalFormatting>
  <conditionalFormatting sqref="AP52">
    <cfRule type="cellIs" dxfId="2410" priority="235" operator="lessThan">
      <formula>1</formula>
    </cfRule>
  </conditionalFormatting>
  <conditionalFormatting sqref="AU52">
    <cfRule type="cellIs" dxfId="2409" priority="234" operator="lessThan">
      <formula>1</formula>
    </cfRule>
  </conditionalFormatting>
  <conditionalFormatting sqref="AZ52">
    <cfRule type="cellIs" dxfId="2408" priority="233" operator="lessThan">
      <formula>1</formula>
    </cfRule>
  </conditionalFormatting>
  <conditionalFormatting sqref="BE52">
    <cfRule type="cellIs" dxfId="2407" priority="232" operator="lessThan">
      <formula>1</formula>
    </cfRule>
  </conditionalFormatting>
  <conditionalFormatting sqref="BJ52">
    <cfRule type="cellIs" dxfId="2406" priority="231" operator="lessThan">
      <formula>1</formula>
    </cfRule>
  </conditionalFormatting>
  <conditionalFormatting sqref="BT52">
    <cfRule type="cellIs" dxfId="2405" priority="230" operator="lessThan">
      <formula>1</formula>
    </cfRule>
  </conditionalFormatting>
  <conditionalFormatting sqref="W51">
    <cfRule type="cellIs" dxfId="2404" priority="229" operator="lessThan">
      <formula>N51</formula>
    </cfRule>
  </conditionalFormatting>
  <conditionalFormatting sqref="I6:I7">
    <cfRule type="cellIs" dxfId="2403" priority="228" operator="greaterThan">
      <formula>1</formula>
    </cfRule>
  </conditionalFormatting>
  <conditionalFormatting sqref="G26">
    <cfRule type="cellIs" dxfId="2402" priority="227" operator="lessThan">
      <formula>F26</formula>
    </cfRule>
  </conditionalFormatting>
  <conditionalFormatting sqref="BO47">
    <cfRule type="cellIs" dxfId="2401" priority="224" operator="lessThan">
      <formula>1</formula>
    </cfRule>
  </conditionalFormatting>
  <conditionalFormatting sqref="BO49">
    <cfRule type="cellIs" dxfId="2400" priority="225" operator="lessThan">
      <formula>1</formula>
    </cfRule>
  </conditionalFormatting>
  <conditionalFormatting sqref="BO31">
    <cfRule type="cellIs" dxfId="2399" priority="226" operator="lessThan">
      <formula>1</formula>
    </cfRule>
  </conditionalFormatting>
  <conditionalFormatting sqref="BO53">
    <cfRule type="cellIs" dxfId="2398" priority="223" operator="lessThan">
      <formula>1</formula>
    </cfRule>
  </conditionalFormatting>
  <conditionalFormatting sqref="BO23">
    <cfRule type="cellIs" dxfId="2397" priority="222" operator="lessThan">
      <formula>1</formula>
    </cfRule>
  </conditionalFormatting>
  <conditionalFormatting sqref="BO30">
    <cfRule type="cellIs" dxfId="2396" priority="221" operator="lessThan">
      <formula>1</formula>
    </cfRule>
  </conditionalFormatting>
  <conditionalFormatting sqref="BO51">
    <cfRule type="cellIs" dxfId="2395" priority="219" operator="lessThan">
      <formula>1</formula>
    </cfRule>
  </conditionalFormatting>
  <conditionalFormatting sqref="BO32">
    <cfRule type="cellIs" dxfId="2394" priority="220" operator="lessThan">
      <formula>1</formula>
    </cfRule>
  </conditionalFormatting>
  <conditionalFormatting sqref="BO35:BO36">
    <cfRule type="cellIs" dxfId="2393" priority="218" operator="lessThan">
      <formula>1</formula>
    </cfRule>
  </conditionalFormatting>
  <conditionalFormatting sqref="BO34">
    <cfRule type="cellIs" dxfId="2392" priority="217" operator="lessThan">
      <formula>1</formula>
    </cfRule>
  </conditionalFormatting>
  <conditionalFormatting sqref="BO18">
    <cfRule type="cellIs" dxfId="2391" priority="216" operator="lessThan">
      <formula>1</formula>
    </cfRule>
  </conditionalFormatting>
  <conditionalFormatting sqref="BO20">
    <cfRule type="cellIs" dxfId="2390" priority="215" operator="lessThan">
      <formula>1</formula>
    </cfRule>
  </conditionalFormatting>
  <conditionalFormatting sqref="BO25">
    <cfRule type="cellIs" dxfId="2389" priority="214" operator="lessThan">
      <formula>1</formula>
    </cfRule>
  </conditionalFormatting>
  <conditionalFormatting sqref="BO15">
    <cfRule type="cellIs" dxfId="2388" priority="213" operator="lessThan">
      <formula>1</formula>
    </cfRule>
  </conditionalFormatting>
  <conditionalFormatting sqref="BO28">
    <cfRule type="cellIs" dxfId="2387" priority="212" operator="lessThan">
      <formula>1</formula>
    </cfRule>
  </conditionalFormatting>
  <conditionalFormatting sqref="BO16">
    <cfRule type="cellIs" dxfId="2386" priority="211" operator="lessThan">
      <formula>1</formula>
    </cfRule>
  </conditionalFormatting>
  <conditionalFormatting sqref="BO24">
    <cfRule type="cellIs" dxfId="2385" priority="210" operator="lessThan">
      <formula>1</formula>
    </cfRule>
  </conditionalFormatting>
  <conditionalFormatting sqref="BO22">
    <cfRule type="cellIs" dxfId="2384" priority="209" operator="lessThan">
      <formula>1</formula>
    </cfRule>
  </conditionalFormatting>
  <conditionalFormatting sqref="BO19">
    <cfRule type="cellIs" dxfId="2383" priority="208" operator="lessThan">
      <formula>1</formula>
    </cfRule>
  </conditionalFormatting>
  <conditionalFormatting sqref="BO39">
    <cfRule type="cellIs" dxfId="2382" priority="207" operator="lessThan">
      <formula>1</formula>
    </cfRule>
  </conditionalFormatting>
  <conditionalFormatting sqref="BO17">
    <cfRule type="cellIs" dxfId="2381" priority="206" operator="lessThan">
      <formula>1</formula>
    </cfRule>
  </conditionalFormatting>
  <conditionalFormatting sqref="BO21">
    <cfRule type="cellIs" dxfId="2380" priority="205" operator="lessThan">
      <formula>1</formula>
    </cfRule>
  </conditionalFormatting>
  <conditionalFormatting sqref="BO5">
    <cfRule type="cellIs" dxfId="2379" priority="204" operator="lessThan">
      <formula>1</formula>
    </cfRule>
  </conditionalFormatting>
  <conditionalFormatting sqref="BO54">
    <cfRule type="cellIs" dxfId="2378" priority="203" operator="lessThan">
      <formula>1</formula>
    </cfRule>
  </conditionalFormatting>
  <conditionalFormatting sqref="BO26">
    <cfRule type="cellIs" dxfId="2377" priority="202" operator="lessThan">
      <formula>1</formula>
    </cfRule>
  </conditionalFormatting>
  <conditionalFormatting sqref="BO13">
    <cfRule type="cellIs" dxfId="2376" priority="201" operator="lessThan">
      <formula>1</formula>
    </cfRule>
  </conditionalFormatting>
  <conditionalFormatting sqref="BO27">
    <cfRule type="cellIs" dxfId="2375" priority="200" operator="lessThan">
      <formula>1</formula>
    </cfRule>
  </conditionalFormatting>
  <conditionalFormatting sqref="BO52">
    <cfRule type="cellIs" dxfId="2374" priority="199" operator="lessThan">
      <formula>1</formula>
    </cfRule>
  </conditionalFormatting>
  <conditionalFormatting sqref="J28">
    <cfRule type="cellIs" dxfId="2373" priority="197" operator="greaterThan">
      <formula>1</formula>
    </cfRule>
  </conditionalFormatting>
  <conditionalFormatting sqref="G5">
    <cfRule type="cellIs" dxfId="2372" priority="198" operator="lessThan">
      <formula>F5</formula>
    </cfRule>
  </conditionalFormatting>
  <conditionalFormatting sqref="I20">
    <cfRule type="cellIs" dxfId="2371" priority="196" operator="greaterThan">
      <formula>1</formula>
    </cfRule>
  </conditionalFormatting>
  <conditionalFormatting sqref="G22">
    <cfRule type="cellIs" dxfId="2370" priority="195" operator="lessThan">
      <formula>F22</formula>
    </cfRule>
  </conditionalFormatting>
  <conditionalFormatting sqref="AH37 AM37 AR37 AW37 BB37 BG37 BL37 BQ37 BV37 AC37">
    <cfRule type="cellIs" dxfId="2369" priority="194" operator="lessThan">
      <formula>$R37</formula>
    </cfRule>
  </conditionalFormatting>
  <conditionalFormatting sqref="W37">
    <cfRule type="cellIs" dxfId="2368" priority="193" operator="lessThan">
      <formula>N37</formula>
    </cfRule>
  </conditionalFormatting>
  <conditionalFormatting sqref="G37">
    <cfRule type="cellIs" dxfId="2367" priority="192" operator="lessThan">
      <formula>F37</formula>
    </cfRule>
  </conditionalFormatting>
  <conditionalFormatting sqref="Z37">
    <cfRule type="cellIs" dxfId="2366" priority="191" operator="lessThan">
      <formula>1</formula>
    </cfRule>
  </conditionalFormatting>
  <conditionalFormatting sqref="AA37">
    <cfRule type="cellIs" dxfId="2365" priority="190" operator="lessThan">
      <formula>1</formula>
    </cfRule>
  </conditionalFormatting>
  <conditionalFormatting sqref="H37">
    <cfRule type="cellIs" dxfId="2364" priority="189" operator="greaterThan">
      <formula>1</formula>
    </cfRule>
  </conditionalFormatting>
  <conditionalFormatting sqref="J37">
    <cfRule type="cellIs" dxfId="2363" priority="188" operator="greaterThan">
      <formula>1</formula>
    </cfRule>
  </conditionalFormatting>
  <conditionalFormatting sqref="AZ37 BE37 BJ37 BT37">
    <cfRule type="cellIs" dxfId="2362" priority="186" operator="lessThan">
      <formula>1</formula>
    </cfRule>
  </conditionalFormatting>
  <conditionalFormatting sqref="AQ37 AB37 BF37 BA37 BK37 BP37 BU37 AG37 AL37 AV37">
    <cfRule type="cellIs" dxfId="2361" priority="187" operator="equal">
      <formula>0</formula>
    </cfRule>
  </conditionalFormatting>
  <conditionalFormatting sqref="AB37">
    <cfRule type="cellIs" dxfId="2360" priority="185" operator="equal">
      <formula>0</formula>
    </cfRule>
  </conditionalFormatting>
  <conditionalFormatting sqref="AF37">
    <cfRule type="cellIs" dxfId="2359" priority="184" operator="lessThan">
      <formula>1</formula>
    </cfRule>
  </conditionalFormatting>
  <conditionalFormatting sqref="AU37 AK37 AP37">
    <cfRule type="cellIs" dxfId="2358" priority="183" operator="lessThan">
      <formula>1</formula>
    </cfRule>
  </conditionalFormatting>
  <conditionalFormatting sqref="BO37">
    <cfRule type="cellIs" dxfId="2357" priority="182" operator="lessThan">
      <formula>1</formula>
    </cfRule>
  </conditionalFormatting>
  <conditionalFormatting sqref="Z46">
    <cfRule type="cellIs" dxfId="2356" priority="181" operator="lessThan">
      <formula>1</formula>
    </cfRule>
  </conditionalFormatting>
  <conditionalFormatting sqref="AH45 AM45 AR45 AW45 BB45 BG45 BL45 BQ45 BV45 AC45">
    <cfRule type="cellIs" dxfId="2355" priority="180" operator="lessThan">
      <formula>$R45</formula>
    </cfRule>
  </conditionalFormatting>
  <conditionalFormatting sqref="W45">
    <cfRule type="cellIs" dxfId="2354" priority="179" operator="lessThan">
      <formula>N45</formula>
    </cfRule>
  </conditionalFormatting>
  <conditionalFormatting sqref="Z45">
    <cfRule type="cellIs" dxfId="2353" priority="177" operator="lessThan">
      <formula>1</formula>
    </cfRule>
  </conditionalFormatting>
  <conditionalFormatting sqref="G45">
    <cfRule type="cellIs" dxfId="2352" priority="178" operator="lessThan">
      <formula>F45</formula>
    </cfRule>
  </conditionalFormatting>
  <conditionalFormatting sqref="AA45">
    <cfRule type="cellIs" dxfId="2351" priority="176" operator="lessThan">
      <formula>1</formula>
    </cfRule>
  </conditionalFormatting>
  <conditionalFormatting sqref="H45">
    <cfRule type="cellIs" dxfId="2350" priority="175" operator="greaterThan">
      <formula>1</formula>
    </cfRule>
  </conditionalFormatting>
  <conditionalFormatting sqref="BF45 BA45 BK45 BP45 BU45 AG45 AL45 AV45 AQ45 AB45">
    <cfRule type="cellIs" dxfId="2349" priority="174" operator="equal">
      <formula>0</formula>
    </cfRule>
  </conditionalFormatting>
  <conditionalFormatting sqref="AZ45 BE45 BJ45 BT45">
    <cfRule type="cellIs" dxfId="2348" priority="173" operator="lessThan">
      <formula>1</formula>
    </cfRule>
  </conditionalFormatting>
  <conditionalFormatting sqref="AB45">
    <cfRule type="cellIs" dxfId="2347" priority="172" operator="equal">
      <formula>0</formula>
    </cfRule>
  </conditionalFormatting>
  <conditionalFormatting sqref="AF45">
    <cfRule type="cellIs" dxfId="2346" priority="171" operator="lessThan">
      <formula>1</formula>
    </cfRule>
  </conditionalFormatting>
  <conditionalFormatting sqref="AU45 AK45 AP45">
    <cfRule type="cellIs" dxfId="2345" priority="170" operator="lessThan">
      <formula>1</formula>
    </cfRule>
  </conditionalFormatting>
  <conditionalFormatting sqref="BO45">
    <cfRule type="cellIs" dxfId="2344" priority="169" operator="lessThan">
      <formula>1</formula>
    </cfRule>
  </conditionalFormatting>
  <conditionalFormatting sqref="G12">
    <cfRule type="cellIs" dxfId="2343" priority="168" operator="lessThan">
      <formula>F12</formula>
    </cfRule>
  </conditionalFormatting>
  <conditionalFormatting sqref="H12:I12">
    <cfRule type="cellIs" dxfId="2342" priority="167" operator="greaterThan">
      <formula>1</formula>
    </cfRule>
  </conditionalFormatting>
  <conditionalFormatting sqref="J12">
    <cfRule type="cellIs" dxfId="2341" priority="166" operator="greaterThan">
      <formula>1</formula>
    </cfRule>
  </conditionalFormatting>
  <conditionalFormatting sqref="G11">
    <cfRule type="cellIs" dxfId="2340" priority="165" operator="lessThan">
      <formula>F11</formula>
    </cfRule>
  </conditionalFormatting>
  <conditionalFormatting sqref="H11">
    <cfRule type="cellIs" dxfId="2339" priority="164" operator="greaterThan">
      <formula>1</formula>
    </cfRule>
  </conditionalFormatting>
  <conditionalFormatting sqref="G9">
    <cfRule type="cellIs" dxfId="2338" priority="163" operator="lessThan">
      <formula>F9</formula>
    </cfRule>
  </conditionalFormatting>
  <conditionalFormatting sqref="H9:I9">
    <cfRule type="cellIs" dxfId="2337" priority="162" operator="greaterThan">
      <formula>1</formula>
    </cfRule>
  </conditionalFormatting>
  <conditionalFormatting sqref="I11">
    <cfRule type="cellIs" dxfId="2336" priority="161" operator="greaterThan">
      <formula>1</formula>
    </cfRule>
  </conditionalFormatting>
  <conditionalFormatting sqref="H13">
    <cfRule type="cellIs" dxfId="2335" priority="160" operator="greaterThan">
      <formula>1</formula>
    </cfRule>
  </conditionalFormatting>
  <conditionalFormatting sqref="J13">
    <cfRule type="cellIs" dxfId="2334" priority="159" operator="greaterThan">
      <formula>1</formula>
    </cfRule>
  </conditionalFormatting>
  <conditionalFormatting sqref="I13">
    <cfRule type="cellIs" dxfId="2333" priority="158" operator="greaterThan">
      <formula>1</formula>
    </cfRule>
  </conditionalFormatting>
  <conditionalFormatting sqref="G8">
    <cfRule type="cellIs" dxfId="2332" priority="157" operator="lessThan">
      <formula>F8</formula>
    </cfRule>
  </conditionalFormatting>
  <conditionalFormatting sqref="H8:I8">
    <cfRule type="cellIs" dxfId="2331" priority="156" operator="greaterThan">
      <formula>1</formula>
    </cfRule>
  </conditionalFormatting>
  <conditionalFormatting sqref="J8">
    <cfRule type="cellIs" dxfId="2330" priority="154" operator="greaterThan">
      <formula>1</formula>
    </cfRule>
  </conditionalFormatting>
  <conditionalFormatting sqref="J11">
    <cfRule type="cellIs" dxfId="2329" priority="155" operator="greaterThan">
      <formula>1</formula>
    </cfRule>
  </conditionalFormatting>
  <conditionalFormatting sqref="Z41:AA41 AF41 AK41 AP41 AU41 AZ41 BE41 BJ41 BT41 BO41">
    <cfRule type="cellIs" dxfId="2328" priority="153" operator="lessThan">
      <formula>1</formula>
    </cfRule>
  </conditionalFormatting>
  <conditionalFormatting sqref="W41">
    <cfRule type="cellIs" dxfId="2327" priority="152" operator="lessThan">
      <formula>N41</formula>
    </cfRule>
  </conditionalFormatting>
  <conditionalFormatting sqref="G41">
    <cfRule type="cellIs" dxfId="2326" priority="151" operator="lessThan">
      <formula>F41</formula>
    </cfRule>
  </conditionalFormatting>
  <conditionalFormatting sqref="H41">
    <cfRule type="cellIs" dxfId="2325" priority="150" operator="greaterThan">
      <formula>1</formula>
    </cfRule>
  </conditionalFormatting>
  <conditionalFormatting sqref="BA41 BF41 AB41 AG41 AV41 BK41 BP41 BU41 AQ41 AL41">
    <cfRule type="cellIs" dxfId="2324" priority="149" operator="equal">
      <formula>0</formula>
    </cfRule>
  </conditionalFormatting>
  <conditionalFormatting sqref="AC41 AH41 AM41 AR41 AW41 BB41 BG41 BL41 BQ41 BV41">
    <cfRule type="cellIs" dxfId="2323" priority="148" operator="lessThan">
      <formula>$R41</formula>
    </cfRule>
  </conditionalFormatting>
  <conditionalFormatting sqref="J9">
    <cfRule type="cellIs" dxfId="2322" priority="145" operator="greaterThan">
      <formula>1</formula>
    </cfRule>
  </conditionalFormatting>
  <conditionalFormatting sqref="I37">
    <cfRule type="cellIs" dxfId="2321" priority="147" operator="greaterThan">
      <formula>1</formula>
    </cfRule>
  </conditionalFormatting>
  <conditionalFormatting sqref="J20">
    <cfRule type="cellIs" dxfId="2320" priority="146" operator="greaterThan">
      <formula>1</formula>
    </cfRule>
  </conditionalFormatting>
  <conditionalFormatting sqref="AA44 BT44 AZ44 BE44 BJ44 AF44 AK44 AP44 AU44 BO44">
    <cfRule type="cellIs" dxfId="2319" priority="144" operator="lessThan">
      <formula>1</formula>
    </cfRule>
  </conditionalFormatting>
  <conditionalFormatting sqref="Z44">
    <cfRule type="cellIs" dxfId="2318" priority="143" operator="lessThan">
      <formula>1</formula>
    </cfRule>
  </conditionalFormatting>
  <conditionalFormatting sqref="BU44 BP44 BK44 BF44 BA44 AV44 AQ44 AL44 AG44 AB44">
    <cfRule type="cellIs" dxfId="2317" priority="142" operator="equal">
      <formula>0</formula>
    </cfRule>
  </conditionalFormatting>
  <conditionalFormatting sqref="BV44 BQ44 BL44 BG44 BB44 AW44 AC44 AM44 AH44">
    <cfRule type="cellIs" dxfId="2316" priority="141" operator="lessThan">
      <formula>$R44</formula>
    </cfRule>
  </conditionalFormatting>
  <conditionalFormatting sqref="AR44">
    <cfRule type="cellIs" dxfId="2315" priority="140" operator="lessThan">
      <formula>$R44</formula>
    </cfRule>
  </conditionalFormatting>
  <conditionalFormatting sqref="I44">
    <cfRule type="cellIs" dxfId="2314" priority="139" operator="greaterThan">
      <formula>1</formula>
    </cfRule>
  </conditionalFormatting>
  <conditionalFormatting sqref="J44">
    <cfRule type="cellIs" dxfId="2313" priority="138" operator="greaterThan">
      <formula>1</formula>
    </cfRule>
  </conditionalFormatting>
  <conditionalFormatting sqref="G44">
    <cfRule type="cellIs" dxfId="2312" priority="137" operator="lessThan">
      <formula>F44</formula>
    </cfRule>
  </conditionalFormatting>
  <conditionalFormatting sqref="H19">
    <cfRule type="cellIs" dxfId="2311" priority="136" operator="greaterThan">
      <formula>1</formula>
    </cfRule>
  </conditionalFormatting>
  <conditionalFormatting sqref="I39">
    <cfRule type="cellIs" dxfId="2310" priority="135" operator="greaterThan">
      <formula>1</formula>
    </cfRule>
  </conditionalFormatting>
  <conditionalFormatting sqref="BV29 BQ29 BL29 BG29 BB29 AW29 AR29 AM29 AH29 AC29">
    <cfRule type="cellIs" dxfId="2309" priority="134" operator="lessThan">
      <formula>$R29</formula>
    </cfRule>
  </conditionalFormatting>
  <conditionalFormatting sqref="AA29">
    <cfRule type="cellIs" dxfId="2308" priority="130" operator="lessThan">
      <formula>1</formula>
    </cfRule>
  </conditionalFormatting>
  <conditionalFormatting sqref="G29">
    <cfRule type="cellIs" dxfId="2307" priority="133" operator="lessThan">
      <formula>F29</formula>
    </cfRule>
  </conditionalFormatting>
  <conditionalFormatting sqref="W29">
    <cfRule type="cellIs" dxfId="2306" priority="132" operator="lessThan">
      <formula>N29</formula>
    </cfRule>
  </conditionalFormatting>
  <conditionalFormatting sqref="Z29">
    <cfRule type="cellIs" dxfId="2305" priority="131" operator="lessThan">
      <formula>1</formula>
    </cfRule>
  </conditionalFormatting>
  <conditionalFormatting sqref="H29">
    <cfRule type="cellIs" dxfId="2304" priority="129" operator="greaterThan">
      <formula>1</formula>
    </cfRule>
  </conditionalFormatting>
  <conditionalFormatting sqref="AQ29">
    <cfRule type="cellIs" dxfId="2303" priority="128" operator="equal">
      <formula>0</formula>
    </cfRule>
  </conditionalFormatting>
  <conditionalFormatting sqref="AZ29 BE29 BJ29 BT29">
    <cfRule type="cellIs" dxfId="2302" priority="127" operator="lessThan">
      <formula>1</formula>
    </cfRule>
  </conditionalFormatting>
  <conditionalFormatting sqref="BA29">
    <cfRule type="cellIs" dxfId="2301" priority="126" operator="equal">
      <formula>0</formula>
    </cfRule>
  </conditionalFormatting>
  <conditionalFormatting sqref="BF29">
    <cfRule type="cellIs" dxfId="2300" priority="125" operator="equal">
      <formula>0</formula>
    </cfRule>
  </conditionalFormatting>
  <conditionalFormatting sqref="BK29">
    <cfRule type="cellIs" dxfId="2299" priority="124" operator="equal">
      <formula>0</formula>
    </cfRule>
  </conditionalFormatting>
  <conditionalFormatting sqref="BP29">
    <cfRule type="cellIs" dxfId="2298" priority="123" operator="equal">
      <formula>0</formula>
    </cfRule>
  </conditionalFormatting>
  <conditionalFormatting sqref="BU29">
    <cfRule type="cellIs" dxfId="2297" priority="122" operator="equal">
      <formula>0</formula>
    </cfRule>
  </conditionalFormatting>
  <conditionalFormatting sqref="AB29">
    <cfRule type="cellIs" dxfId="2296" priority="121" operator="equal">
      <formula>0</formula>
    </cfRule>
  </conditionalFormatting>
  <conditionalFormatting sqref="AF29">
    <cfRule type="cellIs" dxfId="2295" priority="120" operator="lessThan">
      <formula>1</formula>
    </cfRule>
  </conditionalFormatting>
  <conditionalFormatting sqref="AP29">
    <cfRule type="cellIs" dxfId="2294" priority="118" operator="lessThan">
      <formula>1</formula>
    </cfRule>
  </conditionalFormatting>
  <conditionalFormatting sqref="AK29 AU29">
    <cfRule type="cellIs" dxfId="2293" priority="119" operator="lessThan">
      <formula>1</formula>
    </cfRule>
  </conditionalFormatting>
  <conditionalFormatting sqref="AG29">
    <cfRule type="cellIs" dxfId="2292" priority="117" operator="equal">
      <formula>0</formula>
    </cfRule>
  </conditionalFormatting>
  <conditionalFormatting sqref="AQ29">
    <cfRule type="cellIs" dxfId="2291" priority="115" operator="equal">
      <formula>0</formula>
    </cfRule>
  </conditionalFormatting>
  <conditionalFormatting sqref="AL29">
    <cfRule type="cellIs" dxfId="2290" priority="116" operator="equal">
      <formula>0</formula>
    </cfRule>
  </conditionalFormatting>
  <conditionalFormatting sqref="AV29">
    <cfRule type="cellIs" dxfId="2289" priority="114" operator="equal">
      <formula>0</formula>
    </cfRule>
  </conditionalFormatting>
  <conditionalFormatting sqref="J29">
    <cfRule type="cellIs" dxfId="2288" priority="113" operator="greaterThan">
      <formula>1</formula>
    </cfRule>
  </conditionalFormatting>
  <conditionalFormatting sqref="I29">
    <cfRule type="cellIs" dxfId="2287" priority="112" operator="greaterThan">
      <formula>1</formula>
    </cfRule>
  </conditionalFormatting>
  <conditionalFormatting sqref="BO29">
    <cfRule type="cellIs" dxfId="2286" priority="111" operator="lessThan">
      <formula>1</formula>
    </cfRule>
  </conditionalFormatting>
  <conditionalFormatting sqref="AA42 BT42 AZ42 BE42 BJ42 AF42 AK42 AP42 AU42 BO42">
    <cfRule type="cellIs" dxfId="2285" priority="110" operator="lessThan">
      <formula>1</formula>
    </cfRule>
  </conditionalFormatting>
  <conditionalFormatting sqref="Z42">
    <cfRule type="cellIs" dxfId="2284" priority="109" operator="lessThan">
      <formula>1</formula>
    </cfRule>
  </conditionalFormatting>
  <conditionalFormatting sqref="BU42 BP42 BK42 BF42 BA42 AV42 AQ42 AL42 AG42 AB42">
    <cfRule type="cellIs" dxfId="2283" priority="108" operator="equal">
      <formula>0</formula>
    </cfRule>
  </conditionalFormatting>
  <conditionalFormatting sqref="BV42 BQ42 BL42 BG42 BB42 AW42 AC42 AM42 AH42">
    <cfRule type="cellIs" dxfId="2282" priority="107" operator="lessThan">
      <formula>$R42</formula>
    </cfRule>
  </conditionalFormatting>
  <conditionalFormatting sqref="AR42">
    <cfRule type="cellIs" dxfId="2281" priority="106" operator="lessThan">
      <formula>$R42</formula>
    </cfRule>
  </conditionalFormatting>
  <conditionalFormatting sqref="I42">
    <cfRule type="cellIs" dxfId="2280" priority="105" operator="greaterThan">
      <formula>1</formula>
    </cfRule>
  </conditionalFormatting>
  <conditionalFormatting sqref="J42">
    <cfRule type="cellIs" dxfId="2279" priority="104" operator="greaterThan">
      <formula>1</formula>
    </cfRule>
  </conditionalFormatting>
  <conditionalFormatting sqref="G42">
    <cfRule type="cellIs" dxfId="2278" priority="103" operator="lessThan">
      <formula>F42</formula>
    </cfRule>
  </conditionalFormatting>
  <conditionalFormatting sqref="G13">
    <cfRule type="cellIs" dxfId="2277" priority="102" operator="lessThan">
      <formula>F13</formula>
    </cfRule>
  </conditionalFormatting>
  <conditionalFormatting sqref="I36">
    <cfRule type="cellIs" dxfId="2276" priority="75" operator="greaterThan">
      <formula>1</formula>
    </cfRule>
  </conditionalFormatting>
  <conditionalFormatting sqref="BV43 BQ43 BL43 BG43 BB43 AW43 AR43 AM43 AH43 AC43">
    <cfRule type="cellIs" dxfId="2275" priority="101" operator="lessThan">
      <formula>$R43</formula>
    </cfRule>
  </conditionalFormatting>
  <conditionalFormatting sqref="AA43">
    <cfRule type="cellIs" dxfId="2274" priority="98" operator="lessThan">
      <formula>1</formula>
    </cfRule>
  </conditionalFormatting>
  <conditionalFormatting sqref="G43">
    <cfRule type="cellIs" dxfId="2273" priority="100" operator="lessThan">
      <formula>F43</formula>
    </cfRule>
  </conditionalFormatting>
  <conditionalFormatting sqref="Z43">
    <cfRule type="cellIs" dxfId="2272" priority="99" operator="lessThan">
      <formula>1</formula>
    </cfRule>
  </conditionalFormatting>
  <conditionalFormatting sqref="AQ43">
    <cfRule type="cellIs" dxfId="2271" priority="97" operator="equal">
      <formula>0</formula>
    </cfRule>
  </conditionalFormatting>
  <conditionalFormatting sqref="AZ43 BE43 BJ43 BT43">
    <cfRule type="cellIs" dxfId="2270" priority="96" operator="lessThan">
      <formula>1</formula>
    </cfRule>
  </conditionalFormatting>
  <conditionalFormatting sqref="BA43">
    <cfRule type="cellIs" dxfId="2269" priority="95" operator="equal">
      <formula>0</formula>
    </cfRule>
  </conditionalFormatting>
  <conditionalFormatting sqref="BF43">
    <cfRule type="cellIs" dxfId="2268" priority="94" operator="equal">
      <formula>0</formula>
    </cfRule>
  </conditionalFormatting>
  <conditionalFormatting sqref="BK43">
    <cfRule type="cellIs" dxfId="2267" priority="93" operator="equal">
      <formula>0</formula>
    </cfRule>
  </conditionalFormatting>
  <conditionalFormatting sqref="BP43">
    <cfRule type="cellIs" dxfId="2266" priority="92" operator="equal">
      <formula>0</formula>
    </cfRule>
  </conditionalFormatting>
  <conditionalFormatting sqref="BU43">
    <cfRule type="cellIs" dxfId="2265" priority="91" operator="equal">
      <formula>0</formula>
    </cfRule>
  </conditionalFormatting>
  <conditionalFormatting sqref="AB43">
    <cfRule type="cellIs" dxfId="2264" priority="90" operator="equal">
      <formula>0</formula>
    </cfRule>
  </conditionalFormatting>
  <conditionalFormatting sqref="AF43">
    <cfRule type="cellIs" dxfId="2263" priority="89" operator="lessThan">
      <formula>1</formula>
    </cfRule>
  </conditionalFormatting>
  <conditionalFormatting sqref="AP43">
    <cfRule type="cellIs" dxfId="2262" priority="87" operator="lessThan">
      <formula>1</formula>
    </cfRule>
  </conditionalFormatting>
  <conditionalFormatting sqref="AK43 AU43">
    <cfRule type="cellIs" dxfId="2261" priority="88" operator="lessThan">
      <formula>1</formula>
    </cfRule>
  </conditionalFormatting>
  <conditionalFormatting sqref="AG43">
    <cfRule type="cellIs" dxfId="2260" priority="86" operator="equal">
      <formula>0</formula>
    </cfRule>
  </conditionalFormatting>
  <conditionalFormatting sqref="AQ43">
    <cfRule type="cellIs" dxfId="2259" priority="84" operator="equal">
      <formula>0</formula>
    </cfRule>
  </conditionalFormatting>
  <conditionalFormatting sqref="AL43">
    <cfRule type="cellIs" dxfId="2258" priority="85" operator="equal">
      <formula>0</formula>
    </cfRule>
  </conditionalFormatting>
  <conditionalFormatting sqref="AV43">
    <cfRule type="cellIs" dxfId="2257" priority="83" operator="equal">
      <formula>0</formula>
    </cfRule>
  </conditionalFormatting>
  <conditionalFormatting sqref="J43">
    <cfRule type="cellIs" dxfId="2256" priority="82" operator="greaterThan">
      <formula>1</formula>
    </cfRule>
  </conditionalFormatting>
  <conditionalFormatting sqref="I43">
    <cfRule type="cellIs" dxfId="2255" priority="81" operator="greaterThan">
      <formula>1</formula>
    </cfRule>
  </conditionalFormatting>
  <conditionalFormatting sqref="BO43">
    <cfRule type="cellIs" dxfId="2254" priority="80" operator="lessThan">
      <formula>1</formula>
    </cfRule>
  </conditionalFormatting>
  <conditionalFormatting sqref="H43">
    <cfRule type="cellIs" dxfId="2253" priority="79" operator="greaterThan">
      <formula>1</formula>
    </cfRule>
  </conditionalFormatting>
  <conditionalFormatting sqref="W8">
    <cfRule type="cellIs" dxfId="2252" priority="78" operator="lessThan">
      <formula>N8</formula>
    </cfRule>
  </conditionalFormatting>
  <conditionalFormatting sqref="W42:W44">
    <cfRule type="cellIs" dxfId="2251" priority="77" operator="lessThan">
      <formula>N42</formula>
    </cfRule>
  </conditionalFormatting>
  <conditionalFormatting sqref="J36">
    <cfRule type="cellIs" dxfId="2250" priority="76" operator="greaterThan">
      <formula>1</formula>
    </cfRule>
  </conditionalFormatting>
  <conditionalFormatting sqref="BV14 BQ14 BL14 BG14 BB14 AW14 AR14 AM14 AH14 AC14">
    <cfRule type="cellIs" dxfId="2249" priority="74" operator="lessThan">
      <formula>$R14</formula>
    </cfRule>
  </conditionalFormatting>
  <conditionalFormatting sqref="BA14">
    <cfRule type="cellIs" dxfId="2248" priority="73" operator="equal">
      <formula>0</formula>
    </cfRule>
  </conditionalFormatting>
  <conditionalFormatting sqref="BF14">
    <cfRule type="cellIs" dxfId="2247" priority="72" operator="equal">
      <formula>0</formula>
    </cfRule>
  </conditionalFormatting>
  <conditionalFormatting sqref="AV14">
    <cfRule type="cellIs" dxfId="2246" priority="71" operator="equal">
      <formula>0</formula>
    </cfRule>
  </conditionalFormatting>
  <conditionalFormatting sqref="AQ14">
    <cfRule type="cellIs" dxfId="2245" priority="70" operator="equal">
      <formula>0</formula>
    </cfRule>
  </conditionalFormatting>
  <conditionalFormatting sqref="BK14">
    <cfRule type="cellIs" dxfId="2244" priority="69" operator="equal">
      <formula>0</formula>
    </cfRule>
  </conditionalFormatting>
  <conditionalFormatting sqref="BP14">
    <cfRule type="cellIs" dxfId="2243" priority="68" operator="equal">
      <formula>0</formula>
    </cfRule>
  </conditionalFormatting>
  <conditionalFormatting sqref="BU14">
    <cfRule type="cellIs" dxfId="2242" priority="67" operator="equal">
      <formula>0</formula>
    </cfRule>
  </conditionalFormatting>
  <conditionalFormatting sqref="AQ14">
    <cfRule type="cellIs" dxfId="2241" priority="65" operator="equal">
      <formula>0</formula>
    </cfRule>
  </conditionalFormatting>
  <conditionalFormatting sqref="AL14">
    <cfRule type="cellIs" dxfId="2240" priority="66" operator="equal">
      <formula>0</formula>
    </cfRule>
  </conditionalFormatting>
  <conditionalFormatting sqref="Z14">
    <cfRule type="cellIs" dxfId="2239" priority="62" operator="lessThan">
      <formula>1</formula>
    </cfRule>
  </conditionalFormatting>
  <conditionalFormatting sqref="AA14">
    <cfRule type="cellIs" dxfId="2238" priority="61" operator="lessThan">
      <formula>1</formula>
    </cfRule>
  </conditionalFormatting>
  <conditionalFormatting sqref="G14">
    <cfRule type="cellIs" dxfId="2237" priority="64" operator="lessThan">
      <formula>F14</formula>
    </cfRule>
  </conditionalFormatting>
  <conditionalFormatting sqref="W14">
    <cfRule type="cellIs" dxfId="2236" priority="63" operator="lessThan">
      <formula>N14</formula>
    </cfRule>
  </conditionalFormatting>
  <conditionalFormatting sqref="H14">
    <cfRule type="cellIs" dxfId="2235" priority="60" operator="greaterThan">
      <formula>1</formula>
    </cfRule>
  </conditionalFormatting>
  <conditionalFormatting sqref="AZ14 BE14 BJ14 BT14">
    <cfRule type="cellIs" dxfId="2234" priority="59" operator="lessThan">
      <formula>1</formula>
    </cfRule>
  </conditionalFormatting>
  <conditionalFormatting sqref="AB14">
    <cfRule type="cellIs" dxfId="2233" priority="58" operator="equal">
      <formula>0</formula>
    </cfRule>
  </conditionalFormatting>
  <conditionalFormatting sqref="AF14">
    <cfRule type="cellIs" dxfId="2232" priority="57" operator="lessThan">
      <formula>1</formula>
    </cfRule>
  </conditionalFormatting>
  <conditionalFormatting sqref="AP14">
    <cfRule type="cellIs" dxfId="2231" priority="55" operator="lessThan">
      <formula>1</formula>
    </cfRule>
  </conditionalFormatting>
  <conditionalFormatting sqref="AK14 AU14">
    <cfRule type="cellIs" dxfId="2230" priority="56" operator="lessThan">
      <formula>1</formula>
    </cfRule>
  </conditionalFormatting>
  <conditionalFormatting sqref="AG14">
    <cfRule type="cellIs" dxfId="2229" priority="54" operator="equal">
      <formula>0</formula>
    </cfRule>
  </conditionalFormatting>
  <conditionalFormatting sqref="I14">
    <cfRule type="cellIs" dxfId="2228" priority="53" operator="greaterThan">
      <formula>1</formula>
    </cfRule>
  </conditionalFormatting>
  <conditionalFormatting sqref="J14">
    <cfRule type="cellIs" dxfId="2227" priority="52" operator="greaterThan">
      <formula>1</formula>
    </cfRule>
  </conditionalFormatting>
  <conditionalFormatting sqref="BO14">
    <cfRule type="cellIs" dxfId="2226" priority="51" operator="lessThan">
      <formula>1</formula>
    </cfRule>
  </conditionalFormatting>
  <conditionalFormatting sqref="I45">
    <cfRule type="cellIs" dxfId="2225" priority="50" operator="greaterThan">
      <formula>1</formula>
    </cfRule>
  </conditionalFormatting>
  <conditionalFormatting sqref="BT10 BO10">
    <cfRule type="cellIs" dxfId="2224" priority="49" operator="lessThan">
      <formula>1</formula>
    </cfRule>
  </conditionalFormatting>
  <conditionalFormatting sqref="BV10 BQ10 BL10 BG10 BB10 AW10 AR10 AM10 AH10 AC10">
    <cfRule type="cellIs" dxfId="2223" priority="48" operator="lessThan">
      <formula>$R10</formula>
    </cfRule>
  </conditionalFormatting>
  <conditionalFormatting sqref="AZ10 BE10 BJ10">
    <cfRule type="cellIs" dxfId="2222" priority="43" operator="lessThan">
      <formula>1</formula>
    </cfRule>
  </conditionalFormatting>
  <conditionalFormatting sqref="BK10">
    <cfRule type="cellIs" dxfId="2221" priority="40" operator="equal">
      <formula>0</formula>
    </cfRule>
  </conditionalFormatting>
  <conditionalFormatting sqref="BU10">
    <cfRule type="cellIs" dxfId="2220" priority="38" operator="equal">
      <formula>0</formula>
    </cfRule>
  </conditionalFormatting>
  <conditionalFormatting sqref="BF10">
    <cfRule type="cellIs" dxfId="2219" priority="37" operator="equal">
      <formula>0</formula>
    </cfRule>
  </conditionalFormatting>
  <conditionalFormatting sqref="AB10">
    <cfRule type="cellIs" dxfId="2218" priority="36" operator="equal">
      <formula>0</formula>
    </cfRule>
  </conditionalFormatting>
  <conditionalFormatting sqref="AV10">
    <cfRule type="cellIs" dxfId="2217" priority="29" operator="equal">
      <formula>0</formula>
    </cfRule>
  </conditionalFormatting>
  <conditionalFormatting sqref="Z10">
    <cfRule type="cellIs" dxfId="2216" priority="46" operator="lessThan">
      <formula>1</formula>
    </cfRule>
  </conditionalFormatting>
  <conditionalFormatting sqref="AA10">
    <cfRule type="cellIs" dxfId="2215" priority="45" operator="lessThan">
      <formula>1</formula>
    </cfRule>
  </conditionalFormatting>
  <conditionalFormatting sqref="W10">
    <cfRule type="cellIs" dxfId="2214" priority="47" operator="lessThan">
      <formula>N10</formula>
    </cfRule>
  </conditionalFormatting>
  <conditionalFormatting sqref="AQ10">
    <cfRule type="cellIs" dxfId="2213" priority="44" operator="equal">
      <formula>0</formula>
    </cfRule>
  </conditionalFormatting>
  <conditionalFormatting sqref="BA10">
    <cfRule type="cellIs" dxfId="2212" priority="42" operator="equal">
      <formula>0</formula>
    </cfRule>
  </conditionalFormatting>
  <conditionalFormatting sqref="BF10">
    <cfRule type="cellIs" dxfId="2211" priority="41" operator="equal">
      <formula>0</formula>
    </cfRule>
  </conditionalFormatting>
  <conditionalFormatting sqref="BP10">
    <cfRule type="cellIs" dxfId="2210" priority="39" operator="equal">
      <formula>0</formula>
    </cfRule>
  </conditionalFormatting>
  <conditionalFormatting sqref="AF10">
    <cfRule type="cellIs" dxfId="2209" priority="35" operator="lessThan">
      <formula>1</formula>
    </cfRule>
  </conditionalFormatting>
  <conditionalFormatting sqref="AP10">
    <cfRule type="cellIs" dxfId="2208" priority="33" operator="lessThan">
      <formula>1</formula>
    </cfRule>
  </conditionalFormatting>
  <conditionalFormatting sqref="AK10 AU10">
    <cfRule type="cellIs" dxfId="2207" priority="34" operator="lessThan">
      <formula>1</formula>
    </cfRule>
  </conditionalFormatting>
  <conditionalFormatting sqref="AG10">
    <cfRule type="cellIs" dxfId="2206" priority="32" operator="equal">
      <formula>0</formula>
    </cfRule>
  </conditionalFormatting>
  <conditionalFormatting sqref="AL10">
    <cfRule type="cellIs" dxfId="2205" priority="31" operator="equal">
      <formula>0</formula>
    </cfRule>
  </conditionalFormatting>
  <conditionalFormatting sqref="AQ10">
    <cfRule type="cellIs" dxfId="2204" priority="30" operator="equal">
      <formula>0</formula>
    </cfRule>
  </conditionalFormatting>
  <conditionalFormatting sqref="G10">
    <cfRule type="cellIs" dxfId="2203" priority="28" operator="lessThan">
      <formula>F10</formula>
    </cfRule>
  </conditionalFormatting>
  <conditionalFormatting sqref="H10">
    <cfRule type="cellIs" dxfId="2202" priority="27" operator="greaterThan">
      <formula>1</formula>
    </cfRule>
  </conditionalFormatting>
  <conditionalFormatting sqref="I10">
    <cfRule type="cellIs" dxfId="2201" priority="26" operator="greaterThan">
      <formula>1</formula>
    </cfRule>
  </conditionalFormatting>
  <conditionalFormatting sqref="J10">
    <cfRule type="cellIs" dxfId="2200" priority="25" operator="greaterThan">
      <formula>1</formula>
    </cfRule>
  </conditionalFormatting>
  <conditionalFormatting sqref="J23">
    <cfRule type="cellIs" dxfId="2199" priority="24" operator="greaterThan">
      <formula>1</formula>
    </cfRule>
  </conditionalFormatting>
  <conditionalFormatting sqref="J22">
    <cfRule type="cellIs" dxfId="2198" priority="23" operator="greaterThan">
      <formula>1</formula>
    </cfRule>
  </conditionalFormatting>
  <conditionalFormatting sqref="J25">
    <cfRule type="cellIs" dxfId="2197" priority="22" operator="greaterThan">
      <formula>1</formula>
    </cfRule>
  </conditionalFormatting>
  <conditionalFormatting sqref="J45">
    <cfRule type="cellIs" dxfId="2196" priority="21" operator="greaterThan">
      <formula>1</formula>
    </cfRule>
  </conditionalFormatting>
  <conditionalFormatting sqref="I41:J41">
    <cfRule type="cellIs" dxfId="2195" priority="20" operator="greaterThan">
      <formula>1</formula>
    </cfRule>
  </conditionalFormatting>
  <conditionalFormatting sqref="W48">
    <cfRule type="cellIs" dxfId="2194" priority="19" operator="lessThan">
      <formula>N48</formula>
    </cfRule>
  </conditionalFormatting>
  <conditionalFormatting sqref="G48">
    <cfRule type="cellIs" dxfId="2193" priority="18" operator="lessThan">
      <formula>F48</formula>
    </cfRule>
  </conditionalFormatting>
  <conditionalFormatting sqref="AA48">
    <cfRule type="cellIs" dxfId="2192" priority="16" operator="lessThan">
      <formula>1</formula>
    </cfRule>
  </conditionalFormatting>
  <conditionalFormatting sqref="Z48">
    <cfRule type="cellIs" dxfId="2191" priority="17" operator="lessThan">
      <formula>1</formula>
    </cfRule>
  </conditionalFormatting>
  <conditionalFormatting sqref="H48">
    <cfRule type="cellIs" dxfId="2190" priority="15" operator="greaterThan">
      <formula>1</formula>
    </cfRule>
  </conditionalFormatting>
  <conditionalFormatting sqref="I48">
    <cfRule type="cellIs" dxfId="2189" priority="14" operator="greaterThan">
      <formula>1</formula>
    </cfRule>
  </conditionalFormatting>
  <conditionalFormatting sqref="AV48 AL48 AG48 BU48 BP48 BK48 BA48 BF48 AB48 AQ48">
    <cfRule type="cellIs" dxfId="2188" priority="13" operator="equal">
      <formula>0</formula>
    </cfRule>
  </conditionalFormatting>
  <conditionalFormatting sqref="AC48 AM48 AR48 BG48 BL48 BQ48 BV48 AW48 BB48 AH48">
    <cfRule type="cellIs" dxfId="2187" priority="12" operator="lessThan">
      <formula>$R48</formula>
    </cfRule>
  </conditionalFormatting>
  <conditionalFormatting sqref="AZ48 BE48 BJ48 BT48">
    <cfRule type="cellIs" dxfId="2186" priority="11" operator="lessThan">
      <formula>1</formula>
    </cfRule>
  </conditionalFormatting>
  <conditionalFormatting sqref="AF48">
    <cfRule type="cellIs" dxfId="2185" priority="10" operator="lessThan">
      <formula>1</formula>
    </cfRule>
  </conditionalFormatting>
  <conditionalFormatting sqref="AU48 AK48 AP48">
    <cfRule type="cellIs" dxfId="2184" priority="9" operator="lessThan">
      <formula>1</formula>
    </cfRule>
  </conditionalFormatting>
  <conditionalFormatting sqref="J48">
    <cfRule type="cellIs" dxfId="2183" priority="8" operator="greaterThan">
      <formula>1</formula>
    </cfRule>
  </conditionalFormatting>
  <conditionalFormatting sqref="BO48">
    <cfRule type="cellIs" dxfId="2182" priority="7" operator="lessThan">
      <formula>1</formula>
    </cfRule>
  </conditionalFormatting>
  <conditionalFormatting sqref="I21">
    <cfRule type="cellIs" dxfId="2181" priority="6" operator="greaterThan">
      <formula>1</formula>
    </cfRule>
  </conditionalFormatting>
  <conditionalFormatting sqref="J21">
    <cfRule type="cellIs" dxfId="2180" priority="5" operator="greaterThan">
      <formula>1</formula>
    </cfRule>
  </conditionalFormatting>
  <conditionalFormatting sqref="AQ9">
    <cfRule type="cellIs" dxfId="2179" priority="4" operator="equal">
      <formula>0</formula>
    </cfRule>
  </conditionalFormatting>
  <conditionalFormatting sqref="AQ9">
    <cfRule type="cellIs" dxfId="2178" priority="3" operator="equal">
      <formula>0</formula>
    </cfRule>
  </conditionalFormatting>
  <conditionalFormatting sqref="AQ5">
    <cfRule type="cellIs" dxfId="2177" priority="2" operator="equal">
      <formula>0</formula>
    </cfRule>
  </conditionalFormatting>
  <conditionalFormatting sqref="AQ5">
    <cfRule type="cellIs" dxfId="2176" priority="1" operator="equal">
      <formula>0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9"/>
  <sheetViews>
    <sheetView zoomScale="80" zoomScaleNormal="80" zoomScalePageLayoutView="68" workbookViewId="0">
      <pane xSplit="26" ySplit="4" topLeftCell="AF5" activePane="bottomRight" state="frozen"/>
      <selection pane="topRight" activeCell="AA1" sqref="AA1"/>
      <selection pane="bottomLeft" activeCell="A5" sqref="A5"/>
      <selection pane="bottomRight" activeCell="L20" sqref="L20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6" bestFit="1" customWidth="1"/>
    <col min="3" max="3" width="6.140625" style="2" customWidth="1"/>
    <col min="4" max="4" width="8.7109375" style="2" customWidth="1"/>
    <col min="5" max="5" width="13.5703125" style="5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5.140625" style="2" hidden="1" customWidth="1"/>
    <col min="12" max="12" width="12.7109375" style="3" customWidth="1"/>
    <col min="13" max="13" width="11.7109375" style="2" hidden="1" customWidth="1"/>
    <col min="14" max="14" width="15.85546875" style="369" bestFit="1" customWidth="1"/>
    <col min="15" max="15" width="12.5703125" style="3" hidden="1" customWidth="1"/>
    <col min="16" max="16" width="15.85546875" style="3" hidden="1" customWidth="1"/>
    <col min="17" max="17" width="19.28515625" style="3" hidden="1" customWidth="1"/>
    <col min="18" max="18" width="10.5703125" style="2" customWidth="1"/>
    <col min="19" max="19" width="6.7109375" style="2" hidden="1" customWidth="1"/>
    <col min="20" max="20" width="6.85546875" style="4" hidden="1" customWidth="1"/>
    <col min="21" max="21" width="12.4257812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4.85546875" style="1" customWidth="1"/>
    <col min="28" max="28" width="14.7109375" style="1" customWidth="1"/>
    <col min="29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39" width="11.28515625" style="1" customWidth="1"/>
    <col min="40" max="41" width="15" style="1" bestFit="1" customWidth="1"/>
    <col min="42" max="42" width="14.5703125" style="1" bestFit="1" customWidth="1"/>
    <col min="43" max="43" width="12.7109375" style="1" customWidth="1"/>
    <col min="44" max="44" width="11.28515625" style="1" customWidth="1"/>
    <col min="45" max="45" width="15" style="1" bestFit="1" customWidth="1"/>
    <col min="46" max="46" width="15" style="1" customWidth="1"/>
    <col min="47" max="47" width="15.140625" style="1" bestFit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1.28515625" style="1" hidden="1" customWidth="1"/>
    <col min="53" max="53" width="12.140625" style="1" hidden="1" customWidth="1"/>
    <col min="54" max="55" width="11.28515625" style="1" hidden="1" customWidth="1"/>
    <col min="56" max="56" width="12.85546875" style="1" hidden="1" customWidth="1"/>
    <col min="57" max="57" width="11.28515625" style="1" hidden="1" customWidth="1"/>
    <col min="58" max="58" width="12.140625" style="1" hidden="1" customWidth="1"/>
    <col min="59" max="59" width="11.28515625" style="1" hidden="1" customWidth="1"/>
    <col min="60" max="60" width="13" style="1" hidden="1" customWidth="1"/>
    <col min="61" max="61" width="13.140625" style="1" hidden="1" customWidth="1"/>
    <col min="62" max="62" width="11.28515625" style="1" hidden="1" customWidth="1"/>
    <col min="63" max="63" width="12.140625" style="1" hidden="1" customWidth="1"/>
    <col min="64" max="65" width="11.28515625" style="1" hidden="1" customWidth="1"/>
    <col min="66" max="66" width="15" style="1" hidden="1" customWidth="1"/>
    <col min="67" max="67" width="14.42578125" style="1" hidden="1" customWidth="1"/>
    <col min="68" max="68" width="12.140625" style="1" hidden="1" customWidth="1"/>
    <col min="69" max="69" width="13.5703125" style="1" hidden="1" customWidth="1"/>
    <col min="70" max="71" width="15" style="1" hidden="1" customWidth="1"/>
    <col min="72" max="72" width="15.140625" style="1" hidden="1" customWidth="1"/>
    <col min="73" max="74" width="13.5703125" style="1" hidden="1" customWidth="1"/>
    <col min="75" max="75" width="15" style="1" hidden="1" customWidth="1"/>
    <col min="76" max="76" width="12" style="1" hidden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04"/>
      <c r="C1" s="304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21"/>
      <c r="O1" s="311">
        <f>360*0.98</f>
        <v>352.8</v>
      </c>
      <c r="P1" s="311"/>
      <c r="Q1" s="311"/>
      <c r="R1" s="310">
        <f>O1</f>
        <v>352.8</v>
      </c>
      <c r="S1" s="309">
        <f>O1</f>
        <v>352.8</v>
      </c>
      <c r="V1" s="308"/>
      <c r="W1" s="307"/>
      <c r="X1" s="15"/>
      <c r="Y1" s="306"/>
    </row>
    <row r="2" spans="1:76" ht="18.75" customHeight="1" x14ac:dyDescent="0.35">
      <c r="A2" s="305"/>
      <c r="B2" s="304"/>
      <c r="C2" s="304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22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299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323" t="s">
        <v>137</v>
      </c>
      <c r="P3" s="297"/>
      <c r="Q3" s="297"/>
      <c r="R3" s="296">
        <v>45205</v>
      </c>
      <c r="S3" s="296"/>
      <c r="T3" s="295"/>
      <c r="V3" s="294"/>
      <c r="W3" s="293"/>
      <c r="X3" s="292"/>
      <c r="Y3" s="291">
        <f>R3</f>
        <v>45205</v>
      </c>
      <c r="Z3" s="287">
        <v>6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314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286" t="s">
        <v>136</v>
      </c>
      <c r="B4" s="285" t="s">
        <v>135</v>
      </c>
      <c r="C4" s="285" t="s">
        <v>134</v>
      </c>
      <c r="D4" s="284" t="s">
        <v>133</v>
      </c>
      <c r="E4" s="284" t="s">
        <v>132</v>
      </c>
      <c r="F4" s="273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>
        <v>6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203" t="s">
        <v>20</v>
      </c>
      <c r="B5" s="227" t="s">
        <v>72</v>
      </c>
      <c r="C5" s="202" t="s">
        <v>70</v>
      </c>
      <c r="D5" s="247" t="s">
        <v>98</v>
      </c>
      <c r="E5" s="316">
        <v>11173458</v>
      </c>
      <c r="F5" s="198">
        <v>4</v>
      </c>
      <c r="G5" s="258">
        <v>4</v>
      </c>
      <c r="H5" s="246"/>
      <c r="I5" s="246"/>
      <c r="J5" s="245"/>
      <c r="K5" s="212">
        <v>0.39900000000000002</v>
      </c>
      <c r="L5" s="225"/>
      <c r="M5" s="212">
        <f t="shared" ref="M5:M34" si="0">K5</f>
        <v>0.39900000000000002</v>
      </c>
      <c r="N5" s="224">
        <v>3537</v>
      </c>
      <c r="O5" s="157">
        <f t="shared" ref="O5:O34" si="1">(N5*M5)</f>
        <v>1411.2630000000001</v>
      </c>
      <c r="P5" s="157">
        <f t="shared" ref="P5:P34" si="2">G5*$R$1</f>
        <v>1411.2</v>
      </c>
      <c r="Q5" s="157">
        <f t="shared" ref="Q5:Q34" si="3">(P5-((H5+I5)))+(J5)</f>
        <v>1411.2</v>
      </c>
      <c r="R5" s="209">
        <f t="shared" ref="R5:R53" si="4">O5/Q5</f>
        <v>1.000044642857143</v>
      </c>
      <c r="S5" s="222">
        <f t="shared" ref="S5:S34" si="5">R5*100</f>
        <v>100.00446428571431</v>
      </c>
      <c r="T5" s="243">
        <v>100</v>
      </c>
      <c r="U5" s="220">
        <f t="shared" ref="U5:U51" si="6">((((G5*$S$1))*T5)/K5)/100</f>
        <v>3536.8421052631579</v>
      </c>
      <c r="V5" s="219">
        <f t="shared" ref="V5:V34" si="7">M5</f>
        <v>0.39900000000000002</v>
      </c>
      <c r="W5" s="223"/>
      <c r="X5" s="218">
        <f t="shared" ref="X5:X34" si="8">W5*V5</f>
        <v>0</v>
      </c>
      <c r="Y5" s="187">
        <f t="shared" ref="Y5:Y52" si="9">X5/Q5</f>
        <v>0</v>
      </c>
      <c r="Z5" s="217">
        <f t="shared" ref="Z5:Z51" si="10">W5/N5</f>
        <v>0</v>
      </c>
      <c r="AA5" s="185">
        <f t="shared" ref="AA5:AA34" si="11">($N5/$Z$3)*AE$3</f>
        <v>589.5</v>
      </c>
      <c r="AB5" s="214">
        <v>590</v>
      </c>
      <c r="AC5" s="215">
        <f t="shared" ref="AC5:AC52" si="12">AE5/$Q5</f>
        <v>1.000892857142857</v>
      </c>
      <c r="AD5" s="214">
        <f t="shared" ref="AD5:AD34" si="13">AB5*$M5</f>
        <v>235.41000000000003</v>
      </c>
      <c r="AE5" s="214">
        <f t="shared" ref="AE5:AE34" si="14">(AD5/AE$3)*$Z$3</f>
        <v>1412.46</v>
      </c>
      <c r="AF5" s="216">
        <f t="shared" ref="AF5:AF34" si="15">($N5/$Z$3)*AJ$3</f>
        <v>1179</v>
      </c>
      <c r="AG5" s="214">
        <v>2760</v>
      </c>
      <c r="AH5" s="215">
        <f t="shared" ref="AH5:AH52" si="16">AJ5/$Q5</f>
        <v>2.3410714285714285</v>
      </c>
      <c r="AI5" s="214">
        <f t="shared" ref="AI5:AI34" si="17">AG5*$M5</f>
        <v>1101.24</v>
      </c>
      <c r="AJ5" s="214">
        <f t="shared" ref="AJ5:AJ34" si="18">(AI5/AJ$3)*$Z$3</f>
        <v>3303.7200000000003</v>
      </c>
      <c r="AK5" s="185">
        <f t="shared" ref="AK5:AK34" si="19">($N5/$Z$3)*AO$3</f>
        <v>1768.5</v>
      </c>
      <c r="AL5" s="214">
        <v>2760</v>
      </c>
      <c r="AM5" s="215">
        <f t="shared" ref="AM5:AM52" si="20">AO5/$Q5</f>
        <v>1.5607142857142857</v>
      </c>
      <c r="AN5" s="214">
        <f t="shared" ref="AN5:AN34" si="21">AL5*$M5</f>
        <v>1101.24</v>
      </c>
      <c r="AO5" s="214">
        <f t="shared" ref="AO5:AO34" si="22">(AN5/AO$3)*$Z$3</f>
        <v>2202.48</v>
      </c>
      <c r="AP5" s="185">
        <f t="shared" ref="AP5:AP34" si="23">($N5/$Z$3)*AT$3</f>
        <v>2358</v>
      </c>
      <c r="AQ5" s="214">
        <v>2760</v>
      </c>
      <c r="AR5" s="215">
        <f t="shared" ref="AR5:AR52" si="24">AT5/$Q5</f>
        <v>1.1705357142857142</v>
      </c>
      <c r="AS5" s="214">
        <f t="shared" ref="AS5:AS34" si="25">AQ5*$M5</f>
        <v>1101.24</v>
      </c>
      <c r="AT5" s="214">
        <f t="shared" ref="AT5:AT34" si="26">(AS5/AT$3)*$Z$3</f>
        <v>1651.8600000000001</v>
      </c>
      <c r="AU5" s="185">
        <f t="shared" ref="AU5:AU34" si="27">($N5/$Z$3)*AY$3</f>
        <v>2652.75</v>
      </c>
      <c r="AV5" s="214">
        <v>2653</v>
      </c>
      <c r="AW5" s="215">
        <f t="shared" ref="AW5:AW52" si="28">AY5/$Q5</f>
        <v>1.0001388888888889</v>
      </c>
      <c r="AX5" s="214">
        <f t="shared" ref="AX5:AX34" si="29">AV5*$M5</f>
        <v>1058.547</v>
      </c>
      <c r="AY5" s="214">
        <f t="shared" ref="AY5:AY34" si="30">(AX5/AY$3)*$Z$3</f>
        <v>1411.396</v>
      </c>
      <c r="AZ5" s="185">
        <f t="shared" ref="AZ5:AZ34" si="31">($N5/$Z$3)*BD$3</f>
        <v>3242.25</v>
      </c>
      <c r="BA5" s="214"/>
      <c r="BB5" s="215">
        <f t="shared" ref="BB5:BB52" si="32">BD5/$Q5</f>
        <v>0</v>
      </c>
      <c r="BC5" s="214">
        <f t="shared" ref="BC5:BC34" si="33">BA5*$M5</f>
        <v>0</v>
      </c>
      <c r="BD5" s="214">
        <f t="shared" ref="BD5:BD34" si="34">(BC5/BD$3)*$Z$3</f>
        <v>0</v>
      </c>
      <c r="BE5" s="185">
        <f t="shared" ref="BE5:BE34" si="35">($N5/$Z$3)*BI$3</f>
        <v>3831.75</v>
      </c>
      <c r="BF5" s="214"/>
      <c r="BG5" s="215">
        <f t="shared" ref="BG5:BG52" si="36">BI5/$Q5</f>
        <v>0</v>
      </c>
      <c r="BH5" s="214">
        <f t="shared" ref="BH5:BH34" si="37">BF5*$M5</f>
        <v>0</v>
      </c>
      <c r="BI5" s="214">
        <f t="shared" ref="BI5:BI34" si="38">(BH5/BI$3)*$Z$3</f>
        <v>0</v>
      </c>
      <c r="BJ5" s="185">
        <f t="shared" ref="BJ5:BJ34" si="39">($N5/$Z$3)*BN$3</f>
        <v>4421.25</v>
      </c>
      <c r="BK5" s="214"/>
      <c r="BL5" s="215">
        <f t="shared" ref="BL5:BL52" si="40">BN5/$Q5</f>
        <v>0</v>
      </c>
      <c r="BM5" s="214">
        <f t="shared" ref="BM5:BM34" si="41">BK5*$M5</f>
        <v>0</v>
      </c>
      <c r="BN5" s="214">
        <f t="shared" ref="BN5:BN34" si="42">(BM5/BN$3)*$Z$3</f>
        <v>0</v>
      </c>
      <c r="BO5" s="185">
        <f t="shared" ref="BO5:BO34" si="43">($N5/$Z$3)*BS$3</f>
        <v>5010.75</v>
      </c>
      <c r="BP5" s="214"/>
      <c r="BQ5" s="215">
        <f t="shared" ref="BQ5:BQ52" si="44">BS5/$Q5</f>
        <v>0</v>
      </c>
      <c r="BR5" s="214">
        <f t="shared" ref="BR5:BR34" si="45">BP5*$M5</f>
        <v>0</v>
      </c>
      <c r="BS5" s="214">
        <f t="shared" ref="BS5:BS34" si="46">(BR5/BS$3)*$Z$3</f>
        <v>0</v>
      </c>
      <c r="BT5" s="185">
        <f t="shared" ref="BT5:BT34" si="47">($N5/$Z$3)*BX$3</f>
        <v>5600.25</v>
      </c>
      <c r="BU5" s="214"/>
      <c r="BV5" s="215">
        <f t="shared" ref="BV5:BV52" si="48">BX5/$Q5</f>
        <v>0</v>
      </c>
      <c r="BW5" s="242">
        <f t="shared" ref="BW5:BW34" si="49">BU5*$M5</f>
        <v>0</v>
      </c>
      <c r="BX5" s="242">
        <f t="shared" ref="BX5:BX34" si="50">(BW5/BX$3)*$Z$3</f>
        <v>0</v>
      </c>
    </row>
    <row r="6" spans="1:76" s="181" customFormat="1" ht="22.5" customHeight="1" x14ac:dyDescent="0.2">
      <c r="A6" s="203" t="s">
        <v>20</v>
      </c>
      <c r="B6" s="227" t="s">
        <v>51</v>
      </c>
      <c r="C6" s="202" t="s">
        <v>70</v>
      </c>
      <c r="D6" s="247" t="s">
        <v>97</v>
      </c>
      <c r="E6" s="316">
        <v>11160742</v>
      </c>
      <c r="F6" s="198">
        <v>7</v>
      </c>
      <c r="G6" s="258">
        <v>7</v>
      </c>
      <c r="H6" s="246"/>
      <c r="I6" s="245"/>
      <c r="J6" s="245"/>
      <c r="K6" s="212">
        <v>2.6002000000000001</v>
      </c>
      <c r="L6" s="225">
        <v>564</v>
      </c>
      <c r="M6" s="212">
        <f t="shared" si="0"/>
        <v>2.6002000000000001</v>
      </c>
      <c r="N6" s="224">
        <v>564</v>
      </c>
      <c r="O6" s="157">
        <f t="shared" si="1"/>
        <v>1466.5128</v>
      </c>
      <c r="P6" s="157">
        <f t="shared" si="2"/>
        <v>2469.6</v>
      </c>
      <c r="Q6" s="157">
        <f t="shared" si="3"/>
        <v>2469.6</v>
      </c>
      <c r="R6" s="209">
        <f t="shared" si="4"/>
        <v>0.59382604470359568</v>
      </c>
      <c r="S6" s="222">
        <f t="shared" si="5"/>
        <v>59.382604470359567</v>
      </c>
      <c r="T6" s="243">
        <v>59.9</v>
      </c>
      <c r="U6" s="220">
        <f t="shared" si="6"/>
        <v>568.91408353203587</v>
      </c>
      <c r="V6" s="219">
        <f t="shared" si="7"/>
        <v>2.6002000000000001</v>
      </c>
      <c r="W6" s="223"/>
      <c r="X6" s="218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94</v>
      </c>
      <c r="AB6" s="214">
        <v>80</v>
      </c>
      <c r="AC6" s="215">
        <f t="shared" si="12"/>
        <v>0.5053838678328475</v>
      </c>
      <c r="AD6" s="214">
        <f t="shared" si="13"/>
        <v>208.01600000000002</v>
      </c>
      <c r="AE6" s="214">
        <f t="shared" si="14"/>
        <v>1248.096</v>
      </c>
      <c r="AF6" s="216">
        <f t="shared" si="15"/>
        <v>188</v>
      </c>
      <c r="AG6" s="214">
        <v>80</v>
      </c>
      <c r="AH6" s="215">
        <f t="shared" si="16"/>
        <v>0.25269193391642375</v>
      </c>
      <c r="AI6" s="214">
        <f t="shared" si="17"/>
        <v>208.01600000000002</v>
      </c>
      <c r="AJ6" s="214">
        <f t="shared" si="18"/>
        <v>624.048</v>
      </c>
      <c r="AK6" s="185">
        <f t="shared" si="19"/>
        <v>282</v>
      </c>
      <c r="AL6" s="214">
        <v>110</v>
      </c>
      <c r="AM6" s="215">
        <f t="shared" si="20"/>
        <v>0.23163427275672174</v>
      </c>
      <c r="AN6" s="214">
        <f t="shared" si="21"/>
        <v>286.02199999999999</v>
      </c>
      <c r="AO6" s="214">
        <f t="shared" si="22"/>
        <v>572.04399999999998</v>
      </c>
      <c r="AP6" s="185">
        <f t="shared" si="23"/>
        <v>376</v>
      </c>
      <c r="AQ6" s="214">
        <v>130</v>
      </c>
      <c r="AR6" s="215">
        <f t="shared" si="24"/>
        <v>0.20531219630709427</v>
      </c>
      <c r="AS6" s="214">
        <f t="shared" si="25"/>
        <v>338.02600000000001</v>
      </c>
      <c r="AT6" s="214">
        <f t="shared" si="26"/>
        <v>507.03899999999999</v>
      </c>
      <c r="AU6" s="185">
        <f t="shared" si="27"/>
        <v>423</v>
      </c>
      <c r="AV6" s="214">
        <v>160</v>
      </c>
      <c r="AW6" s="215">
        <f t="shared" si="28"/>
        <v>0.22461505237015442</v>
      </c>
      <c r="AX6" s="214">
        <f t="shared" si="29"/>
        <v>416.03200000000004</v>
      </c>
      <c r="AY6" s="214">
        <f t="shared" si="30"/>
        <v>554.70933333333335</v>
      </c>
      <c r="AZ6" s="185">
        <f t="shared" si="31"/>
        <v>517</v>
      </c>
      <c r="BA6" s="214"/>
      <c r="BB6" s="215">
        <f t="shared" si="32"/>
        <v>0</v>
      </c>
      <c r="BC6" s="214">
        <f t="shared" si="33"/>
        <v>0</v>
      </c>
      <c r="BD6" s="214">
        <f t="shared" si="34"/>
        <v>0</v>
      </c>
      <c r="BE6" s="185">
        <f t="shared" si="35"/>
        <v>611</v>
      </c>
      <c r="BF6" s="214"/>
      <c r="BG6" s="215">
        <f t="shared" si="36"/>
        <v>0</v>
      </c>
      <c r="BH6" s="214">
        <f t="shared" si="37"/>
        <v>0</v>
      </c>
      <c r="BI6" s="214">
        <f t="shared" si="38"/>
        <v>0</v>
      </c>
      <c r="BJ6" s="185">
        <f t="shared" si="39"/>
        <v>705</v>
      </c>
      <c r="BK6" s="214"/>
      <c r="BL6" s="215">
        <f t="shared" si="40"/>
        <v>0</v>
      </c>
      <c r="BM6" s="214">
        <f t="shared" si="41"/>
        <v>0</v>
      </c>
      <c r="BN6" s="214">
        <f t="shared" si="42"/>
        <v>0</v>
      </c>
      <c r="BO6" s="185">
        <f t="shared" si="43"/>
        <v>799</v>
      </c>
      <c r="BP6" s="214"/>
      <c r="BQ6" s="215">
        <f t="shared" si="44"/>
        <v>0</v>
      </c>
      <c r="BR6" s="214">
        <f t="shared" si="45"/>
        <v>0</v>
      </c>
      <c r="BS6" s="214">
        <f t="shared" si="46"/>
        <v>0</v>
      </c>
      <c r="BT6" s="185">
        <f t="shared" si="47"/>
        <v>893</v>
      </c>
      <c r="BU6" s="214"/>
      <c r="BV6" s="215">
        <f t="shared" si="48"/>
        <v>0</v>
      </c>
      <c r="BW6" s="242">
        <f t="shared" si="49"/>
        <v>0</v>
      </c>
      <c r="BX6" s="242">
        <f t="shared" si="50"/>
        <v>0</v>
      </c>
    </row>
    <row r="7" spans="1:76" s="181" customFormat="1" ht="23.25" customHeight="1" x14ac:dyDescent="0.2">
      <c r="A7" s="203" t="s">
        <v>20</v>
      </c>
      <c r="B7" s="227" t="s">
        <v>51</v>
      </c>
      <c r="C7" s="202" t="s">
        <v>70</v>
      </c>
      <c r="D7" s="247" t="s">
        <v>96</v>
      </c>
      <c r="E7" s="316">
        <v>11160742</v>
      </c>
      <c r="F7" s="198">
        <v>7</v>
      </c>
      <c r="G7" s="258">
        <v>7</v>
      </c>
      <c r="H7" s="246"/>
      <c r="I7" s="245">
        <v>360</v>
      </c>
      <c r="J7" s="245">
        <v>360</v>
      </c>
      <c r="K7" s="212">
        <v>2.6002000000000001</v>
      </c>
      <c r="L7" s="225">
        <v>563</v>
      </c>
      <c r="M7" s="212">
        <f t="shared" si="0"/>
        <v>2.6002000000000001</v>
      </c>
      <c r="N7" s="224">
        <v>563</v>
      </c>
      <c r="O7" s="157">
        <f t="shared" si="1"/>
        <v>1463.9126000000001</v>
      </c>
      <c r="P7" s="157">
        <f t="shared" si="2"/>
        <v>2469.6</v>
      </c>
      <c r="Q7" s="157">
        <f t="shared" si="3"/>
        <v>2469.6</v>
      </c>
      <c r="R7" s="209">
        <f t="shared" si="4"/>
        <v>0.59277316164561067</v>
      </c>
      <c r="S7" s="222">
        <f t="shared" si="5"/>
        <v>59.277316164561064</v>
      </c>
      <c r="T7" s="243">
        <v>59.7</v>
      </c>
      <c r="U7" s="220">
        <f t="shared" si="6"/>
        <v>567.01453734328129</v>
      </c>
      <c r="V7" s="219">
        <f t="shared" si="7"/>
        <v>2.6002000000000001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93.833333333333329</v>
      </c>
      <c r="AB7" s="214">
        <v>50</v>
      </c>
      <c r="AC7" s="215">
        <f t="shared" si="12"/>
        <v>0.31586491739552963</v>
      </c>
      <c r="AD7" s="214">
        <f t="shared" si="13"/>
        <v>130.01</v>
      </c>
      <c r="AE7" s="214">
        <f t="shared" si="14"/>
        <v>780.06</v>
      </c>
      <c r="AF7" s="216">
        <f t="shared" si="15"/>
        <v>187.66666666666666</v>
      </c>
      <c r="AG7" s="214">
        <v>130</v>
      </c>
      <c r="AH7" s="215">
        <f t="shared" si="16"/>
        <v>0.41062439261418854</v>
      </c>
      <c r="AI7" s="214">
        <f t="shared" si="17"/>
        <v>338.02600000000001</v>
      </c>
      <c r="AJ7" s="214">
        <f t="shared" si="18"/>
        <v>1014.078</v>
      </c>
      <c r="AK7" s="185">
        <f t="shared" si="19"/>
        <v>281.5</v>
      </c>
      <c r="AL7" s="214">
        <v>150</v>
      </c>
      <c r="AM7" s="215">
        <f t="shared" si="20"/>
        <v>0.31586491739552974</v>
      </c>
      <c r="AN7" s="214">
        <f t="shared" si="21"/>
        <v>390.03000000000003</v>
      </c>
      <c r="AO7" s="214">
        <f t="shared" si="22"/>
        <v>780.06000000000017</v>
      </c>
      <c r="AP7" s="185">
        <f t="shared" si="23"/>
        <v>375.33333333333331</v>
      </c>
      <c r="AQ7" s="214">
        <v>170</v>
      </c>
      <c r="AR7" s="215">
        <f t="shared" si="24"/>
        <v>0.26848517978620018</v>
      </c>
      <c r="AS7" s="214">
        <f t="shared" si="25"/>
        <v>442.03399999999999</v>
      </c>
      <c r="AT7" s="214">
        <f t="shared" si="26"/>
        <v>663.05099999999993</v>
      </c>
      <c r="AU7" s="185">
        <f t="shared" si="27"/>
        <v>422.25</v>
      </c>
      <c r="AV7" s="214">
        <v>200</v>
      </c>
      <c r="AW7" s="215">
        <f t="shared" si="28"/>
        <v>0.280768815462693</v>
      </c>
      <c r="AX7" s="214">
        <f t="shared" si="29"/>
        <v>520.04</v>
      </c>
      <c r="AY7" s="214">
        <f t="shared" si="30"/>
        <v>693.38666666666654</v>
      </c>
      <c r="AZ7" s="185">
        <f t="shared" si="31"/>
        <v>516.08333333333326</v>
      </c>
      <c r="BA7" s="214"/>
      <c r="BB7" s="215">
        <f t="shared" si="32"/>
        <v>0</v>
      </c>
      <c r="BC7" s="214">
        <f t="shared" si="33"/>
        <v>0</v>
      </c>
      <c r="BD7" s="214">
        <f t="shared" si="34"/>
        <v>0</v>
      </c>
      <c r="BE7" s="185">
        <f t="shared" si="35"/>
        <v>609.91666666666663</v>
      </c>
      <c r="BF7" s="214"/>
      <c r="BG7" s="215">
        <f t="shared" si="36"/>
        <v>0</v>
      </c>
      <c r="BH7" s="214">
        <f t="shared" si="37"/>
        <v>0</v>
      </c>
      <c r="BI7" s="214">
        <f t="shared" si="38"/>
        <v>0</v>
      </c>
      <c r="BJ7" s="185">
        <f t="shared" si="39"/>
        <v>703.75</v>
      </c>
      <c r="BK7" s="214"/>
      <c r="BL7" s="215">
        <f t="shared" si="40"/>
        <v>0</v>
      </c>
      <c r="BM7" s="214">
        <f t="shared" si="41"/>
        <v>0</v>
      </c>
      <c r="BN7" s="214">
        <f t="shared" si="42"/>
        <v>0</v>
      </c>
      <c r="BO7" s="185">
        <f t="shared" si="43"/>
        <v>797.58333333333326</v>
      </c>
      <c r="BP7" s="214"/>
      <c r="BQ7" s="215">
        <f t="shared" si="44"/>
        <v>0</v>
      </c>
      <c r="BR7" s="214">
        <f t="shared" si="45"/>
        <v>0</v>
      </c>
      <c r="BS7" s="214">
        <f t="shared" si="46"/>
        <v>0</v>
      </c>
      <c r="BT7" s="185">
        <f t="shared" si="47"/>
        <v>891.41666666666663</v>
      </c>
      <c r="BU7" s="214"/>
      <c r="BV7" s="215">
        <f t="shared" si="48"/>
        <v>0</v>
      </c>
      <c r="BW7" s="242">
        <f t="shared" si="49"/>
        <v>0</v>
      </c>
      <c r="BX7" s="242">
        <f t="shared" si="50"/>
        <v>0</v>
      </c>
    </row>
    <row r="8" spans="1:76" s="265" customFormat="1" x14ac:dyDescent="0.2">
      <c r="A8" s="203" t="s">
        <v>20</v>
      </c>
      <c r="B8" s="227" t="s">
        <v>91</v>
      </c>
      <c r="C8" s="202" t="s">
        <v>70</v>
      </c>
      <c r="D8" s="247" t="s">
        <v>95</v>
      </c>
      <c r="E8" s="316">
        <v>11229158</v>
      </c>
      <c r="F8" s="198">
        <v>7</v>
      </c>
      <c r="G8" s="258">
        <v>7</v>
      </c>
      <c r="H8" s="246"/>
      <c r="I8" s="246"/>
      <c r="J8" s="245"/>
      <c r="K8" s="212">
        <v>4.2229999999999999</v>
      </c>
      <c r="L8" s="256">
        <v>600</v>
      </c>
      <c r="M8" s="212">
        <f t="shared" si="0"/>
        <v>4.2229999999999999</v>
      </c>
      <c r="N8" s="255">
        <v>600</v>
      </c>
      <c r="O8" s="254">
        <f t="shared" si="1"/>
        <v>2533.7999999999997</v>
      </c>
      <c r="P8" s="254">
        <f t="shared" si="2"/>
        <v>2469.6</v>
      </c>
      <c r="Q8" s="254">
        <f t="shared" si="3"/>
        <v>2469.6</v>
      </c>
      <c r="R8" s="209">
        <f t="shared" si="4"/>
        <v>1.0259961127308066</v>
      </c>
      <c r="S8" s="222">
        <f t="shared" si="5"/>
        <v>102.59961127308065</v>
      </c>
      <c r="T8" s="243">
        <v>100</v>
      </c>
      <c r="U8" s="220">
        <f t="shared" si="6"/>
        <v>584.79753729576134</v>
      </c>
      <c r="V8" s="219">
        <f t="shared" si="7"/>
        <v>4.2229999999999999</v>
      </c>
      <c r="W8" s="223"/>
      <c r="X8" s="253">
        <f t="shared" si="8"/>
        <v>0</v>
      </c>
      <c r="Y8" s="187">
        <f t="shared" si="9"/>
        <v>0</v>
      </c>
      <c r="Z8" s="217">
        <f t="shared" si="10"/>
        <v>0</v>
      </c>
      <c r="AA8" s="185">
        <f t="shared" si="11"/>
        <v>100</v>
      </c>
      <c r="AB8" s="214">
        <v>60</v>
      </c>
      <c r="AC8" s="215">
        <f t="shared" si="12"/>
        <v>0.615597667638484</v>
      </c>
      <c r="AD8" s="214">
        <f t="shared" si="13"/>
        <v>253.38</v>
      </c>
      <c r="AE8" s="214">
        <f t="shared" si="14"/>
        <v>1520.28</v>
      </c>
      <c r="AF8" s="216">
        <f t="shared" si="15"/>
        <v>200</v>
      </c>
      <c r="AG8" s="214">
        <v>150</v>
      </c>
      <c r="AH8" s="215">
        <f t="shared" si="16"/>
        <v>0.76949708454810495</v>
      </c>
      <c r="AI8" s="214">
        <f t="shared" si="17"/>
        <v>633.44999999999993</v>
      </c>
      <c r="AJ8" s="214">
        <f t="shared" si="18"/>
        <v>1900.35</v>
      </c>
      <c r="AK8" s="185">
        <f t="shared" si="19"/>
        <v>300</v>
      </c>
      <c r="AL8" s="214">
        <v>240</v>
      </c>
      <c r="AM8" s="215">
        <f t="shared" si="20"/>
        <v>0.8207968901846453</v>
      </c>
      <c r="AN8" s="214">
        <f t="shared" si="21"/>
        <v>1013.52</v>
      </c>
      <c r="AO8" s="214">
        <f t="shared" si="22"/>
        <v>2027.04</v>
      </c>
      <c r="AP8" s="185">
        <f t="shared" si="23"/>
        <v>400</v>
      </c>
      <c r="AQ8" s="214">
        <v>300</v>
      </c>
      <c r="AR8" s="215">
        <f t="shared" si="24"/>
        <v>0.76949708454810495</v>
      </c>
      <c r="AS8" s="214">
        <f t="shared" si="25"/>
        <v>1266.8999999999999</v>
      </c>
      <c r="AT8" s="214">
        <f t="shared" si="26"/>
        <v>1900.35</v>
      </c>
      <c r="AU8" s="185">
        <f t="shared" si="27"/>
        <v>450</v>
      </c>
      <c r="AV8" s="214">
        <v>480</v>
      </c>
      <c r="AW8" s="215">
        <f t="shared" si="28"/>
        <v>1.0943958535795271</v>
      </c>
      <c r="AX8" s="214">
        <f t="shared" si="29"/>
        <v>2027.04</v>
      </c>
      <c r="AY8" s="214">
        <f t="shared" si="30"/>
        <v>2702.72</v>
      </c>
      <c r="AZ8" s="185">
        <f t="shared" si="31"/>
        <v>550</v>
      </c>
      <c r="BA8" s="214"/>
      <c r="BB8" s="215">
        <f t="shared" si="32"/>
        <v>0</v>
      </c>
      <c r="BC8" s="214">
        <f t="shared" si="33"/>
        <v>0</v>
      </c>
      <c r="BD8" s="214">
        <f t="shared" si="34"/>
        <v>0</v>
      </c>
      <c r="BE8" s="185">
        <f t="shared" si="35"/>
        <v>650</v>
      </c>
      <c r="BF8" s="214"/>
      <c r="BG8" s="215">
        <f t="shared" si="36"/>
        <v>0</v>
      </c>
      <c r="BH8" s="214">
        <f t="shared" si="37"/>
        <v>0</v>
      </c>
      <c r="BI8" s="214">
        <f t="shared" si="38"/>
        <v>0</v>
      </c>
      <c r="BJ8" s="185">
        <f t="shared" si="39"/>
        <v>750</v>
      </c>
      <c r="BK8" s="214"/>
      <c r="BL8" s="215">
        <f t="shared" si="40"/>
        <v>0</v>
      </c>
      <c r="BM8" s="214">
        <f t="shared" si="41"/>
        <v>0</v>
      </c>
      <c r="BN8" s="214">
        <f t="shared" si="42"/>
        <v>0</v>
      </c>
      <c r="BO8" s="185">
        <f t="shared" si="43"/>
        <v>850</v>
      </c>
      <c r="BP8" s="214"/>
      <c r="BQ8" s="215">
        <f t="shared" si="44"/>
        <v>0</v>
      </c>
      <c r="BR8" s="214">
        <f t="shared" si="45"/>
        <v>0</v>
      </c>
      <c r="BS8" s="214">
        <f t="shared" si="46"/>
        <v>0</v>
      </c>
      <c r="BT8" s="185">
        <f t="shared" si="47"/>
        <v>950</v>
      </c>
      <c r="BU8" s="214"/>
      <c r="BV8" s="215">
        <f t="shared" si="48"/>
        <v>0</v>
      </c>
      <c r="BW8" s="242">
        <f t="shared" si="49"/>
        <v>0</v>
      </c>
      <c r="BX8" s="242">
        <f t="shared" si="50"/>
        <v>0</v>
      </c>
    </row>
    <row r="9" spans="1:76" s="181" customFormat="1" ht="23.25" customHeight="1" x14ac:dyDescent="0.2">
      <c r="A9" s="203" t="s">
        <v>20</v>
      </c>
      <c r="B9" s="227" t="s">
        <v>91</v>
      </c>
      <c r="C9" s="202" t="s">
        <v>70</v>
      </c>
      <c r="D9" s="247" t="s">
        <v>94</v>
      </c>
      <c r="E9" s="316">
        <v>11229158</v>
      </c>
      <c r="F9" s="198">
        <v>7</v>
      </c>
      <c r="G9" s="258">
        <v>7</v>
      </c>
      <c r="H9" s="246"/>
      <c r="I9" s="246"/>
      <c r="J9" s="245"/>
      <c r="K9" s="212">
        <v>4.2229999999999999</v>
      </c>
      <c r="L9" s="225">
        <v>611</v>
      </c>
      <c r="M9" s="212">
        <f t="shared" si="0"/>
        <v>4.2229999999999999</v>
      </c>
      <c r="N9" s="224">
        <v>611</v>
      </c>
      <c r="O9" s="157">
        <f t="shared" si="1"/>
        <v>2580.2529999999997</v>
      </c>
      <c r="P9" s="157">
        <f t="shared" si="2"/>
        <v>2469.6</v>
      </c>
      <c r="Q9" s="157">
        <f t="shared" si="3"/>
        <v>2469.6</v>
      </c>
      <c r="R9" s="209">
        <f t="shared" si="4"/>
        <v>1.0448060414642046</v>
      </c>
      <c r="S9" s="222">
        <f t="shared" si="5"/>
        <v>104.48060414642046</v>
      </c>
      <c r="T9" s="243">
        <v>100.1</v>
      </c>
      <c r="U9" s="220">
        <f t="shared" si="6"/>
        <v>585.38233483305703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101.83333333333333</v>
      </c>
      <c r="AB9" s="214">
        <v>60</v>
      </c>
      <c r="AC9" s="215">
        <f t="shared" si="12"/>
        <v>0.615597667638484</v>
      </c>
      <c r="AD9" s="214">
        <f t="shared" si="13"/>
        <v>253.38</v>
      </c>
      <c r="AE9" s="214">
        <f t="shared" si="14"/>
        <v>1520.28</v>
      </c>
      <c r="AF9" s="216">
        <f t="shared" si="15"/>
        <v>203.66666666666666</v>
      </c>
      <c r="AG9" s="214">
        <v>130</v>
      </c>
      <c r="AH9" s="215">
        <f t="shared" si="16"/>
        <v>0.66689747327502436</v>
      </c>
      <c r="AI9" s="214">
        <f t="shared" si="17"/>
        <v>548.99</v>
      </c>
      <c r="AJ9" s="214">
        <f t="shared" si="18"/>
        <v>1646.97</v>
      </c>
      <c r="AK9" s="185">
        <f t="shared" si="19"/>
        <v>305.5</v>
      </c>
      <c r="AL9" s="214">
        <v>210</v>
      </c>
      <c r="AM9" s="215">
        <f t="shared" si="20"/>
        <v>0.7181972789115646</v>
      </c>
      <c r="AN9" s="214">
        <f t="shared" si="21"/>
        <v>886.82999999999993</v>
      </c>
      <c r="AO9" s="214">
        <f t="shared" si="22"/>
        <v>1773.6599999999999</v>
      </c>
      <c r="AP9" s="185">
        <f t="shared" si="23"/>
        <v>407.33333333333331</v>
      </c>
      <c r="AQ9" s="214">
        <v>300</v>
      </c>
      <c r="AR9" s="215">
        <f t="shared" si="24"/>
        <v>0.76949708454810495</v>
      </c>
      <c r="AS9" s="214">
        <f t="shared" si="25"/>
        <v>1266.8999999999999</v>
      </c>
      <c r="AT9" s="214">
        <f t="shared" si="26"/>
        <v>1900.35</v>
      </c>
      <c r="AU9" s="185">
        <f t="shared" si="27"/>
        <v>458.25</v>
      </c>
      <c r="AV9" s="214">
        <v>480</v>
      </c>
      <c r="AW9" s="215">
        <f t="shared" si="28"/>
        <v>1.0943958535795271</v>
      </c>
      <c r="AX9" s="214">
        <f t="shared" si="29"/>
        <v>2027.04</v>
      </c>
      <c r="AY9" s="214">
        <f t="shared" si="30"/>
        <v>2702.72</v>
      </c>
      <c r="AZ9" s="185">
        <f t="shared" si="31"/>
        <v>560.08333333333326</v>
      </c>
      <c r="BA9" s="214"/>
      <c r="BB9" s="215">
        <f t="shared" si="32"/>
        <v>0</v>
      </c>
      <c r="BC9" s="214">
        <f t="shared" si="33"/>
        <v>0</v>
      </c>
      <c r="BD9" s="214">
        <f t="shared" si="34"/>
        <v>0</v>
      </c>
      <c r="BE9" s="185">
        <f t="shared" si="35"/>
        <v>661.91666666666663</v>
      </c>
      <c r="BF9" s="214"/>
      <c r="BG9" s="215">
        <f t="shared" si="36"/>
        <v>0</v>
      </c>
      <c r="BH9" s="214">
        <f t="shared" si="37"/>
        <v>0</v>
      </c>
      <c r="BI9" s="214">
        <f t="shared" si="38"/>
        <v>0</v>
      </c>
      <c r="BJ9" s="185">
        <f t="shared" si="39"/>
        <v>763.75</v>
      </c>
      <c r="BK9" s="214"/>
      <c r="BL9" s="215">
        <f t="shared" si="40"/>
        <v>0</v>
      </c>
      <c r="BM9" s="214">
        <f t="shared" si="41"/>
        <v>0</v>
      </c>
      <c r="BN9" s="214">
        <f t="shared" si="42"/>
        <v>0</v>
      </c>
      <c r="BO9" s="185">
        <f t="shared" si="43"/>
        <v>865.58333333333326</v>
      </c>
      <c r="BP9" s="214"/>
      <c r="BQ9" s="215">
        <f t="shared" si="44"/>
        <v>0</v>
      </c>
      <c r="BR9" s="214">
        <f t="shared" si="45"/>
        <v>0</v>
      </c>
      <c r="BS9" s="214">
        <f t="shared" si="46"/>
        <v>0</v>
      </c>
      <c r="BT9" s="185">
        <f t="shared" si="47"/>
        <v>967.41666666666663</v>
      </c>
      <c r="BU9" s="214"/>
      <c r="BV9" s="215">
        <f t="shared" si="48"/>
        <v>0</v>
      </c>
      <c r="BW9" s="242">
        <f t="shared" si="49"/>
        <v>0</v>
      </c>
      <c r="BX9" s="242">
        <f t="shared" si="50"/>
        <v>0</v>
      </c>
    </row>
    <row r="10" spans="1:76" s="181" customFormat="1" ht="23.25" customHeight="1" x14ac:dyDescent="0.2">
      <c r="A10" s="203" t="s">
        <v>20</v>
      </c>
      <c r="B10" s="227" t="s">
        <v>91</v>
      </c>
      <c r="C10" s="202" t="s">
        <v>70</v>
      </c>
      <c r="D10" s="247" t="s">
        <v>147</v>
      </c>
      <c r="E10" s="317">
        <v>11229158</v>
      </c>
      <c r="F10" s="198">
        <v>0</v>
      </c>
      <c r="G10" s="198">
        <v>0</v>
      </c>
      <c r="H10" s="246"/>
      <c r="I10" s="246"/>
      <c r="J10" s="245">
        <f>360+360</f>
        <v>720</v>
      </c>
      <c r="K10" s="212">
        <v>4.2229999999999999</v>
      </c>
      <c r="L10" s="225">
        <v>0</v>
      </c>
      <c r="M10" s="212">
        <f t="shared" si="0"/>
        <v>4.2229999999999999</v>
      </c>
      <c r="N10" s="224">
        <v>117</v>
      </c>
      <c r="O10" s="157">
        <f t="shared" si="1"/>
        <v>494.09100000000001</v>
      </c>
      <c r="P10" s="157">
        <f t="shared" si="2"/>
        <v>0</v>
      </c>
      <c r="Q10" s="157">
        <f t="shared" si="3"/>
        <v>720</v>
      </c>
      <c r="R10" s="209">
        <f t="shared" si="4"/>
        <v>0.68623750000000006</v>
      </c>
      <c r="S10" s="222">
        <f t="shared" si="5"/>
        <v>68.623750000000001</v>
      </c>
      <c r="T10" s="243">
        <v>70</v>
      </c>
      <c r="U10" s="220">
        <f t="shared" si="6"/>
        <v>0</v>
      </c>
      <c r="V10" s="219">
        <f t="shared" si="7"/>
        <v>4.2229999999999999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19.5</v>
      </c>
      <c r="AB10" s="214">
        <v>0</v>
      </c>
      <c r="AC10" s="215">
        <f t="shared" si="12"/>
        <v>0</v>
      </c>
      <c r="AD10" s="214">
        <f t="shared" si="13"/>
        <v>0</v>
      </c>
      <c r="AE10" s="214">
        <f t="shared" si="14"/>
        <v>0</v>
      </c>
      <c r="AF10" s="216">
        <f t="shared" si="15"/>
        <v>39</v>
      </c>
      <c r="AG10" s="214">
        <v>0</v>
      </c>
      <c r="AH10" s="215">
        <f t="shared" si="16"/>
        <v>0</v>
      </c>
      <c r="AI10" s="214">
        <f t="shared" si="17"/>
        <v>0</v>
      </c>
      <c r="AJ10" s="214">
        <f t="shared" si="18"/>
        <v>0</v>
      </c>
      <c r="AK10" s="185">
        <f t="shared" si="19"/>
        <v>58.5</v>
      </c>
      <c r="AL10" s="214">
        <v>0</v>
      </c>
      <c r="AM10" s="215">
        <f t="shared" si="20"/>
        <v>0</v>
      </c>
      <c r="AN10" s="214">
        <f t="shared" si="21"/>
        <v>0</v>
      </c>
      <c r="AO10" s="214">
        <f t="shared" si="22"/>
        <v>0</v>
      </c>
      <c r="AP10" s="185">
        <f t="shared" si="23"/>
        <v>78</v>
      </c>
      <c r="AQ10" s="214">
        <v>0</v>
      </c>
      <c r="AR10" s="215">
        <f t="shared" si="24"/>
        <v>0</v>
      </c>
      <c r="AS10" s="214">
        <f t="shared" si="25"/>
        <v>0</v>
      </c>
      <c r="AT10" s="214">
        <f t="shared" si="26"/>
        <v>0</v>
      </c>
      <c r="AU10" s="185">
        <f t="shared" si="27"/>
        <v>87.75</v>
      </c>
      <c r="AV10" s="214"/>
      <c r="AW10" s="215">
        <f t="shared" si="28"/>
        <v>0</v>
      </c>
      <c r="AX10" s="214">
        <f t="shared" si="29"/>
        <v>0</v>
      </c>
      <c r="AY10" s="214">
        <f t="shared" si="30"/>
        <v>0</v>
      </c>
      <c r="AZ10" s="185">
        <f t="shared" si="31"/>
        <v>107.25</v>
      </c>
      <c r="BA10" s="214"/>
      <c r="BB10" s="215">
        <f t="shared" si="32"/>
        <v>0</v>
      </c>
      <c r="BC10" s="214">
        <f t="shared" si="33"/>
        <v>0</v>
      </c>
      <c r="BD10" s="214">
        <f t="shared" si="34"/>
        <v>0</v>
      </c>
      <c r="BE10" s="185">
        <f t="shared" si="35"/>
        <v>126.75</v>
      </c>
      <c r="BF10" s="214"/>
      <c r="BG10" s="215">
        <f t="shared" si="36"/>
        <v>0</v>
      </c>
      <c r="BH10" s="214">
        <f t="shared" si="37"/>
        <v>0</v>
      </c>
      <c r="BI10" s="214">
        <f t="shared" si="38"/>
        <v>0</v>
      </c>
      <c r="BJ10" s="185">
        <f t="shared" si="39"/>
        <v>146.25</v>
      </c>
      <c r="BK10" s="214"/>
      <c r="BL10" s="215">
        <f t="shared" si="40"/>
        <v>0</v>
      </c>
      <c r="BM10" s="214">
        <f t="shared" si="41"/>
        <v>0</v>
      </c>
      <c r="BN10" s="214">
        <f t="shared" si="42"/>
        <v>0</v>
      </c>
      <c r="BO10" s="185">
        <f t="shared" si="43"/>
        <v>165.75</v>
      </c>
      <c r="BP10" s="214"/>
      <c r="BQ10" s="215">
        <f t="shared" si="44"/>
        <v>0</v>
      </c>
      <c r="BR10" s="214">
        <f t="shared" si="45"/>
        <v>0</v>
      </c>
      <c r="BS10" s="214">
        <f t="shared" si="46"/>
        <v>0</v>
      </c>
      <c r="BT10" s="185">
        <f t="shared" si="47"/>
        <v>185.25</v>
      </c>
      <c r="BU10" s="214"/>
      <c r="BV10" s="215">
        <f t="shared" si="48"/>
        <v>0</v>
      </c>
      <c r="BW10" s="242">
        <f t="shared" si="49"/>
        <v>0</v>
      </c>
      <c r="BX10" s="242">
        <f t="shared" si="50"/>
        <v>0</v>
      </c>
    </row>
    <row r="11" spans="1:76" s="181" customFormat="1" ht="23.25" customHeight="1" x14ac:dyDescent="0.2">
      <c r="A11" s="203" t="s">
        <v>20</v>
      </c>
      <c r="B11" s="227" t="s">
        <v>91</v>
      </c>
      <c r="C11" s="202" t="s">
        <v>70</v>
      </c>
      <c r="D11" s="247" t="s">
        <v>93</v>
      </c>
      <c r="E11" s="317">
        <v>11229158</v>
      </c>
      <c r="F11" s="198">
        <v>7</v>
      </c>
      <c r="G11" s="198">
        <v>7</v>
      </c>
      <c r="H11" s="246"/>
      <c r="I11" s="246"/>
      <c r="J11" s="245"/>
      <c r="K11" s="212">
        <v>4.2229999999999999</v>
      </c>
      <c r="L11" s="225">
        <v>501</v>
      </c>
      <c r="M11" s="212">
        <f t="shared" si="0"/>
        <v>4.2229999999999999</v>
      </c>
      <c r="N11" s="224">
        <v>501</v>
      </c>
      <c r="O11" s="157">
        <f t="shared" si="1"/>
        <v>2115.723</v>
      </c>
      <c r="P11" s="157">
        <f t="shared" si="2"/>
        <v>2469.6</v>
      </c>
      <c r="Q11" s="157">
        <f t="shared" si="3"/>
        <v>2469.6</v>
      </c>
      <c r="R11" s="209">
        <f t="shared" si="4"/>
        <v>0.85670675413022357</v>
      </c>
      <c r="S11" s="222">
        <f t="shared" si="5"/>
        <v>85.670675413022352</v>
      </c>
      <c r="T11" s="243">
        <v>82.8</v>
      </c>
      <c r="U11" s="220">
        <f t="shared" si="6"/>
        <v>484.21236088089034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83.5</v>
      </c>
      <c r="AB11" s="214">
        <v>60</v>
      </c>
      <c r="AC11" s="215">
        <f t="shared" si="12"/>
        <v>0.615597667638484</v>
      </c>
      <c r="AD11" s="214">
        <f t="shared" si="13"/>
        <v>253.38</v>
      </c>
      <c r="AE11" s="214">
        <f t="shared" si="14"/>
        <v>1520.28</v>
      </c>
      <c r="AF11" s="216">
        <f t="shared" si="15"/>
        <v>167</v>
      </c>
      <c r="AG11" s="214">
        <v>120</v>
      </c>
      <c r="AH11" s="215">
        <f t="shared" si="16"/>
        <v>0.615597667638484</v>
      </c>
      <c r="AI11" s="214">
        <f t="shared" si="17"/>
        <v>506.76</v>
      </c>
      <c r="AJ11" s="214">
        <f t="shared" si="18"/>
        <v>1520.28</v>
      </c>
      <c r="AK11" s="185">
        <f t="shared" si="19"/>
        <v>250.5</v>
      </c>
      <c r="AL11" s="214">
        <v>180</v>
      </c>
      <c r="AM11" s="215">
        <f t="shared" si="20"/>
        <v>0.615597667638484</v>
      </c>
      <c r="AN11" s="214">
        <f t="shared" si="21"/>
        <v>760.14</v>
      </c>
      <c r="AO11" s="214">
        <f t="shared" si="22"/>
        <v>1520.28</v>
      </c>
      <c r="AP11" s="185">
        <f t="shared" si="23"/>
        <v>334</v>
      </c>
      <c r="AQ11" s="214">
        <v>270</v>
      </c>
      <c r="AR11" s="215">
        <f t="shared" si="24"/>
        <v>0.69254737609329453</v>
      </c>
      <c r="AS11" s="214">
        <f t="shared" si="25"/>
        <v>1140.21</v>
      </c>
      <c r="AT11" s="214">
        <f t="shared" si="26"/>
        <v>1710.3150000000001</v>
      </c>
      <c r="AU11" s="185">
        <f t="shared" si="27"/>
        <v>375.75</v>
      </c>
      <c r="AV11" s="214">
        <v>330</v>
      </c>
      <c r="AW11" s="215">
        <f t="shared" si="28"/>
        <v>0.75239714933592483</v>
      </c>
      <c r="AX11" s="214">
        <f t="shared" si="29"/>
        <v>1393.59</v>
      </c>
      <c r="AY11" s="214">
        <f t="shared" si="30"/>
        <v>1858.12</v>
      </c>
      <c r="AZ11" s="185">
        <f t="shared" si="31"/>
        <v>459.25</v>
      </c>
      <c r="BA11" s="214"/>
      <c r="BB11" s="215">
        <f t="shared" si="32"/>
        <v>0</v>
      </c>
      <c r="BC11" s="214">
        <f t="shared" si="33"/>
        <v>0</v>
      </c>
      <c r="BD11" s="214">
        <f t="shared" si="34"/>
        <v>0</v>
      </c>
      <c r="BE11" s="185">
        <f t="shared" si="35"/>
        <v>542.75</v>
      </c>
      <c r="BF11" s="214"/>
      <c r="BG11" s="215">
        <f t="shared" si="36"/>
        <v>0</v>
      </c>
      <c r="BH11" s="214">
        <f t="shared" si="37"/>
        <v>0</v>
      </c>
      <c r="BI11" s="214">
        <f t="shared" si="38"/>
        <v>0</v>
      </c>
      <c r="BJ11" s="185">
        <f t="shared" si="39"/>
        <v>626.25</v>
      </c>
      <c r="BK11" s="214"/>
      <c r="BL11" s="215">
        <f t="shared" si="40"/>
        <v>0</v>
      </c>
      <c r="BM11" s="214">
        <f t="shared" si="41"/>
        <v>0</v>
      </c>
      <c r="BN11" s="214">
        <f t="shared" si="42"/>
        <v>0</v>
      </c>
      <c r="BO11" s="185">
        <f t="shared" si="43"/>
        <v>709.75</v>
      </c>
      <c r="BP11" s="214"/>
      <c r="BQ11" s="215">
        <f t="shared" si="44"/>
        <v>0</v>
      </c>
      <c r="BR11" s="214">
        <f t="shared" si="45"/>
        <v>0</v>
      </c>
      <c r="BS11" s="214">
        <f t="shared" si="46"/>
        <v>0</v>
      </c>
      <c r="BT11" s="185">
        <f t="shared" si="47"/>
        <v>793.25</v>
      </c>
      <c r="BU11" s="214"/>
      <c r="BV11" s="215">
        <f t="shared" si="48"/>
        <v>0</v>
      </c>
      <c r="BW11" s="242">
        <f t="shared" si="49"/>
        <v>0</v>
      </c>
      <c r="BX11" s="242">
        <f t="shared" si="50"/>
        <v>0</v>
      </c>
    </row>
    <row r="12" spans="1:76" s="181" customFormat="1" ht="23.25" customHeight="1" x14ac:dyDescent="0.2">
      <c r="A12" s="203" t="s">
        <v>20</v>
      </c>
      <c r="B12" s="227" t="s">
        <v>91</v>
      </c>
      <c r="C12" s="202" t="s">
        <v>70</v>
      </c>
      <c r="D12" s="226" t="s">
        <v>92</v>
      </c>
      <c r="E12" s="317">
        <v>11229158</v>
      </c>
      <c r="F12" s="198">
        <v>7</v>
      </c>
      <c r="G12" s="258">
        <v>7</v>
      </c>
      <c r="H12" s="246"/>
      <c r="I12" s="245"/>
      <c r="J12" s="245"/>
      <c r="K12" s="212">
        <v>4.2229999999999999</v>
      </c>
      <c r="L12" s="225">
        <v>592</v>
      </c>
      <c r="M12" s="212">
        <f t="shared" si="0"/>
        <v>4.2229999999999999</v>
      </c>
      <c r="N12" s="224">
        <v>592</v>
      </c>
      <c r="O12" s="157">
        <f t="shared" si="1"/>
        <v>2500.0160000000001</v>
      </c>
      <c r="P12" s="157">
        <f t="shared" si="2"/>
        <v>2469.6</v>
      </c>
      <c r="Q12" s="157">
        <f t="shared" si="3"/>
        <v>2469.6</v>
      </c>
      <c r="R12" s="209">
        <f t="shared" si="4"/>
        <v>1.0123161645610625</v>
      </c>
      <c r="S12" s="222">
        <f t="shared" si="5"/>
        <v>101.23161645610625</v>
      </c>
      <c r="T12" s="243">
        <v>96.8</v>
      </c>
      <c r="U12" s="220">
        <f t="shared" si="6"/>
        <v>566.08401610229691</v>
      </c>
      <c r="V12" s="219">
        <f t="shared" si="7"/>
        <v>4.2229999999999999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98.666666666666671</v>
      </c>
      <c r="AB12" s="214">
        <v>60</v>
      </c>
      <c r="AC12" s="215">
        <f t="shared" si="12"/>
        <v>0.615597667638484</v>
      </c>
      <c r="AD12" s="214">
        <f t="shared" si="13"/>
        <v>253.38</v>
      </c>
      <c r="AE12" s="214">
        <f t="shared" si="14"/>
        <v>1520.28</v>
      </c>
      <c r="AF12" s="216">
        <f t="shared" si="15"/>
        <v>197.33333333333334</v>
      </c>
      <c r="AG12" s="214">
        <v>130</v>
      </c>
      <c r="AH12" s="215">
        <f t="shared" si="16"/>
        <v>0.66689747327502436</v>
      </c>
      <c r="AI12" s="214">
        <f t="shared" si="17"/>
        <v>548.99</v>
      </c>
      <c r="AJ12" s="214">
        <f t="shared" si="18"/>
        <v>1646.97</v>
      </c>
      <c r="AK12" s="185">
        <f t="shared" si="19"/>
        <v>296</v>
      </c>
      <c r="AL12" s="214">
        <v>200</v>
      </c>
      <c r="AM12" s="215">
        <f t="shared" si="20"/>
        <v>0.68399740848720458</v>
      </c>
      <c r="AN12" s="214">
        <f t="shared" si="21"/>
        <v>844.6</v>
      </c>
      <c r="AO12" s="214">
        <f t="shared" si="22"/>
        <v>1689.2000000000003</v>
      </c>
      <c r="AP12" s="185">
        <f t="shared" si="23"/>
        <v>394.66666666666669</v>
      </c>
      <c r="AQ12" s="214">
        <v>360</v>
      </c>
      <c r="AR12" s="215">
        <f t="shared" si="24"/>
        <v>0.923396501457726</v>
      </c>
      <c r="AS12" s="214">
        <f t="shared" si="25"/>
        <v>1520.28</v>
      </c>
      <c r="AT12" s="214">
        <f t="shared" si="26"/>
        <v>2280.42</v>
      </c>
      <c r="AU12" s="185">
        <f t="shared" si="27"/>
        <v>444</v>
      </c>
      <c r="AV12" s="214">
        <v>420</v>
      </c>
      <c r="AW12" s="215">
        <f t="shared" si="28"/>
        <v>0.95759637188208624</v>
      </c>
      <c r="AX12" s="214">
        <f t="shared" si="29"/>
        <v>1773.6599999999999</v>
      </c>
      <c r="AY12" s="214">
        <f t="shared" si="30"/>
        <v>2364.88</v>
      </c>
      <c r="AZ12" s="185">
        <f t="shared" si="31"/>
        <v>542.66666666666674</v>
      </c>
      <c r="BA12" s="214"/>
      <c r="BB12" s="215">
        <f t="shared" si="32"/>
        <v>0</v>
      </c>
      <c r="BC12" s="214">
        <f t="shared" si="33"/>
        <v>0</v>
      </c>
      <c r="BD12" s="214">
        <f t="shared" si="34"/>
        <v>0</v>
      </c>
      <c r="BE12" s="185">
        <f t="shared" si="35"/>
        <v>641.33333333333337</v>
      </c>
      <c r="BF12" s="214"/>
      <c r="BG12" s="215">
        <f t="shared" si="36"/>
        <v>0</v>
      </c>
      <c r="BH12" s="214">
        <f t="shared" si="37"/>
        <v>0</v>
      </c>
      <c r="BI12" s="214">
        <f t="shared" si="38"/>
        <v>0</v>
      </c>
      <c r="BJ12" s="185">
        <f t="shared" si="39"/>
        <v>740</v>
      </c>
      <c r="BK12" s="214"/>
      <c r="BL12" s="215">
        <f t="shared" si="40"/>
        <v>0</v>
      </c>
      <c r="BM12" s="214">
        <f t="shared" si="41"/>
        <v>0</v>
      </c>
      <c r="BN12" s="214">
        <f t="shared" si="42"/>
        <v>0</v>
      </c>
      <c r="BO12" s="185">
        <f t="shared" si="43"/>
        <v>838.66666666666674</v>
      </c>
      <c r="BP12" s="214"/>
      <c r="BQ12" s="215">
        <f t="shared" si="44"/>
        <v>0</v>
      </c>
      <c r="BR12" s="214">
        <f t="shared" si="45"/>
        <v>0</v>
      </c>
      <c r="BS12" s="214">
        <f t="shared" si="46"/>
        <v>0</v>
      </c>
      <c r="BT12" s="185">
        <f t="shared" si="47"/>
        <v>937.33333333333337</v>
      </c>
      <c r="BU12" s="214"/>
      <c r="BV12" s="215">
        <f t="shared" si="48"/>
        <v>0</v>
      </c>
      <c r="BW12" s="242">
        <f t="shared" si="49"/>
        <v>0</v>
      </c>
      <c r="BX12" s="242">
        <f t="shared" si="50"/>
        <v>0</v>
      </c>
    </row>
    <row r="13" spans="1:76" s="181" customFormat="1" ht="23.25" customHeight="1" x14ac:dyDescent="0.2">
      <c r="A13" s="203" t="s">
        <v>20</v>
      </c>
      <c r="B13" s="227" t="s">
        <v>91</v>
      </c>
      <c r="C13" s="202" t="s">
        <v>70</v>
      </c>
      <c r="D13" s="247" t="s">
        <v>90</v>
      </c>
      <c r="E13" s="259">
        <v>11229158</v>
      </c>
      <c r="F13" s="198">
        <v>7</v>
      </c>
      <c r="G13" s="258">
        <v>7</v>
      </c>
      <c r="H13" s="245"/>
      <c r="I13" s="245"/>
      <c r="J13" s="245"/>
      <c r="K13" s="212">
        <v>4.2229999999999999</v>
      </c>
      <c r="L13" s="225">
        <v>469</v>
      </c>
      <c r="M13" s="212">
        <f t="shared" si="0"/>
        <v>4.2229999999999999</v>
      </c>
      <c r="N13" s="224">
        <v>469</v>
      </c>
      <c r="O13" s="157">
        <f t="shared" si="1"/>
        <v>1980.587</v>
      </c>
      <c r="P13" s="157">
        <f t="shared" si="2"/>
        <v>2469.6</v>
      </c>
      <c r="Q13" s="157">
        <f t="shared" si="3"/>
        <v>2469.6</v>
      </c>
      <c r="R13" s="209">
        <f t="shared" si="4"/>
        <v>0.80198696145124715</v>
      </c>
      <c r="S13" s="222">
        <f t="shared" si="5"/>
        <v>80.198696145124714</v>
      </c>
      <c r="T13" s="251">
        <v>78.099999999999994</v>
      </c>
      <c r="U13" s="220">
        <f t="shared" si="6"/>
        <v>456.72687662798955</v>
      </c>
      <c r="V13" s="219">
        <f t="shared" si="7"/>
        <v>4.2229999999999999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78.166666666666671</v>
      </c>
      <c r="AB13" s="214">
        <v>20</v>
      </c>
      <c r="AC13" s="215">
        <f t="shared" si="12"/>
        <v>0.20519922254616133</v>
      </c>
      <c r="AD13" s="214">
        <f t="shared" si="13"/>
        <v>84.46</v>
      </c>
      <c r="AE13" s="214">
        <f t="shared" si="14"/>
        <v>506.76</v>
      </c>
      <c r="AF13" s="216">
        <f t="shared" si="15"/>
        <v>156.33333333333334</v>
      </c>
      <c r="AG13" s="214">
        <v>100</v>
      </c>
      <c r="AH13" s="215">
        <f t="shared" si="16"/>
        <v>0.51299805636540341</v>
      </c>
      <c r="AI13" s="214">
        <f t="shared" si="17"/>
        <v>422.3</v>
      </c>
      <c r="AJ13" s="214">
        <f t="shared" si="18"/>
        <v>1266.9000000000001</v>
      </c>
      <c r="AK13" s="185">
        <f t="shared" si="19"/>
        <v>234.5</v>
      </c>
      <c r="AL13" s="214">
        <v>180</v>
      </c>
      <c r="AM13" s="215">
        <f t="shared" si="20"/>
        <v>0.615597667638484</v>
      </c>
      <c r="AN13" s="214">
        <f t="shared" si="21"/>
        <v>760.14</v>
      </c>
      <c r="AO13" s="214">
        <f t="shared" si="22"/>
        <v>1520.28</v>
      </c>
      <c r="AP13" s="185">
        <f t="shared" si="23"/>
        <v>312.66666666666669</v>
      </c>
      <c r="AQ13" s="214">
        <v>270</v>
      </c>
      <c r="AR13" s="215">
        <f t="shared" si="24"/>
        <v>0.69254737609329453</v>
      </c>
      <c r="AS13" s="214">
        <f t="shared" si="25"/>
        <v>1140.21</v>
      </c>
      <c r="AT13" s="214">
        <f t="shared" si="26"/>
        <v>1710.3150000000001</v>
      </c>
      <c r="AU13" s="185">
        <f t="shared" si="27"/>
        <v>351.75</v>
      </c>
      <c r="AV13" s="214">
        <v>330</v>
      </c>
      <c r="AW13" s="215">
        <f t="shared" si="28"/>
        <v>0.75239714933592483</v>
      </c>
      <c r="AX13" s="214">
        <f t="shared" si="29"/>
        <v>1393.59</v>
      </c>
      <c r="AY13" s="214">
        <f t="shared" si="30"/>
        <v>1858.12</v>
      </c>
      <c r="AZ13" s="185">
        <f t="shared" si="31"/>
        <v>429.91666666666669</v>
      </c>
      <c r="BA13" s="214"/>
      <c r="BB13" s="215">
        <f t="shared" si="32"/>
        <v>0</v>
      </c>
      <c r="BC13" s="214">
        <f t="shared" si="33"/>
        <v>0</v>
      </c>
      <c r="BD13" s="214">
        <f t="shared" si="34"/>
        <v>0</v>
      </c>
      <c r="BE13" s="185">
        <f t="shared" si="35"/>
        <v>508.08333333333337</v>
      </c>
      <c r="BF13" s="214"/>
      <c r="BG13" s="215">
        <f t="shared" si="36"/>
        <v>0</v>
      </c>
      <c r="BH13" s="214">
        <f t="shared" si="37"/>
        <v>0</v>
      </c>
      <c r="BI13" s="214">
        <f t="shared" si="38"/>
        <v>0</v>
      </c>
      <c r="BJ13" s="185">
        <f t="shared" si="39"/>
        <v>586.25</v>
      </c>
      <c r="BK13" s="214"/>
      <c r="BL13" s="215">
        <f t="shared" si="40"/>
        <v>0</v>
      </c>
      <c r="BM13" s="214">
        <f t="shared" si="41"/>
        <v>0</v>
      </c>
      <c r="BN13" s="214">
        <f t="shared" si="42"/>
        <v>0</v>
      </c>
      <c r="BO13" s="185">
        <f t="shared" si="43"/>
        <v>664.41666666666674</v>
      </c>
      <c r="BP13" s="214"/>
      <c r="BQ13" s="215">
        <f t="shared" si="44"/>
        <v>0</v>
      </c>
      <c r="BR13" s="214">
        <f t="shared" si="45"/>
        <v>0</v>
      </c>
      <c r="BS13" s="214">
        <f t="shared" si="46"/>
        <v>0</v>
      </c>
      <c r="BT13" s="185">
        <f t="shared" si="47"/>
        <v>742.58333333333337</v>
      </c>
      <c r="BU13" s="214"/>
      <c r="BV13" s="215">
        <f t="shared" si="48"/>
        <v>0</v>
      </c>
      <c r="BW13" s="242">
        <f t="shared" si="49"/>
        <v>0</v>
      </c>
      <c r="BX13" s="242">
        <f t="shared" si="50"/>
        <v>0</v>
      </c>
    </row>
    <row r="14" spans="1:76" s="181" customFormat="1" ht="22.5" customHeight="1" x14ac:dyDescent="0.2">
      <c r="A14" s="203" t="s">
        <v>20</v>
      </c>
      <c r="B14" s="227" t="s">
        <v>24</v>
      </c>
      <c r="C14" s="202" t="s">
        <v>70</v>
      </c>
      <c r="D14" s="247" t="s">
        <v>148</v>
      </c>
      <c r="E14" s="317">
        <v>11202010</v>
      </c>
      <c r="F14" s="198">
        <v>7</v>
      </c>
      <c r="G14" s="258">
        <v>7</v>
      </c>
      <c r="H14" s="246"/>
      <c r="I14" s="246"/>
      <c r="J14" s="245"/>
      <c r="K14" s="212">
        <v>3.7138</v>
      </c>
      <c r="L14" s="225">
        <v>115</v>
      </c>
      <c r="M14" s="212">
        <f t="shared" si="0"/>
        <v>3.7138</v>
      </c>
      <c r="N14" s="224">
        <v>115</v>
      </c>
      <c r="O14" s="157">
        <f t="shared" si="1"/>
        <v>427.08699999999999</v>
      </c>
      <c r="P14" s="157">
        <f t="shared" si="2"/>
        <v>2469.6</v>
      </c>
      <c r="Q14" s="157">
        <f t="shared" si="3"/>
        <v>2469.6</v>
      </c>
      <c r="R14" s="209">
        <f t="shared" si="4"/>
        <v>0.17293772270813088</v>
      </c>
      <c r="S14" s="222">
        <f t="shared" si="5"/>
        <v>17.293772270813086</v>
      </c>
      <c r="T14" s="243">
        <v>17.3</v>
      </c>
      <c r="U14" s="220">
        <f t="shared" si="6"/>
        <v>115.04141310786795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19.166666666666668</v>
      </c>
      <c r="AB14" s="214">
        <v>25</v>
      </c>
      <c r="AC14" s="215">
        <f t="shared" si="12"/>
        <v>0.22557094266277938</v>
      </c>
      <c r="AD14" s="214">
        <f t="shared" si="13"/>
        <v>92.844999999999999</v>
      </c>
      <c r="AE14" s="214">
        <f t="shared" si="14"/>
        <v>557.06999999999994</v>
      </c>
      <c r="AF14" s="216">
        <f t="shared" si="15"/>
        <v>38.333333333333336</v>
      </c>
      <c r="AG14" s="214">
        <v>36</v>
      </c>
      <c r="AH14" s="215">
        <f t="shared" si="16"/>
        <v>0.16241107871720117</v>
      </c>
      <c r="AI14" s="214">
        <f t="shared" si="17"/>
        <v>133.6968</v>
      </c>
      <c r="AJ14" s="214">
        <f t="shared" si="18"/>
        <v>401.09039999999999</v>
      </c>
      <c r="AK14" s="185">
        <f t="shared" si="19"/>
        <v>57.5</v>
      </c>
      <c r="AL14" s="214">
        <v>60</v>
      </c>
      <c r="AM14" s="215">
        <f t="shared" si="20"/>
        <v>0.1804567541302235</v>
      </c>
      <c r="AN14" s="214">
        <f t="shared" si="21"/>
        <v>222.828</v>
      </c>
      <c r="AO14" s="214">
        <f t="shared" si="22"/>
        <v>445.65599999999995</v>
      </c>
      <c r="AP14" s="185">
        <f t="shared" si="23"/>
        <v>76.666666666666671</v>
      </c>
      <c r="AQ14" s="214">
        <v>70</v>
      </c>
      <c r="AR14" s="215">
        <f t="shared" si="24"/>
        <v>0.15789965986394558</v>
      </c>
      <c r="AS14" s="214">
        <f t="shared" si="25"/>
        <v>259.96600000000001</v>
      </c>
      <c r="AT14" s="214">
        <f t="shared" si="26"/>
        <v>389.94900000000001</v>
      </c>
      <c r="AU14" s="185">
        <f t="shared" si="27"/>
        <v>86.25</v>
      </c>
      <c r="AV14" s="214">
        <v>80</v>
      </c>
      <c r="AW14" s="215">
        <f t="shared" si="28"/>
        <v>0.16040600367130978</v>
      </c>
      <c r="AX14" s="214">
        <f t="shared" si="29"/>
        <v>297.10399999999998</v>
      </c>
      <c r="AY14" s="214">
        <f t="shared" si="30"/>
        <v>396.13866666666661</v>
      </c>
      <c r="AZ14" s="185">
        <f t="shared" si="31"/>
        <v>105.41666666666667</v>
      </c>
      <c r="BA14" s="214"/>
      <c r="BB14" s="215">
        <f t="shared" si="32"/>
        <v>0</v>
      </c>
      <c r="BC14" s="214">
        <f t="shared" si="33"/>
        <v>0</v>
      </c>
      <c r="BD14" s="214">
        <f t="shared" si="34"/>
        <v>0</v>
      </c>
      <c r="BE14" s="185">
        <f t="shared" si="35"/>
        <v>124.58333333333334</v>
      </c>
      <c r="BF14" s="214"/>
      <c r="BG14" s="215">
        <f t="shared" si="36"/>
        <v>0</v>
      </c>
      <c r="BH14" s="214">
        <f t="shared" si="37"/>
        <v>0</v>
      </c>
      <c r="BI14" s="214">
        <f t="shared" si="38"/>
        <v>0</v>
      </c>
      <c r="BJ14" s="185">
        <f t="shared" si="39"/>
        <v>143.75</v>
      </c>
      <c r="BK14" s="214"/>
      <c r="BL14" s="215">
        <f t="shared" si="40"/>
        <v>0</v>
      </c>
      <c r="BM14" s="214">
        <f t="shared" si="41"/>
        <v>0</v>
      </c>
      <c r="BN14" s="214">
        <f t="shared" si="42"/>
        <v>0</v>
      </c>
      <c r="BO14" s="185">
        <f t="shared" si="43"/>
        <v>162.91666666666669</v>
      </c>
      <c r="BP14" s="214"/>
      <c r="BQ14" s="215">
        <f t="shared" si="44"/>
        <v>0</v>
      </c>
      <c r="BR14" s="214">
        <f t="shared" si="45"/>
        <v>0</v>
      </c>
      <c r="BS14" s="214">
        <f t="shared" si="46"/>
        <v>0</v>
      </c>
      <c r="BT14" s="185">
        <f t="shared" si="47"/>
        <v>182.08333333333334</v>
      </c>
      <c r="BU14" s="214"/>
      <c r="BV14" s="215">
        <f t="shared" si="48"/>
        <v>0</v>
      </c>
      <c r="BW14" s="242">
        <f t="shared" si="49"/>
        <v>0</v>
      </c>
      <c r="BX14" s="242">
        <f t="shared" si="50"/>
        <v>0</v>
      </c>
    </row>
    <row r="15" spans="1:76" s="181" customFormat="1" ht="22.5" customHeight="1" x14ac:dyDescent="0.2">
      <c r="A15" s="203" t="s">
        <v>20</v>
      </c>
      <c r="B15" s="227" t="s">
        <v>85</v>
      </c>
      <c r="C15" s="202" t="s">
        <v>70</v>
      </c>
      <c r="D15" s="247" t="s">
        <v>89</v>
      </c>
      <c r="E15" s="317">
        <v>11202010</v>
      </c>
      <c r="F15" s="198">
        <v>7</v>
      </c>
      <c r="G15" s="258">
        <v>7</v>
      </c>
      <c r="H15" s="246"/>
      <c r="I15" s="246"/>
      <c r="J15" s="245"/>
      <c r="K15" s="212">
        <v>3.7138</v>
      </c>
      <c r="L15" s="225">
        <v>216</v>
      </c>
      <c r="M15" s="212">
        <f t="shared" si="0"/>
        <v>3.7138</v>
      </c>
      <c r="N15" s="224">
        <v>216</v>
      </c>
      <c r="O15" s="157">
        <f t="shared" si="1"/>
        <v>802.18079999999998</v>
      </c>
      <c r="P15" s="157">
        <f t="shared" si="2"/>
        <v>2469.6</v>
      </c>
      <c r="Q15" s="157">
        <f t="shared" si="3"/>
        <v>2469.6</v>
      </c>
      <c r="R15" s="209">
        <f t="shared" si="4"/>
        <v>0.32482215743440235</v>
      </c>
      <c r="S15" s="222">
        <f t="shared" si="5"/>
        <v>32.482215743440236</v>
      </c>
      <c r="T15" s="243">
        <v>32.5</v>
      </c>
      <c r="U15" s="220">
        <f t="shared" si="6"/>
        <v>216.11826161882709</v>
      </c>
      <c r="V15" s="219">
        <f t="shared" si="7"/>
        <v>3.7138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36</v>
      </c>
      <c r="AB15" s="214">
        <v>36</v>
      </c>
      <c r="AC15" s="215">
        <f t="shared" si="12"/>
        <v>0.32482215743440235</v>
      </c>
      <c r="AD15" s="214">
        <f t="shared" si="13"/>
        <v>133.6968</v>
      </c>
      <c r="AE15" s="214">
        <f t="shared" si="14"/>
        <v>802.18079999999998</v>
      </c>
      <c r="AF15" s="216">
        <f t="shared" si="15"/>
        <v>72</v>
      </c>
      <c r="AG15" s="214">
        <v>72</v>
      </c>
      <c r="AH15" s="215">
        <f t="shared" si="16"/>
        <v>0.32482215743440235</v>
      </c>
      <c r="AI15" s="214">
        <f t="shared" si="17"/>
        <v>267.39359999999999</v>
      </c>
      <c r="AJ15" s="214">
        <f t="shared" si="18"/>
        <v>802.18079999999998</v>
      </c>
      <c r="AK15" s="185">
        <f t="shared" si="19"/>
        <v>108</v>
      </c>
      <c r="AL15" s="214">
        <v>100</v>
      </c>
      <c r="AM15" s="215">
        <f t="shared" si="20"/>
        <v>0.30076125688370586</v>
      </c>
      <c r="AN15" s="214">
        <f t="shared" si="21"/>
        <v>371.38</v>
      </c>
      <c r="AO15" s="214">
        <f t="shared" si="22"/>
        <v>742.76</v>
      </c>
      <c r="AP15" s="185">
        <f t="shared" si="23"/>
        <v>144</v>
      </c>
      <c r="AQ15" s="214">
        <v>144</v>
      </c>
      <c r="AR15" s="215">
        <f t="shared" si="24"/>
        <v>0.32482215743440235</v>
      </c>
      <c r="AS15" s="214">
        <f t="shared" si="25"/>
        <v>534.78719999999998</v>
      </c>
      <c r="AT15" s="214">
        <f t="shared" si="26"/>
        <v>802.18079999999998</v>
      </c>
      <c r="AU15" s="185">
        <f t="shared" si="27"/>
        <v>162</v>
      </c>
      <c r="AV15" s="214">
        <v>180</v>
      </c>
      <c r="AW15" s="215">
        <f t="shared" si="28"/>
        <v>0.3609135082604471</v>
      </c>
      <c r="AX15" s="214">
        <f t="shared" si="29"/>
        <v>668.48400000000004</v>
      </c>
      <c r="AY15" s="214">
        <f t="shared" si="30"/>
        <v>891.31200000000013</v>
      </c>
      <c r="AZ15" s="185">
        <f t="shared" si="31"/>
        <v>198</v>
      </c>
      <c r="BA15" s="214"/>
      <c r="BB15" s="215">
        <f t="shared" si="32"/>
        <v>0</v>
      </c>
      <c r="BC15" s="214">
        <f t="shared" si="33"/>
        <v>0</v>
      </c>
      <c r="BD15" s="214">
        <f t="shared" si="34"/>
        <v>0</v>
      </c>
      <c r="BE15" s="185">
        <f t="shared" si="35"/>
        <v>234</v>
      </c>
      <c r="BF15" s="214"/>
      <c r="BG15" s="215">
        <f t="shared" si="36"/>
        <v>0</v>
      </c>
      <c r="BH15" s="214">
        <f t="shared" si="37"/>
        <v>0</v>
      </c>
      <c r="BI15" s="214">
        <f t="shared" si="38"/>
        <v>0</v>
      </c>
      <c r="BJ15" s="185">
        <f t="shared" si="39"/>
        <v>270</v>
      </c>
      <c r="BK15" s="214"/>
      <c r="BL15" s="215">
        <f t="shared" si="40"/>
        <v>0</v>
      </c>
      <c r="BM15" s="214">
        <f t="shared" si="41"/>
        <v>0</v>
      </c>
      <c r="BN15" s="214">
        <f t="shared" si="42"/>
        <v>0</v>
      </c>
      <c r="BO15" s="185">
        <f t="shared" si="43"/>
        <v>306</v>
      </c>
      <c r="BP15" s="214"/>
      <c r="BQ15" s="215">
        <f t="shared" si="44"/>
        <v>0</v>
      </c>
      <c r="BR15" s="214">
        <f t="shared" si="45"/>
        <v>0</v>
      </c>
      <c r="BS15" s="214">
        <f t="shared" si="46"/>
        <v>0</v>
      </c>
      <c r="BT15" s="185">
        <f t="shared" si="47"/>
        <v>342</v>
      </c>
      <c r="BU15" s="214"/>
      <c r="BV15" s="215">
        <f t="shared" si="48"/>
        <v>0</v>
      </c>
      <c r="BW15" s="242">
        <f t="shared" si="49"/>
        <v>0</v>
      </c>
      <c r="BX15" s="242">
        <f t="shared" si="50"/>
        <v>0</v>
      </c>
    </row>
    <row r="16" spans="1:76" s="181" customFormat="1" ht="23.25" customHeight="1" x14ac:dyDescent="0.2">
      <c r="A16" s="203" t="s">
        <v>20</v>
      </c>
      <c r="B16" s="227" t="s">
        <v>85</v>
      </c>
      <c r="C16" s="202" t="s">
        <v>70</v>
      </c>
      <c r="D16" s="247" t="s">
        <v>88</v>
      </c>
      <c r="E16" s="317">
        <v>11202010</v>
      </c>
      <c r="F16" s="198">
        <v>7</v>
      </c>
      <c r="G16" s="258">
        <v>6</v>
      </c>
      <c r="H16" s="246"/>
      <c r="I16" s="246"/>
      <c r="J16" s="245">
        <v>360</v>
      </c>
      <c r="K16" s="212">
        <v>3.7138</v>
      </c>
      <c r="L16" s="225">
        <v>484</v>
      </c>
      <c r="M16" s="212">
        <f t="shared" si="0"/>
        <v>3.7138</v>
      </c>
      <c r="N16" s="224">
        <v>565</v>
      </c>
      <c r="O16" s="157">
        <f t="shared" si="1"/>
        <v>2098.297</v>
      </c>
      <c r="P16" s="157">
        <f t="shared" si="2"/>
        <v>2116.8000000000002</v>
      </c>
      <c r="Q16" s="157">
        <f t="shared" si="3"/>
        <v>2476.8000000000002</v>
      </c>
      <c r="R16" s="209">
        <f t="shared" si="4"/>
        <v>0.84718063630490947</v>
      </c>
      <c r="S16" s="222">
        <f t="shared" si="5"/>
        <v>84.718063630490946</v>
      </c>
      <c r="T16" s="243">
        <v>85</v>
      </c>
      <c r="U16" s="220">
        <f t="shared" si="6"/>
        <v>484.48489417846957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94.166666666666671</v>
      </c>
      <c r="AB16" s="214">
        <v>60</v>
      </c>
      <c r="AC16" s="215">
        <f t="shared" si="12"/>
        <v>0.53979651162790698</v>
      </c>
      <c r="AD16" s="214">
        <f t="shared" si="13"/>
        <v>222.828</v>
      </c>
      <c r="AE16" s="214">
        <f t="shared" si="14"/>
        <v>1336.9680000000001</v>
      </c>
      <c r="AF16" s="216">
        <f t="shared" si="15"/>
        <v>188.33333333333334</v>
      </c>
      <c r="AG16" s="214">
        <v>120</v>
      </c>
      <c r="AH16" s="215">
        <f t="shared" si="16"/>
        <v>0.53979651162790698</v>
      </c>
      <c r="AI16" s="214">
        <f t="shared" si="17"/>
        <v>445.65600000000001</v>
      </c>
      <c r="AJ16" s="214">
        <f t="shared" si="18"/>
        <v>1336.9680000000001</v>
      </c>
      <c r="AK16" s="185">
        <f t="shared" si="19"/>
        <v>282.5</v>
      </c>
      <c r="AL16" s="214">
        <v>180</v>
      </c>
      <c r="AM16" s="215">
        <f t="shared" si="20"/>
        <v>0.53979651162790698</v>
      </c>
      <c r="AN16" s="214">
        <f t="shared" si="21"/>
        <v>668.48400000000004</v>
      </c>
      <c r="AO16" s="214">
        <f t="shared" si="22"/>
        <v>1336.9680000000001</v>
      </c>
      <c r="AP16" s="185">
        <f t="shared" si="23"/>
        <v>376.66666666666669</v>
      </c>
      <c r="AQ16" s="214">
        <v>240</v>
      </c>
      <c r="AR16" s="215">
        <f t="shared" si="24"/>
        <v>0.53979651162790698</v>
      </c>
      <c r="AS16" s="214">
        <f t="shared" si="25"/>
        <v>891.31200000000001</v>
      </c>
      <c r="AT16" s="214">
        <f t="shared" si="26"/>
        <v>1336.9680000000001</v>
      </c>
      <c r="AU16" s="185">
        <f t="shared" si="27"/>
        <v>423.75</v>
      </c>
      <c r="AV16" s="214">
        <v>350</v>
      </c>
      <c r="AW16" s="215">
        <f t="shared" si="28"/>
        <v>0.69973621877691639</v>
      </c>
      <c r="AX16" s="214">
        <f t="shared" si="29"/>
        <v>1299.83</v>
      </c>
      <c r="AY16" s="214">
        <f t="shared" si="30"/>
        <v>1733.1066666666666</v>
      </c>
      <c r="AZ16" s="185">
        <f t="shared" si="31"/>
        <v>517.91666666666674</v>
      </c>
      <c r="BA16" s="214"/>
      <c r="BB16" s="215">
        <f t="shared" si="32"/>
        <v>0</v>
      </c>
      <c r="BC16" s="214">
        <f t="shared" si="33"/>
        <v>0</v>
      </c>
      <c r="BD16" s="214">
        <f t="shared" si="34"/>
        <v>0</v>
      </c>
      <c r="BE16" s="185">
        <f t="shared" si="35"/>
        <v>612.08333333333337</v>
      </c>
      <c r="BF16" s="214"/>
      <c r="BG16" s="215">
        <f t="shared" si="36"/>
        <v>0</v>
      </c>
      <c r="BH16" s="214">
        <f t="shared" si="37"/>
        <v>0</v>
      </c>
      <c r="BI16" s="214">
        <f t="shared" si="38"/>
        <v>0</v>
      </c>
      <c r="BJ16" s="185">
        <f t="shared" si="39"/>
        <v>706.25</v>
      </c>
      <c r="BK16" s="214"/>
      <c r="BL16" s="215">
        <f t="shared" si="40"/>
        <v>0</v>
      </c>
      <c r="BM16" s="214">
        <f t="shared" si="41"/>
        <v>0</v>
      </c>
      <c r="BN16" s="214">
        <f t="shared" si="42"/>
        <v>0</v>
      </c>
      <c r="BO16" s="185">
        <f t="shared" si="43"/>
        <v>800.41666666666674</v>
      </c>
      <c r="BP16" s="214"/>
      <c r="BQ16" s="215">
        <f t="shared" si="44"/>
        <v>0</v>
      </c>
      <c r="BR16" s="214">
        <f t="shared" si="45"/>
        <v>0</v>
      </c>
      <c r="BS16" s="214">
        <f t="shared" si="46"/>
        <v>0</v>
      </c>
      <c r="BT16" s="185">
        <f t="shared" si="47"/>
        <v>894.58333333333337</v>
      </c>
      <c r="BU16" s="214"/>
      <c r="BV16" s="215">
        <f t="shared" si="48"/>
        <v>0</v>
      </c>
      <c r="BW16" s="242">
        <f t="shared" si="49"/>
        <v>0</v>
      </c>
      <c r="BX16" s="242">
        <f t="shared" si="50"/>
        <v>0</v>
      </c>
    </row>
    <row r="17" spans="1:76" s="181" customFormat="1" ht="23.25" customHeight="1" x14ac:dyDescent="0.2">
      <c r="A17" s="203" t="s">
        <v>20</v>
      </c>
      <c r="B17" s="227" t="s">
        <v>85</v>
      </c>
      <c r="C17" s="202" t="s">
        <v>70</v>
      </c>
      <c r="D17" s="247" t="s">
        <v>87</v>
      </c>
      <c r="E17" s="316">
        <v>11214898</v>
      </c>
      <c r="F17" s="198">
        <v>7</v>
      </c>
      <c r="G17" s="258">
        <v>7</v>
      </c>
      <c r="H17" s="246"/>
      <c r="I17" s="245"/>
      <c r="J17" s="245"/>
      <c r="K17" s="212">
        <v>2.5171089413392789</v>
      </c>
      <c r="L17" s="225">
        <v>869</v>
      </c>
      <c r="M17" s="212">
        <f t="shared" si="0"/>
        <v>2.5171089413392789</v>
      </c>
      <c r="N17" s="224">
        <v>869</v>
      </c>
      <c r="O17" s="157">
        <f t="shared" si="1"/>
        <v>2187.3676700238334</v>
      </c>
      <c r="P17" s="157">
        <f t="shared" si="2"/>
        <v>2469.6</v>
      </c>
      <c r="Q17" s="157">
        <f t="shared" si="3"/>
        <v>2469.6</v>
      </c>
      <c r="R17" s="209">
        <f t="shared" si="4"/>
        <v>0.88571739149005246</v>
      </c>
      <c r="S17" s="222">
        <f t="shared" si="5"/>
        <v>88.571739149005253</v>
      </c>
      <c r="T17" s="243">
        <v>87.3</v>
      </c>
      <c r="U17" s="220">
        <f t="shared" si="6"/>
        <v>856.52264174663696</v>
      </c>
      <c r="V17" s="219">
        <f t="shared" si="7"/>
        <v>2.5171089413392789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144.83333333333334</v>
      </c>
      <c r="AB17" s="214">
        <v>120</v>
      </c>
      <c r="AC17" s="215">
        <f t="shared" si="12"/>
        <v>0.73385100330591213</v>
      </c>
      <c r="AD17" s="214">
        <f t="shared" si="13"/>
        <v>302.05307296071345</v>
      </c>
      <c r="AE17" s="214">
        <f t="shared" si="14"/>
        <v>1812.3184377642806</v>
      </c>
      <c r="AF17" s="216">
        <f t="shared" si="15"/>
        <v>289.66666666666669</v>
      </c>
      <c r="AG17" s="214">
        <v>180</v>
      </c>
      <c r="AH17" s="215">
        <f t="shared" si="16"/>
        <v>0.55038825247943413</v>
      </c>
      <c r="AI17" s="214">
        <f t="shared" si="17"/>
        <v>453.0796094410702</v>
      </c>
      <c r="AJ17" s="214">
        <f t="shared" si="18"/>
        <v>1359.2388283232106</v>
      </c>
      <c r="AK17" s="185">
        <f t="shared" si="19"/>
        <v>434.5</v>
      </c>
      <c r="AL17" s="214">
        <v>246</v>
      </c>
      <c r="AM17" s="215">
        <f t="shared" si="20"/>
        <v>0.50146485225904003</v>
      </c>
      <c r="AN17" s="214">
        <f t="shared" si="21"/>
        <v>619.2087995694626</v>
      </c>
      <c r="AO17" s="214">
        <f t="shared" si="22"/>
        <v>1238.4175991389252</v>
      </c>
      <c r="AP17" s="185">
        <f t="shared" si="23"/>
        <v>579.33333333333337</v>
      </c>
      <c r="AQ17" s="214">
        <v>426</v>
      </c>
      <c r="AR17" s="215">
        <f t="shared" si="24"/>
        <v>0.65129276543399717</v>
      </c>
      <c r="AS17" s="214">
        <f t="shared" si="25"/>
        <v>1072.2884090105329</v>
      </c>
      <c r="AT17" s="214">
        <f t="shared" si="26"/>
        <v>1608.4326135157994</v>
      </c>
      <c r="AU17" s="185">
        <f t="shared" si="27"/>
        <v>651.75</v>
      </c>
      <c r="AV17" s="214">
        <v>690</v>
      </c>
      <c r="AW17" s="215">
        <f t="shared" si="28"/>
        <v>0.93769850422422119</v>
      </c>
      <c r="AX17" s="214">
        <f t="shared" si="29"/>
        <v>1736.8051695241024</v>
      </c>
      <c r="AY17" s="214">
        <f t="shared" si="30"/>
        <v>2315.7402260321364</v>
      </c>
      <c r="AZ17" s="185">
        <f t="shared" si="31"/>
        <v>796.58333333333337</v>
      </c>
      <c r="BA17" s="214"/>
      <c r="BB17" s="215">
        <f t="shared" si="32"/>
        <v>0</v>
      </c>
      <c r="BC17" s="214">
        <f t="shared" si="33"/>
        <v>0</v>
      </c>
      <c r="BD17" s="214">
        <f t="shared" si="34"/>
        <v>0</v>
      </c>
      <c r="BE17" s="185">
        <f t="shared" si="35"/>
        <v>941.41666666666674</v>
      </c>
      <c r="BF17" s="214"/>
      <c r="BG17" s="215">
        <f t="shared" si="36"/>
        <v>0</v>
      </c>
      <c r="BH17" s="214">
        <f t="shared" si="37"/>
        <v>0</v>
      </c>
      <c r="BI17" s="214">
        <f t="shared" si="38"/>
        <v>0</v>
      </c>
      <c r="BJ17" s="185">
        <f t="shared" si="39"/>
        <v>1086.25</v>
      </c>
      <c r="BK17" s="214"/>
      <c r="BL17" s="215">
        <f t="shared" si="40"/>
        <v>0</v>
      </c>
      <c r="BM17" s="214">
        <f t="shared" si="41"/>
        <v>0</v>
      </c>
      <c r="BN17" s="214">
        <f t="shared" si="42"/>
        <v>0</v>
      </c>
      <c r="BO17" s="185">
        <f t="shared" si="43"/>
        <v>1231.0833333333335</v>
      </c>
      <c r="BP17" s="214"/>
      <c r="BQ17" s="215">
        <f t="shared" si="44"/>
        <v>0</v>
      </c>
      <c r="BR17" s="214">
        <f t="shared" si="45"/>
        <v>0</v>
      </c>
      <c r="BS17" s="214">
        <f t="shared" si="46"/>
        <v>0</v>
      </c>
      <c r="BT17" s="185">
        <f t="shared" si="47"/>
        <v>1375.9166666666667</v>
      </c>
      <c r="BU17" s="214"/>
      <c r="BV17" s="215">
        <f t="shared" si="48"/>
        <v>0</v>
      </c>
      <c r="BW17" s="242">
        <f t="shared" si="49"/>
        <v>0</v>
      </c>
      <c r="BX17" s="242">
        <f t="shared" si="50"/>
        <v>0</v>
      </c>
    </row>
    <row r="18" spans="1:76" s="181" customFormat="1" ht="23.25" customHeight="1" x14ac:dyDescent="0.2">
      <c r="A18" s="203" t="s">
        <v>20</v>
      </c>
      <c r="B18" s="227" t="s">
        <v>85</v>
      </c>
      <c r="C18" s="202" t="s">
        <v>70</v>
      </c>
      <c r="D18" s="247" t="s">
        <v>86</v>
      </c>
      <c r="E18" s="316">
        <v>11202010</v>
      </c>
      <c r="F18" s="198">
        <v>7</v>
      </c>
      <c r="G18" s="258">
        <v>7</v>
      </c>
      <c r="H18" s="246"/>
      <c r="I18" s="246"/>
      <c r="J18" s="245"/>
      <c r="K18" s="212">
        <v>3.7138</v>
      </c>
      <c r="L18" s="225">
        <v>436</v>
      </c>
      <c r="M18" s="212">
        <f t="shared" si="0"/>
        <v>3.7138</v>
      </c>
      <c r="N18" s="224">
        <v>436</v>
      </c>
      <c r="O18" s="157">
        <f t="shared" si="1"/>
        <v>1619.2167999999999</v>
      </c>
      <c r="P18" s="157">
        <f t="shared" si="2"/>
        <v>2469.6</v>
      </c>
      <c r="Q18" s="157">
        <f t="shared" si="3"/>
        <v>2469.6</v>
      </c>
      <c r="R18" s="209">
        <f t="shared" si="4"/>
        <v>0.65565954000647875</v>
      </c>
      <c r="S18" s="222">
        <f t="shared" si="5"/>
        <v>65.565954000647878</v>
      </c>
      <c r="T18" s="243">
        <v>65.599999999999994</v>
      </c>
      <c r="U18" s="220">
        <f t="shared" si="6"/>
        <v>436.2263988367709</v>
      </c>
      <c r="V18" s="219">
        <f t="shared" si="7"/>
        <v>3.7138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72.666666666666671</v>
      </c>
      <c r="AB18" s="214">
        <v>40</v>
      </c>
      <c r="AC18" s="215">
        <f t="shared" si="12"/>
        <v>0.36091350826044699</v>
      </c>
      <c r="AD18" s="214">
        <f t="shared" si="13"/>
        <v>148.55199999999999</v>
      </c>
      <c r="AE18" s="214">
        <f t="shared" si="14"/>
        <v>891.3119999999999</v>
      </c>
      <c r="AF18" s="216">
        <f t="shared" si="15"/>
        <v>145.33333333333334</v>
      </c>
      <c r="AG18" s="214">
        <v>70</v>
      </c>
      <c r="AH18" s="215">
        <f t="shared" si="16"/>
        <v>0.31579931972789116</v>
      </c>
      <c r="AI18" s="214">
        <f t="shared" si="17"/>
        <v>259.96600000000001</v>
      </c>
      <c r="AJ18" s="214">
        <f t="shared" si="18"/>
        <v>779.89800000000002</v>
      </c>
      <c r="AK18" s="185">
        <f t="shared" si="19"/>
        <v>218</v>
      </c>
      <c r="AL18" s="214">
        <v>120</v>
      </c>
      <c r="AM18" s="215">
        <f t="shared" si="20"/>
        <v>0.36091350826044699</v>
      </c>
      <c r="AN18" s="214">
        <f t="shared" si="21"/>
        <v>445.65600000000001</v>
      </c>
      <c r="AO18" s="214">
        <f t="shared" si="22"/>
        <v>891.3119999999999</v>
      </c>
      <c r="AP18" s="185">
        <f t="shared" si="23"/>
        <v>290.66666666666669</v>
      </c>
      <c r="AQ18" s="214">
        <v>180</v>
      </c>
      <c r="AR18" s="215">
        <f t="shared" si="24"/>
        <v>0.40602769679300299</v>
      </c>
      <c r="AS18" s="214">
        <f t="shared" si="25"/>
        <v>668.48400000000004</v>
      </c>
      <c r="AT18" s="214">
        <f t="shared" si="26"/>
        <v>1002.7260000000001</v>
      </c>
      <c r="AU18" s="185">
        <f t="shared" si="27"/>
        <v>327</v>
      </c>
      <c r="AV18" s="214">
        <v>220</v>
      </c>
      <c r="AW18" s="215">
        <f t="shared" si="28"/>
        <v>0.44111651009610192</v>
      </c>
      <c r="AX18" s="214">
        <f t="shared" si="29"/>
        <v>817.03599999999994</v>
      </c>
      <c r="AY18" s="214">
        <f t="shared" si="30"/>
        <v>1089.3813333333333</v>
      </c>
      <c r="AZ18" s="185">
        <f t="shared" si="31"/>
        <v>399.66666666666669</v>
      </c>
      <c r="BA18" s="214"/>
      <c r="BB18" s="215">
        <f t="shared" si="32"/>
        <v>0</v>
      </c>
      <c r="BC18" s="214">
        <f t="shared" si="33"/>
        <v>0</v>
      </c>
      <c r="BD18" s="214">
        <f t="shared" si="34"/>
        <v>0</v>
      </c>
      <c r="BE18" s="185">
        <f t="shared" si="35"/>
        <v>472.33333333333337</v>
      </c>
      <c r="BF18" s="214"/>
      <c r="BG18" s="215">
        <f t="shared" si="36"/>
        <v>0</v>
      </c>
      <c r="BH18" s="214">
        <f t="shared" si="37"/>
        <v>0</v>
      </c>
      <c r="BI18" s="214">
        <f t="shared" si="38"/>
        <v>0</v>
      </c>
      <c r="BJ18" s="185">
        <f t="shared" si="39"/>
        <v>545</v>
      </c>
      <c r="BK18" s="214"/>
      <c r="BL18" s="215">
        <f t="shared" si="40"/>
        <v>0</v>
      </c>
      <c r="BM18" s="214">
        <f t="shared" si="41"/>
        <v>0</v>
      </c>
      <c r="BN18" s="214">
        <f t="shared" si="42"/>
        <v>0</v>
      </c>
      <c r="BO18" s="185">
        <f t="shared" si="43"/>
        <v>617.66666666666674</v>
      </c>
      <c r="BP18" s="214"/>
      <c r="BQ18" s="215">
        <f t="shared" si="44"/>
        <v>0</v>
      </c>
      <c r="BR18" s="214">
        <f t="shared" si="45"/>
        <v>0</v>
      </c>
      <c r="BS18" s="214">
        <f t="shared" si="46"/>
        <v>0</v>
      </c>
      <c r="BT18" s="185">
        <f t="shared" si="47"/>
        <v>690.33333333333337</v>
      </c>
      <c r="BU18" s="214"/>
      <c r="BV18" s="215">
        <f t="shared" si="48"/>
        <v>0</v>
      </c>
      <c r="BW18" s="242">
        <f t="shared" si="49"/>
        <v>0</v>
      </c>
      <c r="BX18" s="242">
        <f t="shared" si="50"/>
        <v>0</v>
      </c>
    </row>
    <row r="19" spans="1:76" s="181" customFormat="1" ht="23.25" customHeight="1" x14ac:dyDescent="0.2">
      <c r="A19" s="203" t="s">
        <v>20</v>
      </c>
      <c r="B19" s="227" t="s">
        <v>85</v>
      </c>
      <c r="C19" s="202" t="s">
        <v>70</v>
      </c>
      <c r="D19" s="247" t="s">
        <v>84</v>
      </c>
      <c r="E19" s="316">
        <v>11202010</v>
      </c>
      <c r="F19" s="198">
        <v>7</v>
      </c>
      <c r="G19" s="258">
        <v>6</v>
      </c>
      <c r="H19" s="246"/>
      <c r="I19" s="246"/>
      <c r="J19" s="245">
        <v>360</v>
      </c>
      <c r="K19" s="212">
        <v>3.7138</v>
      </c>
      <c r="L19" s="225">
        <v>632</v>
      </c>
      <c r="M19" s="212">
        <f t="shared" si="0"/>
        <v>3.7138</v>
      </c>
      <c r="N19" s="224">
        <v>632</v>
      </c>
      <c r="O19" s="157">
        <f t="shared" si="1"/>
        <v>2347.1215999999999</v>
      </c>
      <c r="P19" s="157">
        <f t="shared" si="2"/>
        <v>2116.8000000000002</v>
      </c>
      <c r="Q19" s="157">
        <f t="shared" si="3"/>
        <v>2476.8000000000002</v>
      </c>
      <c r="R19" s="209">
        <f t="shared" si="4"/>
        <v>0.94764276485788101</v>
      </c>
      <c r="S19" s="222">
        <f t="shared" si="5"/>
        <v>94.764276485788102</v>
      </c>
      <c r="T19" s="243">
        <v>95</v>
      </c>
      <c r="U19" s="220">
        <f t="shared" si="6"/>
        <v>541.48311702299543</v>
      </c>
      <c r="V19" s="219">
        <f t="shared" si="7"/>
        <v>3.7138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105.33333333333333</v>
      </c>
      <c r="AB19" s="214">
        <v>60</v>
      </c>
      <c r="AC19" s="215">
        <f t="shared" si="12"/>
        <v>0.53979651162790698</v>
      </c>
      <c r="AD19" s="214">
        <f t="shared" si="13"/>
        <v>222.828</v>
      </c>
      <c r="AE19" s="214">
        <f t="shared" si="14"/>
        <v>1336.9680000000001</v>
      </c>
      <c r="AF19" s="216">
        <f t="shared" si="15"/>
        <v>210.66666666666666</v>
      </c>
      <c r="AG19" s="214">
        <v>180</v>
      </c>
      <c r="AH19" s="215">
        <f t="shared" si="16"/>
        <v>0.80969476744186053</v>
      </c>
      <c r="AI19" s="214">
        <f t="shared" si="17"/>
        <v>668.48400000000004</v>
      </c>
      <c r="AJ19" s="214">
        <f t="shared" si="18"/>
        <v>2005.4520000000002</v>
      </c>
      <c r="AK19" s="185">
        <f t="shared" si="19"/>
        <v>316</v>
      </c>
      <c r="AL19" s="214">
        <v>240</v>
      </c>
      <c r="AM19" s="215">
        <f t="shared" si="20"/>
        <v>0.71972868217054253</v>
      </c>
      <c r="AN19" s="214">
        <f t="shared" si="21"/>
        <v>891.31200000000001</v>
      </c>
      <c r="AO19" s="214">
        <f t="shared" si="22"/>
        <v>1782.6239999999998</v>
      </c>
      <c r="AP19" s="185">
        <f t="shared" si="23"/>
        <v>421.33333333333331</v>
      </c>
      <c r="AQ19" s="214">
        <v>340</v>
      </c>
      <c r="AR19" s="215">
        <f t="shared" si="24"/>
        <v>0.76471172480620153</v>
      </c>
      <c r="AS19" s="214">
        <f t="shared" si="25"/>
        <v>1262.692</v>
      </c>
      <c r="AT19" s="214">
        <f t="shared" si="26"/>
        <v>1894.038</v>
      </c>
      <c r="AU19" s="185">
        <f t="shared" si="27"/>
        <v>474</v>
      </c>
      <c r="AV19" s="214">
        <v>460</v>
      </c>
      <c r="AW19" s="215">
        <f t="shared" si="28"/>
        <v>0.91965331610680445</v>
      </c>
      <c r="AX19" s="214">
        <f t="shared" si="29"/>
        <v>1708.348</v>
      </c>
      <c r="AY19" s="214">
        <f t="shared" si="30"/>
        <v>2277.7973333333334</v>
      </c>
      <c r="AZ19" s="185">
        <f t="shared" si="31"/>
        <v>579.33333333333326</v>
      </c>
      <c r="BA19" s="214"/>
      <c r="BB19" s="215">
        <f t="shared" si="32"/>
        <v>0</v>
      </c>
      <c r="BC19" s="214">
        <f t="shared" si="33"/>
        <v>0</v>
      </c>
      <c r="BD19" s="214">
        <f t="shared" si="34"/>
        <v>0</v>
      </c>
      <c r="BE19" s="185">
        <f t="shared" si="35"/>
        <v>684.66666666666663</v>
      </c>
      <c r="BF19" s="214"/>
      <c r="BG19" s="215">
        <f t="shared" si="36"/>
        <v>0</v>
      </c>
      <c r="BH19" s="214">
        <f t="shared" si="37"/>
        <v>0</v>
      </c>
      <c r="BI19" s="214">
        <f t="shared" si="38"/>
        <v>0</v>
      </c>
      <c r="BJ19" s="185">
        <f t="shared" si="39"/>
        <v>790</v>
      </c>
      <c r="BK19" s="214"/>
      <c r="BL19" s="215">
        <f t="shared" si="40"/>
        <v>0</v>
      </c>
      <c r="BM19" s="214">
        <f t="shared" si="41"/>
        <v>0</v>
      </c>
      <c r="BN19" s="214">
        <f t="shared" si="42"/>
        <v>0</v>
      </c>
      <c r="BO19" s="185">
        <f t="shared" si="43"/>
        <v>895.33333333333326</v>
      </c>
      <c r="BP19" s="214"/>
      <c r="BQ19" s="215">
        <f t="shared" si="44"/>
        <v>0</v>
      </c>
      <c r="BR19" s="214">
        <f t="shared" si="45"/>
        <v>0</v>
      </c>
      <c r="BS19" s="214">
        <f t="shared" si="46"/>
        <v>0</v>
      </c>
      <c r="BT19" s="185">
        <f t="shared" si="47"/>
        <v>1000.6666666666666</v>
      </c>
      <c r="BU19" s="214"/>
      <c r="BV19" s="215">
        <f t="shared" si="48"/>
        <v>0</v>
      </c>
      <c r="BW19" s="242">
        <f t="shared" si="49"/>
        <v>0</v>
      </c>
      <c r="BX19" s="242">
        <f t="shared" si="50"/>
        <v>0</v>
      </c>
    </row>
    <row r="20" spans="1:76" s="181" customFormat="1" ht="23.25" customHeight="1" x14ac:dyDescent="0.2">
      <c r="A20" s="203" t="s">
        <v>20</v>
      </c>
      <c r="B20" s="227" t="s">
        <v>56</v>
      </c>
      <c r="C20" s="202" t="s">
        <v>70</v>
      </c>
      <c r="D20" s="247" t="s">
        <v>83</v>
      </c>
      <c r="E20" s="317">
        <v>11219207</v>
      </c>
      <c r="F20" s="198">
        <v>7</v>
      </c>
      <c r="G20" s="258">
        <v>7</v>
      </c>
      <c r="H20" s="246"/>
      <c r="I20" s="245">
        <v>360</v>
      </c>
      <c r="J20" s="245">
        <v>360</v>
      </c>
      <c r="K20" s="212">
        <v>2.6353</v>
      </c>
      <c r="L20" s="225">
        <v>827</v>
      </c>
      <c r="M20" s="212">
        <f t="shared" si="0"/>
        <v>2.6353</v>
      </c>
      <c r="N20" s="224">
        <v>890</v>
      </c>
      <c r="O20" s="157">
        <f t="shared" si="1"/>
        <v>2345.4169999999999</v>
      </c>
      <c r="P20" s="157">
        <f t="shared" si="2"/>
        <v>2469.6</v>
      </c>
      <c r="Q20" s="157">
        <f t="shared" si="3"/>
        <v>2469.6</v>
      </c>
      <c r="R20" s="209">
        <f t="shared" si="4"/>
        <v>0.94971533851635892</v>
      </c>
      <c r="S20" s="222">
        <f t="shared" si="5"/>
        <v>94.971533851635897</v>
      </c>
      <c r="T20" s="243">
        <v>95</v>
      </c>
      <c r="U20" s="220">
        <f t="shared" si="6"/>
        <v>890.26676279740457</v>
      </c>
      <c r="V20" s="219">
        <f t="shared" si="7"/>
        <v>2.6353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148.33333333333334</v>
      </c>
      <c r="AB20" s="214">
        <v>138</v>
      </c>
      <c r="AC20" s="215">
        <f t="shared" si="12"/>
        <v>0.88355539358600588</v>
      </c>
      <c r="AD20" s="214">
        <f t="shared" si="13"/>
        <v>363.67140000000001</v>
      </c>
      <c r="AE20" s="214">
        <f t="shared" si="14"/>
        <v>2182.0284000000001</v>
      </c>
      <c r="AF20" s="216">
        <f t="shared" si="15"/>
        <v>296.66666666666669</v>
      </c>
      <c r="AG20" s="214">
        <v>318</v>
      </c>
      <c r="AH20" s="215">
        <f t="shared" si="16"/>
        <v>1.0180094752186588</v>
      </c>
      <c r="AI20" s="214">
        <f t="shared" si="17"/>
        <v>838.02539999999999</v>
      </c>
      <c r="AJ20" s="214">
        <f t="shared" si="18"/>
        <v>2514.0762</v>
      </c>
      <c r="AK20" s="185">
        <f t="shared" si="19"/>
        <v>445</v>
      </c>
      <c r="AL20" s="214">
        <v>488</v>
      </c>
      <c r="AM20" s="215">
        <f t="shared" si="20"/>
        <v>1.0414855847100746</v>
      </c>
      <c r="AN20" s="214">
        <f t="shared" si="21"/>
        <v>1286.0264</v>
      </c>
      <c r="AO20" s="214">
        <f t="shared" si="22"/>
        <v>2572.0527999999999</v>
      </c>
      <c r="AP20" s="185">
        <f t="shared" si="23"/>
        <v>593.33333333333337</v>
      </c>
      <c r="AQ20" s="214">
        <v>666</v>
      </c>
      <c r="AR20" s="215">
        <f t="shared" si="24"/>
        <v>1.0660287900874634</v>
      </c>
      <c r="AS20" s="214">
        <f t="shared" si="25"/>
        <v>1755.1098</v>
      </c>
      <c r="AT20" s="214">
        <f t="shared" si="26"/>
        <v>2632.6646999999998</v>
      </c>
      <c r="AU20" s="185">
        <f t="shared" si="27"/>
        <v>667.5</v>
      </c>
      <c r="AV20" s="214">
        <v>816</v>
      </c>
      <c r="AW20" s="215">
        <f t="shared" si="28"/>
        <v>1.1610003239390994</v>
      </c>
      <c r="AX20" s="214">
        <f t="shared" si="29"/>
        <v>2150.4047999999998</v>
      </c>
      <c r="AY20" s="214">
        <f t="shared" si="30"/>
        <v>2867.2063999999996</v>
      </c>
      <c r="AZ20" s="185">
        <f t="shared" si="31"/>
        <v>815.83333333333337</v>
      </c>
      <c r="BA20" s="214"/>
      <c r="BB20" s="215">
        <f t="shared" si="32"/>
        <v>0</v>
      </c>
      <c r="BC20" s="214">
        <f t="shared" si="33"/>
        <v>0</v>
      </c>
      <c r="BD20" s="214">
        <f t="shared" si="34"/>
        <v>0</v>
      </c>
      <c r="BE20" s="185">
        <f t="shared" si="35"/>
        <v>964.16666666666674</v>
      </c>
      <c r="BF20" s="214"/>
      <c r="BG20" s="215">
        <f t="shared" si="36"/>
        <v>0</v>
      </c>
      <c r="BH20" s="214">
        <f t="shared" si="37"/>
        <v>0</v>
      </c>
      <c r="BI20" s="214">
        <f t="shared" si="38"/>
        <v>0</v>
      </c>
      <c r="BJ20" s="185">
        <f t="shared" si="39"/>
        <v>1112.5</v>
      </c>
      <c r="BK20" s="214"/>
      <c r="BL20" s="215">
        <f t="shared" si="40"/>
        <v>0</v>
      </c>
      <c r="BM20" s="214">
        <f t="shared" si="41"/>
        <v>0</v>
      </c>
      <c r="BN20" s="214">
        <f t="shared" si="42"/>
        <v>0</v>
      </c>
      <c r="BO20" s="185">
        <f t="shared" si="43"/>
        <v>1260.8333333333335</v>
      </c>
      <c r="BP20" s="214"/>
      <c r="BQ20" s="215">
        <f t="shared" si="44"/>
        <v>0</v>
      </c>
      <c r="BR20" s="214">
        <f t="shared" si="45"/>
        <v>0</v>
      </c>
      <c r="BS20" s="214">
        <f t="shared" si="46"/>
        <v>0</v>
      </c>
      <c r="BT20" s="185">
        <f t="shared" si="47"/>
        <v>1409.1666666666667</v>
      </c>
      <c r="BU20" s="214"/>
      <c r="BV20" s="215">
        <f t="shared" si="48"/>
        <v>0</v>
      </c>
      <c r="BW20" s="242">
        <f t="shared" si="49"/>
        <v>0</v>
      </c>
      <c r="BX20" s="242">
        <f t="shared" si="50"/>
        <v>0</v>
      </c>
    </row>
    <row r="21" spans="1:76" s="181" customFormat="1" ht="23.25" customHeight="1" x14ac:dyDescent="0.2">
      <c r="A21" s="203" t="s">
        <v>20</v>
      </c>
      <c r="B21" s="227" t="s">
        <v>56</v>
      </c>
      <c r="C21" s="202" t="s">
        <v>70</v>
      </c>
      <c r="D21" s="247" t="s">
        <v>82</v>
      </c>
      <c r="E21" s="317">
        <v>11219207</v>
      </c>
      <c r="F21" s="198">
        <v>7</v>
      </c>
      <c r="G21" s="258">
        <v>7</v>
      </c>
      <c r="H21" s="246"/>
      <c r="I21" s="245">
        <v>360</v>
      </c>
      <c r="J21" s="245">
        <v>360</v>
      </c>
      <c r="K21" s="212">
        <v>2.6353</v>
      </c>
      <c r="L21" s="225">
        <v>891</v>
      </c>
      <c r="M21" s="212">
        <f t="shared" si="0"/>
        <v>2.6353</v>
      </c>
      <c r="N21" s="224">
        <v>890</v>
      </c>
      <c r="O21" s="157">
        <f t="shared" si="1"/>
        <v>2345.4169999999999</v>
      </c>
      <c r="P21" s="157">
        <f t="shared" si="2"/>
        <v>2469.6</v>
      </c>
      <c r="Q21" s="157">
        <f t="shared" si="3"/>
        <v>2469.6</v>
      </c>
      <c r="R21" s="209">
        <f t="shared" si="4"/>
        <v>0.94971533851635892</v>
      </c>
      <c r="S21" s="222">
        <f t="shared" si="5"/>
        <v>94.971533851635897</v>
      </c>
      <c r="T21" s="243">
        <v>95</v>
      </c>
      <c r="U21" s="220">
        <f t="shared" si="6"/>
        <v>890.26676279740457</v>
      </c>
      <c r="V21" s="219">
        <f t="shared" si="7"/>
        <v>2.6353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148.33333333333334</v>
      </c>
      <c r="AB21" s="214">
        <v>180</v>
      </c>
      <c r="AC21" s="215">
        <f t="shared" si="12"/>
        <v>1.152463556851312</v>
      </c>
      <c r="AD21" s="214">
        <f t="shared" si="13"/>
        <v>474.35399999999998</v>
      </c>
      <c r="AE21" s="214">
        <f t="shared" si="14"/>
        <v>2846.1239999999998</v>
      </c>
      <c r="AF21" s="216">
        <f t="shared" si="15"/>
        <v>296.66666666666669</v>
      </c>
      <c r="AG21" s="214">
        <v>300</v>
      </c>
      <c r="AH21" s="215">
        <f t="shared" si="16"/>
        <v>0.96038629737609327</v>
      </c>
      <c r="AI21" s="214">
        <f t="shared" si="17"/>
        <v>790.59</v>
      </c>
      <c r="AJ21" s="214">
        <f t="shared" si="18"/>
        <v>2371.77</v>
      </c>
      <c r="AK21" s="185">
        <f t="shared" si="19"/>
        <v>445</v>
      </c>
      <c r="AL21" s="214">
        <v>447</v>
      </c>
      <c r="AM21" s="215">
        <f t="shared" si="20"/>
        <v>0.95398372206025273</v>
      </c>
      <c r="AN21" s="214">
        <f t="shared" si="21"/>
        <v>1177.9791</v>
      </c>
      <c r="AO21" s="214">
        <f t="shared" si="22"/>
        <v>2355.9582</v>
      </c>
      <c r="AP21" s="185">
        <f t="shared" si="23"/>
        <v>593.33333333333337</v>
      </c>
      <c r="AQ21" s="214">
        <v>599</v>
      </c>
      <c r="AR21" s="215">
        <f t="shared" si="24"/>
        <v>0.95878565354713308</v>
      </c>
      <c r="AS21" s="214">
        <f t="shared" si="25"/>
        <v>1578.5446999999999</v>
      </c>
      <c r="AT21" s="214">
        <f t="shared" si="26"/>
        <v>2367.8170499999997</v>
      </c>
      <c r="AU21" s="185">
        <f t="shared" si="27"/>
        <v>667.5</v>
      </c>
      <c r="AV21" s="214">
        <f>AQ21+120</f>
        <v>719</v>
      </c>
      <c r="AW21" s="215">
        <f t="shared" si="28"/>
        <v>1.0229892560198683</v>
      </c>
      <c r="AX21" s="214">
        <f t="shared" si="29"/>
        <v>1894.7807</v>
      </c>
      <c r="AY21" s="214">
        <f t="shared" si="30"/>
        <v>2526.3742666666667</v>
      </c>
      <c r="AZ21" s="185">
        <f t="shared" si="31"/>
        <v>815.83333333333337</v>
      </c>
      <c r="BA21" s="214"/>
      <c r="BB21" s="215">
        <f t="shared" si="32"/>
        <v>0</v>
      </c>
      <c r="BC21" s="214">
        <f t="shared" si="33"/>
        <v>0</v>
      </c>
      <c r="BD21" s="214">
        <f t="shared" si="34"/>
        <v>0</v>
      </c>
      <c r="BE21" s="185">
        <f t="shared" si="35"/>
        <v>964.16666666666674</v>
      </c>
      <c r="BF21" s="214"/>
      <c r="BG21" s="215">
        <f t="shared" si="36"/>
        <v>0</v>
      </c>
      <c r="BH21" s="214">
        <f t="shared" si="37"/>
        <v>0</v>
      </c>
      <c r="BI21" s="214">
        <f t="shared" si="38"/>
        <v>0</v>
      </c>
      <c r="BJ21" s="185">
        <f t="shared" si="39"/>
        <v>1112.5</v>
      </c>
      <c r="BK21" s="214"/>
      <c r="BL21" s="215">
        <f t="shared" si="40"/>
        <v>0</v>
      </c>
      <c r="BM21" s="214">
        <f t="shared" si="41"/>
        <v>0</v>
      </c>
      <c r="BN21" s="214">
        <f t="shared" si="42"/>
        <v>0</v>
      </c>
      <c r="BO21" s="185">
        <f t="shared" si="43"/>
        <v>1260.8333333333335</v>
      </c>
      <c r="BP21" s="214"/>
      <c r="BQ21" s="215">
        <f t="shared" si="44"/>
        <v>0</v>
      </c>
      <c r="BR21" s="214">
        <f t="shared" si="45"/>
        <v>0</v>
      </c>
      <c r="BS21" s="214">
        <f t="shared" si="46"/>
        <v>0</v>
      </c>
      <c r="BT21" s="185">
        <f t="shared" si="47"/>
        <v>1409.1666666666667</v>
      </c>
      <c r="BU21" s="214"/>
      <c r="BV21" s="215">
        <f t="shared" si="48"/>
        <v>0</v>
      </c>
      <c r="BW21" s="242">
        <f t="shared" si="49"/>
        <v>0</v>
      </c>
      <c r="BX21" s="242">
        <f t="shared" si="50"/>
        <v>0</v>
      </c>
    </row>
    <row r="22" spans="1:76" s="181" customFormat="1" ht="23.25" customHeight="1" x14ac:dyDescent="0.2">
      <c r="A22" s="203" t="s">
        <v>20</v>
      </c>
      <c r="B22" s="227" t="s">
        <v>65</v>
      </c>
      <c r="C22" s="202" t="s">
        <v>70</v>
      </c>
      <c r="D22" s="247" t="s">
        <v>81</v>
      </c>
      <c r="E22" s="259">
        <v>11229151</v>
      </c>
      <c r="F22" s="198">
        <v>6</v>
      </c>
      <c r="G22" s="258">
        <v>6</v>
      </c>
      <c r="H22" s="245"/>
      <c r="I22" s="245"/>
      <c r="J22" s="245">
        <v>360</v>
      </c>
      <c r="K22" s="212">
        <v>5.2660999999999998</v>
      </c>
      <c r="L22" s="225">
        <v>365</v>
      </c>
      <c r="M22" s="212">
        <f t="shared" si="0"/>
        <v>5.2660999999999998</v>
      </c>
      <c r="N22" s="224">
        <v>367</v>
      </c>
      <c r="O22" s="157">
        <f t="shared" si="1"/>
        <v>1932.6587</v>
      </c>
      <c r="P22" s="157">
        <f t="shared" si="2"/>
        <v>2116.8000000000002</v>
      </c>
      <c r="Q22" s="157">
        <f t="shared" si="3"/>
        <v>2476.8000000000002</v>
      </c>
      <c r="R22" s="209">
        <f t="shared" si="4"/>
        <v>0.78030470768733839</v>
      </c>
      <c r="S22" s="222">
        <f t="shared" si="5"/>
        <v>78.030470768733835</v>
      </c>
      <c r="T22" s="251">
        <v>78.3</v>
      </c>
      <c r="U22" s="220">
        <f t="shared" si="6"/>
        <v>314.74039611856972</v>
      </c>
      <c r="V22" s="219">
        <f t="shared" si="7"/>
        <v>5.2660999999999998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61.166666666666664</v>
      </c>
      <c r="AB22" s="214">
        <v>60</v>
      </c>
      <c r="AC22" s="215">
        <f t="shared" si="12"/>
        <v>0.76542151162790695</v>
      </c>
      <c r="AD22" s="214">
        <f t="shared" si="13"/>
        <v>315.96600000000001</v>
      </c>
      <c r="AE22" s="214">
        <f t="shared" si="14"/>
        <v>1895.796</v>
      </c>
      <c r="AF22" s="216">
        <f t="shared" si="15"/>
        <v>122.33333333333333</v>
      </c>
      <c r="AG22" s="214">
        <v>100</v>
      </c>
      <c r="AH22" s="215">
        <f t="shared" si="16"/>
        <v>0.6378512596899224</v>
      </c>
      <c r="AI22" s="214">
        <f t="shared" si="17"/>
        <v>526.61</v>
      </c>
      <c r="AJ22" s="214">
        <f t="shared" si="18"/>
        <v>1579.83</v>
      </c>
      <c r="AK22" s="185">
        <f t="shared" si="19"/>
        <v>183.5</v>
      </c>
      <c r="AL22" s="214">
        <v>120</v>
      </c>
      <c r="AM22" s="215">
        <f t="shared" si="20"/>
        <v>0.51028100775193797</v>
      </c>
      <c r="AN22" s="214">
        <f t="shared" si="21"/>
        <v>631.93200000000002</v>
      </c>
      <c r="AO22" s="214">
        <f t="shared" si="22"/>
        <v>1263.864</v>
      </c>
      <c r="AP22" s="185">
        <f t="shared" si="23"/>
        <v>244.66666666666666</v>
      </c>
      <c r="AQ22" s="214">
        <v>240</v>
      </c>
      <c r="AR22" s="215">
        <f t="shared" si="24"/>
        <v>0.76542151162790695</v>
      </c>
      <c r="AS22" s="214">
        <f t="shared" si="25"/>
        <v>1263.864</v>
      </c>
      <c r="AT22" s="214">
        <f t="shared" si="26"/>
        <v>1895.796</v>
      </c>
      <c r="AU22" s="185">
        <f t="shared" si="27"/>
        <v>275.25</v>
      </c>
      <c r="AV22" s="214">
        <v>298</v>
      </c>
      <c r="AW22" s="215">
        <f t="shared" si="28"/>
        <v>0.8447985572782083</v>
      </c>
      <c r="AX22" s="214">
        <f t="shared" si="29"/>
        <v>1569.2977999999998</v>
      </c>
      <c r="AY22" s="214">
        <f t="shared" si="30"/>
        <v>2092.3970666666664</v>
      </c>
      <c r="AZ22" s="185">
        <f t="shared" si="31"/>
        <v>336.41666666666663</v>
      </c>
      <c r="BA22" s="214"/>
      <c r="BB22" s="215">
        <f t="shared" si="32"/>
        <v>0</v>
      </c>
      <c r="BC22" s="214">
        <f t="shared" si="33"/>
        <v>0</v>
      </c>
      <c r="BD22" s="214">
        <f t="shared" si="34"/>
        <v>0</v>
      </c>
      <c r="BE22" s="185">
        <f t="shared" si="35"/>
        <v>397.58333333333331</v>
      </c>
      <c r="BF22" s="214"/>
      <c r="BG22" s="215">
        <f t="shared" si="36"/>
        <v>0</v>
      </c>
      <c r="BH22" s="214">
        <f t="shared" si="37"/>
        <v>0</v>
      </c>
      <c r="BI22" s="214">
        <f t="shared" si="38"/>
        <v>0</v>
      </c>
      <c r="BJ22" s="185">
        <f t="shared" si="39"/>
        <v>458.75</v>
      </c>
      <c r="BK22" s="214"/>
      <c r="BL22" s="215">
        <f t="shared" si="40"/>
        <v>0</v>
      </c>
      <c r="BM22" s="214">
        <f t="shared" si="41"/>
        <v>0</v>
      </c>
      <c r="BN22" s="214">
        <f t="shared" si="42"/>
        <v>0</v>
      </c>
      <c r="BO22" s="185">
        <f t="shared" si="43"/>
        <v>519.91666666666663</v>
      </c>
      <c r="BP22" s="214"/>
      <c r="BQ22" s="215">
        <f t="shared" si="44"/>
        <v>0</v>
      </c>
      <c r="BR22" s="214">
        <f t="shared" si="45"/>
        <v>0</v>
      </c>
      <c r="BS22" s="214">
        <f t="shared" si="46"/>
        <v>0</v>
      </c>
      <c r="BT22" s="185">
        <f t="shared" si="47"/>
        <v>581.08333333333326</v>
      </c>
      <c r="BU22" s="214"/>
      <c r="BV22" s="215">
        <f t="shared" si="48"/>
        <v>0</v>
      </c>
      <c r="BW22" s="242">
        <f t="shared" si="49"/>
        <v>0</v>
      </c>
      <c r="BX22" s="242">
        <f t="shared" si="50"/>
        <v>0</v>
      </c>
    </row>
    <row r="23" spans="1:76" s="181" customFormat="1" ht="23.25" customHeight="1" x14ac:dyDescent="0.2">
      <c r="A23" s="203" t="s">
        <v>20</v>
      </c>
      <c r="B23" s="227" t="s">
        <v>65</v>
      </c>
      <c r="C23" s="202" t="s">
        <v>70</v>
      </c>
      <c r="D23" s="247" t="s">
        <v>80</v>
      </c>
      <c r="E23" s="259">
        <v>11173458</v>
      </c>
      <c r="F23" s="198">
        <v>7</v>
      </c>
      <c r="G23" s="258">
        <v>6</v>
      </c>
      <c r="H23" s="245"/>
      <c r="I23" s="245"/>
      <c r="J23" s="245">
        <v>360</v>
      </c>
      <c r="K23" s="212">
        <v>3.7639999999999998</v>
      </c>
      <c r="L23" s="225">
        <v>363</v>
      </c>
      <c r="M23" s="212">
        <f t="shared" si="0"/>
        <v>3.7639999999999998</v>
      </c>
      <c r="N23" s="224">
        <v>246</v>
      </c>
      <c r="O23" s="157">
        <f t="shared" si="1"/>
        <v>925.94399999999996</v>
      </c>
      <c r="P23" s="157">
        <f t="shared" si="2"/>
        <v>2116.8000000000002</v>
      </c>
      <c r="Q23" s="157">
        <f t="shared" si="3"/>
        <v>2476.8000000000002</v>
      </c>
      <c r="R23" s="209">
        <f t="shared" si="4"/>
        <v>0.37384689922480618</v>
      </c>
      <c r="S23" s="222">
        <f t="shared" si="5"/>
        <v>37.384689922480618</v>
      </c>
      <c r="T23" s="248">
        <v>55.4</v>
      </c>
      <c r="U23" s="220">
        <f t="shared" si="6"/>
        <v>311.55876726886294</v>
      </c>
      <c r="V23" s="219">
        <f t="shared" si="7"/>
        <v>3.7639999999999998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41</v>
      </c>
      <c r="AB23" s="214">
        <v>60</v>
      </c>
      <c r="AC23" s="215">
        <f t="shared" si="12"/>
        <v>0.54709302325581388</v>
      </c>
      <c r="AD23" s="214">
        <f t="shared" si="13"/>
        <v>225.83999999999997</v>
      </c>
      <c r="AE23" s="214">
        <f t="shared" si="14"/>
        <v>1355.04</v>
      </c>
      <c r="AF23" s="216">
        <f t="shared" si="15"/>
        <v>82</v>
      </c>
      <c r="AG23" s="214">
        <v>120</v>
      </c>
      <c r="AH23" s="215">
        <f t="shared" si="16"/>
        <v>0.54709302325581388</v>
      </c>
      <c r="AI23" s="214">
        <f t="shared" si="17"/>
        <v>451.67999999999995</v>
      </c>
      <c r="AJ23" s="214">
        <f t="shared" si="18"/>
        <v>1355.04</v>
      </c>
      <c r="AK23" s="185">
        <f t="shared" si="19"/>
        <v>123</v>
      </c>
      <c r="AL23" s="214">
        <v>216</v>
      </c>
      <c r="AM23" s="215">
        <f t="shared" si="20"/>
        <v>0.65651162790697659</v>
      </c>
      <c r="AN23" s="214">
        <f t="shared" si="21"/>
        <v>813.024</v>
      </c>
      <c r="AO23" s="214">
        <f t="shared" si="22"/>
        <v>1626.0479999999998</v>
      </c>
      <c r="AP23" s="185">
        <f t="shared" si="23"/>
        <v>164</v>
      </c>
      <c r="AQ23" s="214">
        <v>276</v>
      </c>
      <c r="AR23" s="215">
        <f t="shared" si="24"/>
        <v>0.62915697674418603</v>
      </c>
      <c r="AS23" s="214">
        <f t="shared" si="25"/>
        <v>1038.864</v>
      </c>
      <c r="AT23" s="214">
        <f t="shared" si="26"/>
        <v>1558.296</v>
      </c>
      <c r="AU23" s="185">
        <f t="shared" si="27"/>
        <v>184.5</v>
      </c>
      <c r="AV23" s="214">
        <f>AQ23+60</f>
        <v>336</v>
      </c>
      <c r="AW23" s="215">
        <f t="shared" si="28"/>
        <v>0.6808268733850128</v>
      </c>
      <c r="AX23" s="214">
        <f t="shared" si="29"/>
        <v>1264.704</v>
      </c>
      <c r="AY23" s="214">
        <f t="shared" si="30"/>
        <v>1686.2719999999999</v>
      </c>
      <c r="AZ23" s="185">
        <f t="shared" si="31"/>
        <v>225.5</v>
      </c>
      <c r="BA23" s="214"/>
      <c r="BB23" s="215">
        <f t="shared" si="32"/>
        <v>0</v>
      </c>
      <c r="BC23" s="214">
        <f t="shared" si="33"/>
        <v>0</v>
      </c>
      <c r="BD23" s="214">
        <f t="shared" si="34"/>
        <v>0</v>
      </c>
      <c r="BE23" s="185">
        <f t="shared" si="35"/>
        <v>266.5</v>
      </c>
      <c r="BF23" s="214"/>
      <c r="BG23" s="215">
        <f t="shared" si="36"/>
        <v>0</v>
      </c>
      <c r="BH23" s="214">
        <f t="shared" si="37"/>
        <v>0</v>
      </c>
      <c r="BI23" s="214">
        <f t="shared" si="38"/>
        <v>0</v>
      </c>
      <c r="BJ23" s="185">
        <f t="shared" si="39"/>
        <v>307.5</v>
      </c>
      <c r="BK23" s="214"/>
      <c r="BL23" s="215">
        <f t="shared" si="40"/>
        <v>0</v>
      </c>
      <c r="BM23" s="214">
        <f t="shared" si="41"/>
        <v>0</v>
      </c>
      <c r="BN23" s="214">
        <f t="shared" si="42"/>
        <v>0</v>
      </c>
      <c r="BO23" s="185">
        <f t="shared" si="43"/>
        <v>348.5</v>
      </c>
      <c r="BP23" s="214"/>
      <c r="BQ23" s="215">
        <f t="shared" si="44"/>
        <v>0</v>
      </c>
      <c r="BR23" s="214">
        <f t="shared" si="45"/>
        <v>0</v>
      </c>
      <c r="BS23" s="214">
        <f t="shared" si="46"/>
        <v>0</v>
      </c>
      <c r="BT23" s="185">
        <f t="shared" si="47"/>
        <v>389.5</v>
      </c>
      <c r="BU23" s="214"/>
      <c r="BV23" s="215">
        <f t="shared" si="48"/>
        <v>0</v>
      </c>
      <c r="BW23" s="242">
        <f t="shared" si="49"/>
        <v>0</v>
      </c>
      <c r="BX23" s="242">
        <f t="shared" si="50"/>
        <v>0</v>
      </c>
    </row>
    <row r="24" spans="1:76" s="181" customFormat="1" ht="23.25" customHeight="1" x14ac:dyDescent="0.2">
      <c r="A24" s="203" t="s">
        <v>20</v>
      </c>
      <c r="B24" s="227" t="s">
        <v>65</v>
      </c>
      <c r="C24" s="202" t="s">
        <v>70</v>
      </c>
      <c r="D24" s="247" t="s">
        <v>79</v>
      </c>
      <c r="E24" s="259">
        <v>11229151</v>
      </c>
      <c r="F24" s="198">
        <v>7</v>
      </c>
      <c r="G24" s="258">
        <v>7</v>
      </c>
      <c r="H24" s="246">
        <v>240</v>
      </c>
      <c r="I24" s="245"/>
      <c r="J24" s="245">
        <v>240</v>
      </c>
      <c r="K24" s="212">
        <v>5.2992999999999997</v>
      </c>
      <c r="L24" s="225">
        <v>419</v>
      </c>
      <c r="M24" s="212">
        <f t="shared" si="0"/>
        <v>5.2992999999999997</v>
      </c>
      <c r="N24" s="224">
        <v>419</v>
      </c>
      <c r="O24" s="157">
        <f t="shared" si="1"/>
        <v>2220.4067</v>
      </c>
      <c r="P24" s="157">
        <f t="shared" si="2"/>
        <v>2469.6</v>
      </c>
      <c r="Q24" s="157">
        <f t="shared" si="3"/>
        <v>2469.6</v>
      </c>
      <c r="R24" s="209">
        <f t="shared" si="4"/>
        <v>0.89909568351149982</v>
      </c>
      <c r="S24" s="222">
        <f t="shared" si="5"/>
        <v>89.909568351149986</v>
      </c>
      <c r="T24" s="243">
        <v>90</v>
      </c>
      <c r="U24" s="220">
        <f t="shared" si="6"/>
        <v>419.42143301945543</v>
      </c>
      <c r="V24" s="219">
        <f t="shared" si="7"/>
        <v>5.2992999999999997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69.833333333333329</v>
      </c>
      <c r="AB24" s="214">
        <v>90</v>
      </c>
      <c r="AC24" s="215">
        <f t="shared" si="12"/>
        <v>1.1587390670553936</v>
      </c>
      <c r="AD24" s="214">
        <f t="shared" si="13"/>
        <v>476.93699999999995</v>
      </c>
      <c r="AE24" s="214">
        <f t="shared" si="14"/>
        <v>2861.6219999999998</v>
      </c>
      <c r="AF24" s="216">
        <f t="shared" si="15"/>
        <v>139.66666666666666</v>
      </c>
      <c r="AG24" s="214">
        <v>180</v>
      </c>
      <c r="AH24" s="215">
        <f t="shared" si="16"/>
        <v>1.1587390670553936</v>
      </c>
      <c r="AI24" s="214">
        <f t="shared" si="17"/>
        <v>953.87399999999991</v>
      </c>
      <c r="AJ24" s="214">
        <f t="shared" si="18"/>
        <v>2861.6219999999998</v>
      </c>
      <c r="AK24" s="185">
        <f t="shared" si="19"/>
        <v>209.5</v>
      </c>
      <c r="AL24" s="214">
        <v>240</v>
      </c>
      <c r="AM24" s="215">
        <f t="shared" si="20"/>
        <v>1.0299902818270164</v>
      </c>
      <c r="AN24" s="214">
        <f t="shared" si="21"/>
        <v>1271.8319999999999</v>
      </c>
      <c r="AO24" s="214">
        <f t="shared" si="22"/>
        <v>2543.6639999999998</v>
      </c>
      <c r="AP24" s="185">
        <f t="shared" si="23"/>
        <v>279.33333333333331</v>
      </c>
      <c r="AQ24" s="214">
        <v>360</v>
      </c>
      <c r="AR24" s="215">
        <f t="shared" si="24"/>
        <v>1.1587390670553936</v>
      </c>
      <c r="AS24" s="214">
        <f t="shared" si="25"/>
        <v>1907.7479999999998</v>
      </c>
      <c r="AT24" s="214">
        <f t="shared" si="26"/>
        <v>2861.6219999999998</v>
      </c>
      <c r="AU24" s="185">
        <f t="shared" si="27"/>
        <v>314.25</v>
      </c>
      <c r="AV24" s="214">
        <v>450</v>
      </c>
      <c r="AW24" s="215">
        <f t="shared" si="28"/>
        <v>1.2874878522837707</v>
      </c>
      <c r="AX24" s="214">
        <f t="shared" si="29"/>
        <v>2384.6849999999999</v>
      </c>
      <c r="AY24" s="214">
        <f t="shared" si="30"/>
        <v>3179.58</v>
      </c>
      <c r="AZ24" s="185">
        <f t="shared" si="31"/>
        <v>384.08333333333331</v>
      </c>
      <c r="BA24" s="214"/>
      <c r="BB24" s="215">
        <f t="shared" si="32"/>
        <v>0</v>
      </c>
      <c r="BC24" s="214">
        <f t="shared" si="33"/>
        <v>0</v>
      </c>
      <c r="BD24" s="214">
        <f t="shared" si="34"/>
        <v>0</v>
      </c>
      <c r="BE24" s="185">
        <f t="shared" si="35"/>
        <v>453.91666666666663</v>
      </c>
      <c r="BF24" s="214"/>
      <c r="BG24" s="215">
        <f t="shared" si="36"/>
        <v>0</v>
      </c>
      <c r="BH24" s="214">
        <f t="shared" si="37"/>
        <v>0</v>
      </c>
      <c r="BI24" s="214">
        <f t="shared" si="38"/>
        <v>0</v>
      </c>
      <c r="BJ24" s="185">
        <f t="shared" si="39"/>
        <v>523.75</v>
      </c>
      <c r="BK24" s="214"/>
      <c r="BL24" s="215">
        <f t="shared" si="40"/>
        <v>0</v>
      </c>
      <c r="BM24" s="214">
        <f t="shared" si="41"/>
        <v>0</v>
      </c>
      <c r="BN24" s="214">
        <f t="shared" si="42"/>
        <v>0</v>
      </c>
      <c r="BO24" s="185">
        <f t="shared" si="43"/>
        <v>593.58333333333326</v>
      </c>
      <c r="BP24" s="214"/>
      <c r="BQ24" s="215">
        <f t="shared" si="44"/>
        <v>0</v>
      </c>
      <c r="BR24" s="214">
        <f t="shared" si="45"/>
        <v>0</v>
      </c>
      <c r="BS24" s="214">
        <f t="shared" si="46"/>
        <v>0</v>
      </c>
      <c r="BT24" s="185">
        <f t="shared" si="47"/>
        <v>663.41666666666663</v>
      </c>
      <c r="BU24" s="214"/>
      <c r="BV24" s="215">
        <f t="shared" si="48"/>
        <v>0</v>
      </c>
      <c r="BW24" s="242">
        <f t="shared" si="49"/>
        <v>0</v>
      </c>
      <c r="BX24" s="242">
        <f t="shared" si="50"/>
        <v>0</v>
      </c>
    </row>
    <row r="25" spans="1:76" s="181" customFormat="1" ht="23.25" customHeight="1" x14ac:dyDescent="0.2">
      <c r="A25" s="203" t="s">
        <v>20</v>
      </c>
      <c r="B25" s="227" t="s">
        <v>65</v>
      </c>
      <c r="C25" s="202" t="s">
        <v>70</v>
      </c>
      <c r="D25" s="247" t="s">
        <v>78</v>
      </c>
      <c r="E25" s="259">
        <v>11229151</v>
      </c>
      <c r="F25" s="198">
        <v>6</v>
      </c>
      <c r="G25" s="258">
        <v>6</v>
      </c>
      <c r="H25" s="245"/>
      <c r="I25" s="246"/>
      <c r="J25" s="245">
        <v>360</v>
      </c>
      <c r="K25" s="212">
        <v>5.2992999999999997</v>
      </c>
      <c r="L25" s="225">
        <v>396</v>
      </c>
      <c r="M25" s="212">
        <f t="shared" si="0"/>
        <v>5.2992999999999997</v>
      </c>
      <c r="N25" s="224">
        <v>396</v>
      </c>
      <c r="O25" s="157">
        <f t="shared" si="1"/>
        <v>2098.5227999999997</v>
      </c>
      <c r="P25" s="157">
        <f t="shared" si="2"/>
        <v>2116.8000000000002</v>
      </c>
      <c r="Q25" s="157">
        <f t="shared" si="3"/>
        <v>2476.8000000000002</v>
      </c>
      <c r="R25" s="209">
        <f t="shared" si="4"/>
        <v>0.84727180232558119</v>
      </c>
      <c r="S25" s="222">
        <f t="shared" si="5"/>
        <v>84.727180232558112</v>
      </c>
      <c r="T25" s="251">
        <v>85</v>
      </c>
      <c r="U25" s="220">
        <f t="shared" si="6"/>
        <v>339.53163625384491</v>
      </c>
      <c r="V25" s="219">
        <f t="shared" si="7"/>
        <v>5.2992999999999997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66</v>
      </c>
      <c r="AB25" s="214">
        <v>60</v>
      </c>
      <c r="AC25" s="215">
        <f t="shared" si="12"/>
        <v>0.77024709302325567</v>
      </c>
      <c r="AD25" s="214">
        <f t="shared" si="13"/>
        <v>317.95799999999997</v>
      </c>
      <c r="AE25" s="214">
        <f t="shared" si="14"/>
        <v>1907.7479999999998</v>
      </c>
      <c r="AF25" s="216">
        <f t="shared" si="15"/>
        <v>132</v>
      </c>
      <c r="AG25" s="214">
        <v>120</v>
      </c>
      <c r="AH25" s="215">
        <f t="shared" si="16"/>
        <v>0.77024709302325567</v>
      </c>
      <c r="AI25" s="214">
        <f t="shared" si="17"/>
        <v>635.91599999999994</v>
      </c>
      <c r="AJ25" s="214">
        <f t="shared" si="18"/>
        <v>1907.7479999999998</v>
      </c>
      <c r="AK25" s="185">
        <f t="shared" si="19"/>
        <v>198</v>
      </c>
      <c r="AL25" s="214">
        <v>180</v>
      </c>
      <c r="AM25" s="215">
        <f t="shared" si="20"/>
        <v>0.77024709302325567</v>
      </c>
      <c r="AN25" s="214">
        <f t="shared" si="21"/>
        <v>953.87399999999991</v>
      </c>
      <c r="AO25" s="214">
        <f t="shared" si="22"/>
        <v>1907.7479999999998</v>
      </c>
      <c r="AP25" s="185">
        <f t="shared" si="23"/>
        <v>264</v>
      </c>
      <c r="AQ25" s="214">
        <v>280</v>
      </c>
      <c r="AR25" s="215">
        <f t="shared" si="24"/>
        <v>0.89862160852713158</v>
      </c>
      <c r="AS25" s="214">
        <f t="shared" si="25"/>
        <v>1483.8039999999999</v>
      </c>
      <c r="AT25" s="214">
        <f t="shared" si="26"/>
        <v>2225.7059999999997</v>
      </c>
      <c r="AU25" s="185">
        <f t="shared" si="27"/>
        <v>297</v>
      </c>
      <c r="AV25" s="214">
        <v>330</v>
      </c>
      <c r="AW25" s="215">
        <f t="shared" si="28"/>
        <v>0.9414131136950904</v>
      </c>
      <c r="AX25" s="214">
        <f t="shared" si="29"/>
        <v>1748.769</v>
      </c>
      <c r="AY25" s="214">
        <f t="shared" si="30"/>
        <v>2331.692</v>
      </c>
      <c r="AZ25" s="185">
        <f t="shared" si="31"/>
        <v>363</v>
      </c>
      <c r="BA25" s="214"/>
      <c r="BB25" s="215">
        <f t="shared" si="32"/>
        <v>0</v>
      </c>
      <c r="BC25" s="214">
        <f t="shared" si="33"/>
        <v>0</v>
      </c>
      <c r="BD25" s="214">
        <f t="shared" si="34"/>
        <v>0</v>
      </c>
      <c r="BE25" s="185">
        <f t="shared" si="35"/>
        <v>429</v>
      </c>
      <c r="BF25" s="214"/>
      <c r="BG25" s="215">
        <f t="shared" si="36"/>
        <v>0</v>
      </c>
      <c r="BH25" s="214">
        <f t="shared" si="37"/>
        <v>0</v>
      </c>
      <c r="BI25" s="214">
        <f t="shared" si="38"/>
        <v>0</v>
      </c>
      <c r="BJ25" s="185">
        <f t="shared" si="39"/>
        <v>495</v>
      </c>
      <c r="BK25" s="214"/>
      <c r="BL25" s="215">
        <f t="shared" si="40"/>
        <v>0</v>
      </c>
      <c r="BM25" s="214">
        <f t="shared" si="41"/>
        <v>0</v>
      </c>
      <c r="BN25" s="214">
        <f t="shared" si="42"/>
        <v>0</v>
      </c>
      <c r="BO25" s="185">
        <f t="shared" si="43"/>
        <v>561</v>
      </c>
      <c r="BP25" s="214"/>
      <c r="BQ25" s="215">
        <f t="shared" si="44"/>
        <v>0</v>
      </c>
      <c r="BR25" s="214">
        <f t="shared" si="45"/>
        <v>0</v>
      </c>
      <c r="BS25" s="214">
        <f t="shared" si="46"/>
        <v>0</v>
      </c>
      <c r="BT25" s="185">
        <f t="shared" si="47"/>
        <v>627</v>
      </c>
      <c r="BU25" s="214"/>
      <c r="BV25" s="215">
        <f t="shared" si="48"/>
        <v>0</v>
      </c>
      <c r="BW25" s="242">
        <f t="shared" si="49"/>
        <v>0</v>
      </c>
      <c r="BX25" s="242">
        <f t="shared" si="50"/>
        <v>0</v>
      </c>
    </row>
    <row r="26" spans="1:76" s="181" customFormat="1" ht="23.25" customHeight="1" x14ac:dyDescent="0.2">
      <c r="A26" s="203" t="s">
        <v>20</v>
      </c>
      <c r="B26" s="227" t="s">
        <v>72</v>
      </c>
      <c r="C26" s="202" t="s">
        <v>70</v>
      </c>
      <c r="D26" s="247" t="s">
        <v>77</v>
      </c>
      <c r="E26" s="259">
        <v>11173458</v>
      </c>
      <c r="F26" s="198">
        <v>7</v>
      </c>
      <c r="G26" s="258">
        <v>7</v>
      </c>
      <c r="H26" s="245"/>
      <c r="I26" s="245"/>
      <c r="J26" s="245"/>
      <c r="K26" s="212">
        <v>3.7639999999999998</v>
      </c>
      <c r="L26" s="225">
        <v>517</v>
      </c>
      <c r="M26" s="212">
        <f t="shared" si="0"/>
        <v>3.7639999999999998</v>
      </c>
      <c r="N26" s="224">
        <v>517</v>
      </c>
      <c r="O26" s="157">
        <f t="shared" si="1"/>
        <v>1945.9879999999998</v>
      </c>
      <c r="P26" s="157">
        <f t="shared" si="2"/>
        <v>2469.6</v>
      </c>
      <c r="Q26" s="157">
        <f t="shared" si="3"/>
        <v>2469.6</v>
      </c>
      <c r="R26" s="209">
        <f t="shared" si="4"/>
        <v>0.78797700032393903</v>
      </c>
      <c r="S26" s="222">
        <f t="shared" si="5"/>
        <v>78.797700032393905</v>
      </c>
      <c r="T26" s="251">
        <v>78.8</v>
      </c>
      <c r="U26" s="220">
        <f t="shared" si="6"/>
        <v>517.0150903294367</v>
      </c>
      <c r="V26" s="219">
        <f t="shared" si="7"/>
        <v>3.7639999999999998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86.166666666666671</v>
      </c>
      <c r="AB26" s="214">
        <v>60</v>
      </c>
      <c r="AC26" s="215">
        <f t="shared" si="12"/>
        <v>0.54868804664723037</v>
      </c>
      <c r="AD26" s="214">
        <f t="shared" si="13"/>
        <v>225.83999999999997</v>
      </c>
      <c r="AE26" s="214">
        <f t="shared" si="14"/>
        <v>1355.04</v>
      </c>
      <c r="AF26" s="216">
        <f t="shared" si="15"/>
        <v>172.33333333333334</v>
      </c>
      <c r="AG26" s="214">
        <v>120</v>
      </c>
      <c r="AH26" s="215">
        <f t="shared" si="16"/>
        <v>0.54868804664723037</v>
      </c>
      <c r="AI26" s="214">
        <f t="shared" si="17"/>
        <v>451.67999999999995</v>
      </c>
      <c r="AJ26" s="214">
        <f t="shared" si="18"/>
        <v>1355.04</v>
      </c>
      <c r="AK26" s="185">
        <f t="shared" si="19"/>
        <v>258.5</v>
      </c>
      <c r="AL26" s="214">
        <v>180</v>
      </c>
      <c r="AM26" s="215">
        <f t="shared" si="20"/>
        <v>0.54868804664723037</v>
      </c>
      <c r="AN26" s="214">
        <f t="shared" si="21"/>
        <v>677.52</v>
      </c>
      <c r="AO26" s="214">
        <f t="shared" si="22"/>
        <v>1355.04</v>
      </c>
      <c r="AP26" s="185">
        <f t="shared" si="23"/>
        <v>344.66666666666669</v>
      </c>
      <c r="AQ26" s="214">
        <v>240</v>
      </c>
      <c r="AR26" s="215">
        <f t="shared" si="24"/>
        <v>0.54868804664723037</v>
      </c>
      <c r="AS26" s="214">
        <f t="shared" si="25"/>
        <v>903.3599999999999</v>
      </c>
      <c r="AT26" s="214">
        <f t="shared" si="26"/>
        <v>1355.04</v>
      </c>
      <c r="AU26" s="185">
        <f t="shared" si="27"/>
        <v>387.75</v>
      </c>
      <c r="AV26" s="214">
        <v>360</v>
      </c>
      <c r="AW26" s="215">
        <f t="shared" si="28"/>
        <v>0.73158406219630712</v>
      </c>
      <c r="AX26" s="214">
        <f t="shared" si="29"/>
        <v>1355.04</v>
      </c>
      <c r="AY26" s="214">
        <f t="shared" si="30"/>
        <v>1806.72</v>
      </c>
      <c r="AZ26" s="185">
        <f t="shared" si="31"/>
        <v>473.91666666666669</v>
      </c>
      <c r="BA26" s="214"/>
      <c r="BB26" s="215">
        <f t="shared" si="32"/>
        <v>0</v>
      </c>
      <c r="BC26" s="214">
        <f t="shared" si="33"/>
        <v>0</v>
      </c>
      <c r="BD26" s="214">
        <f t="shared" si="34"/>
        <v>0</v>
      </c>
      <c r="BE26" s="185">
        <f t="shared" si="35"/>
        <v>560.08333333333337</v>
      </c>
      <c r="BF26" s="214"/>
      <c r="BG26" s="215">
        <f t="shared" si="36"/>
        <v>0</v>
      </c>
      <c r="BH26" s="214">
        <f t="shared" si="37"/>
        <v>0</v>
      </c>
      <c r="BI26" s="214">
        <f t="shared" si="38"/>
        <v>0</v>
      </c>
      <c r="BJ26" s="185">
        <f t="shared" si="39"/>
        <v>646.25</v>
      </c>
      <c r="BK26" s="214"/>
      <c r="BL26" s="215">
        <f t="shared" si="40"/>
        <v>0</v>
      </c>
      <c r="BM26" s="214">
        <f t="shared" si="41"/>
        <v>0</v>
      </c>
      <c r="BN26" s="214">
        <f t="shared" si="42"/>
        <v>0</v>
      </c>
      <c r="BO26" s="185">
        <f t="shared" si="43"/>
        <v>732.41666666666674</v>
      </c>
      <c r="BP26" s="214"/>
      <c r="BQ26" s="215">
        <f t="shared" si="44"/>
        <v>0</v>
      </c>
      <c r="BR26" s="214">
        <f t="shared" si="45"/>
        <v>0</v>
      </c>
      <c r="BS26" s="214">
        <f t="shared" si="46"/>
        <v>0</v>
      </c>
      <c r="BT26" s="185">
        <f t="shared" si="47"/>
        <v>818.58333333333337</v>
      </c>
      <c r="BU26" s="214"/>
      <c r="BV26" s="215">
        <f t="shared" si="48"/>
        <v>0</v>
      </c>
      <c r="BW26" s="242">
        <f t="shared" si="49"/>
        <v>0</v>
      </c>
      <c r="BX26" s="242">
        <f t="shared" si="50"/>
        <v>0</v>
      </c>
    </row>
    <row r="27" spans="1:76" s="181" customFormat="1" ht="23.25" customHeight="1" x14ac:dyDescent="0.2">
      <c r="A27" s="203" t="s">
        <v>20</v>
      </c>
      <c r="B27" s="227" t="s">
        <v>72</v>
      </c>
      <c r="C27" s="202" t="s">
        <v>70</v>
      </c>
      <c r="D27" s="247" t="s">
        <v>76</v>
      </c>
      <c r="E27" s="317">
        <v>11173458</v>
      </c>
      <c r="F27" s="198">
        <v>7</v>
      </c>
      <c r="G27" s="258">
        <v>7</v>
      </c>
      <c r="H27" s="246"/>
      <c r="I27" s="245"/>
      <c r="J27" s="245"/>
      <c r="K27" s="212">
        <v>3.7639999999999998</v>
      </c>
      <c r="L27" s="225">
        <v>357</v>
      </c>
      <c r="M27" s="212">
        <f t="shared" si="0"/>
        <v>3.7639999999999998</v>
      </c>
      <c r="N27" s="224">
        <v>357</v>
      </c>
      <c r="O27" s="157">
        <f t="shared" si="1"/>
        <v>1343.7479999999998</v>
      </c>
      <c r="P27" s="157">
        <f t="shared" si="2"/>
        <v>2469.6</v>
      </c>
      <c r="Q27" s="157">
        <f t="shared" si="3"/>
        <v>2469.6</v>
      </c>
      <c r="R27" s="209">
        <f t="shared" si="4"/>
        <v>0.54411564625850339</v>
      </c>
      <c r="S27" s="222">
        <f t="shared" si="5"/>
        <v>54.411564625850339</v>
      </c>
      <c r="T27" s="243">
        <v>54.4</v>
      </c>
      <c r="U27" s="220">
        <f t="shared" si="6"/>
        <v>356.92412327311371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59.5</v>
      </c>
      <c r="AB27" s="214">
        <v>60</v>
      </c>
      <c r="AC27" s="215">
        <f t="shared" si="12"/>
        <v>0.54868804664723037</v>
      </c>
      <c r="AD27" s="214">
        <f t="shared" si="13"/>
        <v>225.83999999999997</v>
      </c>
      <c r="AE27" s="214">
        <f t="shared" si="14"/>
        <v>1355.04</v>
      </c>
      <c r="AF27" s="216">
        <f t="shared" si="15"/>
        <v>119</v>
      </c>
      <c r="AG27" s="214">
        <v>120</v>
      </c>
      <c r="AH27" s="215">
        <f t="shared" si="16"/>
        <v>0.54868804664723037</v>
      </c>
      <c r="AI27" s="214">
        <f t="shared" si="17"/>
        <v>451.67999999999995</v>
      </c>
      <c r="AJ27" s="214">
        <f t="shared" si="18"/>
        <v>1355.04</v>
      </c>
      <c r="AK27" s="185">
        <f t="shared" si="19"/>
        <v>178.5</v>
      </c>
      <c r="AL27" s="214">
        <v>150</v>
      </c>
      <c r="AM27" s="215">
        <f t="shared" si="20"/>
        <v>0.45724003887269199</v>
      </c>
      <c r="AN27" s="214">
        <f t="shared" si="21"/>
        <v>564.6</v>
      </c>
      <c r="AO27" s="214">
        <f t="shared" si="22"/>
        <v>1129.2</v>
      </c>
      <c r="AP27" s="185">
        <f t="shared" si="23"/>
        <v>238</v>
      </c>
      <c r="AQ27" s="214">
        <v>210</v>
      </c>
      <c r="AR27" s="215">
        <f t="shared" si="24"/>
        <v>0.48010204081632651</v>
      </c>
      <c r="AS27" s="214">
        <f t="shared" si="25"/>
        <v>790.43999999999994</v>
      </c>
      <c r="AT27" s="214">
        <f t="shared" si="26"/>
        <v>1185.6599999999999</v>
      </c>
      <c r="AU27" s="185">
        <f t="shared" si="27"/>
        <v>267.75</v>
      </c>
      <c r="AV27" s="214">
        <v>250</v>
      </c>
      <c r="AW27" s="215">
        <f t="shared" si="28"/>
        <v>0.50804448763632437</v>
      </c>
      <c r="AX27" s="214">
        <f t="shared" si="29"/>
        <v>941</v>
      </c>
      <c r="AY27" s="214">
        <f t="shared" si="30"/>
        <v>1254.6666666666667</v>
      </c>
      <c r="AZ27" s="185">
        <f t="shared" si="31"/>
        <v>327.25</v>
      </c>
      <c r="BA27" s="214"/>
      <c r="BB27" s="215">
        <f t="shared" si="32"/>
        <v>0</v>
      </c>
      <c r="BC27" s="214">
        <f t="shared" si="33"/>
        <v>0</v>
      </c>
      <c r="BD27" s="214">
        <f t="shared" si="34"/>
        <v>0</v>
      </c>
      <c r="BE27" s="185">
        <f t="shared" si="35"/>
        <v>386.75</v>
      </c>
      <c r="BF27" s="214"/>
      <c r="BG27" s="215">
        <f t="shared" si="36"/>
        <v>0</v>
      </c>
      <c r="BH27" s="214">
        <f t="shared" si="37"/>
        <v>0</v>
      </c>
      <c r="BI27" s="214">
        <f t="shared" si="38"/>
        <v>0</v>
      </c>
      <c r="BJ27" s="185">
        <f t="shared" si="39"/>
        <v>446.25</v>
      </c>
      <c r="BK27" s="214"/>
      <c r="BL27" s="215">
        <f t="shared" si="40"/>
        <v>0</v>
      </c>
      <c r="BM27" s="214">
        <f t="shared" si="41"/>
        <v>0</v>
      </c>
      <c r="BN27" s="214">
        <f t="shared" si="42"/>
        <v>0</v>
      </c>
      <c r="BO27" s="185">
        <f t="shared" si="43"/>
        <v>505.75</v>
      </c>
      <c r="BP27" s="214"/>
      <c r="BQ27" s="215">
        <f t="shared" si="44"/>
        <v>0</v>
      </c>
      <c r="BR27" s="214">
        <f t="shared" si="45"/>
        <v>0</v>
      </c>
      <c r="BS27" s="214">
        <f t="shared" si="46"/>
        <v>0</v>
      </c>
      <c r="BT27" s="185">
        <f t="shared" si="47"/>
        <v>565.25</v>
      </c>
      <c r="BU27" s="214"/>
      <c r="BV27" s="215">
        <f t="shared" si="48"/>
        <v>0</v>
      </c>
      <c r="BW27" s="242">
        <f t="shared" si="49"/>
        <v>0</v>
      </c>
      <c r="BX27" s="242">
        <f t="shared" si="50"/>
        <v>0</v>
      </c>
    </row>
    <row r="28" spans="1:76" s="181" customFormat="1" ht="22.5" customHeight="1" x14ac:dyDescent="0.2">
      <c r="A28" s="203" t="s">
        <v>20</v>
      </c>
      <c r="B28" s="227" t="s">
        <v>72</v>
      </c>
      <c r="C28" s="202" t="s">
        <v>70</v>
      </c>
      <c r="D28" s="247" t="s">
        <v>75</v>
      </c>
      <c r="E28" s="317">
        <v>11173458</v>
      </c>
      <c r="F28" s="198">
        <v>7</v>
      </c>
      <c r="G28" s="258">
        <v>7</v>
      </c>
      <c r="H28" s="246"/>
      <c r="I28" s="245"/>
      <c r="J28" s="245"/>
      <c r="K28" s="212">
        <v>3.7639999999999998</v>
      </c>
      <c r="L28" s="225">
        <v>463</v>
      </c>
      <c r="M28" s="212">
        <f t="shared" si="0"/>
        <v>3.7639999999999998</v>
      </c>
      <c r="N28" s="224">
        <v>463</v>
      </c>
      <c r="O28" s="157">
        <f t="shared" si="1"/>
        <v>1742.732</v>
      </c>
      <c r="P28" s="157">
        <f t="shared" si="2"/>
        <v>2469.6</v>
      </c>
      <c r="Q28" s="157">
        <f t="shared" si="3"/>
        <v>2469.6</v>
      </c>
      <c r="R28" s="209">
        <f t="shared" si="4"/>
        <v>0.70567379332685454</v>
      </c>
      <c r="S28" s="222">
        <f t="shared" si="5"/>
        <v>70.567379332685448</v>
      </c>
      <c r="T28" s="243">
        <v>70.599999999999994</v>
      </c>
      <c r="U28" s="220">
        <f t="shared" si="6"/>
        <v>463.21402763018062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77.166666666666671</v>
      </c>
      <c r="AB28" s="214">
        <v>70</v>
      </c>
      <c r="AC28" s="215">
        <f t="shared" si="12"/>
        <v>0.64013605442176857</v>
      </c>
      <c r="AD28" s="214">
        <f t="shared" si="13"/>
        <v>263.47999999999996</v>
      </c>
      <c r="AE28" s="214">
        <f t="shared" si="14"/>
        <v>1580.8799999999997</v>
      </c>
      <c r="AF28" s="216">
        <f t="shared" si="15"/>
        <v>154.33333333333334</v>
      </c>
      <c r="AG28" s="214">
        <v>130</v>
      </c>
      <c r="AH28" s="215">
        <f t="shared" si="16"/>
        <v>0.59441205053449953</v>
      </c>
      <c r="AI28" s="214">
        <f t="shared" si="17"/>
        <v>489.32</v>
      </c>
      <c r="AJ28" s="214">
        <f t="shared" si="18"/>
        <v>1467.96</v>
      </c>
      <c r="AK28" s="185">
        <f t="shared" si="19"/>
        <v>231.5</v>
      </c>
      <c r="AL28" s="214">
        <v>185</v>
      </c>
      <c r="AM28" s="215">
        <f t="shared" si="20"/>
        <v>0.56392938127631997</v>
      </c>
      <c r="AN28" s="214">
        <f t="shared" si="21"/>
        <v>696.33999999999992</v>
      </c>
      <c r="AO28" s="214">
        <f t="shared" si="22"/>
        <v>1392.6799999999998</v>
      </c>
      <c r="AP28" s="185">
        <f t="shared" si="23"/>
        <v>308.66666666666669</v>
      </c>
      <c r="AQ28" s="214">
        <v>245</v>
      </c>
      <c r="AR28" s="215">
        <f t="shared" si="24"/>
        <v>0.56011904761904763</v>
      </c>
      <c r="AS28" s="214">
        <f t="shared" si="25"/>
        <v>922.18</v>
      </c>
      <c r="AT28" s="214">
        <f t="shared" si="26"/>
        <v>1383.27</v>
      </c>
      <c r="AU28" s="185">
        <f t="shared" si="27"/>
        <v>347.25</v>
      </c>
      <c r="AV28" s="214">
        <v>440</v>
      </c>
      <c r="AW28" s="215">
        <f t="shared" si="28"/>
        <v>0.89415829823993087</v>
      </c>
      <c r="AX28" s="214">
        <f t="shared" si="29"/>
        <v>1656.1599999999999</v>
      </c>
      <c r="AY28" s="214">
        <f t="shared" si="30"/>
        <v>2208.2133333333331</v>
      </c>
      <c r="AZ28" s="185">
        <f t="shared" si="31"/>
        <v>424.41666666666669</v>
      </c>
      <c r="BA28" s="214"/>
      <c r="BB28" s="215">
        <f t="shared" si="32"/>
        <v>0</v>
      </c>
      <c r="BC28" s="214">
        <f t="shared" si="33"/>
        <v>0</v>
      </c>
      <c r="BD28" s="214">
        <f t="shared" si="34"/>
        <v>0</v>
      </c>
      <c r="BE28" s="185">
        <f t="shared" si="35"/>
        <v>501.58333333333337</v>
      </c>
      <c r="BF28" s="214"/>
      <c r="BG28" s="215">
        <f t="shared" si="36"/>
        <v>0</v>
      </c>
      <c r="BH28" s="214">
        <f t="shared" si="37"/>
        <v>0</v>
      </c>
      <c r="BI28" s="214">
        <f t="shared" si="38"/>
        <v>0</v>
      </c>
      <c r="BJ28" s="185">
        <f t="shared" si="39"/>
        <v>578.75</v>
      </c>
      <c r="BK28" s="214"/>
      <c r="BL28" s="215">
        <f t="shared" si="40"/>
        <v>0</v>
      </c>
      <c r="BM28" s="214">
        <f t="shared" si="41"/>
        <v>0</v>
      </c>
      <c r="BN28" s="214">
        <f t="shared" si="42"/>
        <v>0</v>
      </c>
      <c r="BO28" s="185">
        <f t="shared" si="43"/>
        <v>655.91666666666674</v>
      </c>
      <c r="BP28" s="214"/>
      <c r="BQ28" s="215">
        <f t="shared" si="44"/>
        <v>0</v>
      </c>
      <c r="BR28" s="214">
        <f t="shared" si="45"/>
        <v>0</v>
      </c>
      <c r="BS28" s="214">
        <f t="shared" si="46"/>
        <v>0</v>
      </c>
      <c r="BT28" s="185">
        <f t="shared" si="47"/>
        <v>733.08333333333337</v>
      </c>
      <c r="BU28" s="214"/>
      <c r="BV28" s="215">
        <f t="shared" si="48"/>
        <v>0</v>
      </c>
      <c r="BW28" s="242">
        <f t="shared" si="49"/>
        <v>0</v>
      </c>
      <c r="BX28" s="242">
        <f t="shared" si="50"/>
        <v>0</v>
      </c>
    </row>
    <row r="29" spans="1:76" s="181" customFormat="1" ht="23.25" customHeight="1" x14ac:dyDescent="0.2">
      <c r="A29" s="203" t="s">
        <v>20</v>
      </c>
      <c r="B29" s="227" t="s">
        <v>72</v>
      </c>
      <c r="C29" s="202" t="s">
        <v>70</v>
      </c>
      <c r="D29" s="247" t="s">
        <v>74</v>
      </c>
      <c r="E29" s="317">
        <v>11173458</v>
      </c>
      <c r="F29" s="198">
        <v>7</v>
      </c>
      <c r="G29" s="258">
        <v>7</v>
      </c>
      <c r="H29" s="246"/>
      <c r="I29" s="246"/>
      <c r="J29" s="245"/>
      <c r="K29" s="212">
        <v>3.7639999999999998</v>
      </c>
      <c r="L29" s="225">
        <v>164</v>
      </c>
      <c r="M29" s="212">
        <f t="shared" si="0"/>
        <v>3.7639999999999998</v>
      </c>
      <c r="N29" s="224">
        <v>164</v>
      </c>
      <c r="O29" s="157">
        <f t="shared" si="1"/>
        <v>617.29599999999994</v>
      </c>
      <c r="P29" s="157">
        <f t="shared" si="2"/>
        <v>2469.6</v>
      </c>
      <c r="Q29" s="157">
        <f t="shared" si="3"/>
        <v>2469.6</v>
      </c>
      <c r="R29" s="209">
        <f t="shared" si="4"/>
        <v>0.24995788791707158</v>
      </c>
      <c r="S29" s="222">
        <f t="shared" si="5"/>
        <v>24.995788791707156</v>
      </c>
      <c r="T29" s="243">
        <v>25</v>
      </c>
      <c r="U29" s="220">
        <f t="shared" si="6"/>
        <v>164.02763018065889</v>
      </c>
      <c r="V29" s="219">
        <f t="shared" si="7"/>
        <v>3.7639999999999998</v>
      </c>
      <c r="W29" s="223"/>
      <c r="X29" s="218">
        <f t="shared" si="8"/>
        <v>0</v>
      </c>
      <c r="Y29" s="187">
        <f t="shared" si="9"/>
        <v>0</v>
      </c>
      <c r="Z29" s="217">
        <f t="shared" si="10"/>
        <v>0</v>
      </c>
      <c r="AA29" s="185">
        <f t="shared" si="11"/>
        <v>27.333333333333332</v>
      </c>
      <c r="AB29" s="214">
        <v>27</v>
      </c>
      <c r="AC29" s="215">
        <f t="shared" si="12"/>
        <v>0.24690962099125366</v>
      </c>
      <c r="AD29" s="214">
        <f t="shared" si="13"/>
        <v>101.628</v>
      </c>
      <c r="AE29" s="214">
        <f t="shared" si="14"/>
        <v>609.76800000000003</v>
      </c>
      <c r="AF29" s="216">
        <f t="shared" si="15"/>
        <v>54.666666666666664</v>
      </c>
      <c r="AG29" s="214">
        <v>55</v>
      </c>
      <c r="AH29" s="215">
        <f t="shared" si="16"/>
        <v>0.25148202137998055</v>
      </c>
      <c r="AI29" s="214">
        <f t="shared" si="17"/>
        <v>207.01999999999998</v>
      </c>
      <c r="AJ29" s="214">
        <f t="shared" si="18"/>
        <v>621.05999999999995</v>
      </c>
      <c r="AK29" s="185">
        <f t="shared" si="19"/>
        <v>82</v>
      </c>
      <c r="AL29" s="214">
        <v>100</v>
      </c>
      <c r="AM29" s="215">
        <f t="shared" si="20"/>
        <v>0.30482669258179462</v>
      </c>
      <c r="AN29" s="214">
        <f t="shared" si="21"/>
        <v>376.4</v>
      </c>
      <c r="AO29" s="214">
        <f t="shared" si="22"/>
        <v>752.8</v>
      </c>
      <c r="AP29" s="185">
        <f t="shared" si="23"/>
        <v>109.33333333333333</v>
      </c>
      <c r="AQ29" s="214">
        <v>160</v>
      </c>
      <c r="AR29" s="215">
        <f t="shared" si="24"/>
        <v>0.36579203109815356</v>
      </c>
      <c r="AS29" s="214">
        <f t="shared" si="25"/>
        <v>602.24</v>
      </c>
      <c r="AT29" s="214">
        <f t="shared" si="26"/>
        <v>903.36</v>
      </c>
      <c r="AU29" s="185">
        <f t="shared" si="27"/>
        <v>123</v>
      </c>
      <c r="AV29" s="214">
        <v>180</v>
      </c>
      <c r="AW29" s="215">
        <f t="shared" si="28"/>
        <v>0.36579203109815356</v>
      </c>
      <c r="AX29" s="214">
        <f t="shared" si="29"/>
        <v>677.52</v>
      </c>
      <c r="AY29" s="214">
        <f t="shared" si="30"/>
        <v>903.36</v>
      </c>
      <c r="AZ29" s="185">
        <f t="shared" si="31"/>
        <v>150.33333333333331</v>
      </c>
      <c r="BA29" s="214"/>
      <c r="BB29" s="215">
        <f t="shared" si="32"/>
        <v>0</v>
      </c>
      <c r="BC29" s="214">
        <f t="shared" si="33"/>
        <v>0</v>
      </c>
      <c r="BD29" s="214">
        <f t="shared" si="34"/>
        <v>0</v>
      </c>
      <c r="BE29" s="185">
        <f t="shared" si="35"/>
        <v>177.66666666666666</v>
      </c>
      <c r="BF29" s="214"/>
      <c r="BG29" s="215">
        <f t="shared" si="36"/>
        <v>0</v>
      </c>
      <c r="BH29" s="214">
        <f t="shared" si="37"/>
        <v>0</v>
      </c>
      <c r="BI29" s="214">
        <f t="shared" si="38"/>
        <v>0</v>
      </c>
      <c r="BJ29" s="185">
        <f t="shared" si="39"/>
        <v>205</v>
      </c>
      <c r="BK29" s="214"/>
      <c r="BL29" s="215">
        <f t="shared" si="40"/>
        <v>0</v>
      </c>
      <c r="BM29" s="214">
        <f t="shared" si="41"/>
        <v>0</v>
      </c>
      <c r="BN29" s="214">
        <f t="shared" si="42"/>
        <v>0</v>
      </c>
      <c r="BO29" s="185">
        <f t="shared" si="43"/>
        <v>232.33333333333331</v>
      </c>
      <c r="BP29" s="214"/>
      <c r="BQ29" s="215">
        <f t="shared" si="44"/>
        <v>0</v>
      </c>
      <c r="BR29" s="214">
        <f t="shared" si="45"/>
        <v>0</v>
      </c>
      <c r="BS29" s="214">
        <f t="shared" si="46"/>
        <v>0</v>
      </c>
      <c r="BT29" s="185">
        <f t="shared" si="47"/>
        <v>259.66666666666663</v>
      </c>
      <c r="BU29" s="214"/>
      <c r="BV29" s="215">
        <f t="shared" si="48"/>
        <v>0</v>
      </c>
      <c r="BW29" s="242">
        <f t="shared" si="49"/>
        <v>0</v>
      </c>
      <c r="BX29" s="242">
        <f t="shared" si="50"/>
        <v>0</v>
      </c>
    </row>
    <row r="30" spans="1:76" s="181" customFormat="1" ht="23.25" customHeight="1" x14ac:dyDescent="0.2">
      <c r="A30" s="203" t="s">
        <v>20</v>
      </c>
      <c r="B30" s="227" t="s">
        <v>72</v>
      </c>
      <c r="C30" s="202" t="s">
        <v>70</v>
      </c>
      <c r="D30" s="247" t="s">
        <v>73</v>
      </c>
      <c r="E30" s="317">
        <v>11173458</v>
      </c>
      <c r="F30" s="198">
        <v>7</v>
      </c>
      <c r="G30" s="258">
        <v>7</v>
      </c>
      <c r="H30" s="245"/>
      <c r="I30" s="246"/>
      <c r="J30" s="245"/>
      <c r="K30" s="212">
        <v>3.7639999999999998</v>
      </c>
      <c r="L30" s="225">
        <v>558</v>
      </c>
      <c r="M30" s="212">
        <f t="shared" si="0"/>
        <v>3.7639999999999998</v>
      </c>
      <c r="N30" s="224">
        <v>558</v>
      </c>
      <c r="O30" s="157">
        <f t="shared" si="1"/>
        <v>2100.3119999999999</v>
      </c>
      <c r="P30" s="157">
        <f t="shared" si="2"/>
        <v>2469.6</v>
      </c>
      <c r="Q30" s="157">
        <f t="shared" si="3"/>
        <v>2469.6</v>
      </c>
      <c r="R30" s="209">
        <f t="shared" si="4"/>
        <v>0.85046647230320693</v>
      </c>
      <c r="S30" s="222">
        <f t="shared" si="5"/>
        <v>85.046647230320687</v>
      </c>
      <c r="T30" s="251">
        <v>85</v>
      </c>
      <c r="U30" s="220">
        <f t="shared" si="6"/>
        <v>557.6939426142402</v>
      </c>
      <c r="V30" s="219">
        <f t="shared" si="7"/>
        <v>3.7639999999999998</v>
      </c>
      <c r="W30" s="223"/>
      <c r="X30" s="218">
        <f t="shared" si="8"/>
        <v>0</v>
      </c>
      <c r="Y30" s="187">
        <f t="shared" si="9"/>
        <v>0</v>
      </c>
      <c r="Z30" s="217">
        <f t="shared" si="10"/>
        <v>0</v>
      </c>
      <c r="AA30" s="185">
        <f t="shared" si="11"/>
        <v>93</v>
      </c>
      <c r="AB30" s="214">
        <v>75</v>
      </c>
      <c r="AC30" s="215">
        <f t="shared" si="12"/>
        <v>0.68586005830903796</v>
      </c>
      <c r="AD30" s="214">
        <f t="shared" si="13"/>
        <v>282.3</v>
      </c>
      <c r="AE30" s="214">
        <f t="shared" si="14"/>
        <v>1693.8000000000002</v>
      </c>
      <c r="AF30" s="216">
        <f t="shared" si="15"/>
        <v>186</v>
      </c>
      <c r="AG30" s="214">
        <v>120</v>
      </c>
      <c r="AH30" s="215">
        <f t="shared" si="16"/>
        <v>0.54868804664723037</v>
      </c>
      <c r="AI30" s="214">
        <f t="shared" si="17"/>
        <v>451.67999999999995</v>
      </c>
      <c r="AJ30" s="214">
        <f t="shared" si="18"/>
        <v>1355.04</v>
      </c>
      <c r="AK30" s="185">
        <f t="shared" si="19"/>
        <v>279</v>
      </c>
      <c r="AL30" s="214">
        <v>210</v>
      </c>
      <c r="AM30" s="215">
        <f t="shared" si="20"/>
        <v>0.64013605442176857</v>
      </c>
      <c r="AN30" s="214">
        <f t="shared" si="21"/>
        <v>790.43999999999994</v>
      </c>
      <c r="AO30" s="214">
        <f t="shared" si="22"/>
        <v>1580.8799999999997</v>
      </c>
      <c r="AP30" s="185">
        <f t="shared" si="23"/>
        <v>372</v>
      </c>
      <c r="AQ30" s="214">
        <v>270</v>
      </c>
      <c r="AR30" s="215">
        <f t="shared" si="24"/>
        <v>0.61727405247813416</v>
      </c>
      <c r="AS30" s="214">
        <f t="shared" si="25"/>
        <v>1016.28</v>
      </c>
      <c r="AT30" s="214">
        <f t="shared" si="26"/>
        <v>1524.42</v>
      </c>
      <c r="AU30" s="185">
        <f t="shared" si="27"/>
        <v>418.5</v>
      </c>
      <c r="AV30" s="214">
        <v>420</v>
      </c>
      <c r="AW30" s="215">
        <f t="shared" si="28"/>
        <v>0.85351473922902488</v>
      </c>
      <c r="AX30" s="214">
        <f t="shared" si="29"/>
        <v>1580.8799999999999</v>
      </c>
      <c r="AY30" s="214">
        <f t="shared" si="30"/>
        <v>2107.8399999999997</v>
      </c>
      <c r="AZ30" s="185">
        <f t="shared" si="31"/>
        <v>511.5</v>
      </c>
      <c r="BA30" s="214"/>
      <c r="BB30" s="215">
        <f t="shared" si="32"/>
        <v>0</v>
      </c>
      <c r="BC30" s="214">
        <f t="shared" si="33"/>
        <v>0</v>
      </c>
      <c r="BD30" s="214">
        <f t="shared" si="34"/>
        <v>0</v>
      </c>
      <c r="BE30" s="185">
        <f t="shared" si="35"/>
        <v>604.5</v>
      </c>
      <c r="BF30" s="214"/>
      <c r="BG30" s="215">
        <f t="shared" si="36"/>
        <v>0</v>
      </c>
      <c r="BH30" s="214">
        <f t="shared" si="37"/>
        <v>0</v>
      </c>
      <c r="BI30" s="214">
        <f t="shared" si="38"/>
        <v>0</v>
      </c>
      <c r="BJ30" s="185">
        <f t="shared" si="39"/>
        <v>697.5</v>
      </c>
      <c r="BK30" s="214"/>
      <c r="BL30" s="215">
        <f t="shared" si="40"/>
        <v>0</v>
      </c>
      <c r="BM30" s="214">
        <f t="shared" si="41"/>
        <v>0</v>
      </c>
      <c r="BN30" s="214">
        <f t="shared" si="42"/>
        <v>0</v>
      </c>
      <c r="BO30" s="185">
        <f t="shared" si="43"/>
        <v>790.5</v>
      </c>
      <c r="BP30" s="214"/>
      <c r="BQ30" s="215">
        <f t="shared" si="44"/>
        <v>0</v>
      </c>
      <c r="BR30" s="214">
        <f t="shared" si="45"/>
        <v>0</v>
      </c>
      <c r="BS30" s="214">
        <f t="shared" si="46"/>
        <v>0</v>
      </c>
      <c r="BT30" s="185">
        <f t="shared" si="47"/>
        <v>883.5</v>
      </c>
      <c r="BU30" s="214"/>
      <c r="BV30" s="215">
        <f t="shared" si="48"/>
        <v>0</v>
      </c>
      <c r="BW30" s="242">
        <f t="shared" si="49"/>
        <v>0</v>
      </c>
      <c r="BX30" s="242">
        <f t="shared" si="50"/>
        <v>0</v>
      </c>
    </row>
    <row r="31" spans="1:76" s="181" customFormat="1" ht="23.25" customHeight="1" x14ac:dyDescent="0.2">
      <c r="A31" s="203" t="s">
        <v>20</v>
      </c>
      <c r="B31" s="227" t="s">
        <v>72</v>
      </c>
      <c r="C31" s="202" t="s">
        <v>70</v>
      </c>
      <c r="D31" s="247" t="s">
        <v>71</v>
      </c>
      <c r="E31" s="317">
        <v>11173458</v>
      </c>
      <c r="F31" s="198">
        <v>7</v>
      </c>
      <c r="G31" s="198">
        <v>7</v>
      </c>
      <c r="H31" s="246"/>
      <c r="I31" s="246"/>
      <c r="J31" s="245"/>
      <c r="K31" s="212">
        <v>3.7639999999999998</v>
      </c>
      <c r="L31" s="225">
        <v>656</v>
      </c>
      <c r="M31" s="212">
        <f t="shared" si="0"/>
        <v>3.7639999999999998</v>
      </c>
      <c r="N31" s="224">
        <v>656</v>
      </c>
      <c r="O31" s="157">
        <f t="shared" si="1"/>
        <v>2469.1839999999997</v>
      </c>
      <c r="P31" s="157">
        <f t="shared" si="2"/>
        <v>2469.6</v>
      </c>
      <c r="Q31" s="157">
        <f t="shared" si="3"/>
        <v>2469.6</v>
      </c>
      <c r="R31" s="209">
        <f t="shared" si="4"/>
        <v>0.9998315516682863</v>
      </c>
      <c r="S31" s="222">
        <f t="shared" si="5"/>
        <v>99.983155166828624</v>
      </c>
      <c r="T31" s="243">
        <v>100</v>
      </c>
      <c r="U31" s="220">
        <f t="shared" si="6"/>
        <v>656.11052072263556</v>
      </c>
      <c r="V31" s="219">
        <f t="shared" si="7"/>
        <v>3.7639999999999998</v>
      </c>
      <c r="W31" s="223"/>
      <c r="X31" s="218">
        <f t="shared" si="8"/>
        <v>0</v>
      </c>
      <c r="Y31" s="187">
        <f t="shared" si="9"/>
        <v>0</v>
      </c>
      <c r="Z31" s="217">
        <f t="shared" si="10"/>
        <v>0</v>
      </c>
      <c r="AA31" s="185">
        <f t="shared" si="11"/>
        <v>109.33333333333333</v>
      </c>
      <c r="AB31" s="214">
        <v>109</v>
      </c>
      <c r="AC31" s="215">
        <f t="shared" si="12"/>
        <v>0.99678328474246847</v>
      </c>
      <c r="AD31" s="214">
        <f t="shared" si="13"/>
        <v>410.27599999999995</v>
      </c>
      <c r="AE31" s="214">
        <f t="shared" si="14"/>
        <v>2461.6559999999999</v>
      </c>
      <c r="AF31" s="216">
        <f t="shared" si="15"/>
        <v>218.66666666666666</v>
      </c>
      <c r="AG31" s="214">
        <v>218</v>
      </c>
      <c r="AH31" s="215">
        <f t="shared" si="16"/>
        <v>0.99678328474246847</v>
      </c>
      <c r="AI31" s="214">
        <f t="shared" si="17"/>
        <v>820.55199999999991</v>
      </c>
      <c r="AJ31" s="214">
        <f t="shared" si="18"/>
        <v>2461.6559999999999</v>
      </c>
      <c r="AK31" s="185">
        <f t="shared" si="19"/>
        <v>328</v>
      </c>
      <c r="AL31" s="214">
        <v>340</v>
      </c>
      <c r="AM31" s="215">
        <f t="shared" si="20"/>
        <v>1.0364107547781019</v>
      </c>
      <c r="AN31" s="214">
        <f t="shared" si="21"/>
        <v>1279.76</v>
      </c>
      <c r="AO31" s="214">
        <f t="shared" si="22"/>
        <v>2559.52</v>
      </c>
      <c r="AP31" s="185">
        <f t="shared" si="23"/>
        <v>437.33333333333331</v>
      </c>
      <c r="AQ31" s="214">
        <v>582</v>
      </c>
      <c r="AR31" s="215">
        <f t="shared" si="24"/>
        <v>1.3305685131195335</v>
      </c>
      <c r="AS31" s="214">
        <f t="shared" si="25"/>
        <v>2190.6479999999997</v>
      </c>
      <c r="AT31" s="214">
        <f t="shared" si="26"/>
        <v>3285.9719999999998</v>
      </c>
      <c r="AU31" s="185">
        <f t="shared" si="27"/>
        <v>492</v>
      </c>
      <c r="AV31" s="214">
        <v>492</v>
      </c>
      <c r="AW31" s="215">
        <f t="shared" si="28"/>
        <v>0.99983155166828652</v>
      </c>
      <c r="AX31" s="214">
        <f t="shared" si="29"/>
        <v>1851.8879999999999</v>
      </c>
      <c r="AY31" s="214">
        <f t="shared" si="30"/>
        <v>2469.1840000000002</v>
      </c>
      <c r="AZ31" s="185">
        <f t="shared" si="31"/>
        <v>601.33333333333326</v>
      </c>
      <c r="BA31" s="214"/>
      <c r="BB31" s="215">
        <f t="shared" si="32"/>
        <v>0</v>
      </c>
      <c r="BC31" s="214">
        <f t="shared" si="33"/>
        <v>0</v>
      </c>
      <c r="BD31" s="214">
        <f t="shared" si="34"/>
        <v>0</v>
      </c>
      <c r="BE31" s="185">
        <f t="shared" si="35"/>
        <v>710.66666666666663</v>
      </c>
      <c r="BF31" s="214"/>
      <c r="BG31" s="215">
        <f t="shared" si="36"/>
        <v>0</v>
      </c>
      <c r="BH31" s="214">
        <f t="shared" si="37"/>
        <v>0</v>
      </c>
      <c r="BI31" s="214">
        <f t="shared" si="38"/>
        <v>0</v>
      </c>
      <c r="BJ31" s="185">
        <f t="shared" si="39"/>
        <v>820</v>
      </c>
      <c r="BK31" s="214"/>
      <c r="BL31" s="215">
        <f t="shared" si="40"/>
        <v>0</v>
      </c>
      <c r="BM31" s="214">
        <f t="shared" si="41"/>
        <v>0</v>
      </c>
      <c r="BN31" s="214">
        <f t="shared" si="42"/>
        <v>0</v>
      </c>
      <c r="BO31" s="185">
        <f t="shared" si="43"/>
        <v>929.33333333333326</v>
      </c>
      <c r="BP31" s="214"/>
      <c r="BQ31" s="215">
        <f t="shared" si="44"/>
        <v>0</v>
      </c>
      <c r="BR31" s="214">
        <f t="shared" si="45"/>
        <v>0</v>
      </c>
      <c r="BS31" s="214">
        <f t="shared" si="46"/>
        <v>0</v>
      </c>
      <c r="BT31" s="185">
        <f t="shared" si="47"/>
        <v>1038.6666666666665</v>
      </c>
      <c r="BU31" s="214"/>
      <c r="BV31" s="215">
        <f t="shared" si="48"/>
        <v>0</v>
      </c>
      <c r="BW31" s="242">
        <f t="shared" si="49"/>
        <v>0</v>
      </c>
      <c r="BX31" s="242">
        <f t="shared" si="50"/>
        <v>0</v>
      </c>
    </row>
    <row r="32" spans="1:76" s="181" customFormat="1" ht="22.5" customHeight="1" x14ac:dyDescent="0.2">
      <c r="A32" s="203" t="s">
        <v>20</v>
      </c>
      <c r="B32" s="227" t="s">
        <v>35</v>
      </c>
      <c r="C32" s="202" t="s">
        <v>34</v>
      </c>
      <c r="D32" s="247" t="s">
        <v>33</v>
      </c>
      <c r="E32" s="317">
        <v>11173458</v>
      </c>
      <c r="F32" s="198">
        <v>7</v>
      </c>
      <c r="G32" s="198">
        <v>7</v>
      </c>
      <c r="H32" s="246"/>
      <c r="I32" s="246"/>
      <c r="J32" s="245"/>
      <c r="K32" s="212">
        <v>3.7639999999999998</v>
      </c>
      <c r="L32" s="225">
        <v>318</v>
      </c>
      <c r="M32" s="212">
        <f>K32</f>
        <v>3.7639999999999998</v>
      </c>
      <c r="N32" s="224">
        <v>318</v>
      </c>
      <c r="O32" s="157">
        <f>(N32*M32)</f>
        <v>1196.952</v>
      </c>
      <c r="P32" s="157">
        <f>G32*$R$1</f>
        <v>2469.6</v>
      </c>
      <c r="Q32" s="157">
        <f>(P32-((H32+I32)))+(J32)</f>
        <v>2469.6</v>
      </c>
      <c r="R32" s="209">
        <f t="shared" ref="R32:R33" si="51">O32/Q32</f>
        <v>0.48467444120505349</v>
      </c>
      <c r="S32" s="222">
        <f>R32*100</f>
        <v>48.467444120505348</v>
      </c>
      <c r="T32" s="243">
        <v>48.4</v>
      </c>
      <c r="U32" s="220">
        <f t="shared" ref="U32:U33" si="52">((((G32*$S$1))*T32)/K32)/100</f>
        <v>317.55749202975556</v>
      </c>
      <c r="V32" s="219">
        <f>M32</f>
        <v>3.7639999999999998</v>
      </c>
      <c r="W32" s="223"/>
      <c r="X32" s="218">
        <f>W32*V32</f>
        <v>0</v>
      </c>
      <c r="Y32" s="187">
        <f t="shared" ref="Y32:Y33" si="53">X32/Q32</f>
        <v>0</v>
      </c>
      <c r="Z32" s="217">
        <f t="shared" ref="Z32:Z33" si="54">W32/N32</f>
        <v>0</v>
      </c>
      <c r="AA32" s="185">
        <f>($N32/$Z$3)*AE$3</f>
        <v>53</v>
      </c>
      <c r="AB32" s="214">
        <v>33</v>
      </c>
      <c r="AC32" s="215">
        <f t="shared" ref="AC32:AC33" si="55">AE32/$Q32</f>
        <v>0.30177842565597668</v>
      </c>
      <c r="AD32" s="214">
        <f>AB32*$M32</f>
        <v>124.21199999999999</v>
      </c>
      <c r="AE32" s="214">
        <f>(AD32/AE$3)*$Z$3</f>
        <v>745.27199999999993</v>
      </c>
      <c r="AF32" s="216">
        <f>($N32/$Z$3)*AJ$3</f>
        <v>106</v>
      </c>
      <c r="AG32" s="214">
        <v>50</v>
      </c>
      <c r="AH32" s="215">
        <f t="shared" ref="AH32:AH33" si="56">AJ32/$Q32</f>
        <v>0.22862001943634594</v>
      </c>
      <c r="AI32" s="214">
        <f>AG32*$M32</f>
        <v>188.2</v>
      </c>
      <c r="AJ32" s="214">
        <f>(AI32/AJ$3)*$Z$3</f>
        <v>564.59999999999991</v>
      </c>
      <c r="AK32" s="185">
        <f>($N32/$Z$3)*AO$3</f>
        <v>159</v>
      </c>
      <c r="AL32" s="214">
        <v>120</v>
      </c>
      <c r="AM32" s="215">
        <f t="shared" ref="AM32:AM33" si="57">AO32/$Q32</f>
        <v>0.3657920310981535</v>
      </c>
      <c r="AN32" s="214">
        <f>AL32*$M32</f>
        <v>451.67999999999995</v>
      </c>
      <c r="AO32" s="214">
        <f>(AN32/AO$3)*$Z$3</f>
        <v>903.3599999999999</v>
      </c>
      <c r="AP32" s="185">
        <f>($N32/$Z$3)*AT$3</f>
        <v>212</v>
      </c>
      <c r="AQ32" s="214">
        <v>170</v>
      </c>
      <c r="AR32" s="215">
        <f t="shared" ref="AR32:AR33" si="58">AT32/$Q32</f>
        <v>0.38865403304178814</v>
      </c>
      <c r="AS32" s="214">
        <f>AQ32*$M32</f>
        <v>639.88</v>
      </c>
      <c r="AT32" s="214">
        <f>(AS32/AT$3)*$Z$3</f>
        <v>959.81999999999994</v>
      </c>
      <c r="AU32" s="185">
        <f>($N32/$Z$3)*AY$3</f>
        <v>238.5</v>
      </c>
      <c r="AV32" s="214">
        <v>210</v>
      </c>
      <c r="AW32" s="215">
        <f t="shared" ref="AW32:AW33" si="59">AY32/$Q32</f>
        <v>0.42675736961451244</v>
      </c>
      <c r="AX32" s="214">
        <f>AV32*$M32</f>
        <v>790.43999999999994</v>
      </c>
      <c r="AY32" s="214">
        <f>(AX32/AY$3)*$Z$3</f>
        <v>1053.9199999999998</v>
      </c>
      <c r="AZ32" s="185">
        <f>($N32/$Z$3)*BD$3</f>
        <v>291.5</v>
      </c>
      <c r="BA32" s="214"/>
      <c r="BB32" s="215">
        <f t="shared" ref="BB32:BB33" si="60">BD32/$Q32</f>
        <v>0</v>
      </c>
      <c r="BC32" s="214">
        <f>BA32*$M32</f>
        <v>0</v>
      </c>
      <c r="BD32" s="214">
        <f>(BC32/BD$3)*$Z$3</f>
        <v>0</v>
      </c>
      <c r="BE32" s="185">
        <f>($N32/$Z$3)*BI$3</f>
        <v>344.5</v>
      </c>
      <c r="BF32" s="214"/>
      <c r="BG32" s="215">
        <f t="shared" ref="BG32:BG33" si="61">BI32/$Q32</f>
        <v>0</v>
      </c>
      <c r="BH32" s="214">
        <f>BF32*$M32</f>
        <v>0</v>
      </c>
      <c r="BI32" s="214">
        <f>(BH32/BI$3)*$Z$3</f>
        <v>0</v>
      </c>
      <c r="BJ32" s="185">
        <f>($N32/$Z$3)*BN$3</f>
        <v>397.5</v>
      </c>
      <c r="BK32" s="214"/>
      <c r="BL32" s="215">
        <f t="shared" ref="BL32:BL33" si="62">BN32/$Q32</f>
        <v>0</v>
      </c>
      <c r="BM32" s="214">
        <f>BK32*$M32</f>
        <v>0</v>
      </c>
      <c r="BN32" s="214">
        <f>(BM32/BN$3)*$Z$3</f>
        <v>0</v>
      </c>
      <c r="BO32" s="185">
        <f>($N32/$Z$3)*BS$3</f>
        <v>450.5</v>
      </c>
      <c r="BP32" s="214"/>
      <c r="BQ32" s="215">
        <f t="shared" ref="BQ32:BQ33" si="63">BS32/$Q32</f>
        <v>0</v>
      </c>
      <c r="BR32" s="214">
        <f>BP32*$M32</f>
        <v>0</v>
      </c>
      <c r="BS32" s="214">
        <f>(BR32/BS$3)*$Z$3</f>
        <v>0</v>
      </c>
      <c r="BT32" s="185">
        <f>($N32/$Z$3)*BX$3</f>
        <v>503.5</v>
      </c>
      <c r="BU32" s="214"/>
      <c r="BV32" s="215">
        <f t="shared" ref="BV32:BV33" si="64">BX32/$Q32</f>
        <v>0</v>
      </c>
      <c r="BW32" s="242">
        <f>BU32*$M32</f>
        <v>0</v>
      </c>
      <c r="BX32" s="242">
        <f>(BW32/BX$3)*$Z$3</f>
        <v>0</v>
      </c>
    </row>
    <row r="33" spans="1:76" s="181" customFormat="1" ht="22.5" customHeight="1" x14ac:dyDescent="0.2">
      <c r="A33" s="203" t="s">
        <v>20</v>
      </c>
      <c r="B33" s="227" t="s">
        <v>35</v>
      </c>
      <c r="C33" s="202" t="s">
        <v>34</v>
      </c>
      <c r="D33" s="247" t="s">
        <v>146</v>
      </c>
      <c r="E33" s="317">
        <v>11173458</v>
      </c>
      <c r="F33" s="198">
        <v>7</v>
      </c>
      <c r="G33" s="198">
        <v>6</v>
      </c>
      <c r="H33" s="246"/>
      <c r="I33" s="246"/>
      <c r="J33" s="245">
        <v>360</v>
      </c>
      <c r="K33" s="212">
        <v>3.7639999999999998</v>
      </c>
      <c r="L33" s="225">
        <v>310</v>
      </c>
      <c r="M33" s="212">
        <f>K33</f>
        <v>3.7639999999999998</v>
      </c>
      <c r="N33" s="224">
        <v>310</v>
      </c>
      <c r="O33" s="157">
        <f>(N33*M33)</f>
        <v>1166.8399999999999</v>
      </c>
      <c r="P33" s="157">
        <f>G33*$R$1</f>
        <v>2116.8000000000002</v>
      </c>
      <c r="Q33" s="157">
        <f>(P33-((H33+I33)))+(J33)</f>
        <v>2476.8000000000002</v>
      </c>
      <c r="R33" s="209">
        <f t="shared" si="51"/>
        <v>0.47110788113695085</v>
      </c>
      <c r="S33" s="222">
        <f>R33*100</f>
        <v>47.110788113695087</v>
      </c>
      <c r="T33" s="243">
        <v>47.3</v>
      </c>
      <c r="U33" s="220">
        <f t="shared" si="52"/>
        <v>266.00595111583425</v>
      </c>
      <c r="V33" s="219">
        <f>M33</f>
        <v>3.7639999999999998</v>
      </c>
      <c r="W33" s="223"/>
      <c r="X33" s="218">
        <f>W33*V33</f>
        <v>0</v>
      </c>
      <c r="Y33" s="187">
        <f t="shared" si="53"/>
        <v>0</v>
      </c>
      <c r="Z33" s="217">
        <f t="shared" si="54"/>
        <v>0</v>
      </c>
      <c r="AA33" s="185">
        <f>($N33/$Z$3)*AE$3</f>
        <v>51.666666666666664</v>
      </c>
      <c r="AB33" s="214">
        <v>70</v>
      </c>
      <c r="AC33" s="215">
        <f t="shared" si="55"/>
        <v>0.63827519379844944</v>
      </c>
      <c r="AD33" s="214">
        <f>AB33*$M33</f>
        <v>263.47999999999996</v>
      </c>
      <c r="AE33" s="214">
        <f>(AD33/AE$3)*$Z$3</f>
        <v>1580.8799999999997</v>
      </c>
      <c r="AF33" s="216">
        <f>($N33/$Z$3)*AJ$3</f>
        <v>103.33333333333333</v>
      </c>
      <c r="AG33" s="214">
        <v>120</v>
      </c>
      <c r="AH33" s="215">
        <f t="shared" si="56"/>
        <v>0.54709302325581388</v>
      </c>
      <c r="AI33" s="214">
        <f>AG33*$M33</f>
        <v>451.67999999999995</v>
      </c>
      <c r="AJ33" s="214">
        <f>(AI33/AJ$3)*$Z$3</f>
        <v>1355.04</v>
      </c>
      <c r="AK33" s="185">
        <f>($N33/$Z$3)*AO$3</f>
        <v>155</v>
      </c>
      <c r="AL33" s="214">
        <v>180</v>
      </c>
      <c r="AM33" s="215">
        <f t="shared" si="57"/>
        <v>0.54709302325581388</v>
      </c>
      <c r="AN33" s="214">
        <f>AL33*$M33</f>
        <v>677.52</v>
      </c>
      <c r="AO33" s="214">
        <f>(AN33/AO$3)*$Z$3</f>
        <v>1355.04</v>
      </c>
      <c r="AP33" s="185">
        <f>($N33/$Z$3)*AT$3</f>
        <v>206.66666666666666</v>
      </c>
      <c r="AQ33" s="214">
        <v>190</v>
      </c>
      <c r="AR33" s="215">
        <f t="shared" si="58"/>
        <v>0.43311531007751936</v>
      </c>
      <c r="AS33" s="214">
        <f>AQ33*$M33</f>
        <v>715.16</v>
      </c>
      <c r="AT33" s="214">
        <f>(AS33/AT$3)*$Z$3</f>
        <v>1072.74</v>
      </c>
      <c r="AU33" s="185">
        <f>($N33/$Z$3)*AY$3</f>
        <v>232.5</v>
      </c>
      <c r="AV33" s="214">
        <v>220</v>
      </c>
      <c r="AW33" s="215">
        <f t="shared" si="59"/>
        <v>0.44577950043066317</v>
      </c>
      <c r="AX33" s="214">
        <f>AV33*$M33</f>
        <v>828.07999999999993</v>
      </c>
      <c r="AY33" s="214">
        <f>(AX33/AY$3)*$Z$3</f>
        <v>1104.1066666666666</v>
      </c>
      <c r="AZ33" s="185">
        <f>($N33/$Z$3)*BD$3</f>
        <v>284.16666666666663</v>
      </c>
      <c r="BA33" s="214"/>
      <c r="BB33" s="215">
        <f t="shared" si="60"/>
        <v>0</v>
      </c>
      <c r="BC33" s="214">
        <f>BA33*$M33</f>
        <v>0</v>
      </c>
      <c r="BD33" s="214">
        <f>(BC33/BD$3)*$Z$3</f>
        <v>0</v>
      </c>
      <c r="BE33" s="185">
        <f>($N33/$Z$3)*BI$3</f>
        <v>335.83333333333331</v>
      </c>
      <c r="BF33" s="214"/>
      <c r="BG33" s="215">
        <f t="shared" si="61"/>
        <v>0</v>
      </c>
      <c r="BH33" s="214">
        <f>BF33*$M33</f>
        <v>0</v>
      </c>
      <c r="BI33" s="214">
        <f>(BH33/BI$3)*$Z$3</f>
        <v>0</v>
      </c>
      <c r="BJ33" s="185">
        <f>($N33/$Z$3)*BN$3</f>
        <v>387.5</v>
      </c>
      <c r="BK33" s="214"/>
      <c r="BL33" s="215">
        <f t="shared" si="62"/>
        <v>0</v>
      </c>
      <c r="BM33" s="214">
        <f>BK33*$M33</f>
        <v>0</v>
      </c>
      <c r="BN33" s="214">
        <f>(BM33/BN$3)*$Z$3</f>
        <v>0</v>
      </c>
      <c r="BO33" s="185">
        <f>($N33/$Z$3)*BS$3</f>
        <v>439.16666666666663</v>
      </c>
      <c r="BP33" s="214"/>
      <c r="BQ33" s="215">
        <f t="shared" si="63"/>
        <v>0</v>
      </c>
      <c r="BR33" s="214">
        <f>BP33*$M33</f>
        <v>0</v>
      </c>
      <c r="BS33" s="214">
        <f>(BR33/BS$3)*$Z$3</f>
        <v>0</v>
      </c>
      <c r="BT33" s="185">
        <f>($N33/$Z$3)*BX$3</f>
        <v>490.83333333333331</v>
      </c>
      <c r="BU33" s="214"/>
      <c r="BV33" s="215">
        <f t="shared" si="64"/>
        <v>0</v>
      </c>
      <c r="BW33" s="242">
        <f>BU33*$M33</f>
        <v>0</v>
      </c>
      <c r="BX33" s="242">
        <f>(BW33/BX$3)*$Z$3</f>
        <v>0</v>
      </c>
    </row>
    <row r="34" spans="1:76" s="181" customFormat="1" ht="23.25" customHeight="1" x14ac:dyDescent="0.2">
      <c r="A34" s="203" t="s">
        <v>20</v>
      </c>
      <c r="B34" s="227" t="s">
        <v>43</v>
      </c>
      <c r="C34" s="202" t="s">
        <v>70</v>
      </c>
      <c r="D34" s="247" t="s">
        <v>69</v>
      </c>
      <c r="E34" s="259">
        <v>11214896</v>
      </c>
      <c r="F34" s="198">
        <v>6</v>
      </c>
      <c r="G34" s="198">
        <v>6</v>
      </c>
      <c r="H34" s="245"/>
      <c r="I34" s="245">
        <v>360</v>
      </c>
      <c r="J34" s="245">
        <v>360</v>
      </c>
      <c r="K34" s="212">
        <v>2.6002000000000001</v>
      </c>
      <c r="L34" s="225">
        <v>592</v>
      </c>
      <c r="M34" s="212">
        <f t="shared" si="0"/>
        <v>2.6002000000000001</v>
      </c>
      <c r="N34" s="224">
        <v>592</v>
      </c>
      <c r="O34" s="157">
        <f t="shared" si="1"/>
        <v>1539.3184000000001</v>
      </c>
      <c r="P34" s="157">
        <f t="shared" si="2"/>
        <v>2116.8000000000002</v>
      </c>
      <c r="Q34" s="157">
        <f t="shared" si="3"/>
        <v>2116.8000000000002</v>
      </c>
      <c r="R34" s="209">
        <f t="shared" si="4"/>
        <v>0.72719123204837488</v>
      </c>
      <c r="S34" s="222">
        <f t="shared" si="5"/>
        <v>72.719123204837487</v>
      </c>
      <c r="T34" s="251">
        <v>73.3</v>
      </c>
      <c r="U34" s="220">
        <f t="shared" si="6"/>
        <v>596.72886701022992</v>
      </c>
      <c r="V34" s="219">
        <f t="shared" si="7"/>
        <v>2.6002000000000001</v>
      </c>
      <c r="W34" s="223"/>
      <c r="X34" s="218">
        <f t="shared" si="8"/>
        <v>0</v>
      </c>
      <c r="Y34" s="187">
        <f t="shared" si="9"/>
        <v>0</v>
      </c>
      <c r="Z34" s="217">
        <f t="shared" si="10"/>
        <v>0</v>
      </c>
      <c r="AA34" s="185">
        <f t="shared" si="11"/>
        <v>98.666666666666671</v>
      </c>
      <c r="AB34" s="214">
        <v>60</v>
      </c>
      <c r="AC34" s="215">
        <f t="shared" si="12"/>
        <v>0.44221088435374145</v>
      </c>
      <c r="AD34" s="214">
        <f t="shared" si="13"/>
        <v>156.012</v>
      </c>
      <c r="AE34" s="214">
        <f t="shared" si="14"/>
        <v>936.072</v>
      </c>
      <c r="AF34" s="216">
        <f t="shared" si="15"/>
        <v>197.33333333333334</v>
      </c>
      <c r="AG34" s="214">
        <v>176</v>
      </c>
      <c r="AH34" s="215">
        <f t="shared" si="16"/>
        <v>0.64857596371882087</v>
      </c>
      <c r="AI34" s="214">
        <f t="shared" si="17"/>
        <v>457.6352</v>
      </c>
      <c r="AJ34" s="214">
        <f t="shared" si="18"/>
        <v>1372.9056</v>
      </c>
      <c r="AK34" s="185">
        <f t="shared" si="19"/>
        <v>296</v>
      </c>
      <c r="AL34" s="214">
        <v>203</v>
      </c>
      <c r="AM34" s="215">
        <f t="shared" si="20"/>
        <v>0.49871560846560842</v>
      </c>
      <c r="AN34" s="214">
        <f t="shared" si="21"/>
        <v>527.84059999999999</v>
      </c>
      <c r="AO34" s="214">
        <f t="shared" si="22"/>
        <v>1055.6812</v>
      </c>
      <c r="AP34" s="185">
        <f t="shared" si="23"/>
        <v>394.66666666666669</v>
      </c>
      <c r="AQ34" s="214">
        <v>260</v>
      </c>
      <c r="AR34" s="215">
        <f t="shared" si="24"/>
        <v>0.47906179138321991</v>
      </c>
      <c r="AS34" s="214">
        <f t="shared" si="25"/>
        <v>676.05200000000002</v>
      </c>
      <c r="AT34" s="214">
        <f t="shared" si="26"/>
        <v>1014.078</v>
      </c>
      <c r="AU34" s="185">
        <f t="shared" si="27"/>
        <v>444</v>
      </c>
      <c r="AV34" s="214">
        <v>300</v>
      </c>
      <c r="AW34" s="215">
        <f t="shared" si="28"/>
        <v>0.49134542705971279</v>
      </c>
      <c r="AX34" s="214">
        <f t="shared" si="29"/>
        <v>780.06000000000006</v>
      </c>
      <c r="AY34" s="214">
        <f t="shared" si="30"/>
        <v>1040.0800000000002</v>
      </c>
      <c r="AZ34" s="185">
        <f t="shared" si="31"/>
        <v>542.66666666666674</v>
      </c>
      <c r="BA34" s="214"/>
      <c r="BB34" s="215">
        <f t="shared" si="32"/>
        <v>0</v>
      </c>
      <c r="BC34" s="214">
        <f t="shared" si="33"/>
        <v>0</v>
      </c>
      <c r="BD34" s="214">
        <f t="shared" si="34"/>
        <v>0</v>
      </c>
      <c r="BE34" s="185">
        <f t="shared" si="35"/>
        <v>641.33333333333337</v>
      </c>
      <c r="BF34" s="214"/>
      <c r="BG34" s="215">
        <f t="shared" si="36"/>
        <v>0</v>
      </c>
      <c r="BH34" s="214">
        <f t="shared" si="37"/>
        <v>0</v>
      </c>
      <c r="BI34" s="214">
        <f t="shared" si="38"/>
        <v>0</v>
      </c>
      <c r="BJ34" s="185">
        <f t="shared" si="39"/>
        <v>740</v>
      </c>
      <c r="BK34" s="214"/>
      <c r="BL34" s="215">
        <f t="shared" si="40"/>
        <v>0</v>
      </c>
      <c r="BM34" s="214">
        <f t="shared" si="41"/>
        <v>0</v>
      </c>
      <c r="BN34" s="214">
        <f t="shared" si="42"/>
        <v>0</v>
      </c>
      <c r="BO34" s="185">
        <f t="shared" si="43"/>
        <v>838.66666666666674</v>
      </c>
      <c r="BP34" s="214"/>
      <c r="BQ34" s="215">
        <f t="shared" si="44"/>
        <v>0</v>
      </c>
      <c r="BR34" s="214">
        <f t="shared" si="45"/>
        <v>0</v>
      </c>
      <c r="BS34" s="214">
        <f t="shared" si="46"/>
        <v>0</v>
      </c>
      <c r="BT34" s="185">
        <f t="shared" si="47"/>
        <v>937.33333333333337</v>
      </c>
      <c r="BU34" s="214"/>
      <c r="BV34" s="215">
        <f t="shared" si="48"/>
        <v>0</v>
      </c>
      <c r="BW34" s="242">
        <f t="shared" si="49"/>
        <v>0</v>
      </c>
      <c r="BX34" s="242">
        <f t="shared" si="50"/>
        <v>0</v>
      </c>
    </row>
    <row r="35" spans="1:76" s="265" customFormat="1" ht="33" customHeight="1" x14ac:dyDescent="0.25">
      <c r="A35" s="241" t="s">
        <v>68</v>
      </c>
      <c r="B35" s="240"/>
      <c r="C35" s="240"/>
      <c r="D35" s="239"/>
      <c r="E35" s="318"/>
      <c r="F35" s="229">
        <f>SUM(F5:F34)</f>
        <v>197</v>
      </c>
      <c r="G35" s="229">
        <f>SUM(G5:G34)</f>
        <v>193</v>
      </c>
      <c r="H35" s="229">
        <f>SUM(H5:H34)</f>
        <v>240</v>
      </c>
      <c r="I35" s="229">
        <f>SUM(I5:I34)</f>
        <v>1440</v>
      </c>
      <c r="J35" s="229">
        <f>SUM(J5:J34)</f>
        <v>4560</v>
      </c>
      <c r="K35" s="237"/>
      <c r="L35" s="229">
        <f>SUM(L6:L34)</f>
        <v>13848</v>
      </c>
      <c r="M35" s="237"/>
      <c r="N35" s="324">
        <f>SUM(N6:N34)</f>
        <v>13993</v>
      </c>
      <c r="O35" s="229">
        <f>SUM(O5:O34)</f>
        <v>52018.165870023819</v>
      </c>
      <c r="P35" s="229">
        <f>SUM(P5:P34)</f>
        <v>68090.399999999994</v>
      </c>
      <c r="Q35" s="229">
        <f>SUM(Q5:Q34)</f>
        <v>70970.399999999994</v>
      </c>
      <c r="R35" s="232">
        <f t="shared" si="4"/>
        <v>0.7329557938242397</v>
      </c>
      <c r="S35" s="236"/>
      <c r="T35" s="235"/>
      <c r="U35" s="220"/>
      <c r="V35" s="229"/>
      <c r="W35" s="229">
        <f>SUM(W5:W34)</f>
        <v>0</v>
      </c>
      <c r="X35" s="229">
        <f>SUM(X5:X34)</f>
        <v>0</v>
      </c>
      <c r="Y35" s="232">
        <f t="shared" si="9"/>
        <v>0</v>
      </c>
      <c r="Z35" s="266">
        <f t="shared" si="10"/>
        <v>0</v>
      </c>
      <c r="AA35" s="229">
        <f>SUM(AA6:AA34)</f>
        <v>2332.1666666666661</v>
      </c>
      <c r="AB35" s="229">
        <f>SUM(AB6:AB34)</f>
        <v>1883</v>
      </c>
      <c r="AC35" s="230">
        <f t="shared" si="12"/>
        <v>0.59365706883100955</v>
      </c>
      <c r="AD35" s="229">
        <f>SUM(AD5:AD34)</f>
        <v>7022.0132729607112</v>
      </c>
      <c r="AE35" s="229">
        <f>SUM(AE5:AE34)</f>
        <v>42132.079637764276</v>
      </c>
      <c r="AF35" s="229">
        <f>SUM(AF6:AF34)</f>
        <v>4664.3333333333321</v>
      </c>
      <c r="AG35" s="229">
        <f>SUM(AG6:AG34)</f>
        <v>3745</v>
      </c>
      <c r="AH35" s="230">
        <f t="shared" si="16"/>
        <v>0.62147841675294502</v>
      </c>
      <c r="AI35" s="229">
        <f>SUM(AI5:AI34)</f>
        <v>14702.190609441073</v>
      </c>
      <c r="AJ35" s="229">
        <f>SUM(AJ5:AJ34)</f>
        <v>44106.571828323205</v>
      </c>
      <c r="AK35" s="229">
        <f>SUM(AK6:AK34)</f>
        <v>6996.5</v>
      </c>
      <c r="AL35" s="229">
        <f>SUM(AL6:AL34)</f>
        <v>5575</v>
      </c>
      <c r="AM35" s="230">
        <f t="shared" si="20"/>
        <v>0.60414366833410726</v>
      </c>
      <c r="AN35" s="229">
        <f>SUM(AN5:AN34)</f>
        <v>21438.158899569466</v>
      </c>
      <c r="AO35" s="229">
        <f>SUM(AO5:AO34)</f>
        <v>42876.317799138924</v>
      </c>
      <c r="AP35" s="229">
        <f>SUM(AP6:AP34)</f>
        <v>9328.6666666666642</v>
      </c>
      <c r="AQ35" s="229">
        <f>SUM(AQ6:AQ34)</f>
        <v>7948</v>
      </c>
      <c r="AR35" s="230">
        <f t="shared" si="24"/>
        <v>0.6422995525390276</v>
      </c>
      <c r="AS35" s="229">
        <f>SUM(AS5:AS34)</f>
        <v>30389.504109010537</v>
      </c>
      <c r="AT35" s="229">
        <f>SUM(AT5:AT34)</f>
        <v>45584.256163515798</v>
      </c>
      <c r="AU35" s="229">
        <f>SUM(AU6:AU34)</f>
        <v>10494.75</v>
      </c>
      <c r="AV35" s="229">
        <f>SUM(AV6:AV34)</f>
        <v>10201</v>
      </c>
      <c r="AW35" s="230">
        <f t="shared" si="28"/>
        <v>0.72538890334607298</v>
      </c>
      <c r="AX35" s="229">
        <f>SUM(AX5:AX34)</f>
        <v>38610.855469524104</v>
      </c>
      <c r="AY35" s="229">
        <f>SUM(AY5:AY34)</f>
        <v>51481.140626032131</v>
      </c>
      <c r="AZ35" s="229">
        <f>SUM(AZ6:AZ34)</f>
        <v>12826.916666666664</v>
      </c>
      <c r="BA35" s="229">
        <f>SUM(BA6:BA34)</f>
        <v>0</v>
      </c>
      <c r="BB35" s="230">
        <f t="shared" si="32"/>
        <v>0</v>
      </c>
      <c r="BC35" s="229">
        <f>SUM(BC5:BC34)</f>
        <v>0</v>
      </c>
      <c r="BD35" s="229">
        <f>SUM(BD5:BD34)</f>
        <v>0</v>
      </c>
      <c r="BE35" s="229">
        <f>SUM(BE6:BE34)</f>
        <v>15159.083333333334</v>
      </c>
      <c r="BF35" s="229">
        <f>SUM(BF6:BF34)</f>
        <v>0</v>
      </c>
      <c r="BG35" s="230">
        <f t="shared" si="36"/>
        <v>0</v>
      </c>
      <c r="BH35" s="229">
        <f>SUM(BH5:BH34)</f>
        <v>0</v>
      </c>
      <c r="BI35" s="229">
        <f>SUM(BI5:BI34)</f>
        <v>0</v>
      </c>
      <c r="BJ35" s="229">
        <f>SUM(BJ6:BJ34)</f>
        <v>17491.25</v>
      </c>
      <c r="BK35" s="229">
        <f>SUM(BK6:BK34)</f>
        <v>0</v>
      </c>
      <c r="BL35" s="230">
        <f t="shared" si="40"/>
        <v>0</v>
      </c>
      <c r="BM35" s="229">
        <f>SUM(BM5:BM34)</f>
        <v>0</v>
      </c>
      <c r="BN35" s="229">
        <f>SUM(BN5:BN34)</f>
        <v>0</v>
      </c>
      <c r="BO35" s="229">
        <f>SUM(BO6:BO34)</f>
        <v>19823.416666666668</v>
      </c>
      <c r="BP35" s="229">
        <f>SUM(BP6:BP34)</f>
        <v>0</v>
      </c>
      <c r="BQ35" s="230">
        <f t="shared" si="44"/>
        <v>0</v>
      </c>
      <c r="BR35" s="229">
        <f>SUM(BR5:BR34)</f>
        <v>0</v>
      </c>
      <c r="BS35" s="229">
        <f>SUM(BS5:BS34)</f>
        <v>0</v>
      </c>
      <c r="BT35" s="229">
        <f>SUM(BT6:BT34)</f>
        <v>22155.583333333328</v>
      </c>
      <c r="BU35" s="229">
        <f>SUM(BU6:BU34)</f>
        <v>0</v>
      </c>
      <c r="BV35" s="230">
        <f t="shared" si="48"/>
        <v>0</v>
      </c>
      <c r="BW35" s="229">
        <f>SUM(BW5:BW34)</f>
        <v>0</v>
      </c>
      <c r="BX35" s="229">
        <f>SUM(BX5:BX34)</f>
        <v>0</v>
      </c>
    </row>
    <row r="36" spans="1:76" s="181" customFormat="1" ht="23.25" customHeight="1" x14ac:dyDescent="0.2">
      <c r="A36" s="203" t="s">
        <v>20</v>
      </c>
      <c r="B36" s="227" t="s">
        <v>65</v>
      </c>
      <c r="C36" s="202" t="s">
        <v>60</v>
      </c>
      <c r="D36" s="247" t="s">
        <v>67</v>
      </c>
      <c r="E36" s="370" t="s">
        <v>58</v>
      </c>
      <c r="F36" s="198">
        <v>7</v>
      </c>
      <c r="G36" s="258">
        <v>7</v>
      </c>
      <c r="H36" s="245"/>
      <c r="I36" s="246"/>
      <c r="J36" s="245"/>
      <c r="K36" s="212">
        <v>4.2813999999999997</v>
      </c>
      <c r="L36" s="225">
        <v>548</v>
      </c>
      <c r="M36" s="212">
        <f>K36</f>
        <v>4.2813999999999997</v>
      </c>
      <c r="N36" s="224">
        <v>548</v>
      </c>
      <c r="O36" s="157">
        <f>(N36*M36)</f>
        <v>2346.2071999999998</v>
      </c>
      <c r="P36" s="157">
        <f>G36*$R$1</f>
        <v>2469.6</v>
      </c>
      <c r="Q36" s="157">
        <f>(P36-((H36+I36)))+(J36)</f>
        <v>2469.6</v>
      </c>
      <c r="R36" s="209">
        <f t="shared" si="4"/>
        <v>0.95003530936183989</v>
      </c>
      <c r="S36" s="222">
        <f>R36*100</f>
        <v>95.003530936183992</v>
      </c>
      <c r="T36" s="251">
        <v>95</v>
      </c>
      <c r="U36" s="220">
        <f t="shared" si="6"/>
        <v>547.97963283038257</v>
      </c>
      <c r="V36" s="219">
        <f>M36</f>
        <v>4.2813999999999997</v>
      </c>
      <c r="W36" s="223"/>
      <c r="X36" s="218">
        <f>W36*V36</f>
        <v>0</v>
      </c>
      <c r="Y36" s="187">
        <f t="shared" si="9"/>
        <v>0</v>
      </c>
      <c r="Z36" s="217">
        <f t="shared" si="10"/>
        <v>0</v>
      </c>
      <c r="AA36" s="185">
        <f>($N36/$Z$3)*AE$3</f>
        <v>91.333333333333329</v>
      </c>
      <c r="AB36" s="214">
        <v>80</v>
      </c>
      <c r="AC36" s="215">
        <f t="shared" si="12"/>
        <v>0.8321477162293488</v>
      </c>
      <c r="AD36" s="214">
        <f>AB36*$M36</f>
        <v>342.51199999999994</v>
      </c>
      <c r="AE36" s="214">
        <f>(AD36/AE$3)*$Z$3</f>
        <v>2055.0719999999997</v>
      </c>
      <c r="AF36" s="216">
        <f>($N36/$Z$3)*AJ$3</f>
        <v>182.66666666666666</v>
      </c>
      <c r="AG36" s="214">
        <v>140</v>
      </c>
      <c r="AH36" s="215">
        <f t="shared" si="16"/>
        <v>0.72812925170068021</v>
      </c>
      <c r="AI36" s="214">
        <f>AG36*$M36</f>
        <v>599.39599999999996</v>
      </c>
      <c r="AJ36" s="214">
        <f>(AI36/AJ$3)*$Z$3</f>
        <v>1798.1879999999999</v>
      </c>
      <c r="AK36" s="185">
        <f>($N36/$Z$3)*AO$3</f>
        <v>274</v>
      </c>
      <c r="AL36" s="214">
        <v>200</v>
      </c>
      <c r="AM36" s="215">
        <f t="shared" si="20"/>
        <v>0.69345643019112402</v>
      </c>
      <c r="AN36" s="214">
        <f>AL36*$M36</f>
        <v>856.28</v>
      </c>
      <c r="AO36" s="214">
        <f>(AN36/AO$3)*$Z$3</f>
        <v>1712.56</v>
      </c>
      <c r="AP36" s="185">
        <f>($N36/$Z$3)*AT$3</f>
        <v>365.33333333333331</v>
      </c>
      <c r="AQ36" s="214">
        <v>280</v>
      </c>
      <c r="AR36" s="215">
        <f t="shared" si="24"/>
        <v>0.72812925170068021</v>
      </c>
      <c r="AS36" s="214">
        <f>AQ36*$M36</f>
        <v>1198.7919999999999</v>
      </c>
      <c r="AT36" s="214">
        <f>(AS36/AT$3)*$Z$3</f>
        <v>1798.1879999999999</v>
      </c>
      <c r="AU36" s="185">
        <f>($N36/$Z$3)*AY$3</f>
        <v>411</v>
      </c>
      <c r="AV36" s="214">
        <v>396</v>
      </c>
      <c r="AW36" s="215">
        <f t="shared" si="28"/>
        <v>0.9153624878522838</v>
      </c>
      <c r="AX36" s="214">
        <f>AV36*$M36</f>
        <v>1695.4343999999999</v>
      </c>
      <c r="AY36" s="214">
        <f>(AX36/AY$3)*$Z$3</f>
        <v>2260.5792000000001</v>
      </c>
      <c r="AZ36" s="185">
        <f>($N36/$Z$3)*BD$3</f>
        <v>502.33333333333331</v>
      </c>
      <c r="BA36" s="214"/>
      <c r="BB36" s="215">
        <f t="shared" si="32"/>
        <v>0</v>
      </c>
      <c r="BC36" s="214">
        <f>BA36*$M36</f>
        <v>0</v>
      </c>
      <c r="BD36" s="214">
        <f>(BC36/BD$3)*$Z$3</f>
        <v>0</v>
      </c>
      <c r="BE36" s="185">
        <f>($N36/$Z$3)*BI$3</f>
        <v>593.66666666666663</v>
      </c>
      <c r="BF36" s="214"/>
      <c r="BG36" s="215">
        <f t="shared" si="36"/>
        <v>0</v>
      </c>
      <c r="BH36" s="214">
        <f>BF36*$M36</f>
        <v>0</v>
      </c>
      <c r="BI36" s="214">
        <f>(BH36/BI$3)*$Z$3</f>
        <v>0</v>
      </c>
      <c r="BJ36" s="185">
        <f>($N36/$Z$3)*BN$3</f>
        <v>685</v>
      </c>
      <c r="BK36" s="214"/>
      <c r="BL36" s="215">
        <f t="shared" si="40"/>
        <v>0</v>
      </c>
      <c r="BM36" s="214">
        <f>BK36*$M36</f>
        <v>0</v>
      </c>
      <c r="BN36" s="214">
        <f>(BM36/BN$3)*$Z$3</f>
        <v>0</v>
      </c>
      <c r="BO36" s="185">
        <f>($N36/$Z$3)*BS$3</f>
        <v>776.33333333333326</v>
      </c>
      <c r="BP36" s="214"/>
      <c r="BQ36" s="215">
        <f t="shared" si="44"/>
        <v>0</v>
      </c>
      <c r="BR36" s="214">
        <f>BP36*$M36</f>
        <v>0</v>
      </c>
      <c r="BS36" s="214">
        <f>(BR36/BS$3)*$Z$3</f>
        <v>0</v>
      </c>
      <c r="BT36" s="185">
        <f>($N36/$Z$3)*BX$3</f>
        <v>867.66666666666663</v>
      </c>
      <c r="BU36" s="214"/>
      <c r="BV36" s="215">
        <f t="shared" si="48"/>
        <v>0</v>
      </c>
      <c r="BW36" s="214">
        <f>BU36*$M36</f>
        <v>0</v>
      </c>
      <c r="BX36" s="214">
        <f>(BW36/BX$3)*$Z$3</f>
        <v>0</v>
      </c>
    </row>
    <row r="37" spans="1:76" s="181" customFormat="1" ht="23.25" customHeight="1" x14ac:dyDescent="0.2">
      <c r="A37" s="203" t="s">
        <v>20</v>
      </c>
      <c r="B37" s="227" t="s">
        <v>65</v>
      </c>
      <c r="C37" s="202" t="s">
        <v>60</v>
      </c>
      <c r="D37" s="247" t="s">
        <v>64</v>
      </c>
      <c r="E37" s="259" t="s">
        <v>58</v>
      </c>
      <c r="F37" s="198">
        <v>7</v>
      </c>
      <c r="G37" s="258">
        <v>7</v>
      </c>
      <c r="H37" s="245"/>
      <c r="I37" s="246"/>
      <c r="J37" s="245"/>
      <c r="K37" s="212">
        <v>4.2813999999999997</v>
      </c>
      <c r="L37" s="225">
        <v>519</v>
      </c>
      <c r="M37" s="212">
        <f>K37</f>
        <v>4.2813999999999997</v>
      </c>
      <c r="N37" s="224">
        <v>519</v>
      </c>
      <c r="O37" s="157">
        <f>(N37*M37)</f>
        <v>2222.0465999999997</v>
      </c>
      <c r="P37" s="157">
        <f>G37*$R$1</f>
        <v>2469.6</v>
      </c>
      <c r="Q37" s="157">
        <f>(P37-((H37+I37)))+(J37)</f>
        <v>2469.6</v>
      </c>
      <c r="R37" s="209">
        <f t="shared" si="4"/>
        <v>0.89975971817298339</v>
      </c>
      <c r="S37" s="222">
        <f>R37*100</f>
        <v>89.975971817298344</v>
      </c>
      <c r="T37" s="251">
        <v>90</v>
      </c>
      <c r="U37" s="220">
        <f t="shared" si="6"/>
        <v>519.13859952352038</v>
      </c>
      <c r="V37" s="219">
        <f>M37</f>
        <v>4.2813999999999997</v>
      </c>
      <c r="W37" s="223"/>
      <c r="X37" s="218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86.5</v>
      </c>
      <c r="AB37" s="214">
        <v>40</v>
      </c>
      <c r="AC37" s="215">
        <f t="shared" si="12"/>
        <v>0.4160738581146744</v>
      </c>
      <c r="AD37" s="214">
        <f>AB37*$M37</f>
        <v>171.25599999999997</v>
      </c>
      <c r="AE37" s="214">
        <f>(AD37/AE$3)*$Z$3</f>
        <v>1027.5359999999998</v>
      </c>
      <c r="AF37" s="216">
        <f>($N37/$Z$3)*AJ$3</f>
        <v>173</v>
      </c>
      <c r="AG37" s="214">
        <v>80</v>
      </c>
      <c r="AH37" s="215">
        <f t="shared" si="16"/>
        <v>0.4160738581146744</v>
      </c>
      <c r="AI37" s="214">
        <f>AG37*$M37</f>
        <v>342.51199999999994</v>
      </c>
      <c r="AJ37" s="214">
        <f>(AI37/AJ$3)*$Z$3</f>
        <v>1027.5359999999998</v>
      </c>
      <c r="AK37" s="185">
        <f>($N37/$Z$3)*AO$3</f>
        <v>259.5</v>
      </c>
      <c r="AL37" s="214">
        <v>160</v>
      </c>
      <c r="AM37" s="215">
        <f t="shared" si="20"/>
        <v>0.55476514415289924</v>
      </c>
      <c r="AN37" s="214">
        <f>AL37*$M37</f>
        <v>685.02399999999989</v>
      </c>
      <c r="AO37" s="214">
        <f>(AN37/AO$3)*$Z$3</f>
        <v>1370.0479999999998</v>
      </c>
      <c r="AP37" s="185">
        <f>($N37/$Z$3)*AT$3</f>
        <v>346</v>
      </c>
      <c r="AQ37" s="214">
        <v>240</v>
      </c>
      <c r="AR37" s="215">
        <f t="shared" si="24"/>
        <v>0.62411078717201152</v>
      </c>
      <c r="AS37" s="214">
        <f>AQ37*$M37</f>
        <v>1027.5359999999998</v>
      </c>
      <c r="AT37" s="214">
        <f>(AS37/AT$3)*$Z$3</f>
        <v>1541.3039999999996</v>
      </c>
      <c r="AU37" s="185">
        <f>($N37/$Z$3)*AY$3</f>
        <v>389.25</v>
      </c>
      <c r="AV37" s="214">
        <v>340</v>
      </c>
      <c r="AW37" s="215">
        <f t="shared" si="28"/>
        <v>0.78591728754994061</v>
      </c>
      <c r="AX37" s="214">
        <f>AV37*$M37</f>
        <v>1455.6759999999999</v>
      </c>
      <c r="AY37" s="214">
        <f>(AX37/AY$3)*$Z$3</f>
        <v>1940.9013333333332</v>
      </c>
      <c r="AZ37" s="185">
        <f>($N37/$Z$3)*BD$3</f>
        <v>475.75</v>
      </c>
      <c r="BA37" s="214"/>
      <c r="BB37" s="215">
        <f t="shared" si="32"/>
        <v>0</v>
      </c>
      <c r="BC37" s="214">
        <f>BA37*$M37</f>
        <v>0</v>
      </c>
      <c r="BD37" s="214">
        <f>(BC37/BD$3)*$Z$3</f>
        <v>0</v>
      </c>
      <c r="BE37" s="185">
        <f>($N37/$Z$3)*BI$3</f>
        <v>562.25</v>
      </c>
      <c r="BF37" s="214"/>
      <c r="BG37" s="215">
        <f t="shared" si="36"/>
        <v>0</v>
      </c>
      <c r="BH37" s="214">
        <f>BF37*$M37</f>
        <v>0</v>
      </c>
      <c r="BI37" s="214">
        <f>(BH37/BI$3)*$Z$3</f>
        <v>0</v>
      </c>
      <c r="BJ37" s="185">
        <f>($N37/$Z$3)*BN$3</f>
        <v>648.75</v>
      </c>
      <c r="BK37" s="214"/>
      <c r="BL37" s="215">
        <f t="shared" si="40"/>
        <v>0</v>
      </c>
      <c r="BM37" s="214">
        <f>BK37*$M37</f>
        <v>0</v>
      </c>
      <c r="BN37" s="214">
        <f>(BM37/BN$3)*$Z$3</f>
        <v>0</v>
      </c>
      <c r="BO37" s="185">
        <f>($N37/$Z$3)*BS$3</f>
        <v>735.25</v>
      </c>
      <c r="BP37" s="214"/>
      <c r="BQ37" s="215">
        <f t="shared" si="44"/>
        <v>0</v>
      </c>
      <c r="BR37" s="214">
        <f>BP37*$M37</f>
        <v>0</v>
      </c>
      <c r="BS37" s="214">
        <f>(BR37/BS$3)*$Z$3</f>
        <v>0</v>
      </c>
      <c r="BT37" s="185">
        <f>($N37/$Z$3)*BX$3</f>
        <v>821.75</v>
      </c>
      <c r="BU37" s="214"/>
      <c r="BV37" s="215">
        <f t="shared" si="48"/>
        <v>0</v>
      </c>
      <c r="BW37" s="214">
        <f>BU37*$M37</f>
        <v>0</v>
      </c>
      <c r="BX37" s="214">
        <f>(BW37/BX$3)*$Z$3</f>
        <v>0</v>
      </c>
    </row>
    <row r="38" spans="1:76" s="228" customFormat="1" ht="23.25" customHeight="1" x14ac:dyDescent="0.2">
      <c r="A38" s="203" t="s">
        <v>20</v>
      </c>
      <c r="B38" s="227" t="s">
        <v>63</v>
      </c>
      <c r="C38" s="202" t="s">
        <v>60</v>
      </c>
      <c r="D38" s="247" t="s">
        <v>62</v>
      </c>
      <c r="E38" s="259" t="s">
        <v>152</v>
      </c>
      <c r="F38" s="198">
        <v>26</v>
      </c>
      <c r="G38" s="198">
        <v>26</v>
      </c>
      <c r="H38" s="245"/>
      <c r="I38" s="245">
        <f>360+360</f>
        <v>720</v>
      </c>
      <c r="J38" s="245">
        <f>360+360+360+360</f>
        <v>1440</v>
      </c>
      <c r="K38" s="264">
        <v>25.5</v>
      </c>
      <c r="L38" s="256">
        <v>151</v>
      </c>
      <c r="M38" s="212">
        <f>K38</f>
        <v>25.5</v>
      </c>
      <c r="N38" s="255">
        <v>151</v>
      </c>
      <c r="O38" s="254">
        <f>(N38*M38)</f>
        <v>3850.5</v>
      </c>
      <c r="P38" s="254">
        <f>G38*$R$1</f>
        <v>9172.8000000000011</v>
      </c>
      <c r="Q38" s="254">
        <f>(P38-((H38+I38)))+(J38)</f>
        <v>9892.8000000000011</v>
      </c>
      <c r="R38" s="209">
        <f t="shared" si="4"/>
        <v>0.38922246482290146</v>
      </c>
      <c r="S38" s="222">
        <f>R38*100</f>
        <v>38.922246482290149</v>
      </c>
      <c r="T38" s="251">
        <v>38.700000000000003</v>
      </c>
      <c r="U38" s="220">
        <f t="shared" si="6"/>
        <v>139.2107294117647</v>
      </c>
      <c r="V38" s="219">
        <f>M38</f>
        <v>25.5</v>
      </c>
      <c r="W38" s="223"/>
      <c r="X38" s="253">
        <f>W38*V38</f>
        <v>0</v>
      </c>
      <c r="Y38" s="187">
        <f t="shared" si="9"/>
        <v>0</v>
      </c>
      <c r="Z38" s="217">
        <f t="shared" si="10"/>
        <v>0</v>
      </c>
      <c r="AA38" s="185">
        <f>($N38/$Z$3)*AE$3</f>
        <v>25.166666666666668</v>
      </c>
      <c r="AB38" s="214">
        <v>20</v>
      </c>
      <c r="AC38" s="215">
        <f t="shared" si="12"/>
        <v>0.30931586608442502</v>
      </c>
      <c r="AD38" s="214">
        <f>AB38*$M38</f>
        <v>510</v>
      </c>
      <c r="AE38" s="214">
        <f>(AD38/AE$3)*$Z$3</f>
        <v>3060</v>
      </c>
      <c r="AF38" s="216">
        <f>($N38/$Z$3)*AJ$3</f>
        <v>50.333333333333336</v>
      </c>
      <c r="AG38" s="214">
        <v>35</v>
      </c>
      <c r="AH38" s="215">
        <f t="shared" si="16"/>
        <v>0.27065138282387186</v>
      </c>
      <c r="AI38" s="214">
        <f>AG38*$M38</f>
        <v>892.5</v>
      </c>
      <c r="AJ38" s="214">
        <f>(AI38/AJ$3)*$Z$3</f>
        <v>2677.5</v>
      </c>
      <c r="AK38" s="185">
        <f>($N38/$Z$3)*AO$3</f>
        <v>75.5</v>
      </c>
      <c r="AL38" s="214">
        <v>60</v>
      </c>
      <c r="AM38" s="215">
        <f t="shared" si="20"/>
        <v>0.30931586608442502</v>
      </c>
      <c r="AN38" s="214">
        <f>AL38*$M38</f>
        <v>1530</v>
      </c>
      <c r="AO38" s="214">
        <f>(AN38/AO$3)*$Z$3</f>
        <v>3060</v>
      </c>
      <c r="AP38" s="185">
        <f>($N38/$Z$3)*AT$3</f>
        <v>100.66666666666667</v>
      </c>
      <c r="AQ38" s="214">
        <v>70</v>
      </c>
      <c r="AR38" s="215">
        <f t="shared" si="24"/>
        <v>0.27065138282387186</v>
      </c>
      <c r="AS38" s="214">
        <f>AQ38*$M38</f>
        <v>1785</v>
      </c>
      <c r="AT38" s="214">
        <f>(AS38/AT$3)*$Z$3</f>
        <v>2677.5</v>
      </c>
      <c r="AU38" s="185">
        <f>($N38/$Z$3)*AY$3</f>
        <v>113.25</v>
      </c>
      <c r="AV38" s="214">
        <v>90</v>
      </c>
      <c r="AW38" s="215">
        <f t="shared" si="28"/>
        <v>0.30931586608442502</v>
      </c>
      <c r="AX38" s="214">
        <f>AV38*$M38</f>
        <v>2295</v>
      </c>
      <c r="AY38" s="214">
        <f>(AX38/AY$3)*$Z$3</f>
        <v>3060</v>
      </c>
      <c r="AZ38" s="185">
        <f>($N38/$Z$3)*BD$3</f>
        <v>138.41666666666669</v>
      </c>
      <c r="BA38" s="214"/>
      <c r="BB38" s="215">
        <f t="shared" si="32"/>
        <v>0</v>
      </c>
      <c r="BC38" s="214">
        <f>BA38*$M38</f>
        <v>0</v>
      </c>
      <c r="BD38" s="214">
        <f>(BC38/BD$3)*$Z$3</f>
        <v>0</v>
      </c>
      <c r="BE38" s="185">
        <f>($N38/$Z$3)*BI$3</f>
        <v>163.58333333333334</v>
      </c>
      <c r="BF38" s="214"/>
      <c r="BG38" s="215">
        <f t="shared" si="36"/>
        <v>0</v>
      </c>
      <c r="BH38" s="214">
        <f>BF38*$M38</f>
        <v>0</v>
      </c>
      <c r="BI38" s="214">
        <f>(BH38/BI$3)*$Z$3</f>
        <v>0</v>
      </c>
      <c r="BJ38" s="185">
        <f>($N38/$Z$3)*BN$3</f>
        <v>188.75</v>
      </c>
      <c r="BK38" s="214"/>
      <c r="BL38" s="215">
        <f t="shared" si="40"/>
        <v>0</v>
      </c>
      <c r="BM38" s="214">
        <f>BK38*$M38</f>
        <v>0</v>
      </c>
      <c r="BN38" s="214">
        <f>(BM38/BN$3)*$Z$3</f>
        <v>0</v>
      </c>
      <c r="BO38" s="185">
        <f>($N38/$Z$3)*BS$3</f>
        <v>213.91666666666669</v>
      </c>
      <c r="BP38" s="214"/>
      <c r="BQ38" s="215">
        <f t="shared" si="44"/>
        <v>0</v>
      </c>
      <c r="BR38" s="214">
        <f>BP38*$M38</f>
        <v>0</v>
      </c>
      <c r="BS38" s="214">
        <f>(BR38/BS$3)*$Z$3</f>
        <v>0</v>
      </c>
      <c r="BT38" s="185">
        <f>($N38/$Z$3)*BX$3</f>
        <v>239.08333333333334</v>
      </c>
      <c r="BU38" s="214"/>
      <c r="BV38" s="215">
        <f t="shared" si="48"/>
        <v>0</v>
      </c>
      <c r="BW38" s="214">
        <f>BU38*$M38</f>
        <v>0</v>
      </c>
      <c r="BX38" s="214">
        <f>(BW38/BX$3)*$Z$3</f>
        <v>0</v>
      </c>
    </row>
    <row r="39" spans="1:76" s="181" customFormat="1" ht="23.25" customHeight="1" x14ac:dyDescent="0.2">
      <c r="A39" s="203" t="s">
        <v>20</v>
      </c>
      <c r="B39" s="227" t="s">
        <v>43</v>
      </c>
      <c r="C39" s="202" t="s">
        <v>60</v>
      </c>
      <c r="D39" s="247" t="s">
        <v>59</v>
      </c>
      <c r="E39" s="370">
        <v>11160742</v>
      </c>
      <c r="F39" s="198">
        <v>7</v>
      </c>
      <c r="G39" s="198">
        <v>7</v>
      </c>
      <c r="H39" s="245"/>
      <c r="I39" s="245"/>
      <c r="J39" s="245"/>
      <c r="K39" s="212">
        <v>2.6002000000000001</v>
      </c>
      <c r="L39" s="225">
        <v>537</v>
      </c>
      <c r="M39" s="212">
        <f>K39</f>
        <v>2.6002000000000001</v>
      </c>
      <c r="N39" s="224">
        <v>541</v>
      </c>
      <c r="O39" s="157">
        <f>(N39*M39)</f>
        <v>1406.7082</v>
      </c>
      <c r="P39" s="157">
        <f>G39*$R$1</f>
        <v>2469.6</v>
      </c>
      <c r="Q39" s="157">
        <f>(P39-((H39+I39)))+(J39)</f>
        <v>2469.6</v>
      </c>
      <c r="R39" s="209">
        <f t="shared" si="4"/>
        <v>0.56960973436993845</v>
      </c>
      <c r="S39" s="222">
        <f>R39*100</f>
        <v>56.960973436993847</v>
      </c>
      <c r="T39" s="248">
        <v>57</v>
      </c>
      <c r="U39" s="220">
        <f t="shared" si="6"/>
        <v>541.37066379509258</v>
      </c>
      <c r="V39" s="219">
        <f>M39</f>
        <v>2.6002000000000001</v>
      </c>
      <c r="W39" s="223"/>
      <c r="X39" s="218">
        <f>W39*V39</f>
        <v>0</v>
      </c>
      <c r="Y39" s="187">
        <f t="shared" si="9"/>
        <v>0</v>
      </c>
      <c r="Z39" s="217">
        <f t="shared" si="10"/>
        <v>0</v>
      </c>
      <c r="AA39" s="185">
        <f>($N39/$Z$3)*AE$3</f>
        <v>90.166666666666671</v>
      </c>
      <c r="AB39" s="214">
        <v>60</v>
      </c>
      <c r="AC39" s="215">
        <f t="shared" si="12"/>
        <v>0.37903790087463557</v>
      </c>
      <c r="AD39" s="214">
        <f>AB39*$M39</f>
        <v>156.012</v>
      </c>
      <c r="AE39" s="214">
        <f>(AD39/AE$3)*$Z$3</f>
        <v>936.072</v>
      </c>
      <c r="AF39" s="216">
        <f>($N39/$Z$3)*AJ$3</f>
        <v>180.33333333333334</v>
      </c>
      <c r="AG39" s="214">
        <v>180</v>
      </c>
      <c r="AH39" s="215">
        <f t="shared" si="16"/>
        <v>0.56855685131195333</v>
      </c>
      <c r="AI39" s="214">
        <f>AG39*$M39</f>
        <v>468.036</v>
      </c>
      <c r="AJ39" s="214">
        <f>(AI39/AJ$3)*$Z$3</f>
        <v>1404.1079999999999</v>
      </c>
      <c r="AK39" s="185">
        <f>($N39/$Z$3)*AO$3</f>
        <v>270.5</v>
      </c>
      <c r="AL39" s="214">
        <v>300</v>
      </c>
      <c r="AM39" s="215">
        <f t="shared" si="20"/>
        <v>0.63172983479105949</v>
      </c>
      <c r="AN39" s="214">
        <f>AL39*$M39</f>
        <v>780.06000000000006</v>
      </c>
      <c r="AO39" s="214">
        <f>(AN39/AO$3)*$Z$3</f>
        <v>1560.1200000000003</v>
      </c>
      <c r="AP39" s="185">
        <f>($N39/$Z$3)*AT$3</f>
        <v>360.66666666666669</v>
      </c>
      <c r="AQ39" s="214">
        <v>480</v>
      </c>
      <c r="AR39" s="215">
        <f t="shared" si="24"/>
        <v>0.75807580174927114</v>
      </c>
      <c r="AS39" s="214">
        <f>AQ39*$M39</f>
        <v>1248.096</v>
      </c>
      <c r="AT39" s="214">
        <f>(AS39/AT$3)*$Z$3</f>
        <v>1872.144</v>
      </c>
      <c r="AU39" s="185">
        <f>($N39/$Z$3)*AY$3</f>
        <v>405.75</v>
      </c>
      <c r="AV39" s="214">
        <v>645</v>
      </c>
      <c r="AW39" s="215">
        <f t="shared" si="28"/>
        <v>0.90547942986718499</v>
      </c>
      <c r="AX39" s="214">
        <f>AV39*$M39</f>
        <v>1677.1290000000001</v>
      </c>
      <c r="AY39" s="214">
        <f>(AX39/AY$3)*$Z$3</f>
        <v>2236.172</v>
      </c>
      <c r="AZ39" s="185">
        <f>($N39/$Z$3)*BD$3</f>
        <v>495.91666666666669</v>
      </c>
      <c r="BA39" s="214"/>
      <c r="BB39" s="215">
        <f t="shared" si="32"/>
        <v>0</v>
      </c>
      <c r="BC39" s="214">
        <f>BA39*$M39</f>
        <v>0</v>
      </c>
      <c r="BD39" s="214">
        <f>(BC39/BD$3)*$Z$3</f>
        <v>0</v>
      </c>
      <c r="BE39" s="185">
        <f>($N39/$Z$3)*BI$3</f>
        <v>586.08333333333337</v>
      </c>
      <c r="BF39" s="214"/>
      <c r="BG39" s="215">
        <f t="shared" si="36"/>
        <v>0</v>
      </c>
      <c r="BH39" s="214">
        <f>BF39*$M39</f>
        <v>0</v>
      </c>
      <c r="BI39" s="214">
        <f>(BH39/BI$3)*$Z$3</f>
        <v>0</v>
      </c>
      <c r="BJ39" s="185">
        <f>($N39/$Z$3)*BN$3</f>
        <v>676.25</v>
      </c>
      <c r="BK39" s="214"/>
      <c r="BL39" s="215">
        <f t="shared" si="40"/>
        <v>0</v>
      </c>
      <c r="BM39" s="214">
        <f>BK39*$M39</f>
        <v>0</v>
      </c>
      <c r="BN39" s="214">
        <f>(BM39/BN$3)*$Z$3</f>
        <v>0</v>
      </c>
      <c r="BO39" s="185">
        <f>($N39/$Z$3)*BS$3</f>
        <v>766.41666666666674</v>
      </c>
      <c r="BP39" s="214"/>
      <c r="BQ39" s="215">
        <f t="shared" si="44"/>
        <v>0</v>
      </c>
      <c r="BR39" s="214">
        <f>BP39*$M39</f>
        <v>0</v>
      </c>
      <c r="BS39" s="214">
        <f>(BR39/BS$3)*$Z$3</f>
        <v>0</v>
      </c>
      <c r="BT39" s="185">
        <f>($N39/$Z$3)*BX$3</f>
        <v>856.58333333333337</v>
      </c>
      <c r="BU39" s="214"/>
      <c r="BV39" s="215">
        <f t="shared" si="48"/>
        <v>0</v>
      </c>
      <c r="BW39" s="242">
        <f>BU39*$M39</f>
        <v>0</v>
      </c>
      <c r="BX39" s="242">
        <f>(BW39/BX$3)*$Z$3</f>
        <v>0</v>
      </c>
    </row>
    <row r="40" spans="1:76" s="228" customFormat="1" ht="23.25" customHeight="1" x14ac:dyDescent="0.25">
      <c r="A40" s="241" t="s">
        <v>57</v>
      </c>
      <c r="B40" s="240"/>
      <c r="C40" s="240"/>
      <c r="D40" s="239"/>
      <c r="E40" s="318"/>
      <c r="F40" s="229">
        <f>SUM(F36:F39)</f>
        <v>47</v>
      </c>
      <c r="G40" s="229">
        <f>SUM(G36:G39)</f>
        <v>47</v>
      </c>
      <c r="H40" s="229">
        <f>SUM(H36:H39)</f>
        <v>0</v>
      </c>
      <c r="I40" s="229">
        <f>SUM(I36:I39)</f>
        <v>720</v>
      </c>
      <c r="J40" s="229">
        <f>SUM(J36:J39)</f>
        <v>1440</v>
      </c>
      <c r="K40" s="237"/>
      <c r="L40" s="229">
        <f>SUM(L36:L39)</f>
        <v>1755</v>
      </c>
      <c r="M40" s="237"/>
      <c r="N40" s="324">
        <f>SUM(N36:N39)</f>
        <v>1759</v>
      </c>
      <c r="O40" s="229">
        <f>SUM(O36:O39)</f>
        <v>9825.4619999999995</v>
      </c>
      <c r="P40" s="229">
        <f>SUM(P36:P39)</f>
        <v>16581.599999999999</v>
      </c>
      <c r="Q40" s="229">
        <f>SUM(Q36:Q39)</f>
        <v>17301.599999999999</v>
      </c>
      <c r="R40" s="232">
        <f t="shared" si="4"/>
        <v>0.56789325842696636</v>
      </c>
      <c r="S40" s="236"/>
      <c r="T40" s="235">
        <v>0</v>
      </c>
      <c r="U40" s="220"/>
      <c r="V40" s="233"/>
      <c r="W40" s="229">
        <f>SUM(W36:W39)</f>
        <v>0</v>
      </c>
      <c r="X40" s="229">
        <f>SUM(X36:X39)</f>
        <v>0</v>
      </c>
      <c r="Y40" s="232">
        <f t="shared" si="9"/>
        <v>0</v>
      </c>
      <c r="Z40" s="262">
        <f t="shared" si="10"/>
        <v>0</v>
      </c>
      <c r="AA40" s="229">
        <f>SUM(AA36:AA39)</f>
        <v>293.16666666666663</v>
      </c>
      <c r="AB40" s="229">
        <f>SUM(AB36:AB39)</f>
        <v>200</v>
      </c>
      <c r="AC40" s="230">
        <f t="shared" si="12"/>
        <v>0.40913441531419059</v>
      </c>
      <c r="AD40" s="229">
        <f>SUM(AD36:AD39)</f>
        <v>1179.78</v>
      </c>
      <c r="AE40" s="229">
        <f>SUM(AE36:AE39)</f>
        <v>7078.6799999999994</v>
      </c>
      <c r="AF40" s="229">
        <f>SUM(AF36:AF39)</f>
        <v>586.33333333333326</v>
      </c>
      <c r="AG40" s="229">
        <f>SUM(AG36:AG39)</f>
        <v>435</v>
      </c>
      <c r="AH40" s="230">
        <f t="shared" si="16"/>
        <v>0.39923082258288256</v>
      </c>
      <c r="AI40" s="229">
        <f>SUM(AI36:AI39)</f>
        <v>2302.444</v>
      </c>
      <c r="AJ40" s="229">
        <f>SUM(AJ36:AJ39)</f>
        <v>6907.3320000000003</v>
      </c>
      <c r="AK40" s="229">
        <f>SUM(AK36:AK39)</f>
        <v>879.5</v>
      </c>
      <c r="AL40" s="229">
        <f>SUM(AL36:AL39)</f>
        <v>720</v>
      </c>
      <c r="AM40" s="230">
        <f t="shared" si="20"/>
        <v>0.44520321819947295</v>
      </c>
      <c r="AN40" s="229">
        <f>SUM(AN36:AN39)</f>
        <v>3851.364</v>
      </c>
      <c r="AO40" s="229">
        <f>SUM(AO36:AO39)</f>
        <v>7702.728000000001</v>
      </c>
      <c r="AP40" s="229">
        <f>SUM(AP36:AP39)</f>
        <v>1172.6666666666665</v>
      </c>
      <c r="AQ40" s="229">
        <f>SUM(AQ36:AQ39)</f>
        <v>1070</v>
      </c>
      <c r="AR40" s="230">
        <f t="shared" si="24"/>
        <v>0.4559772506588986</v>
      </c>
      <c r="AS40" s="229">
        <f>SUM(AS36:AS39)</f>
        <v>5259.4239999999991</v>
      </c>
      <c r="AT40" s="229">
        <f>SUM(AT36:AT39)</f>
        <v>7889.1359999999995</v>
      </c>
      <c r="AU40" s="229">
        <f>SUM(AU36:AU39)</f>
        <v>1319.25</v>
      </c>
      <c r="AV40" s="229">
        <f>SUM(AV36:AV39)</f>
        <v>1471</v>
      </c>
      <c r="AW40" s="230">
        <f t="shared" si="28"/>
        <v>0.54894648664478052</v>
      </c>
      <c r="AX40" s="229">
        <f>SUM(AX36:AX39)</f>
        <v>7123.2393999999995</v>
      </c>
      <c r="AY40" s="229">
        <f>SUM(AY36:AY39)</f>
        <v>9497.6525333333338</v>
      </c>
      <c r="AZ40" s="229">
        <f>SUM(AZ36:AZ39)</f>
        <v>1612.4166666666667</v>
      </c>
      <c r="BA40" s="229">
        <f>SUM(BA36:BA39)</f>
        <v>0</v>
      </c>
      <c r="BB40" s="230">
        <f t="shared" si="32"/>
        <v>0</v>
      </c>
      <c r="BC40" s="229">
        <f>SUM(BC36:BC39)</f>
        <v>0</v>
      </c>
      <c r="BD40" s="229">
        <f>SUM(BD36:BD39)</f>
        <v>0</v>
      </c>
      <c r="BE40" s="229">
        <f>SUM(BE36:BE39)</f>
        <v>1905.583333333333</v>
      </c>
      <c r="BF40" s="229">
        <f>SUM(BF36:BF39)</f>
        <v>0</v>
      </c>
      <c r="BG40" s="230">
        <f t="shared" si="36"/>
        <v>0</v>
      </c>
      <c r="BH40" s="229">
        <f>SUM(BH36:BH39)</f>
        <v>0</v>
      </c>
      <c r="BI40" s="229">
        <f>SUM(BI36:BI39)</f>
        <v>0</v>
      </c>
      <c r="BJ40" s="229">
        <f>SUM(BJ36:BJ39)</f>
        <v>2198.75</v>
      </c>
      <c r="BK40" s="229">
        <f>SUM(BK36:BK39)</f>
        <v>0</v>
      </c>
      <c r="BL40" s="230">
        <f t="shared" si="40"/>
        <v>0</v>
      </c>
      <c r="BM40" s="229">
        <f>SUM(BM36:BM39)</f>
        <v>0</v>
      </c>
      <c r="BN40" s="229">
        <f>SUM(BN36:BN39)</f>
        <v>0</v>
      </c>
      <c r="BO40" s="229">
        <f>SUM(BO36:BO39)</f>
        <v>2491.916666666667</v>
      </c>
      <c r="BP40" s="229">
        <f>SUM(BP36:BP39)</f>
        <v>0</v>
      </c>
      <c r="BQ40" s="230">
        <f t="shared" si="44"/>
        <v>0</v>
      </c>
      <c r="BR40" s="229">
        <f>SUM(BR36:BR39)</f>
        <v>0</v>
      </c>
      <c r="BS40" s="229">
        <f>SUM(BS36:BS39)</f>
        <v>0</v>
      </c>
      <c r="BT40" s="229">
        <f>SUM(BT36:BT39)</f>
        <v>2785.083333333333</v>
      </c>
      <c r="BU40" s="229">
        <f>SUM(BU36:BU39)</f>
        <v>0</v>
      </c>
      <c r="BV40" s="230">
        <f t="shared" si="48"/>
        <v>0</v>
      </c>
      <c r="BW40" s="229">
        <f>SUM(BW36:BW39)</f>
        <v>0</v>
      </c>
      <c r="BX40" s="229">
        <f>SUM(BX36:BX39)</f>
        <v>0</v>
      </c>
    </row>
    <row r="41" spans="1:76" s="181" customFormat="1" ht="23.25" customHeight="1" x14ac:dyDescent="0.2">
      <c r="A41" s="203" t="s">
        <v>20</v>
      </c>
      <c r="B41" s="227" t="s">
        <v>56</v>
      </c>
      <c r="C41" s="202" t="s">
        <v>55</v>
      </c>
      <c r="D41" s="247" t="s">
        <v>54</v>
      </c>
      <c r="E41" s="370" t="s">
        <v>153</v>
      </c>
      <c r="F41" s="198">
        <v>18</v>
      </c>
      <c r="G41" s="258">
        <v>18</v>
      </c>
      <c r="H41" s="246"/>
      <c r="I41" s="245">
        <v>360</v>
      </c>
      <c r="J41" s="245">
        <v>360</v>
      </c>
      <c r="K41" s="212">
        <v>10.0063</v>
      </c>
      <c r="L41" s="225">
        <v>418</v>
      </c>
      <c r="M41" s="212">
        <f>K41</f>
        <v>10.0063</v>
      </c>
      <c r="N41" s="224">
        <v>444</v>
      </c>
      <c r="O41" s="157">
        <f>(N41*M41)</f>
        <v>4442.7972</v>
      </c>
      <c r="P41" s="157">
        <f>G41*$R$1</f>
        <v>6350.4000000000005</v>
      </c>
      <c r="Q41" s="157">
        <f>(P41-((H41+I41)))+(J41)</f>
        <v>6350.4000000000005</v>
      </c>
      <c r="R41" s="209">
        <f t="shared" si="4"/>
        <v>0.69960903250188955</v>
      </c>
      <c r="S41" s="222">
        <f>R41*100</f>
        <v>69.960903250188949</v>
      </c>
      <c r="T41" s="251">
        <v>70</v>
      </c>
      <c r="U41" s="220">
        <f t="shared" si="6"/>
        <v>444.2481236820804</v>
      </c>
      <c r="V41" s="219">
        <f>M41</f>
        <v>10.0063</v>
      </c>
      <c r="W41" s="223"/>
      <c r="X41" s="218">
        <f>W41*V41</f>
        <v>0</v>
      </c>
      <c r="Y41" s="187">
        <f t="shared" si="9"/>
        <v>0</v>
      </c>
      <c r="Z41" s="217">
        <f t="shared" si="10"/>
        <v>0</v>
      </c>
      <c r="AA41" s="185">
        <f>($N41/$Z$3)*AE$3</f>
        <v>74</v>
      </c>
      <c r="AB41" s="214">
        <v>35</v>
      </c>
      <c r="AC41" s="215">
        <f t="shared" si="12"/>
        <v>0.33089616402116395</v>
      </c>
      <c r="AD41" s="214">
        <f>AB41*$M41</f>
        <v>350.22049999999996</v>
      </c>
      <c r="AE41" s="214">
        <f>(AD41/AE$3)*$Z$3</f>
        <v>2101.3229999999999</v>
      </c>
      <c r="AF41" s="216">
        <f>($N41/$Z$3)*AJ$3</f>
        <v>148</v>
      </c>
      <c r="AG41" s="214">
        <v>80</v>
      </c>
      <c r="AH41" s="215">
        <f t="shared" si="16"/>
        <v>0.37816704459561595</v>
      </c>
      <c r="AI41" s="214">
        <f>AG41*$M41</f>
        <v>800.50399999999991</v>
      </c>
      <c r="AJ41" s="214">
        <f>(AI41/AJ$3)*$Z$3</f>
        <v>2401.5119999999997</v>
      </c>
      <c r="AK41" s="185">
        <f>($N41/$Z$3)*AO$3</f>
        <v>222</v>
      </c>
      <c r="AL41" s="214">
        <v>100</v>
      </c>
      <c r="AM41" s="215">
        <f t="shared" si="20"/>
        <v>0.31513920382968003</v>
      </c>
      <c r="AN41" s="214">
        <f>AL41*$M41</f>
        <v>1000.63</v>
      </c>
      <c r="AO41" s="214">
        <f>(AN41/AO$3)*$Z$3</f>
        <v>2001.2600000000002</v>
      </c>
      <c r="AP41" s="185">
        <f>($N41/$Z$3)*AT$3</f>
        <v>296</v>
      </c>
      <c r="AQ41" s="214">
        <v>153</v>
      </c>
      <c r="AR41" s="215">
        <f t="shared" si="24"/>
        <v>0.36162223639455782</v>
      </c>
      <c r="AS41" s="214">
        <f>AQ41*$M41</f>
        <v>1530.9639</v>
      </c>
      <c r="AT41" s="214">
        <f>(AS41/AT$3)*$Z$3</f>
        <v>2296.4458500000001</v>
      </c>
      <c r="AU41" s="185">
        <f>($N41/$Z$3)*AY$3</f>
        <v>333</v>
      </c>
      <c r="AV41" s="214">
        <v>153</v>
      </c>
      <c r="AW41" s="215">
        <f t="shared" si="28"/>
        <v>0.3214419879062736</v>
      </c>
      <c r="AX41" s="214">
        <f>AV41*$M41</f>
        <v>1530.9639</v>
      </c>
      <c r="AY41" s="214">
        <f>(AX41/AY$3)*$Z$3</f>
        <v>2041.2852</v>
      </c>
      <c r="AZ41" s="185">
        <f>($N41/$Z$3)*BD$3</f>
        <v>407</v>
      </c>
      <c r="BA41" s="214"/>
      <c r="BB41" s="215">
        <f t="shared" si="32"/>
        <v>0</v>
      </c>
      <c r="BC41" s="214">
        <f>BA41*$M41</f>
        <v>0</v>
      </c>
      <c r="BD41" s="214">
        <f>(BC41/BD$3)*$Z$3</f>
        <v>0</v>
      </c>
      <c r="BE41" s="185">
        <f>($N41/$Z$3)*BI$3</f>
        <v>481</v>
      </c>
      <c r="BF41" s="214"/>
      <c r="BG41" s="215">
        <f t="shared" si="36"/>
        <v>0</v>
      </c>
      <c r="BH41" s="214">
        <f>BF41*$M41</f>
        <v>0</v>
      </c>
      <c r="BI41" s="214">
        <f>(BH41/BI$3)*$Z$3</f>
        <v>0</v>
      </c>
      <c r="BJ41" s="185">
        <f>($N41/$Z$3)*BN$3</f>
        <v>555</v>
      </c>
      <c r="BK41" s="214"/>
      <c r="BL41" s="215">
        <f t="shared" si="40"/>
        <v>0</v>
      </c>
      <c r="BM41" s="214">
        <f>BK41*$M41</f>
        <v>0</v>
      </c>
      <c r="BN41" s="214">
        <f>(BM41/BN$3)*$Z$3</f>
        <v>0</v>
      </c>
      <c r="BO41" s="185">
        <f>($N41/$Z$3)*BS$3</f>
        <v>629</v>
      </c>
      <c r="BP41" s="214"/>
      <c r="BQ41" s="215">
        <f t="shared" si="44"/>
        <v>0</v>
      </c>
      <c r="BR41" s="214">
        <f>BP41*$M41</f>
        <v>0</v>
      </c>
      <c r="BS41" s="214">
        <f>(BR41/BS$3)*$Z$3</f>
        <v>0</v>
      </c>
      <c r="BT41" s="185">
        <f>($N41/$Z$3)*BX$3</f>
        <v>703</v>
      </c>
      <c r="BU41" s="214"/>
      <c r="BV41" s="215">
        <f t="shared" si="48"/>
        <v>0</v>
      </c>
      <c r="BW41" s="242">
        <f>BU41*$M41</f>
        <v>0</v>
      </c>
      <c r="BX41" s="242">
        <f>(BW41/BX$3)*$Z$3</f>
        <v>0</v>
      </c>
    </row>
    <row r="42" spans="1:76" s="228" customFormat="1" ht="23.25" customHeight="1" x14ac:dyDescent="0.25">
      <c r="A42" s="241" t="s">
        <v>52</v>
      </c>
      <c r="B42" s="240"/>
      <c r="C42" s="240"/>
      <c r="D42" s="239"/>
      <c r="E42" s="318"/>
      <c r="F42" s="229">
        <f>SUM(F41)</f>
        <v>18</v>
      </c>
      <c r="G42" s="229">
        <f>SUM(G41)</f>
        <v>18</v>
      </c>
      <c r="H42" s="229">
        <f>SUM(H41)</f>
        <v>0</v>
      </c>
      <c r="I42" s="229">
        <f>SUM(I41)</f>
        <v>360</v>
      </c>
      <c r="J42" s="229">
        <f>SUM(J41)</f>
        <v>360</v>
      </c>
      <c r="K42" s="237"/>
      <c r="L42" s="229">
        <f>SUM(L41)</f>
        <v>418</v>
      </c>
      <c r="M42" s="237"/>
      <c r="N42" s="324">
        <f>SUM(N41)</f>
        <v>444</v>
      </c>
      <c r="O42" s="229">
        <f>SUM(O41)</f>
        <v>4442.7972</v>
      </c>
      <c r="P42" s="229">
        <f>SUM(P41)</f>
        <v>6350.4000000000005</v>
      </c>
      <c r="Q42" s="229">
        <f>SUM(Q41)</f>
        <v>6350.4000000000005</v>
      </c>
      <c r="R42" s="232">
        <f t="shared" si="4"/>
        <v>0.69960903250188955</v>
      </c>
      <c r="S42" s="236"/>
      <c r="T42" s="235"/>
      <c r="U42" s="234"/>
      <c r="V42" s="233"/>
      <c r="W42" s="229">
        <f>SUM(W41)</f>
        <v>0</v>
      </c>
      <c r="X42" s="229">
        <f>SUM(X41)</f>
        <v>0</v>
      </c>
      <c r="Y42" s="232">
        <f t="shared" si="9"/>
        <v>0</v>
      </c>
      <c r="Z42" s="231">
        <f t="shared" si="10"/>
        <v>0</v>
      </c>
      <c r="AA42" s="229">
        <f>SUM(AA41)</f>
        <v>74</v>
      </c>
      <c r="AB42" s="229">
        <f>SUM(AB41)</f>
        <v>35</v>
      </c>
      <c r="AC42" s="230">
        <f t="shared" si="12"/>
        <v>0.33089616402116395</v>
      </c>
      <c r="AD42" s="229">
        <f>SUM(AD41)</f>
        <v>350.22049999999996</v>
      </c>
      <c r="AE42" s="229">
        <f>SUM(AE41)</f>
        <v>2101.3229999999999</v>
      </c>
      <c r="AF42" s="229">
        <f>SUM(AF41)</f>
        <v>148</v>
      </c>
      <c r="AG42" s="229">
        <f>SUM(AG41)</f>
        <v>80</v>
      </c>
      <c r="AH42" s="230">
        <f t="shared" si="16"/>
        <v>0.37816704459561595</v>
      </c>
      <c r="AI42" s="229">
        <f>SUM(AI41)</f>
        <v>800.50399999999991</v>
      </c>
      <c r="AJ42" s="229">
        <f>SUM(AJ41)</f>
        <v>2401.5119999999997</v>
      </c>
      <c r="AK42" s="229">
        <f>SUM(AK41)</f>
        <v>222</v>
      </c>
      <c r="AL42" s="229">
        <f>SUM(AL41)</f>
        <v>100</v>
      </c>
      <c r="AM42" s="230">
        <f t="shared" si="20"/>
        <v>0.31513920382968003</v>
      </c>
      <c r="AN42" s="229">
        <f>SUM(AN41)</f>
        <v>1000.63</v>
      </c>
      <c r="AO42" s="229">
        <f>SUM(AO41)</f>
        <v>2001.2600000000002</v>
      </c>
      <c r="AP42" s="229">
        <f>SUM(AP41)</f>
        <v>296</v>
      </c>
      <c r="AQ42" s="229">
        <f>SUM(AQ41)</f>
        <v>153</v>
      </c>
      <c r="AR42" s="230">
        <f t="shared" si="24"/>
        <v>0.36162223639455782</v>
      </c>
      <c r="AS42" s="229">
        <f>SUM(AS41)</f>
        <v>1530.9639</v>
      </c>
      <c r="AT42" s="229">
        <f>SUM(AT41)</f>
        <v>2296.4458500000001</v>
      </c>
      <c r="AU42" s="229">
        <f>SUM(AU41)</f>
        <v>333</v>
      </c>
      <c r="AV42" s="229">
        <f>SUM(AV41)</f>
        <v>153</v>
      </c>
      <c r="AW42" s="230">
        <f t="shared" si="28"/>
        <v>0.3214419879062736</v>
      </c>
      <c r="AX42" s="229">
        <f>SUM(AX41)</f>
        <v>1530.9639</v>
      </c>
      <c r="AY42" s="229">
        <f>SUM(AY41)</f>
        <v>2041.2852</v>
      </c>
      <c r="AZ42" s="229">
        <f>SUM(AZ41)</f>
        <v>407</v>
      </c>
      <c r="BA42" s="229">
        <f>SUM(BA41)</f>
        <v>0</v>
      </c>
      <c r="BB42" s="230">
        <f t="shared" si="32"/>
        <v>0</v>
      </c>
      <c r="BC42" s="229">
        <f>SUM(BC41)</f>
        <v>0</v>
      </c>
      <c r="BD42" s="229">
        <f>SUM(BD41)</f>
        <v>0</v>
      </c>
      <c r="BE42" s="229">
        <f>SUM(BE41)</f>
        <v>481</v>
      </c>
      <c r="BF42" s="229">
        <f>SUM(BF41)</f>
        <v>0</v>
      </c>
      <c r="BG42" s="230">
        <f t="shared" si="36"/>
        <v>0</v>
      </c>
      <c r="BH42" s="229">
        <f>SUM(BH41)</f>
        <v>0</v>
      </c>
      <c r="BI42" s="229">
        <f>SUM(BI41)</f>
        <v>0</v>
      </c>
      <c r="BJ42" s="229">
        <f>SUM(BJ41)</f>
        <v>555</v>
      </c>
      <c r="BK42" s="229">
        <f>SUM(BK41)</f>
        <v>0</v>
      </c>
      <c r="BL42" s="230">
        <f t="shared" si="40"/>
        <v>0</v>
      </c>
      <c r="BM42" s="229">
        <f>SUM(BM41)</f>
        <v>0</v>
      </c>
      <c r="BN42" s="229">
        <f>SUM(BN41)</f>
        <v>0</v>
      </c>
      <c r="BO42" s="229">
        <f>SUM(BO41)</f>
        <v>629</v>
      </c>
      <c r="BP42" s="229">
        <f>SUM(BP41)</f>
        <v>0</v>
      </c>
      <c r="BQ42" s="230">
        <f t="shared" si="44"/>
        <v>0</v>
      </c>
      <c r="BR42" s="229">
        <f>SUM(BR41)</f>
        <v>0</v>
      </c>
      <c r="BS42" s="229">
        <f>SUM(BS41)</f>
        <v>0</v>
      </c>
      <c r="BT42" s="229">
        <f>SUM(BT41)</f>
        <v>703</v>
      </c>
      <c r="BU42" s="229">
        <f>SUM(BU41)</f>
        <v>0</v>
      </c>
      <c r="BV42" s="230">
        <f t="shared" si="48"/>
        <v>0</v>
      </c>
      <c r="BW42" s="229">
        <f>SUM(BW41)</f>
        <v>0</v>
      </c>
      <c r="BX42" s="229">
        <f>SUM(BX41)</f>
        <v>0</v>
      </c>
    </row>
    <row r="43" spans="1:76" s="181" customFormat="1" ht="23.25" customHeight="1" x14ac:dyDescent="0.2">
      <c r="A43" s="203" t="s">
        <v>20</v>
      </c>
      <c r="B43" s="227" t="s">
        <v>51</v>
      </c>
      <c r="C43" s="202" t="s">
        <v>42</v>
      </c>
      <c r="D43" s="247" t="s">
        <v>50</v>
      </c>
      <c r="E43" s="317" t="s">
        <v>40</v>
      </c>
      <c r="F43" s="198">
        <v>16</v>
      </c>
      <c r="G43" s="258">
        <v>16</v>
      </c>
      <c r="H43" s="246"/>
      <c r="I43" s="245">
        <v>360</v>
      </c>
      <c r="J43" s="245">
        <v>360</v>
      </c>
      <c r="K43" s="212">
        <v>12.332599999999999</v>
      </c>
      <c r="L43" s="225">
        <v>203</v>
      </c>
      <c r="M43" s="212">
        <f>K43</f>
        <v>12.332599999999999</v>
      </c>
      <c r="N43" s="224">
        <v>234</v>
      </c>
      <c r="O43" s="157">
        <f>(N43*M43)</f>
        <v>2885.8283999999999</v>
      </c>
      <c r="P43" s="157">
        <f>G43*$R$1</f>
        <v>5644.8</v>
      </c>
      <c r="Q43" s="157">
        <f>(P43-((H43+I43)))+(J43)</f>
        <v>5644.8</v>
      </c>
      <c r="R43" s="209">
        <f t="shared" si="4"/>
        <v>0.51123660714285712</v>
      </c>
      <c r="S43" s="222">
        <f>R43*100</f>
        <v>51.123660714285712</v>
      </c>
      <c r="T43" s="243">
        <v>51.2</v>
      </c>
      <c r="U43" s="220">
        <f t="shared" si="6"/>
        <v>234.3494153706437</v>
      </c>
      <c r="V43" s="219">
        <f>M43</f>
        <v>12.332599999999999</v>
      </c>
      <c r="W43" s="223"/>
      <c r="X43" s="218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39</v>
      </c>
      <c r="AB43" s="214">
        <v>20</v>
      </c>
      <c r="AC43" s="215">
        <f t="shared" si="12"/>
        <v>0.26217261904761902</v>
      </c>
      <c r="AD43" s="214">
        <f>AB43*$M43</f>
        <v>246.65199999999999</v>
      </c>
      <c r="AE43" s="214">
        <f>(AD43/AE$3)*$Z$3</f>
        <v>1479.9119999999998</v>
      </c>
      <c r="AF43" s="216">
        <f>($N43/$Z$3)*AJ$3</f>
        <v>78</v>
      </c>
      <c r="AG43" s="214">
        <v>60</v>
      </c>
      <c r="AH43" s="215">
        <f t="shared" si="16"/>
        <v>0.39325892857142847</v>
      </c>
      <c r="AI43" s="214">
        <f>AG43*$M43</f>
        <v>739.9559999999999</v>
      </c>
      <c r="AJ43" s="214">
        <f>(AI43/AJ$3)*$Z$3</f>
        <v>2219.8679999999995</v>
      </c>
      <c r="AK43" s="185">
        <f>($N43/$Z$3)*AO$3</f>
        <v>117</v>
      </c>
      <c r="AL43" s="214">
        <v>80</v>
      </c>
      <c r="AM43" s="215">
        <f t="shared" si="20"/>
        <v>0.34956349206349202</v>
      </c>
      <c r="AN43" s="214">
        <f>AL43*$M43</f>
        <v>986.60799999999995</v>
      </c>
      <c r="AO43" s="214">
        <f>(AN43/AO$3)*$Z$3</f>
        <v>1973.2159999999999</v>
      </c>
      <c r="AP43" s="185">
        <f>($N43/$Z$3)*AT$3</f>
        <v>156</v>
      </c>
      <c r="AQ43" s="214">
        <v>90</v>
      </c>
      <c r="AR43" s="215">
        <f t="shared" si="24"/>
        <v>0.29494419642857139</v>
      </c>
      <c r="AS43" s="214">
        <f>AQ43*$M43</f>
        <v>1109.934</v>
      </c>
      <c r="AT43" s="214">
        <f>(AS43/AT$3)*$Z$3</f>
        <v>1664.9009999999998</v>
      </c>
      <c r="AU43" s="185">
        <f>($N43/$Z$3)*AY$3</f>
        <v>175.5</v>
      </c>
      <c r="AV43" s="214">
        <v>100</v>
      </c>
      <c r="AW43" s="215">
        <f t="shared" si="28"/>
        <v>0.29130291005291009</v>
      </c>
      <c r="AX43" s="214">
        <f>AV43*$M43</f>
        <v>1233.26</v>
      </c>
      <c r="AY43" s="214">
        <f>(AX43/AY$3)*$Z$3</f>
        <v>1644.3466666666668</v>
      </c>
      <c r="AZ43" s="185">
        <f>($N43/$Z$3)*BD$3</f>
        <v>214.5</v>
      </c>
      <c r="BA43" s="214"/>
      <c r="BB43" s="215">
        <f t="shared" si="32"/>
        <v>0</v>
      </c>
      <c r="BC43" s="214">
        <f>BA43*$M43</f>
        <v>0</v>
      </c>
      <c r="BD43" s="214">
        <f>(BC43/BD$3)*$Z$3</f>
        <v>0</v>
      </c>
      <c r="BE43" s="185">
        <f>($N43/$Z$3)*BI$3</f>
        <v>253.5</v>
      </c>
      <c r="BF43" s="214"/>
      <c r="BG43" s="215">
        <f t="shared" si="36"/>
        <v>0</v>
      </c>
      <c r="BH43" s="214">
        <f>BF43*$M43</f>
        <v>0</v>
      </c>
      <c r="BI43" s="214">
        <f>(BH43/BI$3)*$Z$3</f>
        <v>0</v>
      </c>
      <c r="BJ43" s="185">
        <f>($N43/$Z$3)*BN$3</f>
        <v>292.5</v>
      </c>
      <c r="BK43" s="214"/>
      <c r="BL43" s="215">
        <f t="shared" si="40"/>
        <v>0</v>
      </c>
      <c r="BM43" s="214">
        <f>BK43*$M43</f>
        <v>0</v>
      </c>
      <c r="BN43" s="214">
        <f>(BM43/BN$3)*$Z$3</f>
        <v>0</v>
      </c>
      <c r="BO43" s="185">
        <f>($N43/$Z$3)*BS$3</f>
        <v>331.5</v>
      </c>
      <c r="BP43" s="214"/>
      <c r="BQ43" s="215">
        <f t="shared" si="44"/>
        <v>0</v>
      </c>
      <c r="BR43" s="214">
        <f>BP43*$M43</f>
        <v>0</v>
      </c>
      <c r="BS43" s="214">
        <f>(BR43/BS$3)*$Z$3</f>
        <v>0</v>
      </c>
      <c r="BT43" s="185">
        <f>($N43/$Z$3)*BX$3</f>
        <v>370.5</v>
      </c>
      <c r="BU43" s="214"/>
      <c r="BV43" s="215">
        <f t="shared" si="48"/>
        <v>0</v>
      </c>
      <c r="BW43" s="242">
        <f>BU43*$M43</f>
        <v>0</v>
      </c>
      <c r="BX43" s="242">
        <f>(BW43/BX$3)*$Z$3</f>
        <v>0</v>
      </c>
    </row>
    <row r="44" spans="1:76" s="228" customFormat="1" ht="23.25" customHeight="1" x14ac:dyDescent="0.2">
      <c r="A44" s="203" t="s">
        <v>20</v>
      </c>
      <c r="B44" s="227" t="s">
        <v>46</v>
      </c>
      <c r="C44" s="202" t="s">
        <v>42</v>
      </c>
      <c r="D44" s="247" t="s">
        <v>49</v>
      </c>
      <c r="E44" s="259" t="s">
        <v>44</v>
      </c>
      <c r="F44" s="198">
        <v>10</v>
      </c>
      <c r="G44" s="258">
        <v>10</v>
      </c>
      <c r="H44" s="257"/>
      <c r="I44" s="245">
        <v>360</v>
      </c>
      <c r="J44" s="245">
        <v>360</v>
      </c>
      <c r="K44" s="212">
        <v>11.772500000000001</v>
      </c>
      <c r="L44" s="256">
        <v>107</v>
      </c>
      <c r="M44" s="212">
        <f>K44</f>
        <v>11.772500000000001</v>
      </c>
      <c r="N44" s="255">
        <v>107</v>
      </c>
      <c r="O44" s="254">
        <f>(N44*M44)</f>
        <v>1259.6575</v>
      </c>
      <c r="P44" s="254">
        <f>G44*$R$1</f>
        <v>3528</v>
      </c>
      <c r="Q44" s="254">
        <f>(P44-((H44+I44)))+(J44)</f>
        <v>3528</v>
      </c>
      <c r="R44" s="209">
        <f t="shared" si="4"/>
        <v>0.35704577664399095</v>
      </c>
      <c r="S44" s="222">
        <f>R44*100</f>
        <v>35.704577664399096</v>
      </c>
      <c r="T44" s="251">
        <v>35.799999999999997</v>
      </c>
      <c r="U44" s="220">
        <f t="shared" si="6"/>
        <v>107.2859630494797</v>
      </c>
      <c r="V44" s="219">
        <f>M44</f>
        <v>11.772500000000001</v>
      </c>
      <c r="W44" s="223"/>
      <c r="X44" s="253">
        <f>W44*V44</f>
        <v>0</v>
      </c>
      <c r="Y44" s="187">
        <f t="shared" si="9"/>
        <v>0</v>
      </c>
      <c r="Z44" s="217">
        <f t="shared" si="10"/>
        <v>0</v>
      </c>
      <c r="AA44" s="185">
        <f>($N44/$Z$3)*AE$3</f>
        <v>17.833333333333332</v>
      </c>
      <c r="AB44" s="214">
        <v>18</v>
      </c>
      <c r="AC44" s="215">
        <f t="shared" si="12"/>
        <v>0.36038265306122458</v>
      </c>
      <c r="AD44" s="214">
        <f>AB44*$M44</f>
        <v>211.90500000000003</v>
      </c>
      <c r="AE44" s="214">
        <f>(AD44/AE$3)*$Z$3</f>
        <v>1271.4300000000003</v>
      </c>
      <c r="AF44" s="216">
        <f>($N44/$Z$3)*AJ$3</f>
        <v>35.666666666666664</v>
      </c>
      <c r="AG44" s="214">
        <v>36</v>
      </c>
      <c r="AH44" s="215">
        <f t="shared" si="16"/>
        <v>0.36038265306122458</v>
      </c>
      <c r="AI44" s="214">
        <f>AG44*$M44</f>
        <v>423.81000000000006</v>
      </c>
      <c r="AJ44" s="214">
        <f>(AI44/AJ$3)*$Z$3</f>
        <v>1271.4300000000003</v>
      </c>
      <c r="AK44" s="185">
        <f>($N44/$Z$3)*AO$3</f>
        <v>53.5</v>
      </c>
      <c r="AL44" s="214">
        <v>50</v>
      </c>
      <c r="AM44" s="215">
        <f t="shared" si="20"/>
        <v>0.33368764172335602</v>
      </c>
      <c r="AN44" s="214">
        <f>AL44*$M44</f>
        <v>588.625</v>
      </c>
      <c r="AO44" s="214">
        <f>(AN44/AO$3)*$Z$3</f>
        <v>1177.25</v>
      </c>
      <c r="AP44" s="185">
        <f>($N44/$Z$3)*AT$3</f>
        <v>71.333333333333329</v>
      </c>
      <c r="AQ44" s="214">
        <v>60</v>
      </c>
      <c r="AR44" s="215">
        <f t="shared" si="24"/>
        <v>0.30031887755102044</v>
      </c>
      <c r="AS44" s="214">
        <f>AQ44*$M44</f>
        <v>706.35</v>
      </c>
      <c r="AT44" s="214">
        <f>(AS44/AT$3)*$Z$3</f>
        <v>1059.5250000000001</v>
      </c>
      <c r="AU44" s="185">
        <f>($N44/$Z$3)*AY$3</f>
        <v>80.25</v>
      </c>
      <c r="AV44" s="214">
        <v>70</v>
      </c>
      <c r="AW44" s="215">
        <f t="shared" si="28"/>
        <v>0.31144179894179902</v>
      </c>
      <c r="AX44" s="214">
        <f>AV44*$M44</f>
        <v>824.07500000000005</v>
      </c>
      <c r="AY44" s="214">
        <f>(AX44/AY$3)*$Z$3</f>
        <v>1098.7666666666669</v>
      </c>
      <c r="AZ44" s="185">
        <f>($N44/$Z$3)*BD$3</f>
        <v>98.083333333333329</v>
      </c>
      <c r="BA44" s="214"/>
      <c r="BB44" s="215">
        <f t="shared" si="32"/>
        <v>0</v>
      </c>
      <c r="BC44" s="214">
        <f>BA44*$M44</f>
        <v>0</v>
      </c>
      <c r="BD44" s="214">
        <f>(BC44/BD$3)*$Z$3</f>
        <v>0</v>
      </c>
      <c r="BE44" s="185">
        <f>($N44/$Z$3)*BI$3</f>
        <v>115.91666666666666</v>
      </c>
      <c r="BF44" s="214"/>
      <c r="BG44" s="215">
        <f t="shared" si="36"/>
        <v>0</v>
      </c>
      <c r="BH44" s="214">
        <f>BF44*$M44</f>
        <v>0</v>
      </c>
      <c r="BI44" s="214">
        <f>(BH44/BI$3)*$Z$3</f>
        <v>0</v>
      </c>
      <c r="BJ44" s="185">
        <f>($N44/$Z$3)*BN$3</f>
        <v>133.75</v>
      </c>
      <c r="BK44" s="214"/>
      <c r="BL44" s="215">
        <f t="shared" si="40"/>
        <v>0</v>
      </c>
      <c r="BM44" s="214">
        <f>BK44*$M44</f>
        <v>0</v>
      </c>
      <c r="BN44" s="214">
        <f>(BM44/BN$3)*$Z$3</f>
        <v>0</v>
      </c>
      <c r="BO44" s="185">
        <f>($N44/$Z$3)*BS$3</f>
        <v>151.58333333333331</v>
      </c>
      <c r="BP44" s="214"/>
      <c r="BQ44" s="215">
        <f t="shared" si="44"/>
        <v>0</v>
      </c>
      <c r="BR44" s="214">
        <f>BP44*$M44</f>
        <v>0</v>
      </c>
      <c r="BS44" s="214">
        <f>(BR44/BS$3)*$Z$3</f>
        <v>0</v>
      </c>
      <c r="BT44" s="185">
        <f>($N44/$Z$3)*BX$3</f>
        <v>169.41666666666666</v>
      </c>
      <c r="BU44" s="214"/>
      <c r="BV44" s="215">
        <f t="shared" si="48"/>
        <v>0</v>
      </c>
      <c r="BW44" s="214">
        <f>BU44*$M44</f>
        <v>0</v>
      </c>
      <c r="BX44" s="214">
        <f>(BW44/BX$3)*$Z$3</f>
        <v>0</v>
      </c>
    </row>
    <row r="45" spans="1:76" s="181" customFormat="1" ht="23.25" customHeight="1" x14ac:dyDescent="0.2">
      <c r="A45" s="203" t="s">
        <v>20</v>
      </c>
      <c r="B45" s="227" t="s">
        <v>48</v>
      </c>
      <c r="C45" s="202" t="s">
        <v>42</v>
      </c>
      <c r="D45" s="247" t="s">
        <v>47</v>
      </c>
      <c r="E45" s="316" t="s">
        <v>40</v>
      </c>
      <c r="F45" s="198">
        <v>14</v>
      </c>
      <c r="G45" s="258">
        <v>14</v>
      </c>
      <c r="H45" s="246"/>
      <c r="I45" s="246"/>
      <c r="J45" s="245"/>
      <c r="K45" s="212">
        <v>12.5603</v>
      </c>
      <c r="L45" s="225">
        <v>139</v>
      </c>
      <c r="M45" s="212">
        <f>K45</f>
        <v>12.5603</v>
      </c>
      <c r="N45" s="224">
        <v>139</v>
      </c>
      <c r="O45" s="157">
        <f>(N45*M45)</f>
        <v>1745.8816999999999</v>
      </c>
      <c r="P45" s="157">
        <f>G45*$R$1</f>
        <v>4939.2</v>
      </c>
      <c r="Q45" s="157">
        <f>(P45-((H45+I45)))+(J45)</f>
        <v>4939.2</v>
      </c>
      <c r="R45" s="209">
        <f t="shared" si="4"/>
        <v>0.35347459102688694</v>
      </c>
      <c r="S45" s="222">
        <f>R45*100</f>
        <v>35.347459102688696</v>
      </c>
      <c r="T45" s="243">
        <v>35.799999999999997</v>
      </c>
      <c r="U45" s="220">
        <f t="shared" si="6"/>
        <v>140.77956736702149</v>
      </c>
      <c r="V45" s="219">
        <f>M45</f>
        <v>12.5603</v>
      </c>
      <c r="W45" s="223"/>
      <c r="X45" s="218">
        <f>W45*V45</f>
        <v>0</v>
      </c>
      <c r="Y45" s="187">
        <f t="shared" si="9"/>
        <v>0</v>
      </c>
      <c r="Z45" s="217">
        <f t="shared" si="10"/>
        <v>0</v>
      </c>
      <c r="AA45" s="185">
        <f>($N45/$Z$3)*AE$3</f>
        <v>23.166666666666668</v>
      </c>
      <c r="AB45" s="214">
        <v>10</v>
      </c>
      <c r="AC45" s="215">
        <f t="shared" si="12"/>
        <v>0.15257896015549077</v>
      </c>
      <c r="AD45" s="214">
        <f>AB45*$M45</f>
        <v>125.60299999999999</v>
      </c>
      <c r="AE45" s="214">
        <f>(AD45/AE$3)*$Z$3</f>
        <v>753.61799999999994</v>
      </c>
      <c r="AF45" s="216">
        <f>($N45/$Z$3)*AJ$3</f>
        <v>46.333333333333336</v>
      </c>
      <c r="AG45" s="214">
        <v>20</v>
      </c>
      <c r="AH45" s="215">
        <f t="shared" si="16"/>
        <v>0.15257896015549077</v>
      </c>
      <c r="AI45" s="214">
        <f>AG45*$M45</f>
        <v>251.20599999999999</v>
      </c>
      <c r="AJ45" s="214">
        <f>(AI45/AJ$3)*$Z$3</f>
        <v>753.61799999999994</v>
      </c>
      <c r="AK45" s="185">
        <f>($N45/$Z$3)*AO$3</f>
        <v>69.5</v>
      </c>
      <c r="AL45" s="214">
        <v>30</v>
      </c>
      <c r="AM45" s="215">
        <f t="shared" si="20"/>
        <v>0.15257896015549077</v>
      </c>
      <c r="AN45" s="214">
        <f>AL45*$M45</f>
        <v>376.80899999999997</v>
      </c>
      <c r="AO45" s="214">
        <f>(AN45/AO$3)*$Z$3</f>
        <v>753.61799999999994</v>
      </c>
      <c r="AP45" s="185">
        <f>($N45/$Z$3)*AT$3</f>
        <v>92.666666666666671</v>
      </c>
      <c r="AQ45" s="214">
        <v>40</v>
      </c>
      <c r="AR45" s="215">
        <f t="shared" si="24"/>
        <v>0.15257896015549077</v>
      </c>
      <c r="AS45" s="214">
        <f>AQ45*$M45</f>
        <v>502.41199999999998</v>
      </c>
      <c r="AT45" s="214">
        <f>(AS45/AT$3)*$Z$3</f>
        <v>753.61799999999994</v>
      </c>
      <c r="AU45" s="185">
        <f>($N45/$Z$3)*AY$3</f>
        <v>104.25</v>
      </c>
      <c r="AV45" s="214">
        <v>53</v>
      </c>
      <c r="AW45" s="215">
        <f t="shared" si="28"/>
        <v>0.17970410862757802</v>
      </c>
      <c r="AX45" s="214">
        <f>AV45*$M45</f>
        <v>665.69589999999994</v>
      </c>
      <c r="AY45" s="214">
        <f>(AX45/AY$3)*$Z$3</f>
        <v>887.59453333333329</v>
      </c>
      <c r="AZ45" s="185">
        <f>($N45/$Z$3)*BD$3</f>
        <v>127.41666666666667</v>
      </c>
      <c r="BA45" s="214"/>
      <c r="BB45" s="215">
        <f t="shared" si="32"/>
        <v>0</v>
      </c>
      <c r="BC45" s="214">
        <f>BA45*$M45</f>
        <v>0</v>
      </c>
      <c r="BD45" s="214">
        <f>(BC45/BD$3)*$Z$3</f>
        <v>0</v>
      </c>
      <c r="BE45" s="185">
        <f>($N45/$Z$3)*BI$3</f>
        <v>150.58333333333334</v>
      </c>
      <c r="BF45" s="214"/>
      <c r="BG45" s="215">
        <f t="shared" si="36"/>
        <v>0</v>
      </c>
      <c r="BH45" s="214">
        <f>BF45*$M45</f>
        <v>0</v>
      </c>
      <c r="BI45" s="214">
        <f>(BH45/BI$3)*$Z$3</f>
        <v>0</v>
      </c>
      <c r="BJ45" s="185">
        <f>($N45/$Z$3)*BN$3</f>
        <v>173.75</v>
      </c>
      <c r="BK45" s="214"/>
      <c r="BL45" s="215">
        <f t="shared" si="40"/>
        <v>0</v>
      </c>
      <c r="BM45" s="214">
        <f>BK45*$M45</f>
        <v>0</v>
      </c>
      <c r="BN45" s="214">
        <f>(BM45/BN$3)*$Z$3</f>
        <v>0</v>
      </c>
      <c r="BO45" s="185">
        <f>($N45/$Z$3)*BS$3</f>
        <v>196.91666666666669</v>
      </c>
      <c r="BP45" s="214"/>
      <c r="BQ45" s="215">
        <f t="shared" si="44"/>
        <v>0</v>
      </c>
      <c r="BR45" s="214">
        <f>BP45*$M45</f>
        <v>0</v>
      </c>
      <c r="BS45" s="214">
        <f>(BR45/BS$3)*$Z$3</f>
        <v>0</v>
      </c>
      <c r="BT45" s="185">
        <f>($N45/$Z$3)*BX$3</f>
        <v>220.08333333333334</v>
      </c>
      <c r="BU45" s="214"/>
      <c r="BV45" s="215">
        <f t="shared" si="48"/>
        <v>0</v>
      </c>
      <c r="BW45" s="242">
        <f>BU45*$M45</f>
        <v>0</v>
      </c>
      <c r="BX45" s="242">
        <f>(BW45/BX$3)*$Z$3</f>
        <v>0</v>
      </c>
    </row>
    <row r="46" spans="1:76" s="228" customFormat="1" ht="23.25" customHeight="1" x14ac:dyDescent="0.2">
      <c r="A46" s="203" t="s">
        <v>20</v>
      </c>
      <c r="B46" s="227" t="s">
        <v>46</v>
      </c>
      <c r="C46" s="202" t="s">
        <v>42</v>
      </c>
      <c r="D46" s="247" t="s">
        <v>45</v>
      </c>
      <c r="E46" s="259" t="s">
        <v>44</v>
      </c>
      <c r="F46" s="198">
        <v>16</v>
      </c>
      <c r="G46" s="258">
        <v>16</v>
      </c>
      <c r="H46" s="257"/>
      <c r="I46" s="245">
        <v>360</v>
      </c>
      <c r="J46" s="245">
        <v>360</v>
      </c>
      <c r="K46" s="212">
        <v>11.772500000000001</v>
      </c>
      <c r="L46" s="256">
        <v>221</v>
      </c>
      <c r="M46" s="212">
        <f>K46</f>
        <v>11.772500000000001</v>
      </c>
      <c r="N46" s="255">
        <v>221</v>
      </c>
      <c r="O46" s="254">
        <f>(N46*M46)</f>
        <v>2601.7225000000003</v>
      </c>
      <c r="P46" s="254">
        <f>G46*$R$1</f>
        <v>5644.8</v>
      </c>
      <c r="Q46" s="254">
        <f>(P46-((H46+I46)))+(J46)</f>
        <v>5644.8</v>
      </c>
      <c r="R46" s="209">
        <f t="shared" si="4"/>
        <v>0.46090605513038552</v>
      </c>
      <c r="S46" s="222">
        <f>R46*100</f>
        <v>46.090605513038554</v>
      </c>
      <c r="T46" s="251">
        <v>46.2</v>
      </c>
      <c r="U46" s="220">
        <f t="shared" si="6"/>
        <v>221.52453599490337</v>
      </c>
      <c r="V46" s="219">
        <f>M46</f>
        <v>11.772500000000001</v>
      </c>
      <c r="W46" s="223"/>
      <c r="X46" s="253">
        <f>W46*V46</f>
        <v>0</v>
      </c>
      <c r="Y46" s="187">
        <f t="shared" si="9"/>
        <v>0</v>
      </c>
      <c r="Z46" s="217">
        <f t="shared" si="10"/>
        <v>0</v>
      </c>
      <c r="AA46" s="185">
        <f>($N46/$Z$3)*AE$3</f>
        <v>36.833333333333336</v>
      </c>
      <c r="AB46" s="214">
        <v>20</v>
      </c>
      <c r="AC46" s="215">
        <f t="shared" si="12"/>
        <v>0.250265731292517</v>
      </c>
      <c r="AD46" s="214">
        <f>AB46*$M46</f>
        <v>235.45000000000002</v>
      </c>
      <c r="AE46" s="214">
        <f>(AD46/AE$3)*$Z$3</f>
        <v>1412.7</v>
      </c>
      <c r="AF46" s="216">
        <f>($N46/$Z$3)*AJ$3</f>
        <v>73.666666666666671</v>
      </c>
      <c r="AG46" s="214">
        <v>49</v>
      </c>
      <c r="AH46" s="215">
        <f t="shared" si="16"/>
        <v>0.30657552083333339</v>
      </c>
      <c r="AI46" s="214">
        <f>AG46*$M46</f>
        <v>576.85250000000008</v>
      </c>
      <c r="AJ46" s="214">
        <f>(AI46/AJ$3)*$Z$3</f>
        <v>1730.5575000000003</v>
      </c>
      <c r="AK46" s="185">
        <f>($N46/$Z$3)*AO$3</f>
        <v>110.5</v>
      </c>
      <c r="AL46" s="214">
        <v>79</v>
      </c>
      <c r="AM46" s="215">
        <f t="shared" si="20"/>
        <v>0.32951654620181403</v>
      </c>
      <c r="AN46" s="214">
        <f>AL46*$M46</f>
        <v>930.02750000000003</v>
      </c>
      <c r="AO46" s="214">
        <f>(AN46/AO$3)*$Z$3</f>
        <v>1860.0549999999998</v>
      </c>
      <c r="AP46" s="185">
        <f>($N46/$Z$3)*AT$3</f>
        <v>147.33333333333334</v>
      </c>
      <c r="AQ46" s="214">
        <v>109</v>
      </c>
      <c r="AR46" s="215">
        <f t="shared" si="24"/>
        <v>0.34098705888605441</v>
      </c>
      <c r="AS46" s="214">
        <f>AQ46*$M46</f>
        <v>1283.2025000000001</v>
      </c>
      <c r="AT46" s="214">
        <f>(AS46/AT$3)*$Z$3</f>
        <v>1924.80375</v>
      </c>
      <c r="AU46" s="185">
        <f>($N46/$Z$3)*AY$3</f>
        <v>165.75</v>
      </c>
      <c r="AV46" s="214">
        <v>129</v>
      </c>
      <c r="AW46" s="215">
        <f t="shared" si="28"/>
        <v>0.35871421485260774</v>
      </c>
      <c r="AX46" s="214">
        <f>AV46*$M46</f>
        <v>1518.6525000000001</v>
      </c>
      <c r="AY46" s="214">
        <f>(AX46/AY$3)*$Z$3</f>
        <v>2024.8700000000001</v>
      </c>
      <c r="AZ46" s="185">
        <f>($N46/$Z$3)*BD$3</f>
        <v>202.58333333333334</v>
      </c>
      <c r="BA46" s="214"/>
      <c r="BB46" s="215">
        <f t="shared" si="32"/>
        <v>0</v>
      </c>
      <c r="BC46" s="214">
        <f>BA46*$M46</f>
        <v>0</v>
      </c>
      <c r="BD46" s="214">
        <f>(BC46/BD$3)*$Z$3</f>
        <v>0</v>
      </c>
      <c r="BE46" s="185">
        <f>($N46/$Z$3)*BI$3</f>
        <v>239.41666666666669</v>
      </c>
      <c r="BF46" s="214"/>
      <c r="BG46" s="215">
        <f t="shared" si="36"/>
        <v>0</v>
      </c>
      <c r="BH46" s="214">
        <f>BF46*$M46</f>
        <v>0</v>
      </c>
      <c r="BI46" s="214">
        <f>(BH46/BI$3)*$Z$3</f>
        <v>0</v>
      </c>
      <c r="BJ46" s="185">
        <f>($N46/$Z$3)*BN$3</f>
        <v>276.25</v>
      </c>
      <c r="BK46" s="214"/>
      <c r="BL46" s="215">
        <f t="shared" si="40"/>
        <v>0</v>
      </c>
      <c r="BM46" s="214">
        <f>BK46*$M46</f>
        <v>0</v>
      </c>
      <c r="BN46" s="214">
        <f>(BM46/BN$3)*$Z$3</f>
        <v>0</v>
      </c>
      <c r="BO46" s="185">
        <f>($N46/$Z$3)*BS$3</f>
        <v>313.08333333333337</v>
      </c>
      <c r="BP46" s="214"/>
      <c r="BQ46" s="215">
        <f t="shared" si="44"/>
        <v>0</v>
      </c>
      <c r="BR46" s="214">
        <f>BP46*$M46</f>
        <v>0</v>
      </c>
      <c r="BS46" s="214">
        <f>(BR46/BS$3)*$Z$3</f>
        <v>0</v>
      </c>
      <c r="BT46" s="185">
        <f>($N46/$Z$3)*BX$3</f>
        <v>349.91666666666669</v>
      </c>
      <c r="BU46" s="214"/>
      <c r="BV46" s="215">
        <f t="shared" si="48"/>
        <v>0</v>
      </c>
      <c r="BW46" s="214">
        <f>BU46*$M46</f>
        <v>0</v>
      </c>
      <c r="BX46" s="214">
        <f>(BW46/BX$3)*$Z$3</f>
        <v>0</v>
      </c>
    </row>
    <row r="47" spans="1:76" s="181" customFormat="1" ht="23.25" customHeight="1" x14ac:dyDescent="0.2">
      <c r="A47" s="203" t="s">
        <v>20</v>
      </c>
      <c r="B47" s="227" t="s">
        <v>43</v>
      </c>
      <c r="C47" s="202" t="s">
        <v>42</v>
      </c>
      <c r="D47" s="247" t="s">
        <v>41</v>
      </c>
      <c r="E47" s="317" t="s">
        <v>40</v>
      </c>
      <c r="F47" s="198">
        <v>14</v>
      </c>
      <c r="G47" s="198">
        <v>13</v>
      </c>
      <c r="H47" s="245"/>
      <c r="I47" s="245"/>
      <c r="J47" s="245">
        <f>360+360</f>
        <v>720</v>
      </c>
      <c r="K47" s="212">
        <v>12.5603</v>
      </c>
      <c r="L47" s="225">
        <v>194</v>
      </c>
      <c r="M47" s="212">
        <f>K47</f>
        <v>12.5603</v>
      </c>
      <c r="N47" s="224">
        <v>195</v>
      </c>
      <c r="O47" s="157">
        <f>(N47*M47)</f>
        <v>2449.2584999999999</v>
      </c>
      <c r="P47" s="157">
        <f>G47*$R$1</f>
        <v>4586.4000000000005</v>
      </c>
      <c r="Q47" s="157">
        <f>(P47-((H47+I47)))+(J47)</f>
        <v>5306.4000000000005</v>
      </c>
      <c r="R47" s="209">
        <f t="shared" si="4"/>
        <v>0.46156688150158293</v>
      </c>
      <c r="S47" s="222">
        <f>R47*100</f>
        <v>46.156688150158296</v>
      </c>
      <c r="T47" s="251">
        <v>46.2</v>
      </c>
      <c r="U47" s="220">
        <f t="shared" si="6"/>
        <v>168.69953743143083</v>
      </c>
      <c r="V47" s="219">
        <f>M47</f>
        <v>12.5603</v>
      </c>
      <c r="W47" s="223"/>
      <c r="X47" s="218">
        <f>W47*V47</f>
        <v>0</v>
      </c>
      <c r="Y47" s="187">
        <f t="shared" si="9"/>
        <v>0</v>
      </c>
      <c r="Z47" s="217">
        <f t="shared" si="10"/>
        <v>0</v>
      </c>
      <c r="AA47" s="185">
        <f>($N47/$Z$3)*AE$3</f>
        <v>32.5</v>
      </c>
      <c r="AB47" s="214">
        <v>20</v>
      </c>
      <c r="AC47" s="215">
        <f t="shared" si="12"/>
        <v>0.28404115784712797</v>
      </c>
      <c r="AD47" s="214">
        <f>AB47*$M47</f>
        <v>251.20599999999999</v>
      </c>
      <c r="AE47" s="214">
        <f>(AD47/AE$3)*$Z$3</f>
        <v>1507.2359999999999</v>
      </c>
      <c r="AF47" s="216">
        <f>($N47/$Z$3)*AJ$3</f>
        <v>65</v>
      </c>
      <c r="AG47" s="214">
        <v>40</v>
      </c>
      <c r="AH47" s="215">
        <f t="shared" si="16"/>
        <v>0.28404115784712797</v>
      </c>
      <c r="AI47" s="214">
        <f>AG47*$M47</f>
        <v>502.41199999999998</v>
      </c>
      <c r="AJ47" s="214">
        <f>(AI47/AJ$3)*$Z$3</f>
        <v>1507.2359999999999</v>
      </c>
      <c r="AK47" s="185">
        <f>($N47/$Z$3)*AO$3</f>
        <v>97.5</v>
      </c>
      <c r="AL47" s="214">
        <v>50</v>
      </c>
      <c r="AM47" s="215">
        <f t="shared" si="20"/>
        <v>0.23670096487260664</v>
      </c>
      <c r="AN47" s="214">
        <f>AL47*$M47</f>
        <v>628.01499999999999</v>
      </c>
      <c r="AO47" s="214">
        <f>(AN47/AO$3)*$Z$3</f>
        <v>1256.03</v>
      </c>
      <c r="AP47" s="185">
        <f>($N47/$Z$3)*AT$3</f>
        <v>130</v>
      </c>
      <c r="AQ47" s="214">
        <v>70</v>
      </c>
      <c r="AR47" s="215">
        <f t="shared" si="24"/>
        <v>0.24853601311623696</v>
      </c>
      <c r="AS47" s="214">
        <f>AQ47*$M47</f>
        <v>879.221</v>
      </c>
      <c r="AT47" s="214">
        <f>(AS47/AT$3)*$Z$3</f>
        <v>1318.8315</v>
      </c>
      <c r="AU47" s="185">
        <f>($N47/$Z$3)*AY$3</f>
        <v>146.25</v>
      </c>
      <c r="AV47" s="214">
        <v>110</v>
      </c>
      <c r="AW47" s="215">
        <f t="shared" si="28"/>
        <v>0.34716141514648979</v>
      </c>
      <c r="AX47" s="214">
        <f>AV47*$M47</f>
        <v>1381.633</v>
      </c>
      <c r="AY47" s="214">
        <f>(AX47/AY$3)*$Z$3</f>
        <v>1842.1773333333335</v>
      </c>
      <c r="AZ47" s="185">
        <f>($N47/$Z$3)*BD$3</f>
        <v>178.75</v>
      </c>
      <c r="BA47" s="214"/>
      <c r="BB47" s="215">
        <f t="shared" si="32"/>
        <v>0</v>
      </c>
      <c r="BC47" s="214">
        <f>BA47*$M47</f>
        <v>0</v>
      </c>
      <c r="BD47" s="214">
        <f>(BC47/BD$3)*$Z$3</f>
        <v>0</v>
      </c>
      <c r="BE47" s="185">
        <f>($N47/$Z$3)*BI$3</f>
        <v>211.25</v>
      </c>
      <c r="BF47" s="214"/>
      <c r="BG47" s="215">
        <f t="shared" si="36"/>
        <v>0</v>
      </c>
      <c r="BH47" s="214">
        <f>BF47*$M47</f>
        <v>0</v>
      </c>
      <c r="BI47" s="214">
        <f>(BH47/BI$3)*$Z$3</f>
        <v>0</v>
      </c>
      <c r="BJ47" s="185">
        <f>($N47/$Z$3)*BN$3</f>
        <v>243.75</v>
      </c>
      <c r="BK47" s="214"/>
      <c r="BL47" s="215">
        <f t="shared" si="40"/>
        <v>0</v>
      </c>
      <c r="BM47" s="214">
        <f>BK47*$M47</f>
        <v>0</v>
      </c>
      <c r="BN47" s="214">
        <f>(BM47/BN$3)*$Z$3</f>
        <v>0</v>
      </c>
      <c r="BO47" s="185">
        <f>($N47/$Z$3)*BS$3</f>
        <v>276.25</v>
      </c>
      <c r="BP47" s="214"/>
      <c r="BQ47" s="215">
        <f t="shared" si="44"/>
        <v>0</v>
      </c>
      <c r="BR47" s="214">
        <f>BP47*$M47</f>
        <v>0</v>
      </c>
      <c r="BS47" s="214">
        <f>(BR47/BS$3)*$Z$3</f>
        <v>0</v>
      </c>
      <c r="BT47" s="185">
        <f>($N47/$Z$3)*BX$3</f>
        <v>308.75</v>
      </c>
      <c r="BU47" s="214"/>
      <c r="BV47" s="215">
        <f t="shared" si="48"/>
        <v>0</v>
      </c>
      <c r="BW47" s="242">
        <f>BU47*$M47</f>
        <v>0</v>
      </c>
      <c r="BX47" s="242">
        <f>(BW47/BX$3)*$Z$3</f>
        <v>0</v>
      </c>
    </row>
    <row r="48" spans="1:76" s="228" customFormat="1" ht="23.25" customHeight="1" x14ac:dyDescent="0.25">
      <c r="A48" s="241" t="s">
        <v>39</v>
      </c>
      <c r="B48" s="240"/>
      <c r="C48" s="240"/>
      <c r="D48" s="239"/>
      <c r="E48" s="318"/>
      <c r="F48" s="229">
        <f>SUM(F43:F47)</f>
        <v>70</v>
      </c>
      <c r="G48" s="229">
        <f>SUM(G43:G47)</f>
        <v>69</v>
      </c>
      <c r="H48" s="229">
        <f>SUM(H43:H47)</f>
        <v>0</v>
      </c>
      <c r="I48" s="229">
        <f>SUM(I43:I47)</f>
        <v>1080</v>
      </c>
      <c r="J48" s="229">
        <f>SUM(J43:J47)</f>
        <v>1800</v>
      </c>
      <c r="K48" s="237"/>
      <c r="L48" s="229">
        <f>SUM(L43:L47)</f>
        <v>864</v>
      </c>
      <c r="M48" s="237"/>
      <c r="N48" s="324">
        <f>SUM(N43:N47)</f>
        <v>896</v>
      </c>
      <c r="O48" s="229">
        <f>SUM(O43:O47)</f>
        <v>10942.348599999999</v>
      </c>
      <c r="P48" s="229">
        <f>SUM(P43:P47)</f>
        <v>24343.200000000001</v>
      </c>
      <c r="Q48" s="229">
        <f>SUM(Q43:Q47)</f>
        <v>25063.200000000001</v>
      </c>
      <c r="R48" s="232">
        <f t="shared" si="4"/>
        <v>0.43659024386351303</v>
      </c>
      <c r="S48" s="236"/>
      <c r="T48" s="235"/>
      <c r="U48" s="234"/>
      <c r="V48" s="233"/>
      <c r="W48" s="229">
        <f>SUM(W43:W47)</f>
        <v>0</v>
      </c>
      <c r="X48" s="229">
        <f>SUM(X43:X47)</f>
        <v>0</v>
      </c>
      <c r="Y48" s="232">
        <f t="shared" si="9"/>
        <v>0</v>
      </c>
      <c r="Z48" s="231">
        <f t="shared" si="10"/>
        <v>0</v>
      </c>
      <c r="AA48" s="229">
        <f>SUM(AA43:AA47)</f>
        <v>149.33333333333334</v>
      </c>
      <c r="AB48" s="229">
        <f>SUM(AB43:AB47)</f>
        <v>88</v>
      </c>
      <c r="AC48" s="230">
        <f t="shared" si="12"/>
        <v>0.25634779277985253</v>
      </c>
      <c r="AD48" s="229">
        <f>SUM(AD43:AD47)</f>
        <v>1070.816</v>
      </c>
      <c r="AE48" s="229">
        <f>SUM(AE43:AE47)</f>
        <v>6424.8959999999997</v>
      </c>
      <c r="AF48" s="229">
        <f>SUM(AF43:AF47)</f>
        <v>298.66666666666669</v>
      </c>
      <c r="AG48" s="229">
        <f>SUM(AG43:AG47)</f>
        <v>205</v>
      </c>
      <c r="AH48" s="230">
        <f t="shared" si="16"/>
        <v>0.2985536364071627</v>
      </c>
      <c r="AI48" s="229">
        <f>SUM(AI43:AI47)</f>
        <v>2494.2365</v>
      </c>
      <c r="AJ48" s="229">
        <f>SUM(AJ43:AJ47)</f>
        <v>7482.7094999999999</v>
      </c>
      <c r="AK48" s="229">
        <f>SUM(AK43:AK47)</f>
        <v>448</v>
      </c>
      <c r="AL48" s="229">
        <f>SUM(AL43:AL47)</f>
        <v>289</v>
      </c>
      <c r="AM48" s="230">
        <f t="shared" si="20"/>
        <v>0.28009867056082222</v>
      </c>
      <c r="AN48" s="229">
        <f>SUM(AN43:AN47)</f>
        <v>3510.0844999999999</v>
      </c>
      <c r="AO48" s="229">
        <f>SUM(AO43:AO47)</f>
        <v>7020.168999999999</v>
      </c>
      <c r="AP48" s="229">
        <f>SUM(AP43:AP47)</f>
        <v>597.33333333333337</v>
      </c>
      <c r="AQ48" s="229">
        <f>SUM(AQ43:AQ47)</f>
        <v>369</v>
      </c>
      <c r="AR48" s="230">
        <f t="shared" si="24"/>
        <v>0.26818918773340994</v>
      </c>
      <c r="AS48" s="229">
        <f>SUM(AS43:AS47)</f>
        <v>4481.1195000000007</v>
      </c>
      <c r="AT48" s="229">
        <f>SUM(AT43:AT47)</f>
        <v>6721.6792500000001</v>
      </c>
      <c r="AU48" s="229">
        <f>SUM(AU43:AU47)</f>
        <v>672</v>
      </c>
      <c r="AV48" s="229">
        <f>SUM(AV43:AV47)</f>
        <v>462</v>
      </c>
      <c r="AW48" s="230">
        <f t="shared" si="28"/>
        <v>0.29915394682243296</v>
      </c>
      <c r="AX48" s="229">
        <f>SUM(AX43:AX47)</f>
        <v>5623.3163999999997</v>
      </c>
      <c r="AY48" s="229">
        <f>SUM(AY43:AY47)</f>
        <v>7497.7552000000014</v>
      </c>
      <c r="AZ48" s="229">
        <f>SUM(AZ43:AZ47)</f>
        <v>821.33333333333337</v>
      </c>
      <c r="BA48" s="229">
        <f>SUM(BA43:BA47)</f>
        <v>0</v>
      </c>
      <c r="BB48" s="230">
        <f t="shared" si="32"/>
        <v>0</v>
      </c>
      <c r="BC48" s="229">
        <f>SUM(BC43:BC47)</f>
        <v>0</v>
      </c>
      <c r="BD48" s="229">
        <f>SUM(BD43:BD47)</f>
        <v>0</v>
      </c>
      <c r="BE48" s="229">
        <f>SUM(BE43:BE47)</f>
        <v>970.66666666666674</v>
      </c>
      <c r="BF48" s="229">
        <f>SUM(BF43:BF47)</f>
        <v>0</v>
      </c>
      <c r="BG48" s="230">
        <f t="shared" si="36"/>
        <v>0</v>
      </c>
      <c r="BH48" s="229">
        <f>SUM(BH43:BH47)</f>
        <v>0</v>
      </c>
      <c r="BI48" s="229">
        <f>SUM(BI43:BI47)</f>
        <v>0</v>
      </c>
      <c r="BJ48" s="229">
        <f>SUM(BJ43:BJ47)</f>
        <v>1120</v>
      </c>
      <c r="BK48" s="229">
        <f>SUM(BK43:BK47)</f>
        <v>0</v>
      </c>
      <c r="BL48" s="230">
        <f t="shared" si="40"/>
        <v>0</v>
      </c>
      <c r="BM48" s="229">
        <f>SUM(BM43:BM47)</f>
        <v>0</v>
      </c>
      <c r="BN48" s="229">
        <f>SUM(BN43:BN47)</f>
        <v>0</v>
      </c>
      <c r="BO48" s="229">
        <f>SUM(BO43:BO47)</f>
        <v>1269.3333333333335</v>
      </c>
      <c r="BP48" s="229">
        <f>SUM(BP43:BP47)</f>
        <v>0</v>
      </c>
      <c r="BQ48" s="230">
        <f t="shared" si="44"/>
        <v>0</v>
      </c>
      <c r="BR48" s="229">
        <f>SUM(BR43:BR47)</f>
        <v>0</v>
      </c>
      <c r="BS48" s="229">
        <f>SUM(BS43:BS47)</f>
        <v>0</v>
      </c>
      <c r="BT48" s="229">
        <f>SUM(BT43:BT47)</f>
        <v>1418.6666666666667</v>
      </c>
      <c r="BU48" s="229">
        <f>SUM(BU43:BU47)</f>
        <v>0</v>
      </c>
      <c r="BV48" s="230">
        <f t="shared" si="48"/>
        <v>0</v>
      </c>
      <c r="BW48" s="229">
        <f>SUM(BW43:BW47)</f>
        <v>0</v>
      </c>
      <c r="BX48" s="229">
        <f>SUM(BX43:BX47)</f>
        <v>0</v>
      </c>
    </row>
    <row r="49" spans="1:78" s="181" customFormat="1" ht="23.25" customHeight="1" x14ac:dyDescent="0.2">
      <c r="A49" s="203" t="s">
        <v>20</v>
      </c>
      <c r="B49" s="227" t="s">
        <v>38</v>
      </c>
      <c r="C49" s="202" t="s">
        <v>34</v>
      </c>
      <c r="D49" s="247" t="s">
        <v>37</v>
      </c>
      <c r="E49" s="319" t="s">
        <v>36</v>
      </c>
      <c r="F49" s="198">
        <v>9</v>
      </c>
      <c r="G49" s="198">
        <v>9</v>
      </c>
      <c r="H49" s="245"/>
      <c r="I49" s="245"/>
      <c r="J49" s="245"/>
      <c r="K49" s="249">
        <v>10.172800000000001</v>
      </c>
      <c r="L49" s="225">
        <v>106</v>
      </c>
      <c r="M49" s="212">
        <f>K49</f>
        <v>10.172800000000001</v>
      </c>
      <c r="N49" s="224">
        <v>106</v>
      </c>
      <c r="O49" s="157">
        <f>(N49*M49)</f>
        <v>1078.3168000000001</v>
      </c>
      <c r="P49" s="157">
        <f>G49*$R$1</f>
        <v>3175.2000000000003</v>
      </c>
      <c r="Q49" s="157">
        <f>(P49-((H49+I49)))+(J49)</f>
        <v>3175.2000000000003</v>
      </c>
      <c r="R49" s="209">
        <f t="shared" si="4"/>
        <v>0.33960594608213657</v>
      </c>
      <c r="S49" s="222">
        <f>R49*100</f>
        <v>33.960594608213654</v>
      </c>
      <c r="T49" s="248">
        <v>34</v>
      </c>
      <c r="U49" s="220">
        <f t="shared" si="6"/>
        <v>106.12299465240642</v>
      </c>
      <c r="V49" s="219">
        <f>M49</f>
        <v>10.172800000000001</v>
      </c>
      <c r="W49" s="223"/>
      <c r="X49" s="218">
        <f>W49*V49</f>
        <v>0</v>
      </c>
      <c r="Y49" s="187">
        <f t="shared" si="9"/>
        <v>0</v>
      </c>
      <c r="Z49" s="217">
        <f t="shared" si="10"/>
        <v>0</v>
      </c>
      <c r="AA49" s="185">
        <f>($N49/$Z$3)*AE$3</f>
        <v>17.666666666666668</v>
      </c>
      <c r="AB49" s="214">
        <v>10</v>
      </c>
      <c r="AC49" s="215">
        <f t="shared" si="12"/>
        <v>0.19222978080120937</v>
      </c>
      <c r="AD49" s="214">
        <f>AB49*$M49</f>
        <v>101.72800000000001</v>
      </c>
      <c r="AE49" s="214">
        <f>(AD49/AE$3)*$Z$3</f>
        <v>610.36800000000005</v>
      </c>
      <c r="AF49" s="216">
        <f>($N49/$Z$3)*AJ$3</f>
        <v>35.333333333333336</v>
      </c>
      <c r="AG49" s="214">
        <v>20</v>
      </c>
      <c r="AH49" s="215">
        <f t="shared" si="16"/>
        <v>0.19222978080120937</v>
      </c>
      <c r="AI49" s="214">
        <f>AG49*$M49</f>
        <v>203.45600000000002</v>
      </c>
      <c r="AJ49" s="214">
        <f>(AI49/AJ$3)*$Z$3</f>
        <v>610.36800000000005</v>
      </c>
      <c r="AK49" s="185">
        <f>($N49/$Z$3)*AO$3</f>
        <v>53</v>
      </c>
      <c r="AL49" s="214">
        <v>20</v>
      </c>
      <c r="AM49" s="215">
        <f t="shared" si="20"/>
        <v>0.12815318720080623</v>
      </c>
      <c r="AN49" s="214">
        <f>AL49*$M49</f>
        <v>203.45600000000002</v>
      </c>
      <c r="AO49" s="214">
        <f>(AN49/AO$3)*$Z$3</f>
        <v>406.91200000000003</v>
      </c>
      <c r="AP49" s="185">
        <f>($N49/$Z$3)*AT$3</f>
        <v>70.666666666666671</v>
      </c>
      <c r="AQ49" s="214">
        <v>25</v>
      </c>
      <c r="AR49" s="215">
        <f t="shared" si="24"/>
        <v>0.12014361300075585</v>
      </c>
      <c r="AS49" s="214">
        <f>AQ49*$M49</f>
        <v>254.32000000000002</v>
      </c>
      <c r="AT49" s="214">
        <f>(AS49/AT$3)*$Z$3</f>
        <v>381.48</v>
      </c>
      <c r="AU49" s="185">
        <f>($N49/$Z$3)*AY$3</f>
        <v>79.5</v>
      </c>
      <c r="AV49" s="214">
        <v>30</v>
      </c>
      <c r="AW49" s="215">
        <f t="shared" si="28"/>
        <v>0.12815318720080623</v>
      </c>
      <c r="AX49" s="214">
        <f>AV49*$M49</f>
        <v>305.18400000000003</v>
      </c>
      <c r="AY49" s="214">
        <f>(AX49/AY$3)*$Z$3</f>
        <v>406.91200000000003</v>
      </c>
      <c r="AZ49" s="185">
        <f>($N49/$Z$3)*BD$3</f>
        <v>97.166666666666671</v>
      </c>
      <c r="BA49" s="214"/>
      <c r="BB49" s="215">
        <f t="shared" si="32"/>
        <v>0</v>
      </c>
      <c r="BC49" s="214">
        <f>BA49*$M49</f>
        <v>0</v>
      </c>
      <c r="BD49" s="214">
        <f>(BC49/BD$3)*$Z$3</f>
        <v>0</v>
      </c>
      <c r="BE49" s="185">
        <f>($N49/$Z$3)*BI$3</f>
        <v>114.83333333333334</v>
      </c>
      <c r="BF49" s="214"/>
      <c r="BG49" s="215">
        <f t="shared" si="36"/>
        <v>0</v>
      </c>
      <c r="BH49" s="214">
        <f>BF49*$M49</f>
        <v>0</v>
      </c>
      <c r="BI49" s="214">
        <f>(BH49/BI$3)*$Z$3</f>
        <v>0</v>
      </c>
      <c r="BJ49" s="185">
        <f>($N49/$Z$3)*BN$3</f>
        <v>132.5</v>
      </c>
      <c r="BK49" s="214"/>
      <c r="BL49" s="215">
        <f t="shared" si="40"/>
        <v>0</v>
      </c>
      <c r="BM49" s="214">
        <f>BK49*$M49</f>
        <v>0</v>
      </c>
      <c r="BN49" s="214">
        <f>(BM49/BN$3)*$Z$3</f>
        <v>0</v>
      </c>
      <c r="BO49" s="185">
        <f>($N49/$Z$3)*BS$3</f>
        <v>150.16666666666669</v>
      </c>
      <c r="BP49" s="214"/>
      <c r="BQ49" s="215">
        <f t="shared" si="44"/>
        <v>0</v>
      </c>
      <c r="BR49" s="214">
        <f>BP49*$M49</f>
        <v>0</v>
      </c>
      <c r="BS49" s="214">
        <f>(BR49/BS$3)*$Z$3</f>
        <v>0</v>
      </c>
      <c r="BT49" s="185">
        <f>($N49/$Z$3)*BX$3</f>
        <v>167.83333333333334</v>
      </c>
      <c r="BU49" s="214"/>
      <c r="BV49" s="215">
        <f t="shared" si="48"/>
        <v>0</v>
      </c>
      <c r="BW49" s="242">
        <f>BU49*$M49</f>
        <v>0</v>
      </c>
      <c r="BX49" s="242">
        <f>(BW49/BX$3)*$Z$3</f>
        <v>0</v>
      </c>
    </row>
    <row r="50" spans="1:78" s="228" customFormat="1" ht="23.25" customHeight="1" x14ac:dyDescent="0.25">
      <c r="A50" s="241" t="s">
        <v>31</v>
      </c>
      <c r="B50" s="240"/>
      <c r="C50" s="240"/>
      <c r="D50" s="239"/>
      <c r="E50" s="238"/>
      <c r="F50" s="229">
        <f>SUM(F49:F49)</f>
        <v>9</v>
      </c>
      <c r="G50" s="229">
        <f>SUM(G49:G49)</f>
        <v>9</v>
      </c>
      <c r="H50" s="229">
        <f>SUM(H49:H49)</f>
        <v>0</v>
      </c>
      <c r="I50" s="229">
        <f>SUM(I49:I49)</f>
        <v>0</v>
      </c>
      <c r="J50" s="229">
        <f>SUM(J49:J49)</f>
        <v>0</v>
      </c>
      <c r="K50" s="237"/>
      <c r="L50" s="229">
        <f>SUM(L49:L49)</f>
        <v>106</v>
      </c>
      <c r="M50" s="237"/>
      <c r="N50" s="324">
        <f>SUM(N49:N49)</f>
        <v>106</v>
      </c>
      <c r="O50" s="229">
        <f>SUM(O49:O49)</f>
        <v>1078.3168000000001</v>
      </c>
      <c r="P50" s="229">
        <f>SUM(P49:P49)</f>
        <v>3175.2000000000003</v>
      </c>
      <c r="Q50" s="229">
        <f>SUM(Q49:Q49)</f>
        <v>3175.2000000000003</v>
      </c>
      <c r="R50" s="232">
        <f t="shared" si="4"/>
        <v>0.33960594608213657</v>
      </c>
      <c r="S50" s="236"/>
      <c r="T50" s="235"/>
      <c r="U50" s="234"/>
      <c r="V50" s="233"/>
      <c r="W50" s="229">
        <f>SUM(W23:W49)</f>
        <v>0</v>
      </c>
      <c r="X50" s="229">
        <f>SUM(X23:X49)</f>
        <v>0</v>
      </c>
      <c r="Y50" s="232">
        <f t="shared" si="9"/>
        <v>0</v>
      </c>
      <c r="Z50" s="231">
        <f t="shared" si="10"/>
        <v>0</v>
      </c>
      <c r="AA50" s="229">
        <f>SUM(AA49:AA49)</f>
        <v>17.666666666666668</v>
      </c>
      <c r="AB50" s="229">
        <f>SUM(AB49:AB49)</f>
        <v>10</v>
      </c>
      <c r="AC50" s="230">
        <f t="shared" si="12"/>
        <v>0.19222978080120937</v>
      </c>
      <c r="AD50" s="229">
        <f>SUM(AD49:AD49)</f>
        <v>101.72800000000001</v>
      </c>
      <c r="AE50" s="229">
        <f>SUM(AE49:AE49)</f>
        <v>610.36800000000005</v>
      </c>
      <c r="AF50" s="229">
        <f>SUM(AF49:AF49)</f>
        <v>35.333333333333336</v>
      </c>
      <c r="AG50" s="229">
        <f>SUM(AG49:AG49)</f>
        <v>20</v>
      </c>
      <c r="AH50" s="230">
        <f t="shared" si="16"/>
        <v>0.19222978080120937</v>
      </c>
      <c r="AI50" s="229">
        <f>SUM(AI49:AI49)</f>
        <v>203.45600000000002</v>
      </c>
      <c r="AJ50" s="229">
        <f>SUM(AJ49:AJ49)</f>
        <v>610.36800000000005</v>
      </c>
      <c r="AK50" s="229">
        <f>SUM(AK49:AK49)</f>
        <v>53</v>
      </c>
      <c r="AL50" s="229">
        <f>SUM(AL49:AL49)</f>
        <v>20</v>
      </c>
      <c r="AM50" s="230">
        <f t="shared" si="20"/>
        <v>0.12815318720080623</v>
      </c>
      <c r="AN50" s="229">
        <f>SUM(AN49:AN49)</f>
        <v>203.45600000000002</v>
      </c>
      <c r="AO50" s="229">
        <f>SUM(AO49:AO49)</f>
        <v>406.91200000000003</v>
      </c>
      <c r="AP50" s="229">
        <f>SUM(AP49:AP49)</f>
        <v>70.666666666666671</v>
      </c>
      <c r="AQ50" s="229">
        <f>SUM(AQ49:AQ49)</f>
        <v>25</v>
      </c>
      <c r="AR50" s="230">
        <f t="shared" si="24"/>
        <v>0.12014361300075585</v>
      </c>
      <c r="AS50" s="229">
        <f>SUM(AS49:AS49)</f>
        <v>254.32000000000002</v>
      </c>
      <c r="AT50" s="229">
        <f>SUM(AT49:AT49)</f>
        <v>381.48</v>
      </c>
      <c r="AU50" s="229">
        <f>SUM(AU49:AU49)</f>
        <v>79.5</v>
      </c>
      <c r="AV50" s="229">
        <f>SUM(AV49:AV49)</f>
        <v>30</v>
      </c>
      <c r="AW50" s="230">
        <f t="shared" si="28"/>
        <v>0.12815318720080623</v>
      </c>
      <c r="AX50" s="229">
        <f>SUM(AX49:AX49)</f>
        <v>305.18400000000003</v>
      </c>
      <c r="AY50" s="229">
        <f>SUM(AY49:AY49)</f>
        <v>406.91200000000003</v>
      </c>
      <c r="AZ50" s="229">
        <f>SUM(AZ49:AZ49)</f>
        <v>97.166666666666671</v>
      </c>
      <c r="BA50" s="229">
        <f>SUM(BA49:BA49)</f>
        <v>0</v>
      </c>
      <c r="BB50" s="230">
        <f t="shared" si="32"/>
        <v>0</v>
      </c>
      <c r="BC50" s="229">
        <f>SUM(BC49:BC49)</f>
        <v>0</v>
      </c>
      <c r="BD50" s="229">
        <f>SUM(BD49:BD49)</f>
        <v>0</v>
      </c>
      <c r="BE50" s="229">
        <f>SUM(BE49:BE49)</f>
        <v>114.83333333333334</v>
      </c>
      <c r="BF50" s="229">
        <f>SUM(BF49:BF49)</f>
        <v>0</v>
      </c>
      <c r="BG50" s="230">
        <f t="shared" si="36"/>
        <v>0</v>
      </c>
      <c r="BH50" s="229">
        <f>SUM(BH49:BH49)</f>
        <v>0</v>
      </c>
      <c r="BI50" s="229">
        <f>SUM(BI49:BI49)</f>
        <v>0</v>
      </c>
      <c r="BJ50" s="229">
        <f>SUM(BJ49:BJ49)</f>
        <v>132.5</v>
      </c>
      <c r="BK50" s="229">
        <f>SUM(BK49:BK49)</f>
        <v>0</v>
      </c>
      <c r="BL50" s="230">
        <f t="shared" si="40"/>
        <v>0</v>
      </c>
      <c r="BM50" s="229">
        <f>SUM(BM49:BM49)</f>
        <v>0</v>
      </c>
      <c r="BN50" s="229">
        <f>SUM(BN49:BN49)</f>
        <v>0</v>
      </c>
      <c r="BO50" s="229">
        <f>SUM(BO49:BO49)</f>
        <v>150.16666666666669</v>
      </c>
      <c r="BP50" s="229">
        <f>SUM(BP49:BP49)</f>
        <v>0</v>
      </c>
      <c r="BQ50" s="230">
        <f t="shared" si="44"/>
        <v>0</v>
      </c>
      <c r="BR50" s="229">
        <f>SUM(BR49:BR49)</f>
        <v>0</v>
      </c>
      <c r="BS50" s="229">
        <f>SUM(BS49:BS49)</f>
        <v>0</v>
      </c>
      <c r="BT50" s="229">
        <f>SUM(BT49:BT49)</f>
        <v>167.83333333333334</v>
      </c>
      <c r="BU50" s="229">
        <f>SUM(BU49:BU49)</f>
        <v>0</v>
      </c>
      <c r="BV50" s="230">
        <f t="shared" si="48"/>
        <v>0</v>
      </c>
      <c r="BW50" s="229">
        <f>SUM(BW49:BW49)</f>
        <v>0</v>
      </c>
      <c r="BX50" s="229">
        <f>SUM(BX49:BX49)</f>
        <v>0</v>
      </c>
      <c r="BY50" s="181"/>
      <c r="BZ50" s="181"/>
    </row>
    <row r="51" spans="1:78" s="181" customFormat="1" ht="23.25" customHeight="1" x14ac:dyDescent="0.25">
      <c r="A51" s="203" t="s">
        <v>30</v>
      </c>
      <c r="B51" s="227" t="s">
        <v>29</v>
      </c>
      <c r="C51" s="201" t="s">
        <v>28</v>
      </c>
      <c r="D51" s="226" t="s">
        <v>27</v>
      </c>
      <c r="E51" s="199" t="s">
        <v>21</v>
      </c>
      <c r="F51" s="198">
        <v>14</v>
      </c>
      <c r="G51" s="198">
        <v>13</v>
      </c>
      <c r="H51" s="197"/>
      <c r="I51" s="197"/>
      <c r="J51" s="213"/>
      <c r="K51" s="212">
        <v>21.9329</v>
      </c>
      <c r="L51" s="225">
        <v>56</v>
      </c>
      <c r="M51" s="212">
        <f>K51</f>
        <v>21.9329</v>
      </c>
      <c r="N51" s="224">
        <v>56</v>
      </c>
      <c r="O51" s="157">
        <f>(N51*M51)</f>
        <v>1228.2424000000001</v>
      </c>
      <c r="P51" s="157">
        <f>G51*$R$1</f>
        <v>4586.4000000000005</v>
      </c>
      <c r="Q51" s="157">
        <f>(P51-((H51+I51)))+(J51)</f>
        <v>4586.4000000000005</v>
      </c>
      <c r="R51" s="209">
        <f t="shared" si="4"/>
        <v>0.26780097680097681</v>
      </c>
      <c r="S51" s="222">
        <f>R51*100</f>
        <v>26.780097680097683</v>
      </c>
      <c r="T51" s="221">
        <v>25</v>
      </c>
      <c r="U51" s="220">
        <f t="shared" si="6"/>
        <v>52.277628585367189</v>
      </c>
      <c r="V51" s="219">
        <f>M51</f>
        <v>21.9329</v>
      </c>
      <c r="W51" s="223"/>
      <c r="X51" s="218">
        <f>W51*V51</f>
        <v>0</v>
      </c>
      <c r="Y51" s="187">
        <f t="shared" si="9"/>
        <v>0</v>
      </c>
      <c r="Z51" s="217">
        <f t="shared" si="10"/>
        <v>0</v>
      </c>
      <c r="AA51" s="185">
        <f>($N51/$Z$3)*AE$3</f>
        <v>9.3333333333333339</v>
      </c>
      <c r="AB51" s="214">
        <v>5</v>
      </c>
      <c r="AC51" s="215">
        <f t="shared" si="12"/>
        <v>0.14346480900052327</v>
      </c>
      <c r="AD51" s="214">
        <f>AB51*$M51</f>
        <v>109.6645</v>
      </c>
      <c r="AE51" s="214">
        <f>(AD51/AE$3)*$Z$3</f>
        <v>657.98700000000008</v>
      </c>
      <c r="AF51" s="216">
        <f>($N51/$Z$3)*AJ$3</f>
        <v>18.666666666666668</v>
      </c>
      <c r="AG51" s="214">
        <v>8</v>
      </c>
      <c r="AH51" s="215">
        <f t="shared" si="16"/>
        <v>0.11477184720041861</v>
      </c>
      <c r="AI51" s="214">
        <f>AG51*$M51</f>
        <v>175.4632</v>
      </c>
      <c r="AJ51" s="214">
        <f>(AI51/AJ$3)*$Z$3</f>
        <v>526.38959999999997</v>
      </c>
      <c r="AK51" s="185">
        <f>($N51/$Z$3)*AO$3</f>
        <v>28</v>
      </c>
      <c r="AL51" s="214">
        <v>11</v>
      </c>
      <c r="AM51" s="215">
        <f t="shared" si="20"/>
        <v>0.10520752660038371</v>
      </c>
      <c r="AN51" s="214">
        <f>AL51*$M51</f>
        <v>241.2619</v>
      </c>
      <c r="AO51" s="214">
        <f>(AN51/AO$3)*$Z$3</f>
        <v>482.52379999999994</v>
      </c>
      <c r="AP51" s="185">
        <f>($N51/$Z$3)*AT$3</f>
        <v>37.333333333333336</v>
      </c>
      <c r="AQ51" s="214">
        <v>15</v>
      </c>
      <c r="AR51" s="215">
        <f t="shared" si="24"/>
        <v>0.10759860675039244</v>
      </c>
      <c r="AS51" s="214">
        <f>AQ51*$M51</f>
        <v>328.99349999999998</v>
      </c>
      <c r="AT51" s="214">
        <f>(AS51/AT$3)*$Z$3</f>
        <v>493.49024999999995</v>
      </c>
      <c r="AU51" s="185">
        <f>($N51/$Z$3)*AY$3</f>
        <v>42</v>
      </c>
      <c r="AV51" s="214">
        <v>20</v>
      </c>
      <c r="AW51" s="215">
        <f t="shared" si="28"/>
        <v>0.12752427466713179</v>
      </c>
      <c r="AX51" s="214">
        <f>AV51*$M51</f>
        <v>438.65800000000002</v>
      </c>
      <c r="AY51" s="214">
        <f>(AX51/AY$3)*$Z$3</f>
        <v>584.87733333333335</v>
      </c>
      <c r="AZ51" s="185">
        <f>($N51/$Z$3)*BD$3</f>
        <v>51.333333333333336</v>
      </c>
      <c r="BA51" s="214"/>
      <c r="BB51" s="215">
        <f t="shared" si="32"/>
        <v>0</v>
      </c>
      <c r="BC51" s="214">
        <f>BA51*$M51</f>
        <v>0</v>
      </c>
      <c r="BD51" s="214">
        <f>(BC51/BD$3)*$Z$3</f>
        <v>0</v>
      </c>
      <c r="BE51" s="185">
        <f>($N51/$Z$3)*BI$3</f>
        <v>60.666666666666671</v>
      </c>
      <c r="BF51" s="214"/>
      <c r="BG51" s="215">
        <f t="shared" si="36"/>
        <v>0</v>
      </c>
      <c r="BH51" s="214">
        <f>BF51*$M51</f>
        <v>0</v>
      </c>
      <c r="BI51" s="214">
        <f>(BH51/BI$3)*$Z$3</f>
        <v>0</v>
      </c>
      <c r="BJ51" s="185">
        <f>($N51/$Z$3)*BN$3</f>
        <v>70</v>
      </c>
      <c r="BK51" s="214"/>
      <c r="BL51" s="215">
        <f t="shared" si="40"/>
        <v>0</v>
      </c>
      <c r="BM51" s="214">
        <f>BK51*$M51</f>
        <v>0</v>
      </c>
      <c r="BN51" s="214">
        <f>(BM51/BN$3)*$Z$3</f>
        <v>0</v>
      </c>
      <c r="BO51" s="185">
        <f>($N51/$Z$3)*BS$3</f>
        <v>79.333333333333343</v>
      </c>
      <c r="BP51" s="214"/>
      <c r="BQ51" s="215">
        <f t="shared" si="44"/>
        <v>0</v>
      </c>
      <c r="BR51" s="214">
        <f>BP51*$M51</f>
        <v>0</v>
      </c>
      <c r="BS51" s="214">
        <f>(BR51/BS$3)*$Z$3</f>
        <v>0</v>
      </c>
      <c r="BT51" s="185">
        <f>($N51/$Z$3)*BX$3</f>
        <v>88.666666666666671</v>
      </c>
      <c r="BU51" s="214"/>
      <c r="BV51" s="215">
        <f t="shared" si="48"/>
        <v>0</v>
      </c>
      <c r="BW51" s="214">
        <f>BU51*$M51</f>
        <v>0</v>
      </c>
      <c r="BX51" s="214">
        <f>(BW51/BX$3)*$Z$3</f>
        <v>0</v>
      </c>
    </row>
    <row r="52" spans="1:78" s="181" customFormat="1" ht="23.25" hidden="1" customHeight="1" x14ac:dyDescent="0.25">
      <c r="A52" s="203"/>
      <c r="B52" s="202"/>
      <c r="C52" s="201" t="s">
        <v>26</v>
      </c>
      <c r="D52" s="200" t="s">
        <v>25</v>
      </c>
      <c r="E52" s="199" t="s">
        <v>21</v>
      </c>
      <c r="F52" s="198">
        <v>27</v>
      </c>
      <c r="G52" s="198">
        <v>10</v>
      </c>
      <c r="H52" s="197"/>
      <c r="I52" s="197"/>
      <c r="J52" s="213">
        <f>360*4</f>
        <v>1440</v>
      </c>
      <c r="K52" s="196"/>
      <c r="L52" s="211">
        <v>1</v>
      </c>
      <c r="M52" s="196"/>
      <c r="N52" s="325">
        <v>1</v>
      </c>
      <c r="O52" s="157">
        <f>(N52*M52)</f>
        <v>0</v>
      </c>
      <c r="P52" s="157">
        <f>G52*$R$1</f>
        <v>3528</v>
      </c>
      <c r="Q52" s="157">
        <f>(P52-((H52+I52)))+(J52)</f>
        <v>4968</v>
      </c>
      <c r="R52" s="209">
        <f t="shared" si="4"/>
        <v>0</v>
      </c>
      <c r="S52" s="222">
        <v>1</v>
      </c>
      <c r="T52" s="221"/>
      <c r="U52" s="220"/>
      <c r="V52" s="219">
        <f>M52</f>
        <v>0</v>
      </c>
      <c r="W52" s="211"/>
      <c r="X52" s="218">
        <f>W52*V52</f>
        <v>0</v>
      </c>
      <c r="Y52" s="187">
        <f t="shared" si="9"/>
        <v>0</v>
      </c>
      <c r="Z52" s="217"/>
      <c r="AA52" s="185"/>
      <c r="AB52" s="214"/>
      <c r="AC52" s="215">
        <f t="shared" si="12"/>
        <v>0</v>
      </c>
      <c r="AD52" s="214">
        <f>AB52*$M52</f>
        <v>0</v>
      </c>
      <c r="AE52" s="214">
        <f>(AD52/AE$3)*$Z$3</f>
        <v>0</v>
      </c>
      <c r="AF52" s="216"/>
      <c r="AG52" s="214"/>
      <c r="AH52" s="215">
        <f t="shared" si="16"/>
        <v>0</v>
      </c>
      <c r="AI52" s="214">
        <f>AG52*$M52</f>
        <v>0</v>
      </c>
      <c r="AJ52" s="214">
        <f>(AI52/AJ$3)*$Z$3</f>
        <v>0</v>
      </c>
      <c r="AK52" s="205"/>
      <c r="AL52" s="214"/>
      <c r="AM52" s="215">
        <f t="shared" si="20"/>
        <v>0</v>
      </c>
      <c r="AN52" s="214">
        <f>AL52*$M52</f>
        <v>0</v>
      </c>
      <c r="AO52" s="214">
        <f>(AN52/AO$3)*$Z$3</f>
        <v>0</v>
      </c>
      <c r="AP52" s="205"/>
      <c r="AQ52" s="214"/>
      <c r="AR52" s="215">
        <f t="shared" si="24"/>
        <v>0</v>
      </c>
      <c r="AS52" s="214">
        <f>AQ52*$M52</f>
        <v>0</v>
      </c>
      <c r="AT52" s="214">
        <f>(AS52/AT$3)*$Z$3</f>
        <v>0</v>
      </c>
      <c r="AU52" s="205"/>
      <c r="AV52" s="214"/>
      <c r="AW52" s="215">
        <f t="shared" si="28"/>
        <v>0</v>
      </c>
      <c r="AX52" s="214">
        <f>AV52*$M52</f>
        <v>0</v>
      </c>
      <c r="AY52" s="214">
        <f>(AX52/AY$3)*$Z$3</f>
        <v>0</v>
      </c>
      <c r="AZ52" s="205"/>
      <c r="BA52" s="214"/>
      <c r="BB52" s="215">
        <f t="shared" si="32"/>
        <v>0</v>
      </c>
      <c r="BC52" s="214">
        <f>BA52*$M52</f>
        <v>0</v>
      </c>
      <c r="BD52" s="214">
        <f>(BC52/BD$3)*$Z$3</f>
        <v>0</v>
      </c>
      <c r="BE52" s="205"/>
      <c r="BF52" s="214"/>
      <c r="BG52" s="215">
        <f t="shared" si="36"/>
        <v>0</v>
      </c>
      <c r="BH52" s="214">
        <f>BF52*$M52</f>
        <v>0</v>
      </c>
      <c r="BI52" s="214">
        <f>(BH52/BI$3)*$Z$3</f>
        <v>0</v>
      </c>
      <c r="BJ52" s="205"/>
      <c r="BK52" s="214"/>
      <c r="BL52" s="215">
        <f t="shared" si="40"/>
        <v>0</v>
      </c>
      <c r="BM52" s="214">
        <f>BK52*$M52</f>
        <v>0</v>
      </c>
      <c r="BN52" s="214">
        <f>(BM52/BN$3)*$Z$3</f>
        <v>0</v>
      </c>
      <c r="BO52" s="205"/>
      <c r="BP52" s="214"/>
      <c r="BQ52" s="215">
        <f t="shared" si="44"/>
        <v>0</v>
      </c>
      <c r="BR52" s="214">
        <f>BP52*$M52</f>
        <v>0</v>
      </c>
      <c r="BS52" s="214">
        <f>(BR52/BS$3)*$Z$3</f>
        <v>0</v>
      </c>
      <c r="BT52" s="205"/>
      <c r="BU52" s="214"/>
      <c r="BV52" s="215">
        <f t="shared" si="48"/>
        <v>0</v>
      </c>
      <c r="BW52" s="214">
        <f>BU52*$M52</f>
        <v>0</v>
      </c>
      <c r="BX52" s="214">
        <f>(BW52/BX$3)*$Z$3</f>
        <v>0</v>
      </c>
    </row>
    <row r="53" spans="1:78" s="181" customFormat="1" ht="23.25" hidden="1" customHeight="1" x14ac:dyDescent="0.35">
      <c r="A53" s="203" t="s">
        <v>20</v>
      </c>
      <c r="B53" s="202" t="s">
        <v>24</v>
      </c>
      <c r="C53" s="201" t="s">
        <v>23</v>
      </c>
      <c r="D53" s="200" t="s">
        <v>22</v>
      </c>
      <c r="E53" s="199" t="s">
        <v>21</v>
      </c>
      <c r="F53" s="198">
        <v>7</v>
      </c>
      <c r="G53" s="198">
        <v>7</v>
      </c>
      <c r="H53" s="197"/>
      <c r="I53" s="197"/>
      <c r="J53" s="213"/>
      <c r="K53" s="196"/>
      <c r="L53" s="211">
        <v>1</v>
      </c>
      <c r="M53" s="212"/>
      <c r="N53" s="325">
        <v>1</v>
      </c>
      <c r="O53" s="210">
        <f>Q53*0.0001</f>
        <v>0.24696000000000001</v>
      </c>
      <c r="P53" s="157">
        <f>G53*$R$1</f>
        <v>2469.6</v>
      </c>
      <c r="Q53" s="157">
        <f>(P53-((H53+I53)))+(J53)</f>
        <v>2469.6</v>
      </c>
      <c r="R53" s="209">
        <f t="shared" si="4"/>
        <v>1E-4</v>
      </c>
      <c r="S53" s="208">
        <v>1</v>
      </c>
      <c r="T53" s="208">
        <v>1</v>
      </c>
      <c r="U53" s="191"/>
      <c r="V53" s="190"/>
      <c r="W53" s="189"/>
      <c r="X53" s="188"/>
      <c r="Y53" s="207"/>
      <c r="Z53" s="186"/>
      <c r="AA53" s="205"/>
      <c r="AB53" s="182"/>
      <c r="AC53" s="204"/>
      <c r="AD53" s="182"/>
      <c r="AE53" s="182"/>
      <c r="AF53" s="206"/>
      <c r="AG53" s="182"/>
      <c r="AH53" s="204"/>
      <c r="AI53" s="182"/>
      <c r="AJ53" s="182"/>
      <c r="AK53" s="205"/>
      <c r="AL53" s="182"/>
      <c r="AM53" s="204"/>
      <c r="AN53" s="182"/>
      <c r="AO53" s="182"/>
      <c r="AP53" s="205"/>
      <c r="AQ53" s="182"/>
      <c r="AR53" s="204"/>
      <c r="AS53" s="182"/>
      <c r="AT53" s="182"/>
      <c r="AU53" s="205"/>
      <c r="AV53" s="182"/>
      <c r="AW53" s="204"/>
      <c r="AX53" s="182"/>
      <c r="AY53" s="182"/>
      <c r="AZ53" s="205"/>
      <c r="BA53" s="182"/>
      <c r="BB53" s="204"/>
      <c r="BC53" s="182"/>
      <c r="BD53" s="182"/>
      <c r="BE53" s="205"/>
      <c r="BF53" s="182"/>
      <c r="BG53" s="204"/>
      <c r="BH53" s="182"/>
      <c r="BI53" s="182"/>
      <c r="BJ53" s="205"/>
      <c r="BK53" s="182"/>
      <c r="BL53" s="204"/>
      <c r="BM53" s="182"/>
      <c r="BN53" s="182"/>
      <c r="BO53" s="205"/>
      <c r="BP53" s="182"/>
      <c r="BQ53" s="204"/>
      <c r="BR53" s="182"/>
      <c r="BS53" s="182"/>
      <c r="BT53" s="205"/>
      <c r="BU53" s="182"/>
      <c r="BV53" s="204"/>
      <c r="BW53" s="182"/>
      <c r="BX53" s="182"/>
    </row>
    <row r="54" spans="1:78" s="181" customFormat="1" ht="23.25" customHeight="1" x14ac:dyDescent="0.35">
      <c r="A54" s="203" t="s">
        <v>20</v>
      </c>
      <c r="B54" s="202" t="s">
        <v>19</v>
      </c>
      <c r="C54" s="201" t="s">
        <v>17</v>
      </c>
      <c r="D54" s="200" t="s">
        <v>18</v>
      </c>
      <c r="E54" s="199" t="s">
        <v>17</v>
      </c>
      <c r="F54" s="198">
        <v>17</v>
      </c>
      <c r="G54" s="198">
        <v>15</v>
      </c>
      <c r="H54" s="197"/>
      <c r="I54" s="197"/>
      <c r="J54" s="197"/>
      <c r="K54" s="196"/>
      <c r="L54" s="189"/>
      <c r="M54" s="195">
        <v>0.91</v>
      </c>
      <c r="N54" s="326">
        <f>O54/M54</f>
        <v>4245.2307692307686</v>
      </c>
      <c r="O54" s="157">
        <f>((G54*O1))*R54</f>
        <v>3863.16</v>
      </c>
      <c r="P54" s="157">
        <f>G54*$O$1</f>
        <v>5292</v>
      </c>
      <c r="Q54" s="157">
        <f>(P54-((H54+I54)))+(J54)</f>
        <v>5292</v>
      </c>
      <c r="R54" s="194">
        <v>0.73</v>
      </c>
      <c r="S54" s="193"/>
      <c r="T54" s="192"/>
      <c r="U54" s="191"/>
      <c r="V54" s="190"/>
      <c r="W54" s="189"/>
      <c r="X54" s="188"/>
      <c r="Y54" s="187"/>
      <c r="Z54" s="186"/>
      <c r="AA54" s="185">
        <f>($N54/$Z$3)*AE$3</f>
        <v>707.53846153846143</v>
      </c>
      <c r="AB54" s="184">
        <f>AD54/$M$54</f>
        <v>616.4835164835165</v>
      </c>
      <c r="AC54" s="183">
        <f>AE54/$Q54</f>
        <v>0.63605442176870752</v>
      </c>
      <c r="AD54" s="182">
        <v>561</v>
      </c>
      <c r="AE54" s="182">
        <f>(AD54/AE$3)*$Z$3</f>
        <v>3366</v>
      </c>
      <c r="AF54" s="185">
        <f>($N54/$Z$3)*AJ$3</f>
        <v>1415.0769230769229</v>
      </c>
      <c r="AG54" s="184">
        <f>AI54/$M$54</f>
        <v>1251.6483516483515</v>
      </c>
      <c r="AH54" s="183">
        <f>AJ54/$Q54</f>
        <v>0.64569160997732422</v>
      </c>
      <c r="AI54" s="182">
        <v>1139</v>
      </c>
      <c r="AJ54" s="182">
        <f>(AI54/AJ$3)*$Z$3</f>
        <v>3417</v>
      </c>
      <c r="AK54" s="185">
        <f>($N54/$Z$3)*AO$3</f>
        <v>2122.6153846153843</v>
      </c>
      <c r="AL54" s="184">
        <f>AN54/$M$54</f>
        <v>1898.9010989010987</v>
      </c>
      <c r="AM54" s="183">
        <f>AO54/$Q54</f>
        <v>0.65306122448979587</v>
      </c>
      <c r="AN54" s="182">
        <v>1728</v>
      </c>
      <c r="AO54" s="182">
        <f>(AN54/AO$3)*$Z$3</f>
        <v>3456</v>
      </c>
      <c r="AP54" s="185">
        <f>($N54/$Z$3)*AT$3</f>
        <v>2830.1538461538457</v>
      </c>
      <c r="AQ54" s="184">
        <f>AS54/$M$54</f>
        <v>2525.2747252747254</v>
      </c>
      <c r="AR54" s="183">
        <f>AT54/$Q54</f>
        <v>0.65136054421768708</v>
      </c>
      <c r="AS54" s="182">
        <v>2298</v>
      </c>
      <c r="AT54" s="182">
        <f>(AS54/AT$3)*$Z$3</f>
        <v>3447</v>
      </c>
      <c r="AU54" s="185">
        <f>($N54/$Z$3)*AY$3</f>
        <v>3183.9230769230762</v>
      </c>
      <c r="AV54" s="184">
        <f>AX54/$M$54</f>
        <v>2915.3846153846152</v>
      </c>
      <c r="AW54" s="183">
        <f>AY54/$Q54</f>
        <v>0.66843033509700167</v>
      </c>
      <c r="AX54" s="182">
        <v>2653</v>
      </c>
      <c r="AY54" s="182">
        <f>(AX54/AY$3)*$Z$3</f>
        <v>3537.333333333333</v>
      </c>
      <c r="AZ54" s="185">
        <f>($N54/$Z$3)*BD$3</f>
        <v>3891.4615384615381</v>
      </c>
      <c r="BA54" s="184">
        <f>BC54/$M$54</f>
        <v>0</v>
      </c>
      <c r="BB54" s="183">
        <f>BD54/$Q54</f>
        <v>0</v>
      </c>
      <c r="BC54" s="182"/>
      <c r="BD54" s="182">
        <f>(BC54/BD$3)*$Z$3</f>
        <v>0</v>
      </c>
      <c r="BE54" s="185">
        <f>($N54/$Z$3)*BI$3</f>
        <v>4598.9999999999991</v>
      </c>
      <c r="BF54" s="184">
        <f>BH54/$M$54</f>
        <v>0</v>
      </c>
      <c r="BG54" s="183">
        <f>BI54/$Q54</f>
        <v>0</v>
      </c>
      <c r="BH54" s="182"/>
      <c r="BI54" s="182">
        <f>(BH54/BI$3)*$Z$3</f>
        <v>0</v>
      </c>
      <c r="BJ54" s="185">
        <f>($N54/$Z$3)*BN$3</f>
        <v>5306.538461538461</v>
      </c>
      <c r="BK54" s="184">
        <f>BM54/$M$54</f>
        <v>0</v>
      </c>
      <c r="BL54" s="183">
        <f>BN54/$Q54</f>
        <v>0</v>
      </c>
      <c r="BM54" s="182"/>
      <c r="BN54" s="182">
        <f>(BM54/BN$3)*$Z$3</f>
        <v>0</v>
      </c>
      <c r="BO54" s="185">
        <f>($N54/$Z$3)*BS$3</f>
        <v>6014.076923076922</v>
      </c>
      <c r="BP54" s="184">
        <f>BR54/$M$54</f>
        <v>0</v>
      </c>
      <c r="BQ54" s="183">
        <f>BS54/$Q54</f>
        <v>0</v>
      </c>
      <c r="BR54" s="182"/>
      <c r="BS54" s="182">
        <f>(BR54/BS$3)*$Z$3</f>
        <v>0</v>
      </c>
      <c r="BT54" s="185">
        <f>($N54/$Z$3)*BX$3</f>
        <v>6721.6153846153838</v>
      </c>
      <c r="BU54" s="184">
        <f>BW54/$M$54</f>
        <v>0</v>
      </c>
      <c r="BV54" s="183">
        <f>BX54/$Q54</f>
        <v>0</v>
      </c>
      <c r="BW54" s="182"/>
      <c r="BX54" s="182">
        <f>(BW54/BX$3)*$Z$3</f>
        <v>0</v>
      </c>
    </row>
    <row r="55" spans="1:78" s="164" customFormat="1" ht="28.5" customHeight="1" thickBot="1" x14ac:dyDescent="0.35">
      <c r="A55" s="180"/>
      <c r="B55" s="179"/>
      <c r="C55" s="178"/>
      <c r="D55" s="177"/>
      <c r="E55" s="176"/>
      <c r="F55" s="165">
        <f>F35+F40+F42+F51+F53+F54+F52+F50+F48</f>
        <v>406</v>
      </c>
      <c r="G55" s="165">
        <f>G35+G40+G42+G51+G53+G54+G52+G50+G48</f>
        <v>381</v>
      </c>
      <c r="H55" s="165">
        <f>H35+H40+H42+H51+H53+H54+H52+H50+H48</f>
        <v>240</v>
      </c>
      <c r="I55" s="165">
        <f>I35+I40+I42+I51+I53+I54+I52+I50+I48</f>
        <v>3600</v>
      </c>
      <c r="J55" s="165">
        <f>J35+J40+J42+J51+J53+J54+J52+J50+J48</f>
        <v>9600</v>
      </c>
      <c r="K55" s="175"/>
      <c r="L55" s="165">
        <f>L35+L40+L42+L51+L53+L54+L52+L50+L48</f>
        <v>17049</v>
      </c>
      <c r="M55" s="175"/>
      <c r="N55" s="327">
        <f>N35+N40+N42+N51+N53+N54+N52+N50+N48</f>
        <v>21501.23076923077</v>
      </c>
      <c r="O55" s="165">
        <f>O35+O40+O42+O51+O53+O54+O52+O50+O48</f>
        <v>83398.739830023827</v>
      </c>
      <c r="P55" s="167">
        <f>P35+P40+P42+P51+P53+P54+P52+P50+P48</f>
        <v>134416.79999999999</v>
      </c>
      <c r="Q55" s="167">
        <f>Q35+Q40++Q42+Q51+Q53+Q54+Q52+Q50+Q48</f>
        <v>140176.79999999999</v>
      </c>
      <c r="R55" s="174">
        <f>O55/Q55</f>
        <v>0.59495394266400603</v>
      </c>
      <c r="S55" s="173"/>
      <c r="T55" s="172"/>
      <c r="U55" s="171"/>
      <c r="V55" s="170"/>
      <c r="W55" s="165">
        <f>W35+W40+W42+W51+W53+W54+W52+W50+W48</f>
        <v>0</v>
      </c>
      <c r="X55" s="165">
        <f>X35+X40+X42+X51+X53+X54+X52+X50+X48</f>
        <v>0</v>
      </c>
      <c r="Y55" s="169">
        <f>X55/Q55</f>
        <v>0</v>
      </c>
      <c r="Z55" s="168">
        <f>W55/N55</f>
        <v>0</v>
      </c>
      <c r="AA55" s="167">
        <f>AA35+AA40+AA42+AA51+AA53+AA54+AA52+AA50+AA48</f>
        <v>3583.2051282051275</v>
      </c>
      <c r="AB55" s="165">
        <f>AB35+AB40+AB42+AB51+AB53+AB54+AB52+AB50+AB48</f>
        <v>2837.4835164835167</v>
      </c>
      <c r="AC55" s="166">
        <f>AE55/$Q55</f>
        <v>0.44494762070302846</v>
      </c>
      <c r="AD55" s="165">
        <f>AD35+AD40+AD42+AD51+AD53+AD54+AD52+AD50+AD48</f>
        <v>10395.222272960711</v>
      </c>
      <c r="AE55" s="165">
        <f>AE35+AE40+AE42+AE51+AE53+AE54+AE52+AE50+AE48</f>
        <v>62371.333637764277</v>
      </c>
      <c r="AF55" s="167">
        <f>AF35+AF40+AF42+AF51+AF53+AF54+AF52+AF50+AF48</f>
        <v>7166.410256410255</v>
      </c>
      <c r="AG55" s="165">
        <f>AG35+AG40+AG42+AG51+AG53+AG54+AG52+AG50+AG48</f>
        <v>5744.6483516483513</v>
      </c>
      <c r="AH55" s="166">
        <f>AJ55/$Q55</f>
        <v>0.46692379144282947</v>
      </c>
      <c r="AI55" s="165">
        <f>AI35+AI40+AI42+AI51+AI53+AI54+AI52+AI50+AI48</f>
        <v>21817.294309441069</v>
      </c>
      <c r="AJ55" s="165">
        <f>AJ35+AJ40+AJ42+AJ51+AJ53+AJ54+AJ52+AJ50+AJ48</f>
        <v>65451.882928323212</v>
      </c>
      <c r="AK55" s="167">
        <f>AK35+AK40+AK42+AK51+AK53+AK54+AK52+AK50+AK48</f>
        <v>10749.615384615385</v>
      </c>
      <c r="AL55" s="165">
        <f>AL35+AL40+AL42+AL51+AL53+AL54+AL52+AL50+AL48</f>
        <v>8613.9010989010985</v>
      </c>
      <c r="AM55" s="166">
        <f>AO55/$Q55</f>
        <v>0.45618041358583544</v>
      </c>
      <c r="AN55" s="165">
        <f>AN35+AN40+AN42+AN51+AN53+AN54+AN52+AN50+AN48</f>
        <v>31972.955299569468</v>
      </c>
      <c r="AO55" s="165">
        <f>AO35+AO40+AO42+AO51+AO53+AO54+AO52+AO50+AO48</f>
        <v>63945.91059913893</v>
      </c>
      <c r="AP55" s="167">
        <f>AP35+AP40+AP42+AP51+AP53+AP54+AP52+AP50+AP48</f>
        <v>14332.82051282051</v>
      </c>
      <c r="AQ55" s="165">
        <f>AQ35+AQ40+AQ42+AQ51+AQ53+AQ54+AQ52+AQ50+AQ48</f>
        <v>12105.274725274725</v>
      </c>
      <c r="AR55" s="166">
        <f>AT55/$Q55</f>
        <v>0.47663727174194159</v>
      </c>
      <c r="AS55" s="165">
        <f>AS35+AS40+AS42+AS51+AS53+AS54+AS52+AS50+AS48</f>
        <v>44542.325009010536</v>
      </c>
      <c r="AT55" s="165">
        <f>AT35+AT40+AT42+AT51+AT53+AT54+AT52+AT50+AT48</f>
        <v>66813.487513515793</v>
      </c>
      <c r="AU55" s="167">
        <f>AU35+AU40+AU42+AU51+AU53+AU54+AU52+AU50+AU48</f>
        <v>16124.423076923076</v>
      </c>
      <c r="AV55" s="165">
        <f>AV35+AV40+AV42+AV51+AV53+AV54+AV52+AV50+AV48</f>
        <v>15252.384615384615</v>
      </c>
      <c r="AW55" s="166">
        <f>AY55/$Q55</f>
        <v>0.53537358697039827</v>
      </c>
      <c r="AX55" s="165">
        <f>AX35+AX40+AX42+AX51+AX53+AX54+AX52+AX50+AX48</f>
        <v>56285.217169524112</v>
      </c>
      <c r="AY55" s="165">
        <f>AY35+AY40+AY42+AY51+AY53+AY54+AY52+AY50+AY48</f>
        <v>75046.956226032125</v>
      </c>
      <c r="AZ55" s="167">
        <f>AZ35+AZ40+AZ42+AZ51+AZ53+AZ54+AZ52+AZ50+AZ48</f>
        <v>19707.628205128203</v>
      </c>
      <c r="BA55" s="165">
        <f>BA35+BA40+BA42+BA51+BA53+BA54+BA52+BA50+BA48</f>
        <v>0</v>
      </c>
      <c r="BB55" s="166">
        <f>BD55/$Q55</f>
        <v>0</v>
      </c>
      <c r="BC55" s="165">
        <f>BC35+BC40+BC42+BC51+BC53+BC54+BC52+BC50+BC48</f>
        <v>0</v>
      </c>
      <c r="BD55" s="165">
        <f>BD35+BD40+BD42+BD51+BD53+BD54+BD52+BD50+BD48</f>
        <v>0</v>
      </c>
      <c r="BE55" s="167">
        <f>BE35+BE40+BE42+BE51+BE53+BE54+BE52+BE50+BE48</f>
        <v>23290.833333333336</v>
      </c>
      <c r="BF55" s="165">
        <f>BF35+BF40+BF42+BF51+BF53+BF54+BF52+BF50+BF48</f>
        <v>0</v>
      </c>
      <c r="BG55" s="166">
        <f>BI55/$Q55</f>
        <v>0</v>
      </c>
      <c r="BH55" s="165">
        <f>BH35+BH40+BH42+BH51+BH53+BH54+BH52+BH50+BH48</f>
        <v>0</v>
      </c>
      <c r="BI55" s="165">
        <f>BI35+BI40+BI42+BI51+BI53+BI54+BI52+BI50+BI48</f>
        <v>0</v>
      </c>
      <c r="BJ55" s="167">
        <f>BJ35+BJ40+BJ42+BJ51+BJ53+BJ54+BJ52+BJ50+BJ48</f>
        <v>26874.038461538461</v>
      </c>
      <c r="BK55" s="165">
        <f>BK35+BK40+BK42+BK51+BK53+BK54+BK52+BK50+BK48</f>
        <v>0</v>
      </c>
      <c r="BL55" s="166">
        <f>BN55/$Q55</f>
        <v>0</v>
      </c>
      <c r="BM55" s="165">
        <f>BM35+BM40+BM42+BM51+BM53+BM54+BM52+BM50+BM48</f>
        <v>0</v>
      </c>
      <c r="BN55" s="165">
        <f>BN35+BN40+BN42+BN51+BN53+BN54+BN52+BN50+BN48</f>
        <v>0</v>
      </c>
      <c r="BO55" s="167">
        <f>BO35+BO40+BO42+BO51+BO53+BO54+BO52+BO50+BO48</f>
        <v>30457.24358974359</v>
      </c>
      <c r="BP55" s="165">
        <f>BP35+BP40+BP42+BP51+BP53+BP54+BP52+BP50+BP48</f>
        <v>0</v>
      </c>
      <c r="BQ55" s="166">
        <f>BS55/$Q55</f>
        <v>0</v>
      </c>
      <c r="BR55" s="165">
        <f>BR35+BR40+BR42+BR51+BR53+BR54+BR52+BR50+BR48</f>
        <v>0</v>
      </c>
      <c r="BS55" s="165">
        <f>BS35+BS40+BS42+BS51+BS53+BS54+BS52+BS50+BS48</f>
        <v>0</v>
      </c>
      <c r="BT55" s="167">
        <f>BT35+BT40+BT42+BT51+BT53+BT54+BT52+BT50+BT48</f>
        <v>34040.448717948711</v>
      </c>
      <c r="BU55" s="165">
        <f>BU35+BU40+BU42+BU51+BU53+BU54+BU52+BU50+BU48</f>
        <v>0</v>
      </c>
      <c r="BV55" s="166">
        <f>BX55/$Q55</f>
        <v>0</v>
      </c>
      <c r="BW55" s="165">
        <f>BW35+BW40+BW42+BW51+BW53+BW54+BW52+BW50+BW48</f>
        <v>0</v>
      </c>
      <c r="BX55" s="165">
        <f>BX35+BX40+BX42+BX51+BX53+BX54+BX52+BX50+BX48</f>
        <v>0</v>
      </c>
    </row>
    <row r="56" spans="1:78" s="138" customFormat="1" ht="18.75" customHeight="1" x14ac:dyDescent="0.45">
      <c r="A56" s="163"/>
      <c r="B56" s="162"/>
      <c r="C56" s="161"/>
      <c r="D56" s="161"/>
      <c r="E56" s="160" t="s">
        <v>16</v>
      </c>
      <c r="F56" s="159">
        <f>F55-F40</f>
        <v>359</v>
      </c>
      <c r="G56" s="150">
        <f>J56-I56</f>
        <v>16.666666666666668</v>
      </c>
      <c r="H56" s="149"/>
      <c r="I56" s="158">
        <f>I55/360</f>
        <v>10</v>
      </c>
      <c r="J56" s="147">
        <f>J55/360</f>
        <v>26.666666666666668</v>
      </c>
      <c r="K56" s="129"/>
      <c r="L56" s="144"/>
      <c r="M56" s="146"/>
      <c r="N56" s="328"/>
      <c r="O56" s="144"/>
      <c r="P56" s="144"/>
      <c r="Q56" s="144"/>
      <c r="R56" s="143"/>
      <c r="S56" s="143"/>
      <c r="T56" s="145"/>
      <c r="U56" s="127"/>
      <c r="V56" s="16"/>
      <c r="W56" s="144"/>
      <c r="Y56" s="143"/>
      <c r="AA56" s="142" t="s">
        <v>15</v>
      </c>
      <c r="AB56" s="157">
        <f>AB55-AA55</f>
        <v>-745.72161172161077</v>
      </c>
      <c r="AC56" s="156">
        <f>AC55-$R55</f>
        <v>-0.15000632196097757</v>
      </c>
      <c r="AD56" s="155"/>
      <c r="AE56" s="155"/>
      <c r="AF56" s="142" t="s">
        <v>15</v>
      </c>
      <c r="AG56" s="157">
        <f>AG55-AF55</f>
        <v>-1421.7619047619037</v>
      </c>
      <c r="AH56" s="156">
        <f>AH55-$R55</f>
        <v>-0.12803015122117656</v>
      </c>
      <c r="AI56" s="155"/>
      <c r="AJ56" s="155"/>
      <c r="AL56" s="157">
        <f>AL55-AK55</f>
        <v>-2135.7142857142862</v>
      </c>
      <c r="AM56" s="156">
        <f>AM55-$R55</f>
        <v>-0.13877352907817059</v>
      </c>
      <c r="AN56" s="155"/>
      <c r="AO56" s="155"/>
      <c r="AQ56" s="157">
        <f>AQ55-AP55</f>
        <v>-2227.5457875457851</v>
      </c>
      <c r="AR56" s="156">
        <f>AR55-$R55</f>
        <v>-0.11831667092206444</v>
      </c>
      <c r="AS56" s="155"/>
      <c r="AT56" s="155"/>
      <c r="AV56" s="157">
        <f>AV55-AU55</f>
        <v>-872.03846153846098</v>
      </c>
      <c r="AW56" s="156">
        <f>AW55-$R55</f>
        <v>-5.9580355693607756E-2</v>
      </c>
      <c r="AX56" s="155"/>
      <c r="AY56" s="155"/>
      <c r="BA56" s="157">
        <f>BA55-AZ55</f>
        <v>-19707.628205128203</v>
      </c>
      <c r="BB56" s="156">
        <f>BB55-$R55</f>
        <v>-0.59495394266400603</v>
      </c>
      <c r="BC56" s="155"/>
      <c r="BD56" s="155"/>
      <c r="BF56" s="157">
        <f>BF55-BE55</f>
        <v>-23290.833333333336</v>
      </c>
      <c r="BG56" s="156">
        <f>BG55-$R55</f>
        <v>-0.59495394266400603</v>
      </c>
      <c r="BH56" s="155"/>
      <c r="BI56" s="155"/>
      <c r="BK56" s="157">
        <f>BK55-BJ55</f>
        <v>-26874.038461538461</v>
      </c>
      <c r="BL56" s="156">
        <f>BL55-$R55</f>
        <v>-0.59495394266400603</v>
      </c>
      <c r="BM56" s="155"/>
      <c r="BN56" s="155"/>
      <c r="BP56" s="157">
        <f>BP55-BO55</f>
        <v>-30457.24358974359</v>
      </c>
      <c r="BQ56" s="156">
        <f>BQ55-$R55</f>
        <v>-0.59495394266400603</v>
      </c>
      <c r="BR56" s="155"/>
      <c r="BS56" s="155"/>
      <c r="BU56" s="157">
        <f>BU55-BT55</f>
        <v>-34040.448717948711</v>
      </c>
      <c r="BV56" s="156">
        <f>BV55-$R55</f>
        <v>-0.59495394266400603</v>
      </c>
      <c r="BW56" s="155"/>
      <c r="BX56" s="155"/>
    </row>
    <row r="57" spans="1:78" s="138" customFormat="1" ht="18.75" customHeight="1" x14ac:dyDescent="0.45">
      <c r="A57" s="154"/>
      <c r="B57" s="153"/>
      <c r="C57" s="152"/>
      <c r="D57" s="152"/>
      <c r="E57" s="2"/>
      <c r="F57" s="151"/>
      <c r="G57" s="150">
        <f>G55+G56</f>
        <v>397.66666666666669</v>
      </c>
      <c r="H57" s="149"/>
      <c r="I57" s="148"/>
      <c r="J57" s="147"/>
      <c r="K57" s="129"/>
      <c r="L57" s="144"/>
      <c r="M57" s="146"/>
      <c r="N57" s="328"/>
      <c r="O57" s="144"/>
      <c r="P57" s="144"/>
      <c r="Q57" s="144"/>
      <c r="R57" s="143"/>
      <c r="S57" s="143"/>
      <c r="T57" s="145"/>
      <c r="U57" s="127"/>
      <c r="V57" s="16"/>
      <c r="W57" s="144"/>
      <c r="Y57" s="143"/>
      <c r="AA57" s="142"/>
      <c r="AB57" s="141"/>
      <c r="AC57" s="140"/>
      <c r="AD57" s="139"/>
      <c r="AE57" s="139"/>
      <c r="AF57" s="142"/>
      <c r="AG57" s="141"/>
      <c r="AH57" s="140"/>
      <c r="AI57" s="139"/>
      <c r="AJ57" s="139"/>
      <c r="AL57" s="141"/>
      <c r="AM57" s="140"/>
      <c r="AN57" s="139"/>
      <c r="AO57" s="139"/>
      <c r="AQ57" s="141"/>
      <c r="AR57" s="140"/>
      <c r="AS57" s="139"/>
      <c r="AT57" s="139"/>
      <c r="AV57" s="141"/>
      <c r="AW57" s="140"/>
      <c r="AX57" s="139"/>
      <c r="AY57" s="139"/>
      <c r="BA57" s="141"/>
      <c r="BB57" s="140"/>
      <c r="BC57" s="139"/>
      <c r="BD57" s="139"/>
      <c r="BF57" s="141"/>
      <c r="BG57" s="140"/>
      <c r="BH57" s="139"/>
      <c r="BI57" s="139"/>
      <c r="BK57" s="141"/>
      <c r="BL57" s="140"/>
      <c r="BM57" s="139"/>
      <c r="BN57" s="139"/>
      <c r="BP57" s="141"/>
      <c r="BQ57" s="140"/>
      <c r="BR57" s="139"/>
      <c r="BS57" s="139"/>
      <c r="BU57" s="141"/>
      <c r="BV57" s="140"/>
      <c r="BW57" s="139"/>
      <c r="BX57" s="139"/>
    </row>
    <row r="58" spans="1:78" ht="23.25" customHeight="1" x14ac:dyDescent="0.35">
      <c r="A58" s="135"/>
      <c r="B58" s="134"/>
      <c r="E58" s="137" t="s">
        <v>14</v>
      </c>
      <c r="F58" s="136">
        <v>0.63800000000000001</v>
      </c>
      <c r="G58" s="132"/>
      <c r="H58" s="131"/>
      <c r="I58" s="130"/>
      <c r="J58" s="129"/>
      <c r="K58" s="128"/>
      <c r="L58" s="111"/>
      <c r="M58" s="128"/>
      <c r="N58" s="329"/>
      <c r="O58" s="19"/>
      <c r="P58" s="19"/>
      <c r="Q58" s="19"/>
      <c r="R58" s="113"/>
      <c r="S58" s="113"/>
      <c r="T58" s="12"/>
      <c r="U58" s="127"/>
      <c r="V58" s="13"/>
      <c r="W58" s="126"/>
      <c r="Y58" s="125"/>
      <c r="AC58" s="136">
        <v>0.3798684442771959</v>
      </c>
      <c r="AH58" s="136">
        <v>0.44586720541689689</v>
      </c>
      <c r="AM58" s="136">
        <v>0.49243276877151032</v>
      </c>
      <c r="AR58" s="136">
        <v>0.50014508811395508</v>
      </c>
      <c r="AW58" s="136">
        <v>0.53911888571360056</v>
      </c>
      <c r="BB58" s="136">
        <v>0.5494730826696882</v>
      </c>
      <c r="BG58" s="136">
        <v>0.55091827049218911</v>
      </c>
      <c r="BL58" s="136">
        <v>0.5610206522976231</v>
      </c>
      <c r="BQ58" s="136">
        <v>0.56651535824369537</v>
      </c>
      <c r="BV58" s="136">
        <v>0.57861781470502682</v>
      </c>
    </row>
    <row r="59" spans="1:78" ht="23.25" customHeight="1" x14ac:dyDescent="0.35">
      <c r="A59" s="135"/>
      <c r="B59" s="134"/>
      <c r="E59" s="133">
        <v>44895</v>
      </c>
      <c r="F59" s="124"/>
      <c r="G59" s="132"/>
      <c r="H59" s="131"/>
      <c r="I59" s="130"/>
      <c r="J59" s="129"/>
      <c r="K59" s="128"/>
      <c r="L59" s="111"/>
      <c r="M59" s="128"/>
      <c r="N59" s="329"/>
      <c r="O59" s="19"/>
      <c r="P59" s="19"/>
      <c r="Q59" s="19"/>
      <c r="R59" s="110"/>
      <c r="S59" s="113"/>
      <c r="T59" s="12"/>
      <c r="U59" s="127"/>
      <c r="V59" s="13"/>
      <c r="W59" s="126"/>
      <c r="Y59" s="125"/>
    </row>
    <row r="60" spans="1:78" s="97" customFormat="1" ht="16.5" customHeight="1" x14ac:dyDescent="0.35">
      <c r="A60" s="40"/>
      <c r="B60" s="123"/>
      <c r="C60" s="9"/>
      <c r="D60" s="9"/>
      <c r="E60" s="10"/>
      <c r="F60" s="124"/>
      <c r="G60" s="76">
        <v>29</v>
      </c>
      <c r="H60" s="120"/>
      <c r="I60" s="119"/>
      <c r="J60" s="118"/>
      <c r="K60" s="117"/>
      <c r="L60" s="116"/>
      <c r="M60" s="117"/>
      <c r="N60" s="116"/>
      <c r="O60" s="115"/>
      <c r="P60" s="115"/>
      <c r="Q60" s="337"/>
      <c r="R60" s="110"/>
      <c r="S60" s="113"/>
      <c r="T60" s="112"/>
      <c r="U60" s="27"/>
      <c r="V60" s="9"/>
      <c r="W60" s="111"/>
      <c r="Y60" s="110"/>
    </row>
    <row r="61" spans="1:78" s="97" customFormat="1" ht="24" customHeight="1" x14ac:dyDescent="0.35">
      <c r="A61" s="40"/>
      <c r="B61" s="123"/>
      <c r="C61" s="9"/>
      <c r="D61" s="9"/>
      <c r="E61" s="122"/>
      <c r="F61" s="371"/>
      <c r="G61" s="76"/>
      <c r="H61" s="120"/>
      <c r="I61" s="119"/>
      <c r="J61" s="118"/>
      <c r="K61" s="117"/>
      <c r="L61" s="116"/>
      <c r="M61" s="117"/>
      <c r="N61" s="116"/>
      <c r="O61" s="115"/>
      <c r="P61" s="115"/>
      <c r="Q61" s="337"/>
      <c r="R61" s="113"/>
      <c r="S61" s="113"/>
      <c r="T61" s="112"/>
      <c r="U61" s="27"/>
      <c r="V61" s="9"/>
      <c r="W61" s="111"/>
      <c r="Y61" s="110"/>
      <c r="AA61" s="15"/>
    </row>
    <row r="62" spans="1:78" s="97" customFormat="1" ht="22.5" customHeight="1" x14ac:dyDescent="0.35">
      <c r="A62" s="96"/>
      <c r="B62" s="109">
        <v>2.6212</v>
      </c>
      <c r="C62" s="94">
        <v>420</v>
      </c>
      <c r="D62" s="94">
        <f>B62*C62</f>
        <v>1100.904</v>
      </c>
      <c r="E62" s="93"/>
      <c r="F62" s="372"/>
      <c r="G62" s="76"/>
      <c r="H62" s="85" t="s">
        <v>13</v>
      </c>
      <c r="I62" s="85" t="s">
        <v>12</v>
      </c>
      <c r="J62" s="85"/>
      <c r="K62" s="107"/>
      <c r="L62" s="105"/>
      <c r="M62" s="106"/>
      <c r="N62" s="105"/>
      <c r="O62" s="104" t="s">
        <v>11</v>
      </c>
      <c r="P62" s="104"/>
      <c r="Q62" s="343"/>
      <c r="R62" s="102"/>
      <c r="S62" s="102"/>
      <c r="T62" s="101"/>
      <c r="U62" s="54"/>
      <c r="V62" s="100"/>
      <c r="W62" s="99"/>
      <c r="Y62" s="98"/>
      <c r="AA62" s="15"/>
    </row>
    <row r="63" spans="1:78" s="52" customFormat="1" x14ac:dyDescent="0.25">
      <c r="A63" s="96" t="s">
        <v>10</v>
      </c>
      <c r="B63" s="95">
        <v>3.6211000000000002</v>
      </c>
      <c r="C63" s="86">
        <v>60</v>
      </c>
      <c r="D63" s="94">
        <f>B63*C63</f>
        <v>217.26600000000002</v>
      </c>
      <c r="E63" s="93"/>
      <c r="F63" s="373"/>
      <c r="G63" s="76"/>
      <c r="H63" s="92">
        <v>7</v>
      </c>
      <c r="I63" s="20">
        <f>(H63*$S$1)</f>
        <v>2469.6</v>
      </c>
      <c r="J63" s="91">
        <v>0.46100000000000002</v>
      </c>
      <c r="K63" s="69">
        <f>I63*J63</f>
        <v>1138.4856</v>
      </c>
      <c r="L63" s="89"/>
      <c r="M63" s="90"/>
      <c r="N63" s="89"/>
      <c r="O63" s="82"/>
      <c r="P63" s="82"/>
      <c r="Q63" s="351"/>
      <c r="R63" s="88"/>
      <c r="S63" s="88"/>
      <c r="T63" s="55"/>
      <c r="U63" s="54"/>
      <c r="V63" s="48"/>
      <c r="W63" s="79"/>
      <c r="Y63" s="87"/>
      <c r="AA63" s="25"/>
    </row>
    <row r="64" spans="1:78" s="52" customFormat="1" x14ac:dyDescent="0.25">
      <c r="A64" s="42">
        <f>D64/C64</f>
        <v>2.7461875</v>
      </c>
      <c r="B64" s="78"/>
      <c r="C64" s="86">
        <f>C62+C63</f>
        <v>480</v>
      </c>
      <c r="D64" s="86">
        <f>D62+D63</f>
        <v>1318.17</v>
      </c>
      <c r="E64" s="77"/>
      <c r="F64" s="373"/>
      <c r="G64" s="76"/>
      <c r="H64" s="85" t="s">
        <v>9</v>
      </c>
      <c r="I64" s="85" t="s">
        <v>8</v>
      </c>
      <c r="J64" s="85" t="s">
        <v>7</v>
      </c>
      <c r="K64" s="84" t="s">
        <v>6</v>
      </c>
      <c r="L64" s="84" t="s">
        <v>5</v>
      </c>
      <c r="M64" s="84" t="s">
        <v>4</v>
      </c>
      <c r="N64" s="83" t="s">
        <v>3</v>
      </c>
      <c r="O64" s="83" t="s">
        <v>2</v>
      </c>
      <c r="P64" s="82"/>
      <c r="Q64" s="351"/>
      <c r="R64" s="56"/>
      <c r="S64" s="56"/>
      <c r="T64" s="80"/>
      <c r="U64" s="54"/>
      <c r="V64" s="39"/>
      <c r="W64" s="79"/>
      <c r="Y64" s="48"/>
      <c r="AA64" s="25"/>
    </row>
    <row r="65" spans="1:34" s="52" customFormat="1" x14ac:dyDescent="0.25">
      <c r="A65" s="42"/>
      <c r="B65" s="78"/>
      <c r="C65" s="78"/>
      <c r="D65" s="78"/>
      <c r="E65" s="77"/>
      <c r="F65" s="373"/>
      <c r="G65" s="76" t="s">
        <v>1</v>
      </c>
      <c r="H65" s="70">
        <v>104</v>
      </c>
      <c r="I65" s="21">
        <v>7.7587999999999999</v>
      </c>
      <c r="J65" s="20">
        <f>I65*H65</f>
        <v>806.91520000000003</v>
      </c>
      <c r="K65" s="69">
        <f>K63-J65-J66-J67-J68-J69-J70-J71</f>
        <v>331.57039999999995</v>
      </c>
      <c r="L65" s="21">
        <v>3.7639999999999998</v>
      </c>
      <c r="M65" s="70">
        <f>K65/L65</f>
        <v>88.089904357066942</v>
      </c>
      <c r="N65" s="70">
        <f>H65+M65+H66+H67+H68+H69+H70+H71</f>
        <v>192.08990435706693</v>
      </c>
      <c r="O65" s="21">
        <f>K63/N65</f>
        <v>5.9268372474366089</v>
      </c>
      <c r="P65" s="73"/>
      <c r="Q65" s="358"/>
      <c r="R65" s="56"/>
      <c r="S65" s="56"/>
      <c r="T65" s="55"/>
      <c r="U65" s="54"/>
      <c r="V65" s="48"/>
      <c r="W65" s="48"/>
      <c r="Y65" s="48"/>
      <c r="AA65" s="25"/>
    </row>
    <row r="66" spans="1:34" s="52" customFormat="1" x14ac:dyDescent="0.25">
      <c r="A66" s="42"/>
      <c r="B66" s="78"/>
      <c r="C66" s="78"/>
      <c r="D66" s="78"/>
      <c r="E66" s="77"/>
      <c r="F66" s="373"/>
      <c r="G66" s="76" t="s">
        <v>0</v>
      </c>
      <c r="H66" s="70"/>
      <c r="I66" s="21"/>
      <c r="J66" s="20">
        <f>I66*H66</f>
        <v>0</v>
      </c>
      <c r="K66" s="75"/>
      <c r="L66" s="74"/>
      <c r="M66" s="69"/>
      <c r="N66" s="67"/>
      <c r="O66" s="73"/>
      <c r="P66" s="73"/>
      <c r="Q66" s="358"/>
      <c r="R66" s="56"/>
      <c r="S66" s="56"/>
      <c r="T66" s="55"/>
      <c r="U66" s="54"/>
      <c r="V66" s="48"/>
      <c r="W66" s="48"/>
      <c r="Y66" s="48"/>
      <c r="AA66" s="25"/>
    </row>
    <row r="67" spans="1:34" s="52" customFormat="1" x14ac:dyDescent="0.35">
      <c r="A67" s="42"/>
      <c r="B67" s="42"/>
      <c r="C67" s="42"/>
      <c r="D67" s="42"/>
      <c r="E67" s="65"/>
      <c r="F67" s="41"/>
      <c r="G67" s="71"/>
      <c r="H67" s="70"/>
      <c r="I67" s="21"/>
      <c r="J67" s="20">
        <f>I67*H67</f>
        <v>0</v>
      </c>
      <c r="K67" s="21"/>
      <c r="L67" s="68"/>
      <c r="M67" s="69"/>
      <c r="N67" s="68"/>
      <c r="O67" s="67"/>
      <c r="P67" s="67"/>
      <c r="Q67" s="363"/>
      <c r="R67" s="56"/>
      <c r="S67" s="56"/>
      <c r="T67" s="55"/>
      <c r="U67" s="54"/>
      <c r="V67" s="48"/>
      <c r="W67" s="53"/>
      <c r="Y67" s="48"/>
      <c r="AA67" s="25"/>
    </row>
    <row r="68" spans="1:34" s="52" customFormat="1" x14ac:dyDescent="0.35">
      <c r="A68" s="42"/>
      <c r="B68" s="42"/>
      <c r="C68" s="42"/>
      <c r="D68" s="42"/>
      <c r="E68" s="65"/>
      <c r="F68" s="41"/>
      <c r="G68" s="40"/>
      <c r="H68" s="63"/>
      <c r="I68" s="21"/>
      <c r="J68" s="20">
        <f t="shared" ref="J68:J73" si="65">I68*H68</f>
        <v>0</v>
      </c>
      <c r="K68" s="57"/>
      <c r="L68" s="53"/>
      <c r="M68" s="62"/>
      <c r="N68" s="61"/>
      <c r="O68" s="48"/>
      <c r="P68" s="48"/>
      <c r="Q68" s="48"/>
      <c r="R68" s="48"/>
      <c r="S68" s="56"/>
      <c r="T68" s="55"/>
      <c r="U68" s="54"/>
      <c r="V68" s="48"/>
      <c r="W68" s="53"/>
      <c r="Y68" s="48"/>
      <c r="AA68" s="25"/>
    </row>
    <row r="69" spans="1:34" s="52" customFormat="1" x14ac:dyDescent="0.35">
      <c r="A69" s="42"/>
      <c r="B69" s="42"/>
      <c r="C69" s="42"/>
      <c r="D69" s="42"/>
      <c r="E69" s="42"/>
      <c r="F69" s="41"/>
      <c r="G69" s="40"/>
      <c r="H69" s="59"/>
      <c r="I69" s="21"/>
      <c r="J69" s="20">
        <f t="shared" si="65"/>
        <v>0</v>
      </c>
      <c r="K69" s="58"/>
      <c r="L69" s="53"/>
      <c r="M69" s="57"/>
      <c r="N69" s="53"/>
      <c r="O69" s="48"/>
      <c r="P69" s="48"/>
      <c r="Q69" s="48"/>
      <c r="R69" s="48"/>
      <c r="S69" s="56"/>
      <c r="T69" s="55"/>
      <c r="U69" s="54"/>
      <c r="V69" s="48"/>
      <c r="W69" s="53"/>
      <c r="Y69" s="48"/>
      <c r="AA69" s="25"/>
    </row>
    <row r="70" spans="1:34" s="23" customFormat="1" x14ac:dyDescent="0.35">
      <c r="A70" s="51"/>
      <c r="B70" s="42"/>
      <c r="C70" s="42"/>
      <c r="D70" s="42"/>
      <c r="E70" s="42"/>
      <c r="F70" s="41"/>
      <c r="G70" s="40"/>
      <c r="H70" s="50"/>
      <c r="I70" s="21"/>
      <c r="J70" s="20">
        <f t="shared" si="65"/>
        <v>0</v>
      </c>
      <c r="K70" s="49"/>
      <c r="L70" s="48"/>
      <c r="M70" s="48"/>
      <c r="N70" s="48"/>
      <c r="O70" s="48"/>
      <c r="P70" s="48"/>
      <c r="Q70" s="47"/>
      <c r="R70" s="47"/>
      <c r="S70" s="46"/>
      <c r="T70" s="28"/>
      <c r="U70" s="27"/>
      <c r="V70" s="45"/>
      <c r="W70" s="44"/>
      <c r="Y70" s="44"/>
      <c r="AA70" s="25"/>
      <c r="AF70" s="24"/>
      <c r="AG70" s="24"/>
      <c r="AH70" s="24"/>
    </row>
    <row r="71" spans="1:34" s="23" customFormat="1" x14ac:dyDescent="0.35">
      <c r="A71" s="43"/>
      <c r="B71" s="42"/>
      <c r="C71" s="42"/>
      <c r="D71" s="42"/>
      <c r="E71" s="42"/>
      <c r="F71" s="41"/>
      <c r="G71" s="40"/>
      <c r="H71" s="39"/>
      <c r="I71" s="21"/>
      <c r="J71" s="20">
        <f t="shared" si="65"/>
        <v>0</v>
      </c>
      <c r="K71" s="38"/>
      <c r="L71" s="38"/>
      <c r="M71" s="38"/>
      <c r="N71" s="366"/>
      <c r="O71" s="38"/>
      <c r="P71" s="38"/>
      <c r="Q71" s="37"/>
      <c r="R71" s="36"/>
      <c r="S71" s="35"/>
      <c r="T71" s="28"/>
      <c r="U71" s="27"/>
      <c r="V71" s="34"/>
      <c r="W71" s="34"/>
      <c r="Y71" s="33"/>
      <c r="AA71" s="25"/>
      <c r="AF71" s="24"/>
      <c r="AG71" s="24"/>
      <c r="AH71" s="24"/>
    </row>
    <row r="72" spans="1:34" s="23" customFormat="1" x14ac:dyDescent="0.25">
      <c r="B72" s="22"/>
      <c r="C72" s="22"/>
      <c r="D72" s="22"/>
      <c r="E72" s="10"/>
      <c r="F72" s="9"/>
      <c r="G72" s="32"/>
      <c r="H72" s="31"/>
      <c r="I72" s="21"/>
      <c r="J72" s="20">
        <f t="shared" si="65"/>
        <v>0</v>
      </c>
      <c r="K72" s="31"/>
      <c r="L72" s="30"/>
      <c r="M72" s="31"/>
      <c r="N72" s="367"/>
      <c r="O72" s="29"/>
      <c r="P72" s="29"/>
      <c r="Q72" s="8"/>
      <c r="R72" s="9"/>
      <c r="S72" s="6"/>
      <c r="T72" s="28"/>
      <c r="U72" s="27"/>
      <c r="V72" s="11"/>
      <c r="W72" s="26"/>
      <c r="Y72" s="2"/>
      <c r="AA72" s="25"/>
      <c r="AB72" s="24"/>
      <c r="AC72" s="24"/>
      <c r="AF72" s="24"/>
      <c r="AG72" s="24"/>
      <c r="AH72" s="24"/>
    </row>
    <row r="73" spans="1:34" ht="24.75" customHeight="1" x14ac:dyDescent="0.35">
      <c r="B73" s="17"/>
      <c r="C73" s="16"/>
      <c r="D73" s="22"/>
      <c r="E73" s="10"/>
      <c r="F73" s="9"/>
      <c r="G73" s="9"/>
      <c r="H73" s="9"/>
      <c r="I73" s="21"/>
      <c r="J73" s="20">
        <f t="shared" si="65"/>
        <v>0</v>
      </c>
      <c r="K73" s="9"/>
      <c r="L73" s="19"/>
      <c r="M73" s="9"/>
      <c r="N73" s="368"/>
      <c r="O73" s="8"/>
      <c r="P73" s="8"/>
      <c r="Q73" s="8"/>
      <c r="R73" s="9"/>
      <c r="S73" s="13"/>
      <c r="T73" s="12"/>
      <c r="U73" s="14"/>
      <c r="V73" s="11"/>
      <c r="W73" s="18"/>
      <c r="AA73" s="15"/>
      <c r="AB73" s="14"/>
      <c r="AC73" s="14"/>
      <c r="AF73" s="14"/>
      <c r="AG73" s="14"/>
      <c r="AH73" s="14"/>
    </row>
    <row r="74" spans="1:34" s="2" customFormat="1" ht="24.75" customHeight="1" x14ac:dyDescent="0.35">
      <c r="A74" s="1"/>
      <c r="B74" s="17"/>
      <c r="C74" s="16"/>
      <c r="D74" s="9"/>
      <c r="E74" s="10"/>
      <c r="F74" s="9"/>
      <c r="G74" s="9"/>
      <c r="H74" s="9"/>
      <c r="I74" s="9"/>
      <c r="J74" s="9"/>
      <c r="K74" s="9"/>
      <c r="L74" s="8"/>
      <c r="M74" s="9"/>
      <c r="N74" s="369"/>
      <c r="O74" s="8"/>
      <c r="P74" s="8"/>
      <c r="Q74" s="8"/>
      <c r="R74" s="9"/>
      <c r="S74" s="13"/>
      <c r="T74" s="12"/>
      <c r="U74" s="14"/>
      <c r="V74" s="6"/>
      <c r="W74" s="3"/>
      <c r="AA74" s="6"/>
    </row>
    <row r="75" spans="1:34" x14ac:dyDescent="0.35">
      <c r="C75" s="13"/>
      <c r="D75" s="9"/>
      <c r="E75" s="10"/>
      <c r="F75" s="9"/>
      <c r="G75" s="9"/>
      <c r="H75" s="9"/>
      <c r="I75" s="9"/>
      <c r="J75" s="9"/>
      <c r="K75" s="9"/>
      <c r="L75" s="8"/>
      <c r="M75" s="9"/>
      <c r="O75" s="8"/>
      <c r="P75" s="8"/>
      <c r="Q75" s="8"/>
      <c r="R75" s="9"/>
      <c r="S75" s="13"/>
      <c r="T75" s="12"/>
      <c r="U75" s="14"/>
      <c r="V75" s="6"/>
      <c r="AA75" s="15"/>
    </row>
    <row r="76" spans="1:34" x14ac:dyDescent="0.35">
      <c r="D76" s="9"/>
      <c r="E76" s="10"/>
      <c r="F76" s="9"/>
      <c r="G76" s="9"/>
      <c r="H76" s="9"/>
      <c r="I76" s="9"/>
      <c r="J76" s="9"/>
      <c r="K76" s="9"/>
      <c r="L76" s="8"/>
      <c r="M76" s="9"/>
      <c r="O76" s="8"/>
      <c r="P76" s="8"/>
      <c r="Q76" s="8"/>
      <c r="R76" s="9"/>
      <c r="S76" s="13"/>
      <c r="T76" s="12"/>
      <c r="U76" s="14"/>
      <c r="V76" s="6"/>
      <c r="AA76" s="15"/>
    </row>
    <row r="77" spans="1:34" x14ac:dyDescent="0.35">
      <c r="D77" s="9"/>
      <c r="E77" s="10"/>
      <c r="F77" s="9"/>
      <c r="G77" s="9"/>
      <c r="H77" s="9"/>
      <c r="I77" s="9"/>
      <c r="J77" s="9"/>
      <c r="K77" s="9"/>
      <c r="L77" s="8"/>
      <c r="M77" s="9"/>
      <c r="O77" s="8"/>
      <c r="P77" s="8"/>
      <c r="Q77" s="8"/>
      <c r="R77" s="9"/>
      <c r="S77" s="11"/>
      <c r="T77" s="4">
        <v>74.2</v>
      </c>
      <c r="V77" s="13"/>
      <c r="AA77" s="15"/>
    </row>
    <row r="78" spans="1:34" x14ac:dyDescent="0.35">
      <c r="D78" s="9"/>
      <c r="E78" s="10"/>
      <c r="F78" s="9"/>
      <c r="G78" s="9"/>
      <c r="H78" s="9"/>
      <c r="I78" s="9"/>
      <c r="J78" s="9"/>
      <c r="K78" s="9"/>
      <c r="L78" s="8"/>
      <c r="M78" s="9"/>
      <c r="O78" s="8"/>
      <c r="P78" s="8"/>
      <c r="Q78" s="8"/>
      <c r="R78" s="9"/>
      <c r="S78" s="11"/>
      <c r="V78" s="13"/>
      <c r="AA78" s="15"/>
    </row>
    <row r="79" spans="1:34" x14ac:dyDescent="0.35">
      <c r="D79" s="9"/>
      <c r="E79" s="10"/>
      <c r="F79" s="9"/>
      <c r="G79" s="9"/>
      <c r="H79" s="9"/>
      <c r="I79" s="9"/>
      <c r="J79" s="9"/>
      <c r="K79" s="9"/>
      <c r="L79" s="8"/>
      <c r="M79" s="9"/>
      <c r="O79" s="8"/>
      <c r="P79" s="8"/>
      <c r="Q79" s="8"/>
      <c r="R79" s="9"/>
      <c r="S79" s="11"/>
      <c r="V79" s="13"/>
    </row>
    <row r="80" spans="1:34" x14ac:dyDescent="0.35">
      <c r="D80" s="9"/>
      <c r="E80" s="10"/>
      <c r="F80" s="9"/>
      <c r="G80" s="9"/>
      <c r="H80" s="9"/>
      <c r="I80" s="9"/>
      <c r="J80" s="9"/>
      <c r="K80" s="9"/>
      <c r="L80" s="8"/>
      <c r="M80" s="9"/>
      <c r="O80" s="8"/>
      <c r="P80" s="8"/>
      <c r="Q80" s="8"/>
      <c r="R80" s="9"/>
      <c r="S80" s="13"/>
      <c r="T80" s="12"/>
      <c r="U80" s="14"/>
      <c r="V80" s="13"/>
    </row>
    <row r="81" spans="1:78" x14ac:dyDescent="0.35">
      <c r="D81" s="9"/>
      <c r="E81" s="10"/>
      <c r="F81" s="9"/>
      <c r="G81" s="9"/>
      <c r="H81" s="9"/>
      <c r="I81" s="9"/>
      <c r="J81" s="9"/>
      <c r="K81" s="9"/>
      <c r="L81" s="8"/>
      <c r="M81" s="9"/>
      <c r="O81" s="8"/>
      <c r="P81" s="8"/>
      <c r="Q81" s="8"/>
      <c r="R81" s="11"/>
      <c r="S81" s="13"/>
      <c r="T81" s="12"/>
      <c r="U81" s="14"/>
      <c r="V81" s="13"/>
    </row>
    <row r="82" spans="1:78" x14ac:dyDescent="0.35">
      <c r="D82" s="9"/>
      <c r="E82" s="10"/>
      <c r="F82" s="9"/>
      <c r="G82" s="9"/>
      <c r="H82" s="9"/>
      <c r="I82" s="9"/>
      <c r="J82" s="9"/>
      <c r="K82" s="9"/>
      <c r="L82" s="8"/>
      <c r="M82" s="9"/>
      <c r="O82" s="8"/>
      <c r="P82" s="8"/>
      <c r="Q82" s="8"/>
      <c r="R82" s="11"/>
      <c r="S82" s="13"/>
      <c r="T82" s="12"/>
    </row>
    <row r="83" spans="1:78" s="3" customFormat="1" x14ac:dyDescent="0.35">
      <c r="A83" s="1"/>
      <c r="B83" s="6"/>
      <c r="C83" s="2"/>
      <c r="D83" s="9"/>
      <c r="E83" s="10"/>
      <c r="F83" s="9"/>
      <c r="G83" s="9"/>
      <c r="H83" s="9"/>
      <c r="I83" s="9"/>
      <c r="J83" s="9"/>
      <c r="K83" s="9"/>
      <c r="L83" s="8"/>
      <c r="M83" s="9"/>
      <c r="N83" s="369"/>
      <c r="O83" s="8"/>
      <c r="P83" s="8"/>
      <c r="Q83" s="8"/>
      <c r="R83" s="11"/>
      <c r="S83" s="2"/>
      <c r="T83" s="4"/>
      <c r="U83" s="1"/>
      <c r="V83" s="2"/>
      <c r="X83" s="1"/>
      <c r="Y83" s="2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</row>
    <row r="84" spans="1:78" x14ac:dyDescent="0.35">
      <c r="D84" s="9"/>
      <c r="E84" s="10"/>
      <c r="F84" s="9"/>
      <c r="G84" s="9"/>
      <c r="H84" s="9"/>
      <c r="I84" s="9"/>
      <c r="J84" s="9"/>
      <c r="K84" s="9"/>
      <c r="L84" s="8"/>
      <c r="M84" s="9"/>
      <c r="O84" s="8"/>
      <c r="P84" s="8"/>
      <c r="Q84" s="8"/>
      <c r="R84" s="11"/>
    </row>
    <row r="85" spans="1:78" x14ac:dyDescent="0.35">
      <c r="D85" s="9"/>
      <c r="E85" s="10"/>
      <c r="F85" s="9"/>
      <c r="G85" s="9"/>
      <c r="H85" s="9"/>
      <c r="I85" s="9"/>
      <c r="J85" s="9"/>
      <c r="K85" s="9"/>
      <c r="L85" s="8"/>
      <c r="M85" s="9"/>
      <c r="O85" s="8"/>
      <c r="P85" s="8"/>
      <c r="Q85" s="8"/>
      <c r="R85" s="11"/>
    </row>
    <row r="86" spans="1:78" s="2" customFormat="1" x14ac:dyDescent="0.35">
      <c r="A86" s="1"/>
      <c r="B86" s="6"/>
      <c r="D86" s="9"/>
      <c r="E86" s="10"/>
      <c r="F86" s="9"/>
      <c r="G86" s="9"/>
      <c r="H86" s="9"/>
      <c r="I86" s="9"/>
      <c r="J86" s="9"/>
      <c r="K86" s="9"/>
      <c r="L86" s="8"/>
      <c r="M86" s="9"/>
      <c r="N86" s="369"/>
      <c r="O86" s="8"/>
      <c r="P86" s="8"/>
      <c r="Q86" s="8"/>
      <c r="R86" s="11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</row>
    <row r="87" spans="1:78" s="2" customFormat="1" x14ac:dyDescent="0.35">
      <c r="A87" s="1"/>
      <c r="B87" s="6"/>
      <c r="D87" s="9"/>
      <c r="E87" s="10"/>
      <c r="F87" s="9"/>
      <c r="G87" s="9"/>
      <c r="H87" s="9"/>
      <c r="I87" s="9"/>
      <c r="J87" s="9"/>
      <c r="K87" s="9"/>
      <c r="L87" s="8"/>
      <c r="M87" s="9"/>
      <c r="N87" s="369"/>
      <c r="O87" s="8"/>
      <c r="P87" s="8"/>
      <c r="Q87" s="8"/>
      <c r="R87" s="11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</row>
    <row r="88" spans="1:78" s="2" customFormat="1" x14ac:dyDescent="0.35">
      <c r="A88" s="1"/>
      <c r="B88" s="6"/>
      <c r="D88" s="9"/>
      <c r="E88" s="10"/>
      <c r="F88" s="9"/>
      <c r="G88" s="9"/>
      <c r="H88" s="9"/>
      <c r="I88" s="9"/>
      <c r="J88" s="9"/>
      <c r="K88" s="9"/>
      <c r="L88" s="8"/>
      <c r="M88" s="9"/>
      <c r="N88" s="369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B89" s="6"/>
      <c r="D89" s="9"/>
      <c r="E89" s="10"/>
      <c r="F89" s="9"/>
      <c r="G89" s="9"/>
      <c r="H89" s="9"/>
      <c r="I89" s="9"/>
      <c r="J89" s="9"/>
      <c r="K89" s="9"/>
      <c r="L89" s="8"/>
      <c r="M89" s="9"/>
      <c r="N89" s="369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B90" s="6"/>
      <c r="D90" s="9"/>
      <c r="E90" s="10"/>
      <c r="F90" s="9"/>
      <c r="G90" s="9"/>
      <c r="H90" s="9"/>
      <c r="I90" s="9"/>
      <c r="J90" s="9"/>
      <c r="K90" s="9"/>
      <c r="L90" s="8"/>
      <c r="M90" s="9"/>
      <c r="N90" s="369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B91" s="6"/>
      <c r="D91" s="9"/>
      <c r="E91" s="10"/>
      <c r="F91" s="9"/>
      <c r="G91" s="9"/>
      <c r="H91" s="9"/>
      <c r="I91" s="9"/>
      <c r="J91" s="9"/>
      <c r="K91" s="9"/>
      <c r="L91" s="8"/>
      <c r="M91" s="9"/>
      <c r="N91" s="369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B92" s="6"/>
      <c r="D92" s="9"/>
      <c r="E92" s="10"/>
      <c r="F92" s="9"/>
      <c r="G92" s="9"/>
      <c r="H92" s="9"/>
      <c r="I92" s="9"/>
      <c r="J92" s="9"/>
      <c r="K92" s="9"/>
      <c r="L92" s="8"/>
      <c r="M92" s="9"/>
      <c r="N92" s="369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B93" s="6"/>
      <c r="D93" s="9"/>
      <c r="E93" s="10"/>
      <c r="F93" s="9"/>
      <c r="G93" s="9"/>
      <c r="H93" s="9"/>
      <c r="I93" s="9"/>
      <c r="J93" s="9"/>
      <c r="K93" s="9"/>
      <c r="L93" s="8"/>
      <c r="M93" s="9"/>
      <c r="N93" s="369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B94" s="6"/>
      <c r="D94" s="9"/>
      <c r="E94" s="10"/>
      <c r="F94" s="9"/>
      <c r="G94" s="9"/>
      <c r="H94" s="9"/>
      <c r="I94" s="9"/>
      <c r="J94" s="9"/>
      <c r="K94" s="9"/>
      <c r="L94" s="8"/>
      <c r="M94" s="9"/>
      <c r="N94" s="369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B95" s="6"/>
      <c r="D95" s="9"/>
      <c r="E95" s="10"/>
      <c r="F95" s="9"/>
      <c r="G95" s="9"/>
      <c r="H95" s="9"/>
      <c r="I95" s="9"/>
      <c r="J95" s="9"/>
      <c r="K95" s="9"/>
      <c r="L95" s="8"/>
      <c r="M95" s="9"/>
      <c r="N95" s="369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B96" s="6"/>
      <c r="D96" s="9"/>
      <c r="E96" s="10"/>
      <c r="F96" s="9"/>
      <c r="G96" s="9"/>
      <c r="H96" s="9"/>
      <c r="I96" s="9"/>
      <c r="J96" s="9"/>
      <c r="K96" s="9"/>
      <c r="L96" s="8"/>
      <c r="M96" s="9"/>
      <c r="N96" s="369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B97" s="6"/>
      <c r="D97" s="9"/>
      <c r="E97" s="10"/>
      <c r="F97" s="9"/>
      <c r="G97" s="9"/>
      <c r="H97" s="9"/>
      <c r="I97" s="9"/>
      <c r="J97" s="9"/>
      <c r="K97" s="9"/>
      <c r="L97" s="8"/>
      <c r="M97" s="9"/>
      <c r="N97" s="369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B98" s="6"/>
      <c r="D98" s="9"/>
      <c r="E98" s="10"/>
      <c r="F98" s="9"/>
      <c r="G98" s="9"/>
      <c r="H98" s="9"/>
      <c r="I98" s="9"/>
      <c r="J98" s="9"/>
      <c r="K98" s="9"/>
      <c r="L98" s="8"/>
      <c r="M98" s="9"/>
      <c r="N98" s="369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B99" s="6"/>
      <c r="D99" s="9"/>
      <c r="E99" s="10"/>
      <c r="F99" s="9"/>
      <c r="G99" s="9"/>
      <c r="H99" s="9"/>
      <c r="I99" s="9"/>
      <c r="J99" s="9"/>
      <c r="K99" s="9"/>
      <c r="L99" s="8"/>
      <c r="M99" s="9"/>
      <c r="N99" s="369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B100" s="6"/>
      <c r="E100" s="5"/>
      <c r="F100" s="9"/>
      <c r="G100" s="9"/>
      <c r="H100" s="9"/>
      <c r="I100" s="9"/>
      <c r="J100" s="9"/>
      <c r="K100" s="9"/>
      <c r="L100" s="8"/>
      <c r="M100" s="9"/>
      <c r="N100" s="369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B101" s="6"/>
      <c r="E101" s="5"/>
      <c r="F101" s="9"/>
      <c r="G101" s="9"/>
      <c r="H101" s="9"/>
      <c r="I101" s="9"/>
      <c r="J101" s="9"/>
      <c r="K101" s="9"/>
      <c r="L101" s="8"/>
      <c r="M101" s="9"/>
      <c r="N101" s="369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B102" s="6"/>
      <c r="E102" s="5"/>
      <c r="F102" s="9"/>
      <c r="G102" s="9"/>
      <c r="H102" s="9"/>
      <c r="I102" s="9"/>
      <c r="J102" s="9"/>
      <c r="K102" s="9"/>
      <c r="L102" s="8"/>
      <c r="M102" s="9"/>
      <c r="N102" s="369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B103" s="6"/>
      <c r="E103" s="5"/>
      <c r="F103" s="9"/>
      <c r="G103" s="9"/>
      <c r="H103" s="9"/>
      <c r="I103" s="9"/>
      <c r="J103" s="9"/>
      <c r="K103" s="9"/>
      <c r="L103" s="8"/>
      <c r="M103" s="9"/>
      <c r="N103" s="369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B104" s="6"/>
      <c r="E104" s="5"/>
      <c r="F104" s="9"/>
      <c r="G104" s="9"/>
      <c r="H104" s="9"/>
      <c r="I104" s="9"/>
      <c r="J104" s="9"/>
      <c r="K104" s="9"/>
      <c r="L104" s="8"/>
      <c r="M104" s="9"/>
      <c r="N104" s="369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B105" s="6"/>
      <c r="E105" s="5"/>
      <c r="F105" s="9"/>
      <c r="G105" s="9"/>
      <c r="H105" s="9"/>
      <c r="I105" s="9"/>
      <c r="J105" s="9"/>
      <c r="K105" s="9"/>
      <c r="L105" s="8"/>
      <c r="M105" s="9"/>
      <c r="N105" s="369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B106" s="6"/>
      <c r="E106" s="5"/>
      <c r="F106" s="9"/>
      <c r="G106" s="9"/>
      <c r="H106" s="9"/>
      <c r="I106" s="9"/>
      <c r="J106" s="9"/>
      <c r="K106" s="9"/>
      <c r="L106" s="8"/>
      <c r="M106" s="9"/>
      <c r="N106" s="369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B107" s="6"/>
      <c r="E107" s="5"/>
      <c r="F107" s="9"/>
      <c r="G107" s="9"/>
      <c r="H107" s="9"/>
      <c r="I107" s="9"/>
      <c r="J107" s="9"/>
      <c r="K107" s="9"/>
      <c r="L107" s="8"/>
      <c r="M107" s="9"/>
      <c r="N107" s="369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B108" s="6"/>
      <c r="E108" s="5"/>
      <c r="F108" s="9"/>
      <c r="G108" s="9"/>
      <c r="H108" s="9"/>
      <c r="I108" s="9"/>
      <c r="J108" s="9"/>
      <c r="K108" s="9"/>
      <c r="L108" s="8"/>
      <c r="M108" s="9"/>
      <c r="N108" s="369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B109" s="6"/>
      <c r="E109" s="5"/>
      <c r="F109" s="9"/>
      <c r="G109" s="9"/>
      <c r="H109" s="9"/>
      <c r="I109" s="9"/>
      <c r="J109" s="9"/>
      <c r="K109" s="9"/>
      <c r="L109" s="8"/>
      <c r="M109" s="9"/>
      <c r="N109" s="369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B110" s="6"/>
      <c r="E110" s="5"/>
      <c r="F110" s="9"/>
      <c r="G110" s="9"/>
      <c r="H110" s="9"/>
      <c r="I110" s="9"/>
      <c r="J110" s="9"/>
      <c r="K110" s="9"/>
      <c r="L110" s="8"/>
      <c r="M110" s="9"/>
      <c r="N110" s="369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B111" s="6"/>
      <c r="E111" s="5"/>
      <c r="F111" s="9"/>
      <c r="G111" s="9"/>
      <c r="H111" s="9"/>
      <c r="I111" s="9"/>
      <c r="J111" s="9"/>
      <c r="K111" s="9"/>
      <c r="L111" s="8"/>
      <c r="M111" s="9"/>
      <c r="N111" s="369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B112" s="6"/>
      <c r="E112" s="5"/>
      <c r="F112" s="9"/>
      <c r="G112" s="9"/>
      <c r="H112" s="9"/>
      <c r="I112" s="9"/>
      <c r="J112" s="9"/>
      <c r="K112" s="9"/>
      <c r="L112" s="8"/>
      <c r="M112" s="9"/>
      <c r="N112" s="369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B113" s="6"/>
      <c r="E113" s="5"/>
      <c r="F113" s="9"/>
      <c r="G113" s="9"/>
      <c r="H113" s="9"/>
      <c r="I113" s="9"/>
      <c r="J113" s="9"/>
      <c r="K113" s="9"/>
      <c r="L113" s="8"/>
      <c r="M113" s="9"/>
      <c r="N113" s="369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B114" s="6"/>
      <c r="E114" s="5"/>
      <c r="F114" s="9"/>
      <c r="G114" s="9"/>
      <c r="H114" s="9"/>
      <c r="I114" s="9"/>
      <c r="J114" s="9"/>
      <c r="K114" s="9"/>
      <c r="L114" s="8"/>
      <c r="M114" s="9"/>
      <c r="N114" s="369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B115" s="6"/>
      <c r="E115" s="5"/>
      <c r="F115" s="9"/>
      <c r="G115" s="9"/>
      <c r="H115" s="9"/>
      <c r="I115" s="9"/>
      <c r="J115" s="9"/>
      <c r="K115" s="9"/>
      <c r="L115" s="8"/>
      <c r="M115" s="9"/>
      <c r="N115" s="369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s="2" customFormat="1" x14ac:dyDescent="0.35">
      <c r="A116" s="1"/>
      <c r="B116" s="6"/>
      <c r="E116" s="5"/>
      <c r="F116" s="9"/>
      <c r="G116" s="9"/>
      <c r="H116" s="9"/>
      <c r="I116" s="9"/>
      <c r="J116" s="9"/>
      <c r="K116" s="9"/>
      <c r="L116" s="8"/>
      <c r="M116" s="9"/>
      <c r="N116" s="369"/>
      <c r="O116" s="8"/>
      <c r="P116" s="8"/>
      <c r="Q116" s="8"/>
      <c r="T116" s="4"/>
      <c r="U116" s="1"/>
      <c r="W116" s="3"/>
      <c r="X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</row>
    <row r="117" spans="1:78" s="2" customFormat="1" x14ac:dyDescent="0.35">
      <c r="A117" s="1"/>
      <c r="B117" s="6"/>
      <c r="E117" s="5"/>
      <c r="F117" s="9"/>
      <c r="G117" s="9"/>
      <c r="H117" s="9"/>
      <c r="I117" s="9"/>
      <c r="J117" s="9"/>
      <c r="K117" s="9"/>
      <c r="L117" s="8"/>
      <c r="M117" s="9"/>
      <c r="N117" s="369"/>
      <c r="O117" s="8"/>
      <c r="P117" s="8"/>
      <c r="Q117" s="8"/>
      <c r="T117" s="4"/>
      <c r="U117" s="1"/>
      <c r="W117" s="3"/>
      <c r="X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</row>
    <row r="118" spans="1:78" s="2" customFormat="1" x14ac:dyDescent="0.35">
      <c r="A118" s="1"/>
      <c r="B118" s="6"/>
      <c r="E118" s="5"/>
      <c r="F118" s="9"/>
      <c r="G118" s="9"/>
      <c r="H118" s="9"/>
      <c r="I118" s="9"/>
      <c r="J118" s="9"/>
      <c r="K118" s="9"/>
      <c r="L118" s="8"/>
      <c r="M118" s="9"/>
      <c r="N118" s="369"/>
      <c r="O118" s="8"/>
      <c r="P118" s="8"/>
      <c r="Q118" s="8"/>
      <c r="T118" s="4"/>
      <c r="U118" s="1"/>
      <c r="W118" s="3"/>
      <c r="X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</row>
    <row r="119" spans="1:78" s="2" customFormat="1" x14ac:dyDescent="0.35">
      <c r="A119" s="1"/>
      <c r="B119" s="6"/>
      <c r="E119" s="5"/>
      <c r="F119" s="9"/>
      <c r="G119" s="9"/>
      <c r="H119" s="9"/>
      <c r="I119" s="9"/>
      <c r="J119" s="9"/>
      <c r="K119" s="9"/>
      <c r="L119" s="8"/>
      <c r="M119" s="9"/>
      <c r="N119" s="369"/>
      <c r="O119" s="8"/>
      <c r="P119" s="8"/>
      <c r="Q119" s="8"/>
      <c r="T119" s="4"/>
      <c r="U119" s="1"/>
      <c r="W119" s="3"/>
      <c r="X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</row>
    <row r="120" spans="1:78" x14ac:dyDescent="0.35">
      <c r="G120" s="9"/>
      <c r="H120" s="9"/>
      <c r="I120" s="9"/>
      <c r="J120" s="9"/>
      <c r="K120" s="9"/>
      <c r="L120" s="8"/>
      <c r="M120" s="9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O126" s="8"/>
      <c r="P126" s="8"/>
      <c r="Q126" s="8"/>
    </row>
    <row r="127" spans="1:78" x14ac:dyDescent="0.35">
      <c r="G127" s="9"/>
      <c r="H127" s="9"/>
      <c r="I127" s="9"/>
      <c r="J127" s="9"/>
      <c r="K127" s="9"/>
      <c r="L127" s="8"/>
      <c r="M127" s="9"/>
      <c r="O127" s="8"/>
      <c r="P127" s="8"/>
      <c r="Q127" s="8"/>
    </row>
    <row r="128" spans="1:78" x14ac:dyDescent="0.35">
      <c r="G128" s="9"/>
      <c r="H128" s="9"/>
      <c r="I128" s="9"/>
      <c r="J128" s="9"/>
      <c r="K128" s="9"/>
      <c r="L128" s="8"/>
      <c r="M128" s="9"/>
      <c r="O128" s="8"/>
      <c r="P128" s="8"/>
      <c r="Q128" s="8"/>
    </row>
    <row r="129" spans="1:78" x14ac:dyDescent="0.35">
      <c r="G129" s="9"/>
      <c r="H129" s="9"/>
      <c r="I129" s="9"/>
      <c r="J129" s="9"/>
      <c r="K129" s="9"/>
      <c r="L129" s="8"/>
      <c r="M129" s="9"/>
      <c r="O129" s="8"/>
      <c r="P129" s="8"/>
      <c r="Q129" s="8"/>
    </row>
    <row r="130" spans="1:78" x14ac:dyDescent="0.35">
      <c r="G130" s="9"/>
      <c r="H130" s="9"/>
      <c r="I130" s="9"/>
      <c r="J130" s="9"/>
      <c r="K130" s="9"/>
      <c r="L130" s="8"/>
      <c r="M130" s="9"/>
      <c r="O130" s="8"/>
      <c r="P130" s="8"/>
      <c r="Q130" s="8"/>
    </row>
    <row r="131" spans="1:78" s="2" customFormat="1" x14ac:dyDescent="0.35">
      <c r="A131" s="1"/>
      <c r="B131" s="6"/>
      <c r="E131" s="5"/>
      <c r="G131" s="9"/>
      <c r="H131" s="9"/>
      <c r="I131" s="9"/>
      <c r="J131" s="9"/>
      <c r="K131" s="9"/>
      <c r="L131" s="8"/>
      <c r="M131" s="9"/>
      <c r="N131" s="369"/>
      <c r="O131" s="8"/>
      <c r="P131" s="8"/>
      <c r="Q131" s="8"/>
      <c r="T131" s="4"/>
      <c r="U131" s="1"/>
      <c r="W131" s="3"/>
      <c r="X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</row>
    <row r="132" spans="1:78" s="2" customFormat="1" x14ac:dyDescent="0.35">
      <c r="A132" s="1"/>
      <c r="B132" s="6"/>
      <c r="E132" s="5"/>
      <c r="G132" s="9"/>
      <c r="H132" s="9"/>
      <c r="I132" s="9"/>
      <c r="J132" s="9"/>
      <c r="K132" s="9"/>
      <c r="L132" s="8"/>
      <c r="M132" s="9"/>
      <c r="N132" s="369"/>
      <c r="O132" s="8"/>
      <c r="P132" s="8"/>
      <c r="Q132" s="8"/>
      <c r="T132" s="4"/>
      <c r="U132" s="1"/>
      <c r="W132" s="3"/>
      <c r="X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</row>
    <row r="159" spans="1:77" s="5" customFormat="1" x14ac:dyDescent="0.35">
      <c r="A159" s="1"/>
      <c r="B159" s="6"/>
      <c r="C159" s="2"/>
      <c r="D159" s="7">
        <v>0.35416666666666669</v>
      </c>
      <c r="F159" s="2"/>
      <c r="G159" s="2"/>
      <c r="H159" s="2"/>
      <c r="I159" s="2"/>
      <c r="J159" s="2"/>
      <c r="K159" s="2"/>
      <c r="L159" s="3"/>
      <c r="M159" s="2"/>
      <c r="N159" s="369"/>
      <c r="O159" s="3"/>
      <c r="P159" s="3"/>
      <c r="Q159" s="3"/>
      <c r="R159" s="2"/>
      <c r="S159" s="2"/>
      <c r="T159" s="4"/>
      <c r="U159" s="1"/>
      <c r="V159" s="2"/>
      <c r="W159" s="3"/>
      <c r="X159" s="1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</row>
  </sheetData>
  <autoFilter ref="A4:BX59">
    <sortState ref="A5:BX56">
      <sortCondition descending="1" ref="C4:C52"/>
    </sortState>
  </autoFilter>
  <mergeCells count="11">
    <mergeCell ref="AV3:AX3"/>
    <mergeCell ref="W2:Y2"/>
    <mergeCell ref="AB3:AD3"/>
    <mergeCell ref="AG3:AI3"/>
    <mergeCell ref="AL3:AN3"/>
    <mergeCell ref="AQ3:AS3"/>
    <mergeCell ref="BA3:BC3"/>
    <mergeCell ref="BF3:BH3"/>
    <mergeCell ref="BK3:BM3"/>
    <mergeCell ref="BP3:BR3"/>
    <mergeCell ref="BU3:BW3"/>
  </mergeCells>
  <conditionalFormatting sqref="AA18 AA36:AA38 Z6:AA8 AF6:AF8 AK6:AK9 AP6:AP9 AU6:AU9 AZ6:AZ9 BE6:BE9 BJ6:BJ9 BO6:BO9 BT6:BT9 BT11:BT12 BO11:BO12">
    <cfRule type="cellIs" dxfId="2175" priority="771" operator="lessThan">
      <formula>1</formula>
    </cfRule>
  </conditionalFormatting>
  <conditionalFormatting sqref="W34 W49 W53:W54 W23 W36:W38 W6:W7 W30">
    <cfRule type="cellIs" dxfId="2174" priority="770" operator="lessThan">
      <formula>N6</formula>
    </cfRule>
  </conditionalFormatting>
  <conditionalFormatting sqref="Z34">
    <cfRule type="cellIs" dxfId="2173" priority="768" operator="lessThan">
      <formula>1</formula>
    </cfRule>
  </conditionalFormatting>
  <conditionalFormatting sqref="G34 G6:G7">
    <cfRule type="cellIs" dxfId="2172" priority="769" operator="lessThan">
      <formula>F6</formula>
    </cfRule>
  </conditionalFormatting>
  <conditionalFormatting sqref="AA34">
    <cfRule type="cellIs" dxfId="2171" priority="767" operator="lessThan">
      <formula>1</formula>
    </cfRule>
  </conditionalFormatting>
  <conditionalFormatting sqref="Z51">
    <cfRule type="cellIs" dxfId="2170" priority="765" operator="lessThan">
      <formula>1</formula>
    </cfRule>
  </conditionalFormatting>
  <conditionalFormatting sqref="G51">
    <cfRule type="cellIs" dxfId="2169" priority="766" operator="lessThan">
      <formula>F51</formula>
    </cfRule>
  </conditionalFormatting>
  <conditionalFormatting sqref="AA51">
    <cfRule type="cellIs" dxfId="2168" priority="764" operator="lessThan">
      <formula>1</formula>
    </cfRule>
  </conditionalFormatting>
  <conditionalFormatting sqref="AA31">
    <cfRule type="cellIs" dxfId="2167" priority="760" operator="lessThan">
      <formula>1</formula>
    </cfRule>
  </conditionalFormatting>
  <conditionalFormatting sqref="G31">
    <cfRule type="cellIs" dxfId="2166" priority="763" operator="lessThan">
      <formula>F31</formula>
    </cfRule>
  </conditionalFormatting>
  <conditionalFormatting sqref="W31">
    <cfRule type="cellIs" dxfId="2165" priority="762" operator="lessThan">
      <formula>N31</formula>
    </cfRule>
  </conditionalFormatting>
  <conditionalFormatting sqref="Z31">
    <cfRule type="cellIs" dxfId="2164" priority="761" operator="lessThan">
      <formula>1</formula>
    </cfRule>
  </conditionalFormatting>
  <conditionalFormatting sqref="G49">
    <cfRule type="cellIs" dxfId="2163" priority="756" operator="lessThan">
      <formula>F49</formula>
    </cfRule>
  </conditionalFormatting>
  <conditionalFormatting sqref="Z49">
    <cfRule type="cellIs" dxfId="2162" priority="755" operator="lessThan">
      <formula>1</formula>
    </cfRule>
  </conditionalFormatting>
  <conditionalFormatting sqref="AA49">
    <cfRule type="cellIs" dxfId="2161" priority="754" operator="lessThan">
      <formula>1</formula>
    </cfRule>
  </conditionalFormatting>
  <conditionalFormatting sqref="G54">
    <cfRule type="cellIs" dxfId="2160" priority="753" operator="lessThan">
      <formula>F54</formula>
    </cfRule>
  </conditionalFormatting>
  <conditionalFormatting sqref="Z54">
    <cfRule type="cellIs" dxfId="2159" priority="752" operator="lessThan">
      <formula>1</formula>
    </cfRule>
  </conditionalFormatting>
  <conditionalFormatting sqref="G53">
    <cfRule type="cellIs" dxfId="2158" priority="751" operator="lessThan">
      <formula>F53</formula>
    </cfRule>
  </conditionalFormatting>
  <conditionalFormatting sqref="AA53">
    <cfRule type="cellIs" dxfId="2157" priority="749" operator="lessThan">
      <formula>1</formula>
    </cfRule>
  </conditionalFormatting>
  <conditionalFormatting sqref="Z53">
    <cfRule type="cellIs" dxfId="2156" priority="750" operator="lessThan">
      <formula>1</formula>
    </cfRule>
  </conditionalFormatting>
  <conditionalFormatting sqref="G23">
    <cfRule type="cellIs" dxfId="2155" priority="748" operator="lessThan">
      <formula>F23</formula>
    </cfRule>
  </conditionalFormatting>
  <conditionalFormatting sqref="AA23">
    <cfRule type="cellIs" dxfId="2154" priority="746" operator="lessThan">
      <formula>1</formula>
    </cfRule>
  </conditionalFormatting>
  <conditionalFormatting sqref="Z23">
    <cfRule type="cellIs" dxfId="2153" priority="747" operator="lessThan">
      <formula>1</formula>
    </cfRule>
  </conditionalFormatting>
  <conditionalFormatting sqref="G30">
    <cfRule type="cellIs" dxfId="2152" priority="745" operator="lessThan">
      <formula>F30</formula>
    </cfRule>
  </conditionalFormatting>
  <conditionalFormatting sqref="AA30">
    <cfRule type="cellIs" dxfId="2151" priority="743" operator="lessThan">
      <formula>1</formula>
    </cfRule>
  </conditionalFormatting>
  <conditionalFormatting sqref="Z30">
    <cfRule type="cellIs" dxfId="2150" priority="744" operator="lessThan">
      <formula>1</formula>
    </cfRule>
  </conditionalFormatting>
  <conditionalFormatting sqref="H34 H49 H53:H54 H51 H23 H30 J36 J6:J7">
    <cfRule type="cellIs" dxfId="2149" priority="742" operator="greaterThan">
      <formula>1</formula>
    </cfRule>
  </conditionalFormatting>
  <conditionalFormatting sqref="H31:I31 H38 H36 H6:H7">
    <cfRule type="cellIs" dxfId="2148" priority="741" operator="greaterThan">
      <formula>1</formula>
    </cfRule>
  </conditionalFormatting>
  <conditionalFormatting sqref="J51">
    <cfRule type="cellIs" dxfId="2147" priority="740" operator="greaterThan">
      <formula>1</formula>
    </cfRule>
  </conditionalFormatting>
  <conditionalFormatting sqref="J30">
    <cfRule type="cellIs" dxfId="2146" priority="738" operator="greaterThan">
      <formula>1</formula>
    </cfRule>
  </conditionalFormatting>
  <conditionalFormatting sqref="J34">
    <cfRule type="cellIs" dxfId="2145" priority="737" operator="greaterThan">
      <formula>1</formula>
    </cfRule>
  </conditionalFormatting>
  <conditionalFormatting sqref="J49">
    <cfRule type="cellIs" dxfId="2144" priority="736" operator="greaterThan">
      <formula>1</formula>
    </cfRule>
  </conditionalFormatting>
  <conditionalFormatting sqref="AZ49 BE49 BJ49 BT49">
    <cfRule type="cellIs" dxfId="2143" priority="731" operator="lessThan">
      <formula>1</formula>
    </cfRule>
  </conditionalFormatting>
  <conditionalFormatting sqref="AQ49 AB49 BF49 BA49 BK49 BP49 BU49 AG49 AL49 AV49 AB53 AB51 BA18 BF18 AB18 AG18 AV18 BK18 BP18 BU18 AQ18 AL18 BK25 BP25 BU25 AQ25 AL25 AB36:AB38 AG36:AG38 AL36:AL38 AQ36:AQ38 AV36:AV38 BA36:BA38 BF36:BF38 BK36:BK38 BP36:BP38 BU36:BU38 BA6:BA9 BF6:BF9 AB6:AB9 AG6:AG9 AV6:AV9 BK6:BK9 BP6:BP9 BU6:BU9 AQ6:AQ9 AL6:AL9 BA31 BF31 AB30:AB31 AG31 AV31 BK31 BP31 BU31 AQ31 AL31 AL34 AQ34 BU34 BP34 BK34 AV34 AG34 AB34 BF34 BA34">
    <cfRule type="cellIs" dxfId="2142" priority="735" operator="equal">
      <formula>0</formula>
    </cfRule>
  </conditionalFormatting>
  <conditionalFormatting sqref="AH41 BB41 AW41 BV41 BQ41 BL41 BG41 AR41 AM41 AC41 AR36:AR37 AH36:AH38 AM36:AM38 AC36:AC38 AW36:AW38 BB36:BB38 BG36:BG38 BL36:BL38 BQ36:BQ38 BV36:BV38 AH49 BB49 AW49 BV49 BQ49 BL49 BG49 AR49 AM49 AC49 AC22:AC28 AC6:AC9 AH5:AH9 AM5:AM9 AR5:AR9 AW5:AW9 BB5:BB9 BG5:BG9 BL5:BL9 BQ5:BQ9 BV5:BV9 BV30:BV31 BQ30:BQ31 BL30:BL31 BG30:BG31 BB30:BB31 AW30:AW31 AR30:AR31 AM30:AM31 AH30:AH31 AC30:AC31 BV15:BV28 BQ15:BQ28 BL15:BL28 BG15:BG28 BB15:BB28 AW15:AW28 AR15:AR28 AM15:AM28 AH15:AH28 AC15:AC19 BV11:BV13 BQ11:BQ13 BL11:BL13 BG11:BG13 BB11:BB13 AW11:AW13 AR11:AR13 AM11:AM13 AH11:AH13 AC11:AC13 AC34 AH34 AM34 AR34 AW34 BB34 BG34 BL34 BQ34 BV34">
    <cfRule type="cellIs" dxfId="2141" priority="734" operator="lessThan">
      <formula>$R5</formula>
    </cfRule>
  </conditionalFormatting>
  <conditionalFormatting sqref="AZ31 BE31 BJ31 BT31">
    <cfRule type="cellIs" dxfId="2140" priority="733" operator="lessThan">
      <formula>1</formula>
    </cfRule>
  </conditionalFormatting>
  <conditionalFormatting sqref="AZ53 BE53 BJ53 BT53">
    <cfRule type="cellIs" dxfId="2139" priority="730" operator="lessThan">
      <formula>1</formula>
    </cfRule>
  </conditionalFormatting>
  <conditionalFormatting sqref="BA23">
    <cfRule type="cellIs" dxfId="2138" priority="727" operator="equal">
      <formula>0</formula>
    </cfRule>
  </conditionalFormatting>
  <conditionalFormatting sqref="AZ23 BE23 BJ23 BT23">
    <cfRule type="cellIs" dxfId="2137" priority="729" operator="lessThan">
      <formula>1</formula>
    </cfRule>
  </conditionalFormatting>
  <conditionalFormatting sqref="AZ30 BE30 BJ30 BT30">
    <cfRule type="cellIs" dxfId="2136" priority="728" operator="lessThan">
      <formula>1</formula>
    </cfRule>
  </conditionalFormatting>
  <conditionalFormatting sqref="BA30">
    <cfRule type="cellIs" dxfId="2135" priority="726" operator="equal">
      <formula>0</formula>
    </cfRule>
  </conditionalFormatting>
  <conditionalFormatting sqref="BF23">
    <cfRule type="cellIs" dxfId="2134" priority="725" operator="equal">
      <formula>0</formula>
    </cfRule>
  </conditionalFormatting>
  <conditionalFormatting sqref="BF30">
    <cfRule type="cellIs" dxfId="2133" priority="724" operator="equal">
      <formula>0</formula>
    </cfRule>
  </conditionalFormatting>
  <conditionalFormatting sqref="BK23">
    <cfRule type="cellIs" dxfId="2132" priority="723" operator="equal">
      <formula>0</formula>
    </cfRule>
  </conditionalFormatting>
  <conditionalFormatting sqref="BK30">
    <cfRule type="cellIs" dxfId="2131" priority="722" operator="equal">
      <formula>0</formula>
    </cfRule>
  </conditionalFormatting>
  <conditionalFormatting sqref="BP23">
    <cfRule type="cellIs" dxfId="2130" priority="721" operator="equal">
      <formula>0</formula>
    </cfRule>
  </conditionalFormatting>
  <conditionalFormatting sqref="BP30">
    <cfRule type="cellIs" dxfId="2129" priority="720" operator="equal">
      <formula>0</formula>
    </cfRule>
  </conditionalFormatting>
  <conditionalFormatting sqref="BU23">
    <cfRule type="cellIs" dxfId="2128" priority="719" operator="equal">
      <formula>0</formula>
    </cfRule>
  </conditionalFormatting>
  <conditionalFormatting sqref="BU30">
    <cfRule type="cellIs" dxfId="2127" priority="718" operator="equal">
      <formula>0</formula>
    </cfRule>
  </conditionalFormatting>
  <conditionalFormatting sqref="AZ51 BE51 BJ51 BT51">
    <cfRule type="cellIs" dxfId="2126" priority="716" operator="lessThan">
      <formula>1</formula>
    </cfRule>
  </conditionalFormatting>
  <conditionalFormatting sqref="AZ34 BE34 BJ34 BT34">
    <cfRule type="cellIs" dxfId="2125" priority="717" operator="lessThan">
      <formula>1</formula>
    </cfRule>
  </conditionalFormatting>
  <conditionalFormatting sqref="AB49">
    <cfRule type="cellIs" dxfId="2124" priority="712" operator="equal">
      <formula>0</formula>
    </cfRule>
  </conditionalFormatting>
  <conditionalFormatting sqref="AB23">
    <cfRule type="cellIs" dxfId="2123" priority="715" operator="equal">
      <formula>0</formula>
    </cfRule>
  </conditionalFormatting>
  <conditionalFormatting sqref="AB31">
    <cfRule type="cellIs" dxfId="2122" priority="714" operator="equal">
      <formula>0</formula>
    </cfRule>
  </conditionalFormatting>
  <conditionalFormatting sqref="AB30">
    <cfRule type="cellIs" dxfId="2121" priority="713" operator="equal">
      <formula>0</formula>
    </cfRule>
  </conditionalFormatting>
  <conditionalFormatting sqref="AB34">
    <cfRule type="cellIs" dxfId="2120" priority="711" operator="equal">
      <formula>0</formula>
    </cfRule>
  </conditionalFormatting>
  <conditionalFormatting sqref="AB23">
    <cfRule type="cellIs" dxfId="2119" priority="710" operator="equal">
      <formula>0</formula>
    </cfRule>
  </conditionalFormatting>
  <conditionalFormatting sqref="AF51">
    <cfRule type="cellIs" dxfId="2118" priority="708" operator="lessThan">
      <formula>1</formula>
    </cfRule>
  </conditionalFormatting>
  <conditionalFormatting sqref="AF34">
    <cfRule type="cellIs" dxfId="2117" priority="709" operator="lessThan">
      <formula>1</formula>
    </cfRule>
  </conditionalFormatting>
  <conditionalFormatting sqref="AF31">
    <cfRule type="cellIs" dxfId="2116" priority="707" operator="lessThan">
      <formula>1</formula>
    </cfRule>
  </conditionalFormatting>
  <conditionalFormatting sqref="AF49">
    <cfRule type="cellIs" dxfId="2115" priority="705" operator="lessThan">
      <formula>1</formula>
    </cfRule>
  </conditionalFormatting>
  <conditionalFormatting sqref="AF53">
    <cfRule type="cellIs" dxfId="2114" priority="704" operator="lessThan">
      <formula>1</formula>
    </cfRule>
  </conditionalFormatting>
  <conditionalFormatting sqref="AF23">
    <cfRule type="cellIs" dxfId="2113" priority="703" operator="lessThan">
      <formula>1</formula>
    </cfRule>
  </conditionalFormatting>
  <conditionalFormatting sqref="AF30">
    <cfRule type="cellIs" dxfId="2112" priority="702" operator="lessThan">
      <formula>1</formula>
    </cfRule>
  </conditionalFormatting>
  <conditionalFormatting sqref="AP31">
    <cfRule type="cellIs" dxfId="2111" priority="700" operator="lessThan">
      <formula>1</formula>
    </cfRule>
  </conditionalFormatting>
  <conditionalFormatting sqref="AK31 AU31">
    <cfRule type="cellIs" dxfId="2110" priority="701" operator="lessThan">
      <formula>1</formula>
    </cfRule>
  </conditionalFormatting>
  <conditionalFormatting sqref="AU49 AK49 AP49">
    <cfRule type="cellIs" dxfId="2109" priority="698" operator="lessThan">
      <formula>1</formula>
    </cfRule>
  </conditionalFormatting>
  <conditionalFormatting sqref="AU53 AK53 AP53">
    <cfRule type="cellIs" dxfId="2108" priority="697" operator="lessThan">
      <formula>1</formula>
    </cfRule>
  </conditionalFormatting>
  <conditionalFormatting sqref="AQ23">
    <cfRule type="cellIs" dxfId="2107" priority="690" operator="equal">
      <formula>0</formula>
    </cfRule>
  </conditionalFormatting>
  <conditionalFormatting sqref="AL30">
    <cfRule type="cellIs" dxfId="2106" priority="691" operator="equal">
      <formula>0</formula>
    </cfRule>
  </conditionalFormatting>
  <conditionalFormatting sqref="AU23 AK23 AP23">
    <cfRule type="cellIs" dxfId="2105" priority="696" operator="lessThan">
      <formula>1</formula>
    </cfRule>
  </conditionalFormatting>
  <conditionalFormatting sqref="AG23">
    <cfRule type="cellIs" dxfId="2104" priority="695" operator="equal">
      <formula>0</formula>
    </cfRule>
  </conditionalFormatting>
  <conditionalFormatting sqref="AU30 AK30 AP30">
    <cfRule type="cellIs" dxfId="2103" priority="694" operator="lessThan">
      <formula>1</formula>
    </cfRule>
  </conditionalFormatting>
  <conditionalFormatting sqref="AG30">
    <cfRule type="cellIs" dxfId="2102" priority="693" operator="equal">
      <formula>0</formula>
    </cfRule>
  </conditionalFormatting>
  <conditionalFormatting sqref="AV23">
    <cfRule type="cellIs" dxfId="2101" priority="688" operator="equal">
      <formula>0</formula>
    </cfRule>
  </conditionalFormatting>
  <conditionalFormatting sqref="AV30">
    <cfRule type="cellIs" dxfId="2100" priority="687" operator="equal">
      <formula>0</formula>
    </cfRule>
  </conditionalFormatting>
  <conditionalFormatting sqref="AL23">
    <cfRule type="cellIs" dxfId="2099" priority="692" operator="equal">
      <formula>0</formula>
    </cfRule>
  </conditionalFormatting>
  <conditionalFormatting sqref="AQ30">
    <cfRule type="cellIs" dxfId="2098" priority="689" operator="equal">
      <formula>0</formula>
    </cfRule>
  </conditionalFormatting>
  <conditionalFormatting sqref="AU51 AK51 AP51">
    <cfRule type="cellIs" dxfId="2097" priority="685" operator="lessThan">
      <formula>1</formula>
    </cfRule>
  </conditionalFormatting>
  <conditionalFormatting sqref="AU34 AK34 AP34">
    <cfRule type="cellIs" dxfId="2096" priority="686" operator="lessThan">
      <formula>1</formula>
    </cfRule>
  </conditionalFormatting>
  <conditionalFormatting sqref="J31">
    <cfRule type="cellIs" dxfId="2095" priority="683" operator="greaterThan">
      <formula>1</formula>
    </cfRule>
  </conditionalFormatting>
  <conditionalFormatting sqref="I51">
    <cfRule type="cellIs" dxfId="2094" priority="682" operator="greaterThan">
      <formula>1</formula>
    </cfRule>
  </conditionalFormatting>
  <conditionalFormatting sqref="Z38">
    <cfRule type="cellIs" dxfId="2093" priority="681" operator="lessThan">
      <formula>1</formula>
    </cfRule>
  </conditionalFormatting>
  <conditionalFormatting sqref="G37">
    <cfRule type="cellIs" dxfId="2092" priority="680" operator="lessThan">
      <formula>F37</formula>
    </cfRule>
  </conditionalFormatting>
  <conditionalFormatting sqref="W37">
    <cfRule type="cellIs" dxfId="2091" priority="679" operator="lessThan">
      <formula>N37</formula>
    </cfRule>
  </conditionalFormatting>
  <conditionalFormatting sqref="Z37">
    <cfRule type="cellIs" dxfId="2090" priority="678" operator="lessThan">
      <formula>1</formula>
    </cfRule>
  </conditionalFormatting>
  <conditionalFormatting sqref="AA37">
    <cfRule type="cellIs" dxfId="2089" priority="677" operator="lessThan">
      <formula>1</formula>
    </cfRule>
  </conditionalFormatting>
  <conditionalFormatting sqref="H37">
    <cfRule type="cellIs" dxfId="2088" priority="676" operator="greaterThan">
      <formula>1</formula>
    </cfRule>
  </conditionalFormatting>
  <conditionalFormatting sqref="BT37:BT38">
    <cfRule type="cellIs" dxfId="2087" priority="675" operator="lessThan">
      <formula>1</formula>
    </cfRule>
  </conditionalFormatting>
  <conditionalFormatting sqref="AB36">
    <cfRule type="cellIs" dxfId="2086" priority="672" operator="equal">
      <formula>0</formula>
    </cfRule>
  </conditionalFormatting>
  <conditionalFormatting sqref="BT36 BJ36:BJ38 BE36:BE38 AZ36:AZ38">
    <cfRule type="cellIs" dxfId="2085" priority="671" operator="lessThan">
      <formula>1</formula>
    </cfRule>
  </conditionalFormatting>
  <conditionalFormatting sqref="G36">
    <cfRule type="cellIs" dxfId="2084" priority="674" operator="lessThan">
      <formula>F36</formula>
    </cfRule>
  </conditionalFormatting>
  <conditionalFormatting sqref="Z36">
    <cfRule type="cellIs" dxfId="2083" priority="673" operator="lessThan">
      <formula>1</formula>
    </cfRule>
  </conditionalFormatting>
  <conditionalFormatting sqref="AB36">
    <cfRule type="cellIs" dxfId="2082" priority="670" operator="equal">
      <formula>0</formula>
    </cfRule>
  </conditionalFormatting>
  <conditionalFormatting sqref="AF36:AF38">
    <cfRule type="cellIs" dxfId="2081" priority="669" operator="lessThan">
      <formula>1</formula>
    </cfRule>
  </conditionalFormatting>
  <conditionalFormatting sqref="AU36:AU38 AP36:AP38 AK36:AK38">
    <cfRule type="cellIs" dxfId="2080" priority="668" operator="lessThan">
      <formula>1</formula>
    </cfRule>
  </conditionalFormatting>
  <conditionalFormatting sqref="I23">
    <cfRule type="cellIs" dxfId="2079" priority="667" operator="greaterThan">
      <formula>1</formula>
    </cfRule>
  </conditionalFormatting>
  <conditionalFormatting sqref="G18">
    <cfRule type="cellIs" dxfId="2078" priority="666" operator="lessThan">
      <formula>F18</formula>
    </cfRule>
  </conditionalFormatting>
  <conditionalFormatting sqref="W18">
    <cfRule type="cellIs" dxfId="2077" priority="665" operator="lessThan">
      <formula>N18</formula>
    </cfRule>
  </conditionalFormatting>
  <conditionalFormatting sqref="Z18">
    <cfRule type="cellIs" dxfId="2076" priority="664" operator="lessThan">
      <formula>1</formula>
    </cfRule>
  </conditionalFormatting>
  <conditionalFormatting sqref="AZ18 BE18 BJ18 BT18">
    <cfRule type="cellIs" dxfId="2075" priority="663" operator="lessThan">
      <formula>1</formula>
    </cfRule>
  </conditionalFormatting>
  <conditionalFormatting sqref="BA15">
    <cfRule type="cellIs" dxfId="2074" priority="662" operator="equal">
      <formula>0</formula>
    </cfRule>
  </conditionalFormatting>
  <conditionalFormatting sqref="BF15">
    <cfRule type="cellIs" dxfId="2073" priority="661" operator="equal">
      <formula>0</formula>
    </cfRule>
  </conditionalFormatting>
  <conditionalFormatting sqref="AF18">
    <cfRule type="cellIs" dxfId="2072" priority="660" operator="lessThan">
      <formula>1</formula>
    </cfRule>
  </conditionalFormatting>
  <conditionalFormatting sqref="AP18">
    <cfRule type="cellIs" dxfId="2071" priority="658" operator="lessThan">
      <formula>1</formula>
    </cfRule>
  </conditionalFormatting>
  <conditionalFormatting sqref="AK18 AU18">
    <cfRule type="cellIs" dxfId="2070" priority="659" operator="lessThan">
      <formula>1</formula>
    </cfRule>
  </conditionalFormatting>
  <conditionalFormatting sqref="AV15">
    <cfRule type="cellIs" dxfId="2069" priority="657" operator="equal">
      <formula>0</formula>
    </cfRule>
  </conditionalFormatting>
  <conditionalFormatting sqref="Z52">
    <cfRule type="cellIs" dxfId="2068" priority="654" operator="lessThan">
      <formula>1</formula>
    </cfRule>
  </conditionalFormatting>
  <conditionalFormatting sqref="AA52">
    <cfRule type="cellIs" dxfId="2067" priority="653" operator="lessThan">
      <formula>1</formula>
    </cfRule>
  </conditionalFormatting>
  <conditionalFormatting sqref="G52">
    <cfRule type="cellIs" dxfId="2066" priority="656" operator="lessThan">
      <formula>F52</formula>
    </cfRule>
  </conditionalFormatting>
  <conditionalFormatting sqref="W52">
    <cfRule type="cellIs" dxfId="2065" priority="655" operator="lessThan">
      <formula>N52</formula>
    </cfRule>
  </conditionalFormatting>
  <conditionalFormatting sqref="H52:I52">
    <cfRule type="cellIs" dxfId="2064" priority="652" operator="greaterThan">
      <formula>1</formula>
    </cfRule>
  </conditionalFormatting>
  <conditionalFormatting sqref="AB52">
    <cfRule type="cellIs" dxfId="2063" priority="651" operator="equal">
      <formula>0</formula>
    </cfRule>
  </conditionalFormatting>
  <conditionalFormatting sqref="AF52">
    <cfRule type="cellIs" dxfId="2062" priority="650" operator="lessThan">
      <formula>1</formula>
    </cfRule>
  </conditionalFormatting>
  <conditionalFormatting sqref="J52">
    <cfRule type="cellIs" dxfId="2061" priority="649" operator="greaterThan">
      <formula>1</formula>
    </cfRule>
  </conditionalFormatting>
  <conditionalFormatting sqref="H18">
    <cfRule type="cellIs" dxfId="2060" priority="648" operator="greaterThan">
      <formula>1</formula>
    </cfRule>
  </conditionalFormatting>
  <conditionalFormatting sqref="AZ20 BE20 BJ20 BT20">
    <cfRule type="cellIs" dxfId="2059" priority="641" operator="lessThan">
      <formula>1</formula>
    </cfRule>
  </conditionalFormatting>
  <conditionalFormatting sqref="BA20">
    <cfRule type="cellIs" dxfId="2058" priority="640" operator="equal">
      <formula>0</formula>
    </cfRule>
  </conditionalFormatting>
  <conditionalFormatting sqref="Z20">
    <cfRule type="cellIs" dxfId="2057" priority="645" operator="lessThan">
      <formula>1</formula>
    </cfRule>
  </conditionalFormatting>
  <conditionalFormatting sqref="AA20">
    <cfRule type="cellIs" dxfId="2056" priority="644" operator="lessThan">
      <formula>1</formula>
    </cfRule>
  </conditionalFormatting>
  <conditionalFormatting sqref="G20">
    <cfRule type="cellIs" dxfId="2055" priority="647" operator="lessThan">
      <formula>F20</formula>
    </cfRule>
  </conditionalFormatting>
  <conditionalFormatting sqref="W20">
    <cfRule type="cellIs" dxfId="2054" priority="646" operator="lessThan">
      <formula>N20</formula>
    </cfRule>
  </conditionalFormatting>
  <conditionalFormatting sqref="H20">
    <cfRule type="cellIs" dxfId="2053" priority="643" operator="greaterThan">
      <formula>1</formula>
    </cfRule>
  </conditionalFormatting>
  <conditionalFormatting sqref="AQ20">
    <cfRule type="cellIs" dxfId="2052" priority="642" operator="equal">
      <formula>0</formula>
    </cfRule>
  </conditionalFormatting>
  <conditionalFormatting sqref="BF20">
    <cfRule type="cellIs" dxfId="2051" priority="639" operator="equal">
      <formula>0</formula>
    </cfRule>
  </conditionalFormatting>
  <conditionalFormatting sqref="BK20">
    <cfRule type="cellIs" dxfId="2050" priority="638" operator="equal">
      <formula>0</formula>
    </cfRule>
  </conditionalFormatting>
  <conditionalFormatting sqref="BP20">
    <cfRule type="cellIs" dxfId="2049" priority="637" operator="equal">
      <formula>0</formula>
    </cfRule>
  </conditionalFormatting>
  <conditionalFormatting sqref="BU20">
    <cfRule type="cellIs" dxfId="2048" priority="636" operator="equal">
      <formula>0</formula>
    </cfRule>
  </conditionalFormatting>
  <conditionalFormatting sqref="BF20">
    <cfRule type="cellIs" dxfId="2047" priority="635" operator="equal">
      <formula>0</formula>
    </cfRule>
  </conditionalFormatting>
  <conditionalFormatting sqref="AB20">
    <cfRule type="cellIs" dxfId="2046" priority="634" operator="equal">
      <formula>0</formula>
    </cfRule>
  </conditionalFormatting>
  <conditionalFormatting sqref="AF20">
    <cfRule type="cellIs" dxfId="2045" priority="633" operator="lessThan">
      <formula>1</formula>
    </cfRule>
  </conditionalFormatting>
  <conditionalFormatting sqref="AP20">
    <cfRule type="cellIs" dxfId="2044" priority="631" operator="lessThan">
      <formula>1</formula>
    </cfRule>
  </conditionalFormatting>
  <conditionalFormatting sqref="AK20 AU20">
    <cfRule type="cellIs" dxfId="2043" priority="632" operator="lessThan">
      <formula>1</formula>
    </cfRule>
  </conditionalFormatting>
  <conditionalFormatting sqref="AG20">
    <cfRule type="cellIs" dxfId="2042" priority="630" operator="equal">
      <formula>0</formula>
    </cfRule>
  </conditionalFormatting>
  <conditionalFormatting sqref="AL20">
    <cfRule type="cellIs" dxfId="2041" priority="629" operator="equal">
      <formula>0</formula>
    </cfRule>
  </conditionalFormatting>
  <conditionalFormatting sqref="AQ20">
    <cfRule type="cellIs" dxfId="2040" priority="628" operator="equal">
      <formula>0</formula>
    </cfRule>
  </conditionalFormatting>
  <conditionalFormatting sqref="AV20">
    <cfRule type="cellIs" dxfId="2039" priority="627" operator="equal">
      <formula>0</formula>
    </cfRule>
  </conditionalFormatting>
  <conditionalFormatting sqref="I53">
    <cfRule type="cellIs" dxfId="2038" priority="626" operator="greaterThan">
      <formula>1</formula>
    </cfRule>
  </conditionalFormatting>
  <conditionalFormatting sqref="AA25">
    <cfRule type="cellIs" dxfId="2037" priority="622" operator="lessThan">
      <formula>1</formula>
    </cfRule>
  </conditionalFormatting>
  <conditionalFormatting sqref="G25">
    <cfRule type="cellIs" dxfId="2036" priority="625" operator="lessThan">
      <formula>F25</formula>
    </cfRule>
  </conditionalFormatting>
  <conditionalFormatting sqref="W25">
    <cfRule type="cellIs" dxfId="2035" priority="624" operator="lessThan">
      <formula>N25</formula>
    </cfRule>
  </conditionalFormatting>
  <conditionalFormatting sqref="Z25">
    <cfRule type="cellIs" dxfId="2034" priority="623" operator="lessThan">
      <formula>1</formula>
    </cfRule>
  </conditionalFormatting>
  <conditionalFormatting sqref="H25">
    <cfRule type="cellIs" dxfId="2033" priority="621" operator="greaterThan">
      <formula>1</formula>
    </cfRule>
  </conditionalFormatting>
  <conditionalFormatting sqref="AQ15:AQ16">
    <cfRule type="cellIs" dxfId="2032" priority="620" operator="equal">
      <formula>0</formula>
    </cfRule>
  </conditionalFormatting>
  <conditionalFormatting sqref="AZ25 BE25 BJ25 BT25">
    <cfRule type="cellIs" dxfId="2031" priority="619" operator="lessThan">
      <formula>1</formula>
    </cfRule>
  </conditionalFormatting>
  <conditionalFormatting sqref="BA25">
    <cfRule type="cellIs" dxfId="2030" priority="618" operator="equal">
      <formula>0</formula>
    </cfRule>
  </conditionalFormatting>
  <conditionalFormatting sqref="BF25">
    <cfRule type="cellIs" dxfId="2029" priority="617" operator="equal">
      <formula>0</formula>
    </cfRule>
  </conditionalFormatting>
  <conditionalFormatting sqref="BK15:BK16">
    <cfRule type="cellIs" dxfId="2028" priority="616" operator="equal">
      <formula>0</formula>
    </cfRule>
  </conditionalFormatting>
  <conditionalFormatting sqref="BP15:BP16">
    <cfRule type="cellIs" dxfId="2027" priority="615" operator="equal">
      <formula>0</formula>
    </cfRule>
  </conditionalFormatting>
  <conditionalFormatting sqref="BU15:BU16">
    <cfRule type="cellIs" dxfId="2026" priority="614" operator="equal">
      <formula>0</formula>
    </cfRule>
  </conditionalFormatting>
  <conditionalFormatting sqref="AB25">
    <cfRule type="cellIs" dxfId="2025" priority="613" operator="equal">
      <formula>0</formula>
    </cfRule>
  </conditionalFormatting>
  <conditionalFormatting sqref="AF25">
    <cfRule type="cellIs" dxfId="2024" priority="612" operator="lessThan">
      <formula>1</formula>
    </cfRule>
  </conditionalFormatting>
  <conditionalFormatting sqref="AP25">
    <cfRule type="cellIs" dxfId="2023" priority="610" operator="lessThan">
      <formula>1</formula>
    </cfRule>
  </conditionalFormatting>
  <conditionalFormatting sqref="AK25 AU25">
    <cfRule type="cellIs" dxfId="2022" priority="611" operator="lessThan">
      <formula>1</formula>
    </cfRule>
  </conditionalFormatting>
  <conditionalFormatting sqref="AG25">
    <cfRule type="cellIs" dxfId="2021" priority="609" operator="equal">
      <formula>0</formula>
    </cfRule>
  </conditionalFormatting>
  <conditionalFormatting sqref="AQ15:AQ16">
    <cfRule type="cellIs" dxfId="2020" priority="607" operator="equal">
      <formula>0</formula>
    </cfRule>
  </conditionalFormatting>
  <conditionalFormatting sqref="AL15">
    <cfRule type="cellIs" dxfId="2019" priority="608" operator="equal">
      <formula>0</formula>
    </cfRule>
  </conditionalFormatting>
  <conditionalFormatting sqref="AV25">
    <cfRule type="cellIs" dxfId="2018" priority="606" operator="equal">
      <formula>0</formula>
    </cfRule>
  </conditionalFormatting>
  <conditionalFormatting sqref="I25">
    <cfRule type="cellIs" dxfId="2017" priority="605" operator="greaterThan">
      <formula>1</formula>
    </cfRule>
  </conditionalFormatting>
  <conditionalFormatting sqref="Z12">
    <cfRule type="cellIs" dxfId="2016" priority="603" operator="lessThan">
      <formula>1</formula>
    </cfRule>
  </conditionalFormatting>
  <conditionalFormatting sqref="AA12">
    <cfRule type="cellIs" dxfId="2015" priority="602" operator="lessThan">
      <formula>1</formula>
    </cfRule>
  </conditionalFormatting>
  <conditionalFormatting sqref="W12">
    <cfRule type="cellIs" dxfId="2014" priority="604" operator="lessThan">
      <formula>N12</formula>
    </cfRule>
  </conditionalFormatting>
  <conditionalFormatting sqref="AQ12">
    <cfRule type="cellIs" dxfId="2013" priority="601" operator="equal">
      <formula>0</formula>
    </cfRule>
  </conditionalFormatting>
  <conditionalFormatting sqref="AZ12 BE12 BJ12">
    <cfRule type="cellIs" dxfId="2012" priority="600" operator="lessThan">
      <formula>1</formula>
    </cfRule>
  </conditionalFormatting>
  <conditionalFormatting sqref="BA12">
    <cfRule type="cellIs" dxfId="2011" priority="599" operator="equal">
      <formula>0</formula>
    </cfRule>
  </conditionalFormatting>
  <conditionalFormatting sqref="BF12">
    <cfRule type="cellIs" dxfId="2010" priority="598" operator="equal">
      <formula>0</formula>
    </cfRule>
  </conditionalFormatting>
  <conditionalFormatting sqref="BK12">
    <cfRule type="cellIs" dxfId="2009" priority="597" operator="equal">
      <formula>0</formula>
    </cfRule>
  </conditionalFormatting>
  <conditionalFormatting sqref="BP12">
    <cfRule type="cellIs" dxfId="2008" priority="596" operator="equal">
      <formula>0</formula>
    </cfRule>
  </conditionalFormatting>
  <conditionalFormatting sqref="BU12">
    <cfRule type="cellIs" dxfId="2007" priority="595" operator="equal">
      <formula>0</formula>
    </cfRule>
  </conditionalFormatting>
  <conditionalFormatting sqref="BF12">
    <cfRule type="cellIs" dxfId="2006" priority="594" operator="equal">
      <formula>0</formula>
    </cfRule>
  </conditionalFormatting>
  <conditionalFormatting sqref="AB12">
    <cfRule type="cellIs" dxfId="2005" priority="593" operator="equal">
      <formula>0</formula>
    </cfRule>
  </conditionalFormatting>
  <conditionalFormatting sqref="AF12">
    <cfRule type="cellIs" dxfId="2004" priority="592" operator="lessThan">
      <formula>1</formula>
    </cfRule>
  </conditionalFormatting>
  <conditionalFormatting sqref="AP12">
    <cfRule type="cellIs" dxfId="2003" priority="590" operator="lessThan">
      <formula>1</formula>
    </cfRule>
  </conditionalFormatting>
  <conditionalFormatting sqref="AK12 AU12">
    <cfRule type="cellIs" dxfId="2002" priority="591" operator="lessThan">
      <formula>1</formula>
    </cfRule>
  </conditionalFormatting>
  <conditionalFormatting sqref="AG12">
    <cfRule type="cellIs" dxfId="2001" priority="589" operator="equal">
      <formula>0</formula>
    </cfRule>
  </conditionalFormatting>
  <conditionalFormatting sqref="AL12">
    <cfRule type="cellIs" dxfId="2000" priority="588" operator="equal">
      <formula>0</formula>
    </cfRule>
  </conditionalFormatting>
  <conditionalFormatting sqref="AQ12">
    <cfRule type="cellIs" dxfId="1999" priority="587" operator="equal">
      <formula>0</formula>
    </cfRule>
  </conditionalFormatting>
  <conditionalFormatting sqref="AV12">
    <cfRule type="cellIs" dxfId="1998" priority="586" operator="equal">
      <formula>0</formula>
    </cfRule>
  </conditionalFormatting>
  <conditionalFormatting sqref="Z15">
    <cfRule type="cellIs" dxfId="1997" priority="583" operator="lessThan">
      <formula>1</formula>
    </cfRule>
  </conditionalFormatting>
  <conditionalFormatting sqref="AA15">
    <cfRule type="cellIs" dxfId="1996" priority="582" operator="lessThan">
      <formula>1</formula>
    </cfRule>
  </conditionalFormatting>
  <conditionalFormatting sqref="G15">
    <cfRule type="cellIs" dxfId="1995" priority="585" operator="lessThan">
      <formula>F15</formula>
    </cfRule>
  </conditionalFormatting>
  <conditionalFormatting sqref="W15">
    <cfRule type="cellIs" dxfId="1994" priority="584" operator="lessThan">
      <formula>N15</formula>
    </cfRule>
  </conditionalFormatting>
  <conditionalFormatting sqref="H15">
    <cfRule type="cellIs" dxfId="1993" priority="581" operator="greaterThan">
      <formula>1</formula>
    </cfRule>
  </conditionalFormatting>
  <conditionalFormatting sqref="AZ15 BE15 BJ15 BT15">
    <cfRule type="cellIs" dxfId="1992" priority="580" operator="lessThan">
      <formula>1</formula>
    </cfRule>
  </conditionalFormatting>
  <conditionalFormatting sqref="AB15">
    <cfRule type="cellIs" dxfId="1991" priority="579" operator="equal">
      <formula>0</formula>
    </cfRule>
  </conditionalFormatting>
  <conditionalFormatting sqref="AF15">
    <cfRule type="cellIs" dxfId="1990" priority="578" operator="lessThan">
      <formula>1</formula>
    </cfRule>
  </conditionalFormatting>
  <conditionalFormatting sqref="AP15">
    <cfRule type="cellIs" dxfId="1989" priority="576" operator="lessThan">
      <formula>1</formula>
    </cfRule>
  </conditionalFormatting>
  <conditionalFormatting sqref="AK15 AU15">
    <cfRule type="cellIs" dxfId="1988" priority="577" operator="lessThan">
      <formula>1</formula>
    </cfRule>
  </conditionalFormatting>
  <conditionalFormatting sqref="AG15">
    <cfRule type="cellIs" dxfId="1987" priority="575" operator="equal">
      <formula>0</formula>
    </cfRule>
  </conditionalFormatting>
  <conditionalFormatting sqref="Z28">
    <cfRule type="cellIs" dxfId="1986" priority="572" operator="lessThan">
      <formula>1</formula>
    </cfRule>
  </conditionalFormatting>
  <conditionalFormatting sqref="AA28">
    <cfRule type="cellIs" dxfId="1985" priority="571" operator="lessThan">
      <formula>1</formula>
    </cfRule>
  </conditionalFormatting>
  <conditionalFormatting sqref="G28">
    <cfRule type="cellIs" dxfId="1984" priority="574" operator="lessThan">
      <formula>F28</formula>
    </cfRule>
  </conditionalFormatting>
  <conditionalFormatting sqref="W28">
    <cfRule type="cellIs" dxfId="1983" priority="573" operator="lessThan">
      <formula>N28</formula>
    </cfRule>
  </conditionalFormatting>
  <conditionalFormatting sqref="H28">
    <cfRule type="cellIs" dxfId="1982" priority="570" operator="greaterThan">
      <formula>1</formula>
    </cfRule>
  </conditionalFormatting>
  <conditionalFormatting sqref="AQ28">
    <cfRule type="cellIs" dxfId="1981" priority="569" operator="equal">
      <formula>0</formula>
    </cfRule>
  </conditionalFormatting>
  <conditionalFormatting sqref="AZ28 BE28 BJ28 BT28">
    <cfRule type="cellIs" dxfId="1980" priority="568" operator="lessThan">
      <formula>1</formula>
    </cfRule>
  </conditionalFormatting>
  <conditionalFormatting sqref="BA28">
    <cfRule type="cellIs" dxfId="1979" priority="567" operator="equal">
      <formula>0</formula>
    </cfRule>
  </conditionalFormatting>
  <conditionalFormatting sqref="BF28">
    <cfRule type="cellIs" dxfId="1978" priority="566" operator="equal">
      <formula>0</formula>
    </cfRule>
  </conditionalFormatting>
  <conditionalFormatting sqref="BK28">
    <cfRule type="cellIs" dxfId="1977" priority="565" operator="equal">
      <formula>0</formula>
    </cfRule>
  </conditionalFormatting>
  <conditionalFormatting sqref="BP28">
    <cfRule type="cellIs" dxfId="1976" priority="564" operator="equal">
      <formula>0</formula>
    </cfRule>
  </conditionalFormatting>
  <conditionalFormatting sqref="BU28">
    <cfRule type="cellIs" dxfId="1975" priority="563" operator="equal">
      <formula>0</formula>
    </cfRule>
  </conditionalFormatting>
  <conditionalFormatting sqref="BF28">
    <cfRule type="cellIs" dxfId="1974" priority="562" operator="equal">
      <formula>0</formula>
    </cfRule>
  </conditionalFormatting>
  <conditionalFormatting sqref="AB28">
    <cfRule type="cellIs" dxfId="1973" priority="561" operator="equal">
      <formula>0</formula>
    </cfRule>
  </conditionalFormatting>
  <conditionalFormatting sqref="AF28">
    <cfRule type="cellIs" dxfId="1972" priority="560" operator="lessThan">
      <formula>1</formula>
    </cfRule>
  </conditionalFormatting>
  <conditionalFormatting sqref="AP28">
    <cfRule type="cellIs" dxfId="1971" priority="558" operator="lessThan">
      <formula>1</formula>
    </cfRule>
  </conditionalFormatting>
  <conditionalFormatting sqref="AK28 AU28">
    <cfRule type="cellIs" dxfId="1970" priority="559" operator="lessThan">
      <formula>1</formula>
    </cfRule>
  </conditionalFormatting>
  <conditionalFormatting sqref="AG28">
    <cfRule type="cellIs" dxfId="1969" priority="557" operator="equal">
      <formula>0</formula>
    </cfRule>
  </conditionalFormatting>
  <conditionalFormatting sqref="AL28">
    <cfRule type="cellIs" dxfId="1968" priority="556" operator="equal">
      <formula>0</formula>
    </cfRule>
  </conditionalFormatting>
  <conditionalFormatting sqref="AQ28">
    <cfRule type="cellIs" dxfId="1967" priority="555" operator="equal">
      <formula>0</formula>
    </cfRule>
  </conditionalFormatting>
  <conditionalFormatting sqref="AV28">
    <cfRule type="cellIs" dxfId="1966" priority="554" operator="equal">
      <formula>0</formula>
    </cfRule>
  </conditionalFormatting>
  <conditionalFormatting sqref="AZ11 BE11 BJ11">
    <cfRule type="cellIs" dxfId="1965" priority="549" operator="lessThan">
      <formula>1</formula>
    </cfRule>
  </conditionalFormatting>
  <conditionalFormatting sqref="BK11">
    <cfRule type="cellIs" dxfId="1964" priority="546" operator="equal">
      <formula>0</formula>
    </cfRule>
  </conditionalFormatting>
  <conditionalFormatting sqref="BU11">
    <cfRule type="cellIs" dxfId="1963" priority="544" operator="equal">
      <formula>0</formula>
    </cfRule>
  </conditionalFormatting>
  <conditionalFormatting sqref="BF11">
    <cfRule type="cellIs" dxfId="1962" priority="543" operator="equal">
      <formula>0</formula>
    </cfRule>
  </conditionalFormatting>
  <conditionalFormatting sqref="AB11">
    <cfRule type="cellIs" dxfId="1961" priority="542" operator="equal">
      <formula>0</formula>
    </cfRule>
  </conditionalFormatting>
  <conditionalFormatting sqref="AV11">
    <cfRule type="cellIs" dxfId="1960" priority="535" operator="equal">
      <formula>0</formula>
    </cfRule>
  </conditionalFormatting>
  <conditionalFormatting sqref="Z11">
    <cfRule type="cellIs" dxfId="1959" priority="552" operator="lessThan">
      <formula>1</formula>
    </cfRule>
  </conditionalFormatting>
  <conditionalFormatting sqref="AA11">
    <cfRule type="cellIs" dxfId="1958" priority="551" operator="lessThan">
      <formula>1</formula>
    </cfRule>
  </conditionalFormatting>
  <conditionalFormatting sqref="W11">
    <cfRule type="cellIs" dxfId="1957" priority="553" operator="lessThan">
      <formula>N11</formula>
    </cfRule>
  </conditionalFormatting>
  <conditionalFormatting sqref="AQ11">
    <cfRule type="cellIs" dxfId="1956" priority="550" operator="equal">
      <formula>0</formula>
    </cfRule>
  </conditionalFormatting>
  <conditionalFormatting sqref="BA11">
    <cfRule type="cellIs" dxfId="1955" priority="548" operator="equal">
      <formula>0</formula>
    </cfRule>
  </conditionalFormatting>
  <conditionalFormatting sqref="BF11">
    <cfRule type="cellIs" dxfId="1954" priority="547" operator="equal">
      <formula>0</formula>
    </cfRule>
  </conditionalFormatting>
  <conditionalFormatting sqref="BP11">
    <cfRule type="cellIs" dxfId="1953" priority="545" operator="equal">
      <formula>0</formula>
    </cfRule>
  </conditionalFormatting>
  <conditionalFormatting sqref="AF11">
    <cfRule type="cellIs" dxfId="1952" priority="541" operator="lessThan">
      <formula>1</formula>
    </cfRule>
  </conditionalFormatting>
  <conditionalFormatting sqref="AP11">
    <cfRule type="cellIs" dxfId="1951" priority="539" operator="lessThan">
      <formula>1</formula>
    </cfRule>
  </conditionalFormatting>
  <conditionalFormatting sqref="AK11 AU11">
    <cfRule type="cellIs" dxfId="1950" priority="540" operator="lessThan">
      <formula>1</formula>
    </cfRule>
  </conditionalFormatting>
  <conditionalFormatting sqref="AG11">
    <cfRule type="cellIs" dxfId="1949" priority="538" operator="equal">
      <formula>0</formula>
    </cfRule>
  </conditionalFormatting>
  <conditionalFormatting sqref="AL11">
    <cfRule type="cellIs" dxfId="1948" priority="537" operator="equal">
      <formula>0</formula>
    </cfRule>
  </conditionalFormatting>
  <conditionalFormatting sqref="AQ11">
    <cfRule type="cellIs" dxfId="1947" priority="536" operator="equal">
      <formula>0</formula>
    </cfRule>
  </conditionalFormatting>
  <conditionalFormatting sqref="Z9">
    <cfRule type="cellIs" dxfId="1946" priority="533" operator="lessThan">
      <formula>1</formula>
    </cfRule>
  </conditionalFormatting>
  <conditionalFormatting sqref="AA9">
    <cfRule type="cellIs" dxfId="1945" priority="532" operator="lessThan">
      <formula>1</formula>
    </cfRule>
  </conditionalFormatting>
  <conditionalFormatting sqref="W9">
    <cfRule type="cellIs" dxfId="1944" priority="534" operator="lessThan">
      <formula>N9</formula>
    </cfRule>
  </conditionalFormatting>
  <conditionalFormatting sqref="I28">
    <cfRule type="cellIs" dxfId="1943" priority="516" operator="greaterThan">
      <formula>1</formula>
    </cfRule>
  </conditionalFormatting>
  <conditionalFormatting sqref="AF9">
    <cfRule type="cellIs" dxfId="1942" priority="531" operator="lessThan">
      <formula>1</formula>
    </cfRule>
  </conditionalFormatting>
  <conditionalFormatting sqref="Z16">
    <cfRule type="cellIs" dxfId="1941" priority="528" operator="lessThan">
      <formula>1</formula>
    </cfRule>
  </conditionalFormatting>
  <conditionalFormatting sqref="AA16">
    <cfRule type="cellIs" dxfId="1940" priority="527" operator="lessThan">
      <formula>1</formula>
    </cfRule>
  </conditionalFormatting>
  <conditionalFormatting sqref="G16">
    <cfRule type="cellIs" dxfId="1939" priority="530" operator="lessThan">
      <formula>F16</formula>
    </cfRule>
  </conditionalFormatting>
  <conditionalFormatting sqref="W16">
    <cfRule type="cellIs" dxfId="1938" priority="529" operator="lessThan">
      <formula>N16</formula>
    </cfRule>
  </conditionalFormatting>
  <conditionalFormatting sqref="H16">
    <cfRule type="cellIs" dxfId="1937" priority="526" operator="greaterThan">
      <formula>1</formula>
    </cfRule>
  </conditionalFormatting>
  <conditionalFormatting sqref="AG16 BF16 BA16 AL16 AV16 AB16">
    <cfRule type="cellIs" dxfId="1936" priority="525" operator="equal">
      <formula>0</formula>
    </cfRule>
  </conditionalFormatting>
  <conditionalFormatting sqref="AZ16 BE16 BJ16 BT16">
    <cfRule type="cellIs" dxfId="1935" priority="524" operator="lessThan">
      <formula>1</formula>
    </cfRule>
  </conditionalFormatting>
  <conditionalFormatting sqref="BF16">
    <cfRule type="cellIs" dxfId="1934" priority="523" operator="equal">
      <formula>0</formula>
    </cfRule>
  </conditionalFormatting>
  <conditionalFormatting sqref="AF16">
    <cfRule type="cellIs" dxfId="1933" priority="522" operator="lessThan">
      <formula>1</formula>
    </cfRule>
  </conditionalFormatting>
  <conditionalFormatting sqref="AP16">
    <cfRule type="cellIs" dxfId="1932" priority="520" operator="lessThan">
      <formula>1</formula>
    </cfRule>
  </conditionalFormatting>
  <conditionalFormatting sqref="AK16 AU16">
    <cfRule type="cellIs" dxfId="1931" priority="521" operator="lessThan">
      <formula>1</formula>
    </cfRule>
  </conditionalFormatting>
  <conditionalFormatting sqref="I16">
    <cfRule type="cellIs" dxfId="1930" priority="519" operator="greaterThan">
      <formula>1</formula>
    </cfRule>
  </conditionalFormatting>
  <conditionalFormatting sqref="J54">
    <cfRule type="cellIs" dxfId="1929" priority="515" operator="greaterThan">
      <formula>1</formula>
    </cfRule>
  </conditionalFormatting>
  <conditionalFormatting sqref="J18">
    <cfRule type="cellIs" dxfId="1928" priority="518" operator="greaterThan">
      <formula>1</formula>
    </cfRule>
  </conditionalFormatting>
  <conditionalFormatting sqref="J53">
    <cfRule type="cellIs" dxfId="1927" priority="517" operator="greaterThan">
      <formula>1</formula>
    </cfRule>
  </conditionalFormatting>
  <conditionalFormatting sqref="I34">
    <cfRule type="cellIs" dxfId="1926" priority="514" operator="greaterThan">
      <formula>1</formula>
    </cfRule>
  </conditionalFormatting>
  <conditionalFormatting sqref="I30">
    <cfRule type="cellIs" dxfId="1925" priority="513" operator="greaterThan">
      <formula>1</formula>
    </cfRule>
  </conditionalFormatting>
  <conditionalFormatting sqref="I54">
    <cfRule type="cellIs" dxfId="1924" priority="512" operator="greaterThan">
      <formula>1</formula>
    </cfRule>
  </conditionalFormatting>
  <conditionalFormatting sqref="AA24">
    <cfRule type="cellIs" dxfId="1923" priority="508" operator="lessThan">
      <formula>1</formula>
    </cfRule>
  </conditionalFormatting>
  <conditionalFormatting sqref="G24">
    <cfRule type="cellIs" dxfId="1922" priority="511" operator="lessThan">
      <formula>F24</formula>
    </cfRule>
  </conditionalFormatting>
  <conditionalFormatting sqref="W24">
    <cfRule type="cellIs" dxfId="1921" priority="510" operator="lessThan">
      <formula>N24</formula>
    </cfRule>
  </conditionalFormatting>
  <conditionalFormatting sqref="Z24">
    <cfRule type="cellIs" dxfId="1920" priority="509" operator="lessThan">
      <formula>1</formula>
    </cfRule>
  </conditionalFormatting>
  <conditionalFormatting sqref="H24">
    <cfRule type="cellIs" dxfId="1919" priority="507" operator="greaterThan">
      <formula>1</formula>
    </cfRule>
  </conditionalFormatting>
  <conditionalFormatting sqref="AQ24">
    <cfRule type="cellIs" dxfId="1918" priority="506" operator="equal">
      <formula>0</formula>
    </cfRule>
  </conditionalFormatting>
  <conditionalFormatting sqref="AZ24 BE24 BJ24 BT24">
    <cfRule type="cellIs" dxfId="1917" priority="505" operator="lessThan">
      <formula>1</formula>
    </cfRule>
  </conditionalFormatting>
  <conditionalFormatting sqref="BA24">
    <cfRule type="cellIs" dxfId="1916" priority="504" operator="equal">
      <formula>0</formula>
    </cfRule>
  </conditionalFormatting>
  <conditionalFormatting sqref="BF24">
    <cfRule type="cellIs" dxfId="1915" priority="503" operator="equal">
      <formula>0</formula>
    </cfRule>
  </conditionalFormatting>
  <conditionalFormatting sqref="BK24">
    <cfRule type="cellIs" dxfId="1914" priority="502" operator="equal">
      <formula>0</formula>
    </cfRule>
  </conditionalFormatting>
  <conditionalFormatting sqref="BP24">
    <cfRule type="cellIs" dxfId="1913" priority="501" operator="equal">
      <formula>0</formula>
    </cfRule>
  </conditionalFormatting>
  <conditionalFormatting sqref="BU24">
    <cfRule type="cellIs" dxfId="1912" priority="500" operator="equal">
      <formula>0</formula>
    </cfRule>
  </conditionalFormatting>
  <conditionalFormatting sqref="AB24">
    <cfRule type="cellIs" dxfId="1911" priority="499" operator="equal">
      <formula>0</formula>
    </cfRule>
  </conditionalFormatting>
  <conditionalFormatting sqref="AF24">
    <cfRule type="cellIs" dxfId="1910" priority="498" operator="lessThan">
      <formula>1</formula>
    </cfRule>
  </conditionalFormatting>
  <conditionalFormatting sqref="AP24">
    <cfRule type="cellIs" dxfId="1909" priority="496" operator="lessThan">
      <formula>1</formula>
    </cfRule>
  </conditionalFormatting>
  <conditionalFormatting sqref="AK24 AU24">
    <cfRule type="cellIs" dxfId="1908" priority="497" operator="lessThan">
      <formula>1</formula>
    </cfRule>
  </conditionalFormatting>
  <conditionalFormatting sqref="AG24">
    <cfRule type="cellIs" dxfId="1907" priority="495" operator="equal">
      <formula>0</formula>
    </cfRule>
  </conditionalFormatting>
  <conditionalFormatting sqref="AQ24">
    <cfRule type="cellIs" dxfId="1906" priority="493" operator="equal">
      <formula>0</formula>
    </cfRule>
  </conditionalFormatting>
  <conditionalFormatting sqref="AL24">
    <cfRule type="cellIs" dxfId="1905" priority="494" operator="equal">
      <formula>0</formula>
    </cfRule>
  </conditionalFormatting>
  <conditionalFormatting sqref="AV24">
    <cfRule type="cellIs" dxfId="1904" priority="492" operator="equal">
      <formula>0</formula>
    </cfRule>
  </conditionalFormatting>
  <conditionalFormatting sqref="Z22">
    <cfRule type="cellIs" dxfId="1903" priority="490" operator="lessThan">
      <formula>1</formula>
    </cfRule>
  </conditionalFormatting>
  <conditionalFormatting sqref="AA22">
    <cfRule type="cellIs" dxfId="1902" priority="489" operator="lessThan">
      <formula>1</formula>
    </cfRule>
  </conditionalFormatting>
  <conditionalFormatting sqref="W22">
    <cfRule type="cellIs" dxfId="1901" priority="491" operator="lessThan">
      <formula>N22</formula>
    </cfRule>
  </conditionalFormatting>
  <conditionalFormatting sqref="H22">
    <cfRule type="cellIs" dxfId="1900" priority="488" operator="greaterThan">
      <formula>1</formula>
    </cfRule>
  </conditionalFormatting>
  <conditionalFormatting sqref="AQ22">
    <cfRule type="cellIs" dxfId="1899" priority="487" operator="equal">
      <formula>0</formula>
    </cfRule>
  </conditionalFormatting>
  <conditionalFormatting sqref="AZ22 BE22 BJ22 BT22">
    <cfRule type="cellIs" dxfId="1898" priority="486" operator="lessThan">
      <formula>1</formula>
    </cfRule>
  </conditionalFormatting>
  <conditionalFormatting sqref="BA22">
    <cfRule type="cellIs" dxfId="1897" priority="485" operator="equal">
      <formula>0</formula>
    </cfRule>
  </conditionalFormatting>
  <conditionalFormatting sqref="BF22">
    <cfRule type="cellIs" dxfId="1896" priority="484" operator="equal">
      <formula>0</formula>
    </cfRule>
  </conditionalFormatting>
  <conditionalFormatting sqref="BK22">
    <cfRule type="cellIs" dxfId="1895" priority="483" operator="equal">
      <formula>0</formula>
    </cfRule>
  </conditionalFormatting>
  <conditionalFormatting sqref="BP22">
    <cfRule type="cellIs" dxfId="1894" priority="482" operator="equal">
      <formula>0</formula>
    </cfRule>
  </conditionalFormatting>
  <conditionalFormatting sqref="BU22">
    <cfRule type="cellIs" dxfId="1893" priority="481" operator="equal">
      <formula>0</formula>
    </cfRule>
  </conditionalFormatting>
  <conditionalFormatting sqref="BF22">
    <cfRule type="cellIs" dxfId="1892" priority="480" operator="equal">
      <formula>0</formula>
    </cfRule>
  </conditionalFormatting>
  <conditionalFormatting sqref="AB22">
    <cfRule type="cellIs" dxfId="1891" priority="479" operator="equal">
      <formula>0</formula>
    </cfRule>
  </conditionalFormatting>
  <conditionalFormatting sqref="AF22">
    <cfRule type="cellIs" dxfId="1890" priority="478" operator="lessThan">
      <formula>1</formula>
    </cfRule>
  </conditionalFormatting>
  <conditionalFormatting sqref="AP22">
    <cfRule type="cellIs" dxfId="1889" priority="476" operator="lessThan">
      <formula>1</formula>
    </cfRule>
  </conditionalFormatting>
  <conditionalFormatting sqref="AK22 AU22">
    <cfRule type="cellIs" dxfId="1888" priority="477" operator="lessThan">
      <formula>1</formula>
    </cfRule>
  </conditionalFormatting>
  <conditionalFormatting sqref="AG22">
    <cfRule type="cellIs" dxfId="1887" priority="475" operator="equal">
      <formula>0</formula>
    </cfRule>
  </conditionalFormatting>
  <conditionalFormatting sqref="AL22">
    <cfRule type="cellIs" dxfId="1886" priority="474" operator="equal">
      <formula>0</formula>
    </cfRule>
  </conditionalFormatting>
  <conditionalFormatting sqref="AQ22">
    <cfRule type="cellIs" dxfId="1885" priority="473" operator="equal">
      <formula>0</formula>
    </cfRule>
  </conditionalFormatting>
  <conditionalFormatting sqref="AV22">
    <cfRule type="cellIs" dxfId="1884" priority="472" operator="equal">
      <formula>0</formula>
    </cfRule>
  </conditionalFormatting>
  <conditionalFormatting sqref="AA19">
    <cfRule type="cellIs" dxfId="1883" priority="468" operator="lessThan">
      <formula>1</formula>
    </cfRule>
  </conditionalFormatting>
  <conditionalFormatting sqref="G19">
    <cfRule type="cellIs" dxfId="1882" priority="471" operator="lessThan">
      <formula>F19</formula>
    </cfRule>
  </conditionalFormatting>
  <conditionalFormatting sqref="W19">
    <cfRule type="cellIs" dxfId="1881" priority="470" operator="lessThan">
      <formula>N19</formula>
    </cfRule>
  </conditionalFormatting>
  <conditionalFormatting sqref="Z19">
    <cfRule type="cellIs" dxfId="1880" priority="469" operator="lessThan">
      <formula>1</formula>
    </cfRule>
  </conditionalFormatting>
  <conditionalFormatting sqref="AQ19">
    <cfRule type="cellIs" dxfId="1879" priority="467" operator="equal">
      <formula>0</formula>
    </cfRule>
  </conditionalFormatting>
  <conditionalFormatting sqref="AZ19 BE19 BJ19 BT19">
    <cfRule type="cellIs" dxfId="1878" priority="466" operator="lessThan">
      <formula>1</formula>
    </cfRule>
  </conditionalFormatting>
  <conditionalFormatting sqref="BA19">
    <cfRule type="cellIs" dxfId="1877" priority="465" operator="equal">
      <formula>0</formula>
    </cfRule>
  </conditionalFormatting>
  <conditionalFormatting sqref="BF19">
    <cfRule type="cellIs" dxfId="1876" priority="464" operator="equal">
      <formula>0</formula>
    </cfRule>
  </conditionalFormatting>
  <conditionalFormatting sqref="BK19">
    <cfRule type="cellIs" dxfId="1875" priority="463" operator="equal">
      <formula>0</formula>
    </cfRule>
  </conditionalFormatting>
  <conditionalFormatting sqref="BP19">
    <cfRule type="cellIs" dxfId="1874" priority="462" operator="equal">
      <formula>0</formula>
    </cfRule>
  </conditionalFormatting>
  <conditionalFormatting sqref="BU19">
    <cfRule type="cellIs" dxfId="1873" priority="461" operator="equal">
      <formula>0</formula>
    </cfRule>
  </conditionalFormatting>
  <conditionalFormatting sqref="AB19">
    <cfRule type="cellIs" dxfId="1872" priority="460" operator="equal">
      <formula>0</formula>
    </cfRule>
  </conditionalFormatting>
  <conditionalFormatting sqref="AF19">
    <cfRule type="cellIs" dxfId="1871" priority="459" operator="lessThan">
      <formula>1</formula>
    </cfRule>
  </conditionalFormatting>
  <conditionalFormatting sqref="AP19">
    <cfRule type="cellIs" dxfId="1870" priority="457" operator="lessThan">
      <formula>1</formula>
    </cfRule>
  </conditionalFormatting>
  <conditionalFormatting sqref="AK19 AU19">
    <cfRule type="cellIs" dxfId="1869" priority="458" operator="lessThan">
      <formula>1</formula>
    </cfRule>
  </conditionalFormatting>
  <conditionalFormatting sqref="AG19">
    <cfRule type="cellIs" dxfId="1868" priority="456" operator="equal">
      <formula>0</formula>
    </cfRule>
  </conditionalFormatting>
  <conditionalFormatting sqref="AQ19">
    <cfRule type="cellIs" dxfId="1867" priority="454" operator="equal">
      <formula>0</formula>
    </cfRule>
  </conditionalFormatting>
  <conditionalFormatting sqref="AL19">
    <cfRule type="cellIs" dxfId="1866" priority="455" operator="equal">
      <formula>0</formula>
    </cfRule>
  </conditionalFormatting>
  <conditionalFormatting sqref="AV19">
    <cfRule type="cellIs" dxfId="1865" priority="453" operator="equal">
      <formula>0</formula>
    </cfRule>
  </conditionalFormatting>
  <conditionalFormatting sqref="J19">
    <cfRule type="cellIs" dxfId="1864" priority="452" operator="greaterThan">
      <formula>1</formula>
    </cfRule>
  </conditionalFormatting>
  <conditionalFormatting sqref="I19">
    <cfRule type="cellIs" dxfId="1863" priority="451" operator="greaterThan">
      <formula>1</formula>
    </cfRule>
  </conditionalFormatting>
  <conditionalFormatting sqref="I15">
    <cfRule type="cellIs" dxfId="1862" priority="450" operator="greaterThan">
      <formula>1</formula>
    </cfRule>
  </conditionalFormatting>
  <conditionalFormatting sqref="W41">
    <cfRule type="cellIs" dxfId="1861" priority="449" operator="lessThan">
      <formula>N41</formula>
    </cfRule>
  </conditionalFormatting>
  <conditionalFormatting sqref="G41">
    <cfRule type="cellIs" dxfId="1860" priority="448" operator="lessThan">
      <formula>F41</formula>
    </cfRule>
  </conditionalFormatting>
  <conditionalFormatting sqref="AA41">
    <cfRule type="cellIs" dxfId="1859" priority="446" operator="lessThan">
      <formula>1</formula>
    </cfRule>
  </conditionalFormatting>
  <conditionalFormatting sqref="Z41">
    <cfRule type="cellIs" dxfId="1858" priority="447" operator="lessThan">
      <formula>1</formula>
    </cfRule>
  </conditionalFormatting>
  <conditionalFormatting sqref="H41">
    <cfRule type="cellIs" dxfId="1857" priority="445" operator="greaterThan">
      <formula>1</formula>
    </cfRule>
  </conditionalFormatting>
  <conditionalFormatting sqref="J41">
    <cfRule type="cellIs" dxfId="1856" priority="444" operator="greaterThan">
      <formula>1</formula>
    </cfRule>
  </conditionalFormatting>
  <conditionalFormatting sqref="AB41">
    <cfRule type="cellIs" dxfId="1855" priority="443" operator="equal">
      <formula>0</formula>
    </cfRule>
  </conditionalFormatting>
  <conditionalFormatting sqref="AZ41 BE41 BJ41 BT41">
    <cfRule type="cellIs" dxfId="1854" priority="442" operator="lessThan">
      <formula>1</formula>
    </cfRule>
  </conditionalFormatting>
  <conditionalFormatting sqref="BA41">
    <cfRule type="cellIs" dxfId="1853" priority="441" operator="equal">
      <formula>0</formula>
    </cfRule>
  </conditionalFormatting>
  <conditionalFormatting sqref="BF41">
    <cfRule type="cellIs" dxfId="1852" priority="440" operator="equal">
      <formula>0</formula>
    </cfRule>
  </conditionalFormatting>
  <conditionalFormatting sqref="BK41">
    <cfRule type="cellIs" dxfId="1851" priority="439" operator="equal">
      <formula>0</formula>
    </cfRule>
  </conditionalFormatting>
  <conditionalFormatting sqref="BP41">
    <cfRule type="cellIs" dxfId="1850" priority="438" operator="equal">
      <formula>0</formula>
    </cfRule>
  </conditionalFormatting>
  <conditionalFormatting sqref="BU41">
    <cfRule type="cellIs" dxfId="1849" priority="437" operator="equal">
      <formula>0</formula>
    </cfRule>
  </conditionalFormatting>
  <conditionalFormatting sqref="AB41">
    <cfRule type="cellIs" dxfId="1848" priority="436" operator="equal">
      <formula>0</formula>
    </cfRule>
  </conditionalFormatting>
  <conditionalFormatting sqref="AF41">
    <cfRule type="cellIs" dxfId="1847" priority="435" operator="lessThan">
      <formula>1</formula>
    </cfRule>
  </conditionalFormatting>
  <conditionalFormatting sqref="AL41">
    <cfRule type="cellIs" dxfId="1846" priority="432" operator="equal">
      <formula>0</formula>
    </cfRule>
  </conditionalFormatting>
  <conditionalFormatting sqref="AU41 AK41 AP41">
    <cfRule type="cellIs" dxfId="1845" priority="434" operator="lessThan">
      <formula>1</formula>
    </cfRule>
  </conditionalFormatting>
  <conditionalFormatting sqref="AG41">
    <cfRule type="cellIs" dxfId="1844" priority="433" operator="equal">
      <formula>0</formula>
    </cfRule>
  </conditionalFormatting>
  <conditionalFormatting sqref="AV41">
    <cfRule type="cellIs" dxfId="1843" priority="430" operator="equal">
      <formula>0</formula>
    </cfRule>
  </conditionalFormatting>
  <conditionalFormatting sqref="AQ41">
    <cfRule type="cellIs" dxfId="1842" priority="431" operator="equal">
      <formula>0</formula>
    </cfRule>
  </conditionalFormatting>
  <conditionalFormatting sqref="W17">
    <cfRule type="cellIs" dxfId="1841" priority="429" operator="lessThan">
      <formula>N17</formula>
    </cfRule>
  </conditionalFormatting>
  <conditionalFormatting sqref="Z17">
    <cfRule type="cellIs" dxfId="1840" priority="427" operator="lessThan">
      <formula>1</formula>
    </cfRule>
  </conditionalFormatting>
  <conditionalFormatting sqref="G17">
    <cfRule type="cellIs" dxfId="1839" priority="428" operator="lessThan">
      <formula>F17</formula>
    </cfRule>
  </conditionalFormatting>
  <conditionalFormatting sqref="AA17">
    <cfRule type="cellIs" dxfId="1838" priority="426" operator="lessThan">
      <formula>1</formula>
    </cfRule>
  </conditionalFormatting>
  <conditionalFormatting sqref="H17">
    <cfRule type="cellIs" dxfId="1837" priority="425" operator="greaterThan">
      <formula>1</formula>
    </cfRule>
  </conditionalFormatting>
  <conditionalFormatting sqref="J17">
    <cfRule type="cellIs" dxfId="1836" priority="424" operator="greaterThan">
      <formula>1</formula>
    </cfRule>
  </conditionalFormatting>
  <conditionalFormatting sqref="BF17 BA17 BK17 BP17 BU17 AG17 AL17 AV17 AQ17 AB17">
    <cfRule type="cellIs" dxfId="1835" priority="423" operator="equal">
      <formula>0</formula>
    </cfRule>
  </conditionalFormatting>
  <conditionalFormatting sqref="AZ17 BE17 BJ17 BT17">
    <cfRule type="cellIs" dxfId="1834" priority="422" operator="lessThan">
      <formula>1</formula>
    </cfRule>
  </conditionalFormatting>
  <conditionalFormatting sqref="AB17">
    <cfRule type="cellIs" dxfId="1833" priority="421" operator="equal">
      <formula>0</formula>
    </cfRule>
  </conditionalFormatting>
  <conditionalFormatting sqref="AF17">
    <cfRule type="cellIs" dxfId="1832" priority="420" operator="lessThan">
      <formula>1</formula>
    </cfRule>
  </conditionalFormatting>
  <conditionalFormatting sqref="AU17 AK17 AP17">
    <cfRule type="cellIs" dxfId="1831" priority="419" operator="lessThan">
      <formula>1</formula>
    </cfRule>
  </conditionalFormatting>
  <conditionalFormatting sqref="I17">
    <cfRule type="cellIs" dxfId="1830" priority="418" operator="greaterThan">
      <formula>1</formula>
    </cfRule>
  </conditionalFormatting>
  <conditionalFormatting sqref="Z21">
    <cfRule type="cellIs" dxfId="1829" priority="415" operator="lessThan">
      <formula>1</formula>
    </cfRule>
  </conditionalFormatting>
  <conditionalFormatting sqref="AA21">
    <cfRule type="cellIs" dxfId="1828" priority="414" operator="lessThan">
      <formula>1</formula>
    </cfRule>
  </conditionalFormatting>
  <conditionalFormatting sqref="G21">
    <cfRule type="cellIs" dxfId="1827" priority="417" operator="lessThan">
      <formula>F21</formula>
    </cfRule>
  </conditionalFormatting>
  <conditionalFormatting sqref="W21">
    <cfRule type="cellIs" dxfId="1826" priority="416" operator="lessThan">
      <formula>N21</formula>
    </cfRule>
  </conditionalFormatting>
  <conditionalFormatting sqref="H21">
    <cfRule type="cellIs" dxfId="1825" priority="413" operator="greaterThan">
      <formula>1</formula>
    </cfRule>
  </conditionalFormatting>
  <conditionalFormatting sqref="AQ21">
    <cfRule type="cellIs" dxfId="1824" priority="412" operator="equal">
      <formula>0</formula>
    </cfRule>
  </conditionalFormatting>
  <conditionalFormatting sqref="AZ21 BE21 BJ21 BT21">
    <cfRule type="cellIs" dxfId="1823" priority="411" operator="lessThan">
      <formula>1</formula>
    </cfRule>
  </conditionalFormatting>
  <conditionalFormatting sqref="BA21">
    <cfRule type="cellIs" dxfId="1822" priority="410" operator="equal">
      <formula>0</formula>
    </cfRule>
  </conditionalFormatting>
  <conditionalFormatting sqref="BF21">
    <cfRule type="cellIs" dxfId="1821" priority="409" operator="equal">
      <formula>0</formula>
    </cfRule>
  </conditionalFormatting>
  <conditionalFormatting sqref="BK21">
    <cfRule type="cellIs" dxfId="1820" priority="408" operator="equal">
      <formula>0</formula>
    </cfRule>
  </conditionalFormatting>
  <conditionalFormatting sqref="BP21">
    <cfRule type="cellIs" dxfId="1819" priority="407" operator="equal">
      <formula>0</formula>
    </cfRule>
  </conditionalFormatting>
  <conditionalFormatting sqref="BU21">
    <cfRule type="cellIs" dxfId="1818" priority="406" operator="equal">
      <formula>0</formula>
    </cfRule>
  </conditionalFormatting>
  <conditionalFormatting sqref="BF21">
    <cfRule type="cellIs" dxfId="1817" priority="405" operator="equal">
      <formula>0</formula>
    </cfRule>
  </conditionalFormatting>
  <conditionalFormatting sqref="AB21">
    <cfRule type="cellIs" dxfId="1816" priority="404" operator="equal">
      <formula>0</formula>
    </cfRule>
  </conditionalFormatting>
  <conditionalFormatting sqref="AF21">
    <cfRule type="cellIs" dxfId="1815" priority="403" operator="lessThan">
      <formula>1</formula>
    </cfRule>
  </conditionalFormatting>
  <conditionalFormatting sqref="AP21">
    <cfRule type="cellIs" dxfId="1814" priority="401" operator="lessThan">
      <formula>1</formula>
    </cfRule>
  </conditionalFormatting>
  <conditionalFormatting sqref="AK21 AU21">
    <cfRule type="cellIs" dxfId="1813" priority="402" operator="lessThan">
      <formula>1</formula>
    </cfRule>
  </conditionalFormatting>
  <conditionalFormatting sqref="AG21">
    <cfRule type="cellIs" dxfId="1812" priority="400" operator="equal">
      <formula>0</formula>
    </cfRule>
  </conditionalFormatting>
  <conditionalFormatting sqref="AL21">
    <cfRule type="cellIs" dxfId="1811" priority="399" operator="equal">
      <formula>0</formula>
    </cfRule>
  </conditionalFormatting>
  <conditionalFormatting sqref="AQ21">
    <cfRule type="cellIs" dxfId="1810" priority="398" operator="equal">
      <formula>0</formula>
    </cfRule>
  </conditionalFormatting>
  <conditionalFormatting sqref="AV21">
    <cfRule type="cellIs" dxfId="1809" priority="397" operator="equal">
      <formula>0</formula>
    </cfRule>
  </conditionalFormatting>
  <conditionalFormatting sqref="Z5">
    <cfRule type="cellIs" dxfId="1808" priority="395" operator="lessThan">
      <formula>1</formula>
    </cfRule>
  </conditionalFormatting>
  <conditionalFormatting sqref="AA5">
    <cfRule type="cellIs" dxfId="1807" priority="394" operator="lessThan">
      <formula>1</formula>
    </cfRule>
  </conditionalFormatting>
  <conditionalFormatting sqref="W5">
    <cfRule type="cellIs" dxfId="1806" priority="396" operator="lessThan">
      <formula>N5</formula>
    </cfRule>
  </conditionalFormatting>
  <conditionalFormatting sqref="H5">
    <cfRule type="cellIs" dxfId="1805" priority="393" operator="greaterThan">
      <formula>1</formula>
    </cfRule>
  </conditionalFormatting>
  <conditionalFormatting sqref="AQ5">
    <cfRule type="cellIs" dxfId="1804" priority="392" operator="equal">
      <formula>0</formula>
    </cfRule>
  </conditionalFormatting>
  <conditionalFormatting sqref="AZ5 BE5 BJ5 BT5">
    <cfRule type="cellIs" dxfId="1803" priority="391" operator="lessThan">
      <formula>1</formula>
    </cfRule>
  </conditionalFormatting>
  <conditionalFormatting sqref="BA5">
    <cfRule type="cellIs" dxfId="1802" priority="390" operator="equal">
      <formula>0</formula>
    </cfRule>
  </conditionalFormatting>
  <conditionalFormatting sqref="BF5">
    <cfRule type="cellIs" dxfId="1801" priority="389" operator="equal">
      <formula>0</formula>
    </cfRule>
  </conditionalFormatting>
  <conditionalFormatting sqref="BK5">
    <cfRule type="cellIs" dxfId="1800" priority="388" operator="equal">
      <formula>0</formula>
    </cfRule>
  </conditionalFormatting>
  <conditionalFormatting sqref="BP5">
    <cfRule type="cellIs" dxfId="1799" priority="387" operator="equal">
      <formula>0</formula>
    </cfRule>
  </conditionalFormatting>
  <conditionalFormatting sqref="BU5">
    <cfRule type="cellIs" dxfId="1798" priority="386" operator="equal">
      <formula>0</formula>
    </cfRule>
  </conditionalFormatting>
  <conditionalFormatting sqref="BF5">
    <cfRule type="cellIs" dxfId="1797" priority="385" operator="equal">
      <formula>0</formula>
    </cfRule>
  </conditionalFormatting>
  <conditionalFormatting sqref="AB5">
    <cfRule type="cellIs" dxfId="1796" priority="384" operator="equal">
      <formula>0</formula>
    </cfRule>
  </conditionalFormatting>
  <conditionalFormatting sqref="AF5">
    <cfRule type="cellIs" dxfId="1795" priority="383" operator="lessThan">
      <formula>1</formula>
    </cfRule>
  </conditionalFormatting>
  <conditionalFormatting sqref="AP5">
    <cfRule type="cellIs" dxfId="1794" priority="381" operator="lessThan">
      <formula>1</formula>
    </cfRule>
  </conditionalFormatting>
  <conditionalFormatting sqref="AK5 AU5">
    <cfRule type="cellIs" dxfId="1793" priority="382" operator="lessThan">
      <formula>1</formula>
    </cfRule>
  </conditionalFormatting>
  <conditionalFormatting sqref="AG5">
    <cfRule type="cellIs" dxfId="1792" priority="380" operator="equal">
      <formula>0</formula>
    </cfRule>
  </conditionalFormatting>
  <conditionalFormatting sqref="AL5">
    <cfRule type="cellIs" dxfId="1791" priority="379" operator="equal">
      <formula>0</formula>
    </cfRule>
  </conditionalFormatting>
  <conditionalFormatting sqref="AQ5">
    <cfRule type="cellIs" dxfId="1790" priority="378" operator="equal">
      <formula>0</formula>
    </cfRule>
  </conditionalFormatting>
  <conditionalFormatting sqref="AV5">
    <cfRule type="cellIs" dxfId="1789" priority="377" operator="equal">
      <formula>0</formula>
    </cfRule>
  </conditionalFormatting>
  <conditionalFormatting sqref="I5">
    <cfRule type="cellIs" dxfId="1788" priority="376" operator="greaterThan">
      <formula>1</formula>
    </cfRule>
  </conditionalFormatting>
  <conditionalFormatting sqref="J5">
    <cfRule type="cellIs" dxfId="1787" priority="375" operator="greaterThan">
      <formula>1</formula>
    </cfRule>
  </conditionalFormatting>
  <conditionalFormatting sqref="I18">
    <cfRule type="cellIs" dxfId="1786" priority="373" operator="greaterThan">
      <formula>1</formula>
    </cfRule>
  </conditionalFormatting>
  <conditionalFormatting sqref="I36">
    <cfRule type="cellIs" dxfId="1785" priority="374" operator="greaterThan">
      <formula>1</formula>
    </cfRule>
  </conditionalFormatting>
  <conditionalFormatting sqref="I49">
    <cfRule type="cellIs" dxfId="1784" priority="372" operator="greaterThan">
      <formula>1</formula>
    </cfRule>
  </conditionalFormatting>
  <conditionalFormatting sqref="J15:J16">
    <cfRule type="cellIs" dxfId="1783" priority="371" operator="greaterThan">
      <formula>1</formula>
    </cfRule>
  </conditionalFormatting>
  <conditionalFormatting sqref="Z35">
    <cfRule type="cellIs" dxfId="1782" priority="370" operator="lessThan">
      <formula>1</formula>
    </cfRule>
  </conditionalFormatting>
  <conditionalFormatting sqref="Z40">
    <cfRule type="cellIs" dxfId="1781" priority="369" operator="lessThan">
      <formula>1</formula>
    </cfRule>
  </conditionalFormatting>
  <conditionalFormatting sqref="AK54">
    <cfRule type="cellIs" dxfId="1780" priority="345" operator="lessThan">
      <formula>1</formula>
    </cfRule>
  </conditionalFormatting>
  <conditionalFormatting sqref="Z42">
    <cfRule type="cellIs" dxfId="1779" priority="368" operator="lessThan">
      <formula>1</formula>
    </cfRule>
  </conditionalFormatting>
  <conditionalFormatting sqref="Z50">
    <cfRule type="cellIs" dxfId="1778" priority="367" operator="lessThan">
      <formula>1</formula>
    </cfRule>
  </conditionalFormatting>
  <conditionalFormatting sqref="Z55">
    <cfRule type="cellIs" dxfId="1777" priority="366" operator="lessThan">
      <formula>1</formula>
    </cfRule>
  </conditionalFormatting>
  <conditionalFormatting sqref="AG53 AG51">
    <cfRule type="cellIs" dxfId="1776" priority="365" operator="equal">
      <formula>0</formula>
    </cfRule>
  </conditionalFormatting>
  <conditionalFormatting sqref="AG52">
    <cfRule type="cellIs" dxfId="1775" priority="364" operator="equal">
      <formula>0</formula>
    </cfRule>
  </conditionalFormatting>
  <conditionalFormatting sqref="AL53 AL51">
    <cfRule type="cellIs" dxfId="1774" priority="363" operator="equal">
      <formula>0</formula>
    </cfRule>
  </conditionalFormatting>
  <conditionalFormatting sqref="AL52">
    <cfRule type="cellIs" dxfId="1773" priority="362" operator="equal">
      <formula>0</formula>
    </cfRule>
  </conditionalFormatting>
  <conditionalFormatting sqref="AQ53 AQ51">
    <cfRule type="cellIs" dxfId="1772" priority="361" operator="equal">
      <formula>0</formula>
    </cfRule>
  </conditionalFormatting>
  <conditionalFormatting sqref="AQ52">
    <cfRule type="cellIs" dxfId="1771" priority="360" operator="equal">
      <formula>0</formula>
    </cfRule>
  </conditionalFormatting>
  <conditionalFormatting sqref="AV53 AV51">
    <cfRule type="cellIs" dxfId="1770" priority="359" operator="equal">
      <formula>0</formula>
    </cfRule>
  </conditionalFormatting>
  <conditionalFormatting sqref="AV52">
    <cfRule type="cellIs" dxfId="1769" priority="358" operator="equal">
      <formula>0</formula>
    </cfRule>
  </conditionalFormatting>
  <conditionalFormatting sqref="BA53 BA51">
    <cfRule type="cellIs" dxfId="1768" priority="357" operator="equal">
      <formula>0</formula>
    </cfRule>
  </conditionalFormatting>
  <conditionalFormatting sqref="BA52">
    <cfRule type="cellIs" dxfId="1767" priority="356" operator="equal">
      <formula>0</formula>
    </cfRule>
  </conditionalFormatting>
  <conditionalFormatting sqref="BF53 BF51">
    <cfRule type="cellIs" dxfId="1766" priority="355" operator="equal">
      <formula>0</formula>
    </cfRule>
  </conditionalFormatting>
  <conditionalFormatting sqref="BF52">
    <cfRule type="cellIs" dxfId="1765" priority="354" operator="equal">
      <formula>0</formula>
    </cfRule>
  </conditionalFormatting>
  <conditionalFormatting sqref="BK53 BK51">
    <cfRule type="cellIs" dxfId="1764" priority="353" operator="equal">
      <formula>0</formula>
    </cfRule>
  </conditionalFormatting>
  <conditionalFormatting sqref="BK52">
    <cfRule type="cellIs" dxfId="1763" priority="352" operator="equal">
      <formula>0</formula>
    </cfRule>
  </conditionalFormatting>
  <conditionalFormatting sqref="BP53 BP51">
    <cfRule type="cellIs" dxfId="1762" priority="351" operator="equal">
      <formula>0</formula>
    </cfRule>
  </conditionalFormatting>
  <conditionalFormatting sqref="BP52">
    <cfRule type="cellIs" dxfId="1761" priority="350" operator="equal">
      <formula>0</formula>
    </cfRule>
  </conditionalFormatting>
  <conditionalFormatting sqref="BU53 BU51">
    <cfRule type="cellIs" dxfId="1760" priority="349" operator="equal">
      <formula>0</formula>
    </cfRule>
  </conditionalFormatting>
  <conditionalFormatting sqref="BU52">
    <cfRule type="cellIs" dxfId="1759" priority="348" operator="equal">
      <formula>0</formula>
    </cfRule>
  </conditionalFormatting>
  <conditionalFormatting sqref="AA54">
    <cfRule type="cellIs" dxfId="1758" priority="347" operator="lessThan">
      <formula>1</formula>
    </cfRule>
  </conditionalFormatting>
  <conditionalFormatting sqref="AF54">
    <cfRule type="cellIs" dxfId="1757" priority="346" operator="lessThan">
      <formula>1</formula>
    </cfRule>
  </conditionalFormatting>
  <conditionalFormatting sqref="AP54">
    <cfRule type="cellIs" dxfId="1756" priority="344" operator="lessThan">
      <formula>1</formula>
    </cfRule>
  </conditionalFormatting>
  <conditionalFormatting sqref="AU54">
    <cfRule type="cellIs" dxfId="1755" priority="343" operator="lessThan">
      <formula>1</formula>
    </cfRule>
  </conditionalFormatting>
  <conditionalFormatting sqref="AZ54">
    <cfRule type="cellIs" dxfId="1754" priority="342" operator="lessThan">
      <formula>1</formula>
    </cfRule>
  </conditionalFormatting>
  <conditionalFormatting sqref="BE54">
    <cfRule type="cellIs" dxfId="1753" priority="341" operator="lessThan">
      <formula>1</formula>
    </cfRule>
  </conditionalFormatting>
  <conditionalFormatting sqref="BJ54">
    <cfRule type="cellIs" dxfId="1752" priority="340" operator="lessThan">
      <formula>1</formula>
    </cfRule>
  </conditionalFormatting>
  <conditionalFormatting sqref="BT54">
    <cfRule type="cellIs" dxfId="1751" priority="339" operator="lessThan">
      <formula>1</formula>
    </cfRule>
  </conditionalFormatting>
  <conditionalFormatting sqref="AC5 AC20:AC21">
    <cfRule type="cellIs" dxfId="1750" priority="338" operator="lessThan">
      <formula>$R5</formula>
    </cfRule>
  </conditionalFormatting>
  <conditionalFormatting sqref="AC51:AC52">
    <cfRule type="cellIs" dxfId="1749" priority="337" operator="lessThan">
      <formula>$R51</formula>
    </cfRule>
  </conditionalFormatting>
  <conditionalFormatting sqref="AR38">
    <cfRule type="cellIs" dxfId="1748" priority="336" operator="lessThan">
      <formula>$R38</formula>
    </cfRule>
  </conditionalFormatting>
  <conditionalFormatting sqref="AH51:AH52">
    <cfRule type="cellIs" dxfId="1747" priority="335" operator="lessThan">
      <formula>$R51</formula>
    </cfRule>
  </conditionalFormatting>
  <conditionalFormatting sqref="AM51:AM52">
    <cfRule type="cellIs" dxfId="1746" priority="334" operator="lessThan">
      <formula>$R51</formula>
    </cfRule>
  </conditionalFormatting>
  <conditionalFormatting sqref="AR51:AR52">
    <cfRule type="cellIs" dxfId="1745" priority="333" operator="lessThan">
      <formula>$R51</formula>
    </cfRule>
  </conditionalFormatting>
  <conditionalFormatting sqref="AW51:AW52">
    <cfRule type="cellIs" dxfId="1744" priority="332" operator="lessThan">
      <formula>$R51</formula>
    </cfRule>
  </conditionalFormatting>
  <conditionalFormatting sqref="BB51:BB52">
    <cfRule type="cellIs" dxfId="1743" priority="331" operator="lessThan">
      <formula>$R51</formula>
    </cfRule>
  </conditionalFormatting>
  <conditionalFormatting sqref="BG51:BG52">
    <cfRule type="cellIs" dxfId="1742" priority="330" operator="lessThan">
      <formula>$R51</formula>
    </cfRule>
  </conditionalFormatting>
  <conditionalFormatting sqref="BL51:BL52">
    <cfRule type="cellIs" dxfId="1741" priority="329" operator="lessThan">
      <formula>$R51</formula>
    </cfRule>
  </conditionalFormatting>
  <conditionalFormatting sqref="BQ51:BQ52">
    <cfRule type="cellIs" dxfId="1740" priority="328" operator="lessThan">
      <formula>$R51</formula>
    </cfRule>
  </conditionalFormatting>
  <conditionalFormatting sqref="BV51:BV52">
    <cfRule type="cellIs" dxfId="1739" priority="327" operator="lessThan">
      <formula>$R51</formula>
    </cfRule>
  </conditionalFormatting>
  <conditionalFormatting sqref="I22">
    <cfRule type="cellIs" dxfId="1738" priority="326" operator="greaterThan">
      <formula>1</formula>
    </cfRule>
  </conditionalFormatting>
  <conditionalFormatting sqref="I37">
    <cfRule type="cellIs" dxfId="1737" priority="325" operator="greaterThan">
      <formula>1</formula>
    </cfRule>
  </conditionalFormatting>
  <conditionalFormatting sqref="J37">
    <cfRule type="cellIs" dxfId="1736" priority="324" operator="greaterThan">
      <formula>1</formula>
    </cfRule>
  </conditionalFormatting>
  <conditionalFormatting sqref="I24">
    <cfRule type="cellIs" dxfId="1735" priority="323" operator="greaterThan">
      <formula>1</formula>
    </cfRule>
  </conditionalFormatting>
  <conditionalFormatting sqref="J24">
    <cfRule type="cellIs" dxfId="1734" priority="322" operator="greaterThan">
      <formula>1</formula>
    </cfRule>
  </conditionalFormatting>
  <conditionalFormatting sqref="Z26">
    <cfRule type="cellIs" dxfId="1733" priority="320" operator="lessThan">
      <formula>1</formula>
    </cfRule>
  </conditionalFormatting>
  <conditionalFormatting sqref="AA26">
    <cfRule type="cellIs" dxfId="1732" priority="319" operator="lessThan">
      <formula>1</formula>
    </cfRule>
  </conditionalFormatting>
  <conditionalFormatting sqref="W26">
    <cfRule type="cellIs" dxfId="1731" priority="321" operator="lessThan">
      <formula>N26</formula>
    </cfRule>
  </conditionalFormatting>
  <conditionalFormatting sqref="H26">
    <cfRule type="cellIs" dxfId="1730" priority="318" operator="greaterThan">
      <formula>1</formula>
    </cfRule>
  </conditionalFormatting>
  <conditionalFormatting sqref="AQ26">
    <cfRule type="cellIs" dxfId="1729" priority="317" operator="equal">
      <formula>0</formula>
    </cfRule>
  </conditionalFormatting>
  <conditionalFormatting sqref="AZ26 BE26 BJ26 BT26">
    <cfRule type="cellIs" dxfId="1728" priority="316" operator="lessThan">
      <formula>1</formula>
    </cfRule>
  </conditionalFormatting>
  <conditionalFormatting sqref="BA26">
    <cfRule type="cellIs" dxfId="1727" priority="315" operator="equal">
      <formula>0</formula>
    </cfRule>
  </conditionalFormatting>
  <conditionalFormatting sqref="BF26">
    <cfRule type="cellIs" dxfId="1726" priority="314" operator="equal">
      <formula>0</formula>
    </cfRule>
  </conditionalFormatting>
  <conditionalFormatting sqref="BK26">
    <cfRule type="cellIs" dxfId="1725" priority="313" operator="equal">
      <formula>0</formula>
    </cfRule>
  </conditionalFormatting>
  <conditionalFormatting sqref="BP26">
    <cfRule type="cellIs" dxfId="1724" priority="312" operator="equal">
      <formula>0</formula>
    </cfRule>
  </conditionalFormatting>
  <conditionalFormatting sqref="BU26">
    <cfRule type="cellIs" dxfId="1723" priority="311" operator="equal">
      <formula>0</formula>
    </cfRule>
  </conditionalFormatting>
  <conditionalFormatting sqref="BF26">
    <cfRule type="cellIs" dxfId="1722" priority="310" operator="equal">
      <formula>0</formula>
    </cfRule>
  </conditionalFormatting>
  <conditionalFormatting sqref="AB26">
    <cfRule type="cellIs" dxfId="1721" priority="309" operator="equal">
      <formula>0</formula>
    </cfRule>
  </conditionalFormatting>
  <conditionalFormatting sqref="AF26">
    <cfRule type="cellIs" dxfId="1720" priority="308" operator="lessThan">
      <formula>1</formula>
    </cfRule>
  </conditionalFormatting>
  <conditionalFormatting sqref="AP26">
    <cfRule type="cellIs" dxfId="1719" priority="306" operator="lessThan">
      <formula>1</formula>
    </cfRule>
  </conditionalFormatting>
  <conditionalFormatting sqref="AK26 AU26">
    <cfRule type="cellIs" dxfId="1718" priority="307" operator="lessThan">
      <formula>1</formula>
    </cfRule>
  </conditionalFormatting>
  <conditionalFormatting sqref="AG26">
    <cfRule type="cellIs" dxfId="1717" priority="305" operator="equal">
      <formula>0</formula>
    </cfRule>
  </conditionalFormatting>
  <conditionalFormatting sqref="AL26">
    <cfRule type="cellIs" dxfId="1716" priority="304" operator="equal">
      <formula>0</formula>
    </cfRule>
  </conditionalFormatting>
  <conditionalFormatting sqref="AQ26">
    <cfRule type="cellIs" dxfId="1715" priority="303" operator="equal">
      <formula>0</formula>
    </cfRule>
  </conditionalFormatting>
  <conditionalFormatting sqref="AV26">
    <cfRule type="cellIs" dxfId="1714" priority="302" operator="equal">
      <formula>0</formula>
    </cfRule>
  </conditionalFormatting>
  <conditionalFormatting sqref="J26">
    <cfRule type="cellIs" dxfId="1713" priority="301" operator="greaterThan">
      <formula>1</formula>
    </cfRule>
  </conditionalFormatting>
  <conditionalFormatting sqref="I26">
    <cfRule type="cellIs" dxfId="1712" priority="300" operator="greaterThan">
      <formula>1</formula>
    </cfRule>
  </conditionalFormatting>
  <conditionalFormatting sqref="Z13">
    <cfRule type="cellIs" dxfId="1711" priority="298" operator="lessThan">
      <formula>1</formula>
    </cfRule>
  </conditionalFormatting>
  <conditionalFormatting sqref="AA13">
    <cfRule type="cellIs" dxfId="1710" priority="297" operator="lessThan">
      <formula>1</formula>
    </cfRule>
  </conditionalFormatting>
  <conditionalFormatting sqref="W13">
    <cfRule type="cellIs" dxfId="1709" priority="299" operator="lessThan">
      <formula>N13</formula>
    </cfRule>
  </conditionalFormatting>
  <conditionalFormatting sqref="AQ13">
    <cfRule type="cellIs" dxfId="1708" priority="296" operator="equal">
      <formula>0</formula>
    </cfRule>
  </conditionalFormatting>
  <conditionalFormatting sqref="AZ13 BE13 BJ13 BT13">
    <cfRule type="cellIs" dxfId="1707" priority="295" operator="lessThan">
      <formula>1</formula>
    </cfRule>
  </conditionalFormatting>
  <conditionalFormatting sqref="BA13">
    <cfRule type="cellIs" dxfId="1706" priority="294" operator="equal">
      <formula>0</formula>
    </cfRule>
  </conditionalFormatting>
  <conditionalFormatting sqref="BF13">
    <cfRule type="cellIs" dxfId="1705" priority="293" operator="equal">
      <formula>0</formula>
    </cfRule>
  </conditionalFormatting>
  <conditionalFormatting sqref="BK13">
    <cfRule type="cellIs" dxfId="1704" priority="292" operator="equal">
      <formula>0</formula>
    </cfRule>
  </conditionalFormatting>
  <conditionalFormatting sqref="BP13">
    <cfRule type="cellIs" dxfId="1703" priority="291" operator="equal">
      <formula>0</formula>
    </cfRule>
  </conditionalFormatting>
  <conditionalFormatting sqref="BU13">
    <cfRule type="cellIs" dxfId="1702" priority="290" operator="equal">
      <formula>0</formula>
    </cfRule>
  </conditionalFormatting>
  <conditionalFormatting sqref="BF13">
    <cfRule type="cellIs" dxfId="1701" priority="289" operator="equal">
      <formula>0</formula>
    </cfRule>
  </conditionalFormatting>
  <conditionalFormatting sqref="AB13">
    <cfRule type="cellIs" dxfId="1700" priority="288" operator="equal">
      <formula>0</formula>
    </cfRule>
  </conditionalFormatting>
  <conditionalFormatting sqref="AF13">
    <cfRule type="cellIs" dxfId="1699" priority="287" operator="lessThan">
      <formula>1</formula>
    </cfRule>
  </conditionalFormatting>
  <conditionalFormatting sqref="AP13">
    <cfRule type="cellIs" dxfId="1698" priority="285" operator="lessThan">
      <formula>1</formula>
    </cfRule>
  </conditionalFormatting>
  <conditionalFormatting sqref="AK13 AU13">
    <cfRule type="cellIs" dxfId="1697" priority="286" operator="lessThan">
      <formula>1</formula>
    </cfRule>
  </conditionalFormatting>
  <conditionalFormatting sqref="AG13">
    <cfRule type="cellIs" dxfId="1696" priority="284" operator="equal">
      <formula>0</formula>
    </cfRule>
  </conditionalFormatting>
  <conditionalFormatting sqref="AL13">
    <cfRule type="cellIs" dxfId="1695" priority="283" operator="equal">
      <formula>0</formula>
    </cfRule>
  </conditionalFormatting>
  <conditionalFormatting sqref="AQ13">
    <cfRule type="cellIs" dxfId="1694" priority="282" operator="equal">
      <formula>0</formula>
    </cfRule>
  </conditionalFormatting>
  <conditionalFormatting sqref="AV13">
    <cfRule type="cellIs" dxfId="1693" priority="281" operator="equal">
      <formula>0</formula>
    </cfRule>
  </conditionalFormatting>
  <conditionalFormatting sqref="I27">
    <cfRule type="cellIs" dxfId="1692" priority="259" operator="greaterThan">
      <formula>1</formula>
    </cfRule>
  </conditionalFormatting>
  <conditionalFormatting sqref="AA27">
    <cfRule type="cellIs" dxfId="1691" priority="277" operator="lessThan">
      <formula>1</formula>
    </cfRule>
  </conditionalFormatting>
  <conditionalFormatting sqref="G27">
    <cfRule type="cellIs" dxfId="1690" priority="280" operator="lessThan">
      <formula>F27</formula>
    </cfRule>
  </conditionalFormatting>
  <conditionalFormatting sqref="W27">
    <cfRule type="cellIs" dxfId="1689" priority="279" operator="lessThan">
      <formula>N27</formula>
    </cfRule>
  </conditionalFormatting>
  <conditionalFormatting sqref="Z27">
    <cfRule type="cellIs" dxfId="1688" priority="278" operator="lessThan">
      <formula>1</formula>
    </cfRule>
  </conditionalFormatting>
  <conditionalFormatting sqref="H27">
    <cfRule type="cellIs" dxfId="1687" priority="276" operator="greaterThan">
      <formula>1</formula>
    </cfRule>
  </conditionalFormatting>
  <conditionalFormatting sqref="AQ27">
    <cfRule type="cellIs" dxfId="1686" priority="275" operator="equal">
      <formula>0</formula>
    </cfRule>
  </conditionalFormatting>
  <conditionalFormatting sqref="AZ27 BE27 BJ27 BT27">
    <cfRule type="cellIs" dxfId="1685" priority="274" operator="lessThan">
      <formula>1</formula>
    </cfRule>
  </conditionalFormatting>
  <conditionalFormatting sqref="BA27">
    <cfRule type="cellIs" dxfId="1684" priority="273" operator="equal">
      <formula>0</formula>
    </cfRule>
  </conditionalFormatting>
  <conditionalFormatting sqref="BF27">
    <cfRule type="cellIs" dxfId="1683" priority="272" operator="equal">
      <formula>0</formula>
    </cfRule>
  </conditionalFormatting>
  <conditionalFormatting sqref="BK27">
    <cfRule type="cellIs" dxfId="1682" priority="271" operator="equal">
      <formula>0</formula>
    </cfRule>
  </conditionalFormatting>
  <conditionalFormatting sqref="BP27">
    <cfRule type="cellIs" dxfId="1681" priority="270" operator="equal">
      <formula>0</formula>
    </cfRule>
  </conditionalFormatting>
  <conditionalFormatting sqref="BU27">
    <cfRule type="cellIs" dxfId="1680" priority="269" operator="equal">
      <formula>0</formula>
    </cfRule>
  </conditionalFormatting>
  <conditionalFormatting sqref="AB27">
    <cfRule type="cellIs" dxfId="1679" priority="268" operator="equal">
      <formula>0</formula>
    </cfRule>
  </conditionalFormatting>
  <conditionalFormatting sqref="AF27">
    <cfRule type="cellIs" dxfId="1678" priority="267" operator="lessThan">
      <formula>1</formula>
    </cfRule>
  </conditionalFormatting>
  <conditionalFormatting sqref="AP27">
    <cfRule type="cellIs" dxfId="1677" priority="265" operator="lessThan">
      <formula>1</formula>
    </cfRule>
  </conditionalFormatting>
  <conditionalFormatting sqref="AK27 AU27">
    <cfRule type="cellIs" dxfId="1676" priority="266" operator="lessThan">
      <formula>1</formula>
    </cfRule>
  </conditionalFormatting>
  <conditionalFormatting sqref="AG27">
    <cfRule type="cellIs" dxfId="1675" priority="264" operator="equal">
      <formula>0</formula>
    </cfRule>
  </conditionalFormatting>
  <conditionalFormatting sqref="AQ27">
    <cfRule type="cellIs" dxfId="1674" priority="262" operator="equal">
      <formula>0</formula>
    </cfRule>
  </conditionalFormatting>
  <conditionalFormatting sqref="AL27">
    <cfRule type="cellIs" dxfId="1673" priority="263" operator="equal">
      <formula>0</formula>
    </cfRule>
  </conditionalFormatting>
  <conditionalFormatting sqref="AV27">
    <cfRule type="cellIs" dxfId="1672" priority="261" operator="equal">
      <formula>0</formula>
    </cfRule>
  </conditionalFormatting>
  <conditionalFormatting sqref="J27">
    <cfRule type="cellIs" dxfId="1671" priority="260" operator="greaterThan">
      <formula>1</formula>
    </cfRule>
  </conditionalFormatting>
  <conditionalFormatting sqref="AK52">
    <cfRule type="cellIs" dxfId="1670" priority="258" operator="lessThan">
      <formula>1</formula>
    </cfRule>
  </conditionalFormatting>
  <conditionalFormatting sqref="AP52">
    <cfRule type="cellIs" dxfId="1669" priority="257" operator="lessThan">
      <formula>1</formula>
    </cfRule>
  </conditionalFormatting>
  <conditionalFormatting sqref="AU52">
    <cfRule type="cellIs" dxfId="1668" priority="256" operator="lessThan">
      <formula>1</formula>
    </cfRule>
  </conditionalFormatting>
  <conditionalFormatting sqref="AZ52">
    <cfRule type="cellIs" dxfId="1667" priority="255" operator="lessThan">
      <formula>1</formula>
    </cfRule>
  </conditionalFormatting>
  <conditionalFormatting sqref="BE52">
    <cfRule type="cellIs" dxfId="1666" priority="254" operator="lessThan">
      <formula>1</formula>
    </cfRule>
  </conditionalFormatting>
  <conditionalFormatting sqref="BJ52">
    <cfRule type="cellIs" dxfId="1665" priority="253" operator="lessThan">
      <formula>1</formula>
    </cfRule>
  </conditionalFormatting>
  <conditionalFormatting sqref="BT52">
    <cfRule type="cellIs" dxfId="1664" priority="252" operator="lessThan">
      <formula>1</formula>
    </cfRule>
  </conditionalFormatting>
  <conditionalFormatting sqref="W51">
    <cfRule type="cellIs" dxfId="1663" priority="251" operator="lessThan">
      <formula>N51</formula>
    </cfRule>
  </conditionalFormatting>
  <conditionalFormatting sqref="I6:I7">
    <cfRule type="cellIs" dxfId="1662" priority="250" operator="greaterThan">
      <formula>1</formula>
    </cfRule>
  </conditionalFormatting>
  <conditionalFormatting sqref="G26">
    <cfRule type="cellIs" dxfId="1661" priority="249" operator="lessThan">
      <formula>F26</formula>
    </cfRule>
  </conditionalFormatting>
  <conditionalFormatting sqref="BO49">
    <cfRule type="cellIs" dxfId="1660" priority="246" operator="lessThan">
      <formula>1</formula>
    </cfRule>
  </conditionalFormatting>
  <conditionalFormatting sqref="BO31">
    <cfRule type="cellIs" dxfId="1659" priority="248" operator="lessThan">
      <formula>1</formula>
    </cfRule>
  </conditionalFormatting>
  <conditionalFormatting sqref="BO53">
    <cfRule type="cellIs" dxfId="1658" priority="245" operator="lessThan">
      <formula>1</formula>
    </cfRule>
  </conditionalFormatting>
  <conditionalFormatting sqref="BO23">
    <cfRule type="cellIs" dxfId="1657" priority="244" operator="lessThan">
      <formula>1</formula>
    </cfRule>
  </conditionalFormatting>
  <conditionalFormatting sqref="BO30">
    <cfRule type="cellIs" dxfId="1656" priority="243" operator="lessThan">
      <formula>1</formula>
    </cfRule>
  </conditionalFormatting>
  <conditionalFormatting sqref="BO51">
    <cfRule type="cellIs" dxfId="1655" priority="241" operator="lessThan">
      <formula>1</formula>
    </cfRule>
  </conditionalFormatting>
  <conditionalFormatting sqref="BO34">
    <cfRule type="cellIs" dxfId="1654" priority="242" operator="lessThan">
      <formula>1</formula>
    </cfRule>
  </conditionalFormatting>
  <conditionalFormatting sqref="BO37:BO38">
    <cfRule type="cellIs" dxfId="1653" priority="240" operator="lessThan">
      <formula>1</formula>
    </cfRule>
  </conditionalFormatting>
  <conditionalFormatting sqref="BO36">
    <cfRule type="cellIs" dxfId="1652" priority="239" operator="lessThan">
      <formula>1</formula>
    </cfRule>
  </conditionalFormatting>
  <conditionalFormatting sqref="BO18">
    <cfRule type="cellIs" dxfId="1651" priority="238" operator="lessThan">
      <formula>1</formula>
    </cfRule>
  </conditionalFormatting>
  <conditionalFormatting sqref="BO20">
    <cfRule type="cellIs" dxfId="1650" priority="237" operator="lessThan">
      <formula>1</formula>
    </cfRule>
  </conditionalFormatting>
  <conditionalFormatting sqref="BO25">
    <cfRule type="cellIs" dxfId="1649" priority="236" operator="lessThan">
      <formula>1</formula>
    </cfRule>
  </conditionalFormatting>
  <conditionalFormatting sqref="BO15">
    <cfRule type="cellIs" dxfId="1648" priority="235" operator="lessThan">
      <formula>1</formula>
    </cfRule>
  </conditionalFormatting>
  <conditionalFormatting sqref="BO28">
    <cfRule type="cellIs" dxfId="1647" priority="234" operator="lessThan">
      <formula>1</formula>
    </cfRule>
  </conditionalFormatting>
  <conditionalFormatting sqref="BO16">
    <cfRule type="cellIs" dxfId="1646" priority="233" operator="lessThan">
      <formula>1</formula>
    </cfRule>
  </conditionalFormatting>
  <conditionalFormatting sqref="BO24">
    <cfRule type="cellIs" dxfId="1645" priority="232" operator="lessThan">
      <formula>1</formula>
    </cfRule>
  </conditionalFormatting>
  <conditionalFormatting sqref="BO22">
    <cfRule type="cellIs" dxfId="1644" priority="231" operator="lessThan">
      <formula>1</formula>
    </cfRule>
  </conditionalFormatting>
  <conditionalFormatting sqref="BO19">
    <cfRule type="cellIs" dxfId="1643" priority="230" operator="lessThan">
      <formula>1</formula>
    </cfRule>
  </conditionalFormatting>
  <conditionalFormatting sqref="BO41">
    <cfRule type="cellIs" dxfId="1642" priority="229" operator="lessThan">
      <formula>1</formula>
    </cfRule>
  </conditionalFormatting>
  <conditionalFormatting sqref="BO17">
    <cfRule type="cellIs" dxfId="1641" priority="228" operator="lessThan">
      <formula>1</formula>
    </cfRule>
  </conditionalFormatting>
  <conditionalFormatting sqref="BO21">
    <cfRule type="cellIs" dxfId="1640" priority="227" operator="lessThan">
      <formula>1</formula>
    </cfRule>
  </conditionalFormatting>
  <conditionalFormatting sqref="BO5">
    <cfRule type="cellIs" dxfId="1639" priority="226" operator="lessThan">
      <formula>1</formula>
    </cfRule>
  </conditionalFormatting>
  <conditionalFormatting sqref="BO54">
    <cfRule type="cellIs" dxfId="1638" priority="225" operator="lessThan">
      <formula>1</formula>
    </cfRule>
  </conditionalFormatting>
  <conditionalFormatting sqref="BO26">
    <cfRule type="cellIs" dxfId="1637" priority="224" operator="lessThan">
      <formula>1</formula>
    </cfRule>
  </conditionalFormatting>
  <conditionalFormatting sqref="BO13">
    <cfRule type="cellIs" dxfId="1636" priority="223" operator="lessThan">
      <formula>1</formula>
    </cfRule>
  </conditionalFormatting>
  <conditionalFormatting sqref="BO27">
    <cfRule type="cellIs" dxfId="1635" priority="222" operator="lessThan">
      <formula>1</formula>
    </cfRule>
  </conditionalFormatting>
  <conditionalFormatting sqref="BO52">
    <cfRule type="cellIs" dxfId="1634" priority="221" operator="lessThan">
      <formula>1</formula>
    </cfRule>
  </conditionalFormatting>
  <conditionalFormatting sqref="J28">
    <cfRule type="cellIs" dxfId="1633" priority="219" operator="greaterThan">
      <formula>1</formula>
    </cfRule>
  </conditionalFormatting>
  <conditionalFormatting sqref="G5">
    <cfRule type="cellIs" dxfId="1632" priority="220" operator="lessThan">
      <formula>F5</formula>
    </cfRule>
  </conditionalFormatting>
  <conditionalFormatting sqref="I20">
    <cfRule type="cellIs" dxfId="1631" priority="218" operator="greaterThan">
      <formula>1</formula>
    </cfRule>
  </conditionalFormatting>
  <conditionalFormatting sqref="G22">
    <cfRule type="cellIs" dxfId="1630" priority="217" operator="lessThan">
      <formula>F22</formula>
    </cfRule>
  </conditionalFormatting>
  <conditionalFormatting sqref="AH39 AM39 AR39 AW39 BB39 BG39 BL39 BQ39 BV39 AC39">
    <cfRule type="cellIs" dxfId="1629" priority="216" operator="lessThan">
      <formula>$R39</formula>
    </cfRule>
  </conditionalFormatting>
  <conditionalFormatting sqref="W39">
    <cfRule type="cellIs" dxfId="1628" priority="215" operator="lessThan">
      <formula>N39</formula>
    </cfRule>
  </conditionalFormatting>
  <conditionalFormatting sqref="G39">
    <cfRule type="cellIs" dxfId="1627" priority="214" operator="lessThan">
      <formula>F39</formula>
    </cfRule>
  </conditionalFormatting>
  <conditionalFormatting sqref="Z39">
    <cfRule type="cellIs" dxfId="1626" priority="213" operator="lessThan">
      <formula>1</formula>
    </cfRule>
  </conditionalFormatting>
  <conditionalFormatting sqref="AA39">
    <cfRule type="cellIs" dxfId="1625" priority="212" operator="lessThan">
      <formula>1</formula>
    </cfRule>
  </conditionalFormatting>
  <conditionalFormatting sqref="H39">
    <cfRule type="cellIs" dxfId="1624" priority="211" operator="greaterThan">
      <formula>1</formula>
    </cfRule>
  </conditionalFormatting>
  <conditionalFormatting sqref="J39">
    <cfRule type="cellIs" dxfId="1623" priority="210" operator="greaterThan">
      <formula>1</formula>
    </cfRule>
  </conditionalFormatting>
  <conditionalFormatting sqref="AZ39 BE39 BJ39 BT39">
    <cfRule type="cellIs" dxfId="1622" priority="208" operator="lessThan">
      <formula>1</formula>
    </cfRule>
  </conditionalFormatting>
  <conditionalFormatting sqref="AQ39 AB39 BF39 BA39 BK39 BP39 BU39 AG39 AL39 AV39">
    <cfRule type="cellIs" dxfId="1621" priority="209" operator="equal">
      <formula>0</formula>
    </cfRule>
  </conditionalFormatting>
  <conditionalFormatting sqref="AB39">
    <cfRule type="cellIs" dxfId="1620" priority="207" operator="equal">
      <formula>0</formula>
    </cfRule>
  </conditionalFormatting>
  <conditionalFormatting sqref="AF39">
    <cfRule type="cellIs" dxfId="1619" priority="206" operator="lessThan">
      <formula>1</formula>
    </cfRule>
  </conditionalFormatting>
  <conditionalFormatting sqref="AU39 AK39 AP39">
    <cfRule type="cellIs" dxfId="1618" priority="205" operator="lessThan">
      <formula>1</formula>
    </cfRule>
  </conditionalFormatting>
  <conditionalFormatting sqref="BO39">
    <cfRule type="cellIs" dxfId="1617" priority="204" operator="lessThan">
      <formula>1</formula>
    </cfRule>
  </conditionalFormatting>
  <conditionalFormatting sqref="Z48">
    <cfRule type="cellIs" dxfId="1616" priority="203" operator="lessThan">
      <formula>1</formula>
    </cfRule>
  </conditionalFormatting>
  <conditionalFormatting sqref="AH47 AM47 AR47 AW47 BB47 BG47 BL47 BQ47 BV47 AC47">
    <cfRule type="cellIs" dxfId="1615" priority="202" operator="lessThan">
      <formula>$R47</formula>
    </cfRule>
  </conditionalFormatting>
  <conditionalFormatting sqref="W47">
    <cfRule type="cellIs" dxfId="1614" priority="201" operator="lessThan">
      <formula>N47</formula>
    </cfRule>
  </conditionalFormatting>
  <conditionalFormatting sqref="Z47">
    <cfRule type="cellIs" dxfId="1613" priority="199" operator="lessThan">
      <formula>1</formula>
    </cfRule>
  </conditionalFormatting>
  <conditionalFormatting sqref="G47">
    <cfRule type="cellIs" dxfId="1612" priority="200" operator="lessThan">
      <formula>F47</formula>
    </cfRule>
  </conditionalFormatting>
  <conditionalFormatting sqref="AA47">
    <cfRule type="cellIs" dxfId="1611" priority="198" operator="lessThan">
      <formula>1</formula>
    </cfRule>
  </conditionalFormatting>
  <conditionalFormatting sqref="H47">
    <cfRule type="cellIs" dxfId="1610" priority="197" operator="greaterThan">
      <formula>1</formula>
    </cfRule>
  </conditionalFormatting>
  <conditionalFormatting sqref="BF47 BA47 BK47 BP47 BU47 AG47 AL47 AV47 AQ47 AB47">
    <cfRule type="cellIs" dxfId="1609" priority="196" operator="equal">
      <formula>0</formula>
    </cfRule>
  </conditionalFormatting>
  <conditionalFormatting sqref="AZ47 BE47 BJ47 BT47">
    <cfRule type="cellIs" dxfId="1608" priority="195" operator="lessThan">
      <formula>1</formula>
    </cfRule>
  </conditionalFormatting>
  <conditionalFormatting sqref="AB47">
    <cfRule type="cellIs" dxfId="1607" priority="194" operator="equal">
      <formula>0</formula>
    </cfRule>
  </conditionalFormatting>
  <conditionalFormatting sqref="AF47">
    <cfRule type="cellIs" dxfId="1606" priority="193" operator="lessThan">
      <formula>1</formula>
    </cfRule>
  </conditionalFormatting>
  <conditionalFormatting sqref="AU47 AK47 AP47">
    <cfRule type="cellIs" dxfId="1605" priority="192" operator="lessThan">
      <formula>1</formula>
    </cfRule>
  </conditionalFormatting>
  <conditionalFormatting sqref="BO47">
    <cfRule type="cellIs" dxfId="1604" priority="191" operator="lessThan">
      <formula>1</formula>
    </cfRule>
  </conditionalFormatting>
  <conditionalFormatting sqref="G12">
    <cfRule type="cellIs" dxfId="1603" priority="190" operator="lessThan">
      <formula>F12</formula>
    </cfRule>
  </conditionalFormatting>
  <conditionalFormatting sqref="H12:I12">
    <cfRule type="cellIs" dxfId="1602" priority="189" operator="greaterThan">
      <formula>1</formula>
    </cfRule>
  </conditionalFormatting>
  <conditionalFormatting sqref="J12">
    <cfRule type="cellIs" dxfId="1601" priority="188" operator="greaterThan">
      <formula>1</formula>
    </cfRule>
  </conditionalFormatting>
  <conditionalFormatting sqref="G11">
    <cfRule type="cellIs" dxfId="1600" priority="187" operator="lessThan">
      <formula>F11</formula>
    </cfRule>
  </conditionalFormatting>
  <conditionalFormatting sqref="H11">
    <cfRule type="cellIs" dxfId="1599" priority="186" operator="greaterThan">
      <formula>1</formula>
    </cfRule>
  </conditionalFormatting>
  <conditionalFormatting sqref="G9">
    <cfRule type="cellIs" dxfId="1598" priority="185" operator="lessThan">
      <formula>F9</formula>
    </cfRule>
  </conditionalFormatting>
  <conditionalFormatting sqref="H9:I9">
    <cfRule type="cellIs" dxfId="1597" priority="184" operator="greaterThan">
      <formula>1</formula>
    </cfRule>
  </conditionalFormatting>
  <conditionalFormatting sqref="I11">
    <cfRule type="cellIs" dxfId="1596" priority="183" operator="greaterThan">
      <formula>1</formula>
    </cfRule>
  </conditionalFormatting>
  <conditionalFormatting sqref="H13">
    <cfRule type="cellIs" dxfId="1595" priority="182" operator="greaterThan">
      <formula>1</formula>
    </cfRule>
  </conditionalFormatting>
  <conditionalFormatting sqref="J13">
    <cfRule type="cellIs" dxfId="1594" priority="181" operator="greaterThan">
      <formula>1</formula>
    </cfRule>
  </conditionalFormatting>
  <conditionalFormatting sqref="I13">
    <cfRule type="cellIs" dxfId="1593" priority="180" operator="greaterThan">
      <formula>1</formula>
    </cfRule>
  </conditionalFormatting>
  <conditionalFormatting sqref="G8">
    <cfRule type="cellIs" dxfId="1592" priority="179" operator="lessThan">
      <formula>F8</formula>
    </cfRule>
  </conditionalFormatting>
  <conditionalFormatting sqref="H8:I8">
    <cfRule type="cellIs" dxfId="1591" priority="178" operator="greaterThan">
      <formula>1</formula>
    </cfRule>
  </conditionalFormatting>
  <conditionalFormatting sqref="J8">
    <cfRule type="cellIs" dxfId="1590" priority="176" operator="greaterThan">
      <formula>1</formula>
    </cfRule>
  </conditionalFormatting>
  <conditionalFormatting sqref="J11">
    <cfRule type="cellIs" dxfId="1589" priority="177" operator="greaterThan">
      <formula>1</formula>
    </cfRule>
  </conditionalFormatting>
  <conditionalFormatting sqref="Z43:AA43 AF43 AK43 AP43 AU43 AZ43 BE43 BJ43 BT43 BO43">
    <cfRule type="cellIs" dxfId="1588" priority="175" operator="lessThan">
      <formula>1</formula>
    </cfRule>
  </conditionalFormatting>
  <conditionalFormatting sqref="W43">
    <cfRule type="cellIs" dxfId="1587" priority="174" operator="lessThan">
      <formula>N43</formula>
    </cfRule>
  </conditionalFormatting>
  <conditionalFormatting sqref="G43">
    <cfRule type="cellIs" dxfId="1586" priority="173" operator="lessThan">
      <formula>F43</formula>
    </cfRule>
  </conditionalFormatting>
  <conditionalFormatting sqref="H43">
    <cfRule type="cellIs" dxfId="1585" priority="172" operator="greaterThan">
      <formula>1</formula>
    </cfRule>
  </conditionalFormatting>
  <conditionalFormatting sqref="BA43 BF43 AB43 AG43 AV43 BK43 BP43 BU43 AQ43 AL43">
    <cfRule type="cellIs" dxfId="1584" priority="171" operator="equal">
      <formula>0</formula>
    </cfRule>
  </conditionalFormatting>
  <conditionalFormatting sqref="AC43 AH43 AM43 AR43 AW43 BB43 BG43 BL43 BQ43 BV43">
    <cfRule type="cellIs" dxfId="1583" priority="170" operator="lessThan">
      <formula>$R43</formula>
    </cfRule>
  </conditionalFormatting>
  <conditionalFormatting sqref="J9">
    <cfRule type="cellIs" dxfId="1582" priority="167" operator="greaterThan">
      <formula>1</formula>
    </cfRule>
  </conditionalFormatting>
  <conditionalFormatting sqref="I39">
    <cfRule type="cellIs" dxfId="1581" priority="169" operator="greaterThan">
      <formula>1</formula>
    </cfRule>
  </conditionalFormatting>
  <conditionalFormatting sqref="J20">
    <cfRule type="cellIs" dxfId="1580" priority="168" operator="greaterThan">
      <formula>1</formula>
    </cfRule>
  </conditionalFormatting>
  <conditionalFormatting sqref="AA46 BT46 AZ46 BE46 BJ46 AF46 AK46 AP46 AU46 BO46">
    <cfRule type="cellIs" dxfId="1579" priority="166" operator="lessThan">
      <formula>1</formula>
    </cfRule>
  </conditionalFormatting>
  <conditionalFormatting sqref="Z46">
    <cfRule type="cellIs" dxfId="1578" priority="165" operator="lessThan">
      <formula>1</formula>
    </cfRule>
  </conditionalFormatting>
  <conditionalFormatting sqref="BU46 BP46 BK46 BF46 BA46 AV46 AQ46 AL46 AG46 AB46">
    <cfRule type="cellIs" dxfId="1577" priority="164" operator="equal">
      <formula>0</formula>
    </cfRule>
  </conditionalFormatting>
  <conditionalFormatting sqref="BV46 BQ46 BL46 BG46 BB46 AW46 AC46 AM46 AH46">
    <cfRule type="cellIs" dxfId="1576" priority="163" operator="lessThan">
      <formula>$R46</formula>
    </cfRule>
  </conditionalFormatting>
  <conditionalFormatting sqref="AR46">
    <cfRule type="cellIs" dxfId="1575" priority="162" operator="lessThan">
      <formula>$R46</formula>
    </cfRule>
  </conditionalFormatting>
  <conditionalFormatting sqref="I46">
    <cfRule type="cellIs" dxfId="1574" priority="161" operator="greaterThan">
      <formula>1</formula>
    </cfRule>
  </conditionalFormatting>
  <conditionalFormatting sqref="J46">
    <cfRule type="cellIs" dxfId="1573" priority="160" operator="greaterThan">
      <formula>1</formula>
    </cfRule>
  </conditionalFormatting>
  <conditionalFormatting sqref="G46">
    <cfRule type="cellIs" dxfId="1572" priority="159" operator="lessThan">
      <formula>F46</formula>
    </cfRule>
  </conditionalFormatting>
  <conditionalFormatting sqref="H19">
    <cfRule type="cellIs" dxfId="1571" priority="158" operator="greaterThan">
      <formula>1</formula>
    </cfRule>
  </conditionalFormatting>
  <conditionalFormatting sqref="I41">
    <cfRule type="cellIs" dxfId="1570" priority="157" operator="greaterThan">
      <formula>1</formula>
    </cfRule>
  </conditionalFormatting>
  <conditionalFormatting sqref="BV29 BQ29 BL29 BG29 BB29 AW29 AR29 AM29 AH29 AC29">
    <cfRule type="cellIs" dxfId="1569" priority="156" operator="lessThan">
      <formula>$R29</formula>
    </cfRule>
  </conditionalFormatting>
  <conditionalFormatting sqref="AA29">
    <cfRule type="cellIs" dxfId="1568" priority="152" operator="lessThan">
      <formula>1</formula>
    </cfRule>
  </conditionalFormatting>
  <conditionalFormatting sqref="G29">
    <cfRule type="cellIs" dxfId="1567" priority="155" operator="lessThan">
      <formula>F29</formula>
    </cfRule>
  </conditionalFormatting>
  <conditionalFormatting sqref="W29">
    <cfRule type="cellIs" dxfId="1566" priority="154" operator="lessThan">
      <formula>N29</formula>
    </cfRule>
  </conditionalFormatting>
  <conditionalFormatting sqref="Z29">
    <cfRule type="cellIs" dxfId="1565" priority="153" operator="lessThan">
      <formula>1</formula>
    </cfRule>
  </conditionalFormatting>
  <conditionalFormatting sqref="H29">
    <cfRule type="cellIs" dxfId="1564" priority="151" operator="greaterThan">
      <formula>1</formula>
    </cfRule>
  </conditionalFormatting>
  <conditionalFormatting sqref="AQ29">
    <cfRule type="cellIs" dxfId="1563" priority="150" operator="equal">
      <formula>0</formula>
    </cfRule>
  </conditionalFormatting>
  <conditionalFormatting sqref="AZ29 BE29 BJ29 BT29">
    <cfRule type="cellIs" dxfId="1562" priority="149" operator="lessThan">
      <formula>1</formula>
    </cfRule>
  </conditionalFormatting>
  <conditionalFormatting sqref="BA29">
    <cfRule type="cellIs" dxfId="1561" priority="148" operator="equal">
      <formula>0</formula>
    </cfRule>
  </conditionalFormatting>
  <conditionalFormatting sqref="BF29">
    <cfRule type="cellIs" dxfId="1560" priority="147" operator="equal">
      <formula>0</formula>
    </cfRule>
  </conditionalFormatting>
  <conditionalFormatting sqref="BK29">
    <cfRule type="cellIs" dxfId="1559" priority="146" operator="equal">
      <formula>0</formula>
    </cfRule>
  </conditionalFormatting>
  <conditionalFormatting sqref="BP29">
    <cfRule type="cellIs" dxfId="1558" priority="145" operator="equal">
      <formula>0</formula>
    </cfRule>
  </conditionalFormatting>
  <conditionalFormatting sqref="BU29">
    <cfRule type="cellIs" dxfId="1557" priority="144" operator="equal">
      <formula>0</formula>
    </cfRule>
  </conditionalFormatting>
  <conditionalFormatting sqref="AB29">
    <cfRule type="cellIs" dxfId="1556" priority="143" operator="equal">
      <formula>0</formula>
    </cfRule>
  </conditionalFormatting>
  <conditionalFormatting sqref="AF29">
    <cfRule type="cellIs" dxfId="1555" priority="142" operator="lessThan">
      <formula>1</formula>
    </cfRule>
  </conditionalFormatting>
  <conditionalFormatting sqref="AP29">
    <cfRule type="cellIs" dxfId="1554" priority="140" operator="lessThan">
      <formula>1</formula>
    </cfRule>
  </conditionalFormatting>
  <conditionalFormatting sqref="AK29 AU29">
    <cfRule type="cellIs" dxfId="1553" priority="141" operator="lessThan">
      <formula>1</formula>
    </cfRule>
  </conditionalFormatting>
  <conditionalFormatting sqref="AG29">
    <cfRule type="cellIs" dxfId="1552" priority="139" operator="equal">
      <formula>0</formula>
    </cfRule>
  </conditionalFormatting>
  <conditionalFormatting sqref="AQ29">
    <cfRule type="cellIs" dxfId="1551" priority="137" operator="equal">
      <formula>0</formula>
    </cfRule>
  </conditionalFormatting>
  <conditionalFormatting sqref="AL29">
    <cfRule type="cellIs" dxfId="1550" priority="138" operator="equal">
      <formula>0</formula>
    </cfRule>
  </conditionalFormatting>
  <conditionalFormatting sqref="AV29">
    <cfRule type="cellIs" dxfId="1549" priority="136" operator="equal">
      <formula>0</formula>
    </cfRule>
  </conditionalFormatting>
  <conditionalFormatting sqref="J29">
    <cfRule type="cellIs" dxfId="1548" priority="135" operator="greaterThan">
      <formula>1</formula>
    </cfRule>
  </conditionalFormatting>
  <conditionalFormatting sqref="I29">
    <cfRule type="cellIs" dxfId="1547" priority="134" operator="greaterThan">
      <formula>1</formula>
    </cfRule>
  </conditionalFormatting>
  <conditionalFormatting sqref="BO29">
    <cfRule type="cellIs" dxfId="1546" priority="133" operator="lessThan">
      <formula>1</formula>
    </cfRule>
  </conditionalFormatting>
  <conditionalFormatting sqref="AA44 BT44 AZ44 BE44 BJ44 AF44 AK44 AP44 AU44 BO44">
    <cfRule type="cellIs" dxfId="1545" priority="132" operator="lessThan">
      <formula>1</formula>
    </cfRule>
  </conditionalFormatting>
  <conditionalFormatting sqref="Z44">
    <cfRule type="cellIs" dxfId="1544" priority="131" operator="lessThan">
      <formula>1</formula>
    </cfRule>
  </conditionalFormatting>
  <conditionalFormatting sqref="BU44 BP44 BK44 BF44 BA44 AV44 AQ44 AL44 AG44 AB44">
    <cfRule type="cellIs" dxfId="1543" priority="130" operator="equal">
      <formula>0</formula>
    </cfRule>
  </conditionalFormatting>
  <conditionalFormatting sqref="BV44 BQ44 BL44 BG44 BB44 AW44 AC44 AM44 AH44">
    <cfRule type="cellIs" dxfId="1542" priority="129" operator="lessThan">
      <formula>$R44</formula>
    </cfRule>
  </conditionalFormatting>
  <conditionalFormatting sqref="AR44">
    <cfRule type="cellIs" dxfId="1541" priority="128" operator="lessThan">
      <formula>$R44</formula>
    </cfRule>
  </conditionalFormatting>
  <conditionalFormatting sqref="I44">
    <cfRule type="cellIs" dxfId="1540" priority="127" operator="greaterThan">
      <formula>1</formula>
    </cfRule>
  </conditionalFormatting>
  <conditionalFormatting sqref="J44">
    <cfRule type="cellIs" dxfId="1539" priority="126" operator="greaterThan">
      <formula>1</formula>
    </cfRule>
  </conditionalFormatting>
  <conditionalFormatting sqref="G44">
    <cfRule type="cellIs" dxfId="1538" priority="125" operator="lessThan">
      <formula>F44</formula>
    </cfRule>
  </conditionalFormatting>
  <conditionalFormatting sqref="G13">
    <cfRule type="cellIs" dxfId="1537" priority="124" operator="lessThan">
      <formula>F13</formula>
    </cfRule>
  </conditionalFormatting>
  <conditionalFormatting sqref="I38">
    <cfRule type="cellIs" dxfId="1536" priority="97" operator="greaterThan">
      <formula>1</formula>
    </cfRule>
  </conditionalFormatting>
  <conditionalFormatting sqref="BV45 BQ45 BL45 BG45 BB45 AW45 AR45 AM45 AH45 AC45">
    <cfRule type="cellIs" dxfId="1535" priority="123" operator="lessThan">
      <formula>$R45</formula>
    </cfRule>
  </conditionalFormatting>
  <conditionalFormatting sqref="AA45">
    <cfRule type="cellIs" dxfId="1534" priority="120" operator="lessThan">
      <formula>1</formula>
    </cfRule>
  </conditionalFormatting>
  <conditionalFormatting sqref="G45">
    <cfRule type="cellIs" dxfId="1533" priority="122" operator="lessThan">
      <formula>F45</formula>
    </cfRule>
  </conditionalFormatting>
  <conditionalFormatting sqref="Z45">
    <cfRule type="cellIs" dxfId="1532" priority="121" operator="lessThan">
      <formula>1</formula>
    </cfRule>
  </conditionalFormatting>
  <conditionalFormatting sqref="AQ45">
    <cfRule type="cellIs" dxfId="1531" priority="119" operator="equal">
      <formula>0</formula>
    </cfRule>
  </conditionalFormatting>
  <conditionalFormatting sqref="AZ45 BE45 BJ45 BT45">
    <cfRule type="cellIs" dxfId="1530" priority="118" operator="lessThan">
      <formula>1</formula>
    </cfRule>
  </conditionalFormatting>
  <conditionalFormatting sqref="BA45">
    <cfRule type="cellIs" dxfId="1529" priority="117" operator="equal">
      <formula>0</formula>
    </cfRule>
  </conditionalFormatting>
  <conditionalFormatting sqref="BF45">
    <cfRule type="cellIs" dxfId="1528" priority="116" operator="equal">
      <formula>0</formula>
    </cfRule>
  </conditionalFormatting>
  <conditionalFormatting sqref="BK45">
    <cfRule type="cellIs" dxfId="1527" priority="115" operator="equal">
      <formula>0</formula>
    </cfRule>
  </conditionalFormatting>
  <conditionalFormatting sqref="BP45">
    <cfRule type="cellIs" dxfId="1526" priority="114" operator="equal">
      <formula>0</formula>
    </cfRule>
  </conditionalFormatting>
  <conditionalFormatting sqref="BU45">
    <cfRule type="cellIs" dxfId="1525" priority="113" operator="equal">
      <formula>0</formula>
    </cfRule>
  </conditionalFormatting>
  <conditionalFormatting sqref="AB45">
    <cfRule type="cellIs" dxfId="1524" priority="112" operator="equal">
      <formula>0</formula>
    </cfRule>
  </conditionalFormatting>
  <conditionalFormatting sqref="AF45">
    <cfRule type="cellIs" dxfId="1523" priority="111" operator="lessThan">
      <formula>1</formula>
    </cfRule>
  </conditionalFormatting>
  <conditionalFormatting sqref="AP45">
    <cfRule type="cellIs" dxfId="1522" priority="109" operator="lessThan">
      <formula>1</formula>
    </cfRule>
  </conditionalFormatting>
  <conditionalFormatting sqref="AK45 AU45">
    <cfRule type="cellIs" dxfId="1521" priority="110" operator="lessThan">
      <formula>1</formula>
    </cfRule>
  </conditionalFormatting>
  <conditionalFormatting sqref="AG45">
    <cfRule type="cellIs" dxfId="1520" priority="108" operator="equal">
      <formula>0</formula>
    </cfRule>
  </conditionalFormatting>
  <conditionalFormatting sqref="AQ45">
    <cfRule type="cellIs" dxfId="1519" priority="106" operator="equal">
      <formula>0</formula>
    </cfRule>
  </conditionalFormatting>
  <conditionalFormatting sqref="AL45">
    <cfRule type="cellIs" dxfId="1518" priority="107" operator="equal">
      <formula>0</formula>
    </cfRule>
  </conditionalFormatting>
  <conditionalFormatting sqref="AV45">
    <cfRule type="cellIs" dxfId="1517" priority="105" operator="equal">
      <formula>0</formula>
    </cfRule>
  </conditionalFormatting>
  <conditionalFormatting sqref="J45">
    <cfRule type="cellIs" dxfId="1516" priority="104" operator="greaterThan">
      <formula>1</formula>
    </cfRule>
  </conditionalFormatting>
  <conditionalFormatting sqref="I45">
    <cfRule type="cellIs" dxfId="1515" priority="103" operator="greaterThan">
      <formula>1</formula>
    </cfRule>
  </conditionalFormatting>
  <conditionalFormatting sqref="BO45">
    <cfRule type="cellIs" dxfId="1514" priority="102" operator="lessThan">
      <formula>1</formula>
    </cfRule>
  </conditionalFormatting>
  <conditionalFormatting sqref="H45">
    <cfRule type="cellIs" dxfId="1513" priority="101" operator="greaterThan">
      <formula>1</formula>
    </cfRule>
  </conditionalFormatting>
  <conditionalFormatting sqref="W8">
    <cfRule type="cellIs" dxfId="1512" priority="100" operator="lessThan">
      <formula>N8</formula>
    </cfRule>
  </conditionalFormatting>
  <conditionalFormatting sqref="W44:W46">
    <cfRule type="cellIs" dxfId="1511" priority="99" operator="lessThan">
      <formula>N44</formula>
    </cfRule>
  </conditionalFormatting>
  <conditionalFormatting sqref="J38">
    <cfRule type="cellIs" dxfId="1510" priority="98" operator="greaterThan">
      <formula>1</formula>
    </cfRule>
  </conditionalFormatting>
  <conditionalFormatting sqref="BV14 BQ14 BL14 BG14 BB14 AW14 AR14 AM14 AH14 AC14">
    <cfRule type="cellIs" dxfId="1509" priority="96" operator="lessThan">
      <formula>$R14</formula>
    </cfRule>
  </conditionalFormatting>
  <conditionalFormatting sqref="BA14">
    <cfRule type="cellIs" dxfId="1508" priority="95" operator="equal">
      <formula>0</formula>
    </cfRule>
  </conditionalFormatting>
  <conditionalFormatting sqref="BF14">
    <cfRule type="cellIs" dxfId="1507" priority="94" operator="equal">
      <formula>0</formula>
    </cfRule>
  </conditionalFormatting>
  <conditionalFormatting sqref="AV14">
    <cfRule type="cellIs" dxfId="1506" priority="93" operator="equal">
      <formula>0</formula>
    </cfRule>
  </conditionalFormatting>
  <conditionalFormatting sqref="AQ14">
    <cfRule type="cellIs" dxfId="1505" priority="92" operator="equal">
      <formula>0</formula>
    </cfRule>
  </conditionalFormatting>
  <conditionalFormatting sqref="BK14">
    <cfRule type="cellIs" dxfId="1504" priority="91" operator="equal">
      <formula>0</formula>
    </cfRule>
  </conditionalFormatting>
  <conditionalFormatting sqref="BP14">
    <cfRule type="cellIs" dxfId="1503" priority="90" operator="equal">
      <formula>0</formula>
    </cfRule>
  </conditionalFormatting>
  <conditionalFormatting sqref="BU14">
    <cfRule type="cellIs" dxfId="1502" priority="89" operator="equal">
      <formula>0</formula>
    </cfRule>
  </conditionalFormatting>
  <conditionalFormatting sqref="AQ14">
    <cfRule type="cellIs" dxfId="1501" priority="87" operator="equal">
      <formula>0</formula>
    </cfRule>
  </conditionalFormatting>
  <conditionalFormatting sqref="AL14">
    <cfRule type="cellIs" dxfId="1500" priority="88" operator="equal">
      <formula>0</formula>
    </cfRule>
  </conditionalFormatting>
  <conditionalFormatting sqref="Z14">
    <cfRule type="cellIs" dxfId="1499" priority="84" operator="lessThan">
      <formula>1</formula>
    </cfRule>
  </conditionalFormatting>
  <conditionalFormatting sqref="AA14">
    <cfRule type="cellIs" dxfId="1498" priority="83" operator="lessThan">
      <formula>1</formula>
    </cfRule>
  </conditionalFormatting>
  <conditionalFormatting sqref="G14">
    <cfRule type="cellIs" dxfId="1497" priority="86" operator="lessThan">
      <formula>F14</formula>
    </cfRule>
  </conditionalFormatting>
  <conditionalFormatting sqref="W14">
    <cfRule type="cellIs" dxfId="1496" priority="85" operator="lessThan">
      <formula>N14</formula>
    </cfRule>
  </conditionalFormatting>
  <conditionalFormatting sqref="H14">
    <cfRule type="cellIs" dxfId="1495" priority="82" operator="greaterThan">
      <formula>1</formula>
    </cfRule>
  </conditionalFormatting>
  <conditionalFormatting sqref="AZ14 BE14 BJ14 BT14">
    <cfRule type="cellIs" dxfId="1494" priority="81" operator="lessThan">
      <formula>1</formula>
    </cfRule>
  </conditionalFormatting>
  <conditionalFormatting sqref="AB14">
    <cfRule type="cellIs" dxfId="1493" priority="80" operator="equal">
      <formula>0</formula>
    </cfRule>
  </conditionalFormatting>
  <conditionalFormatting sqref="AF14">
    <cfRule type="cellIs" dxfId="1492" priority="79" operator="lessThan">
      <formula>1</formula>
    </cfRule>
  </conditionalFormatting>
  <conditionalFormatting sqref="AP14">
    <cfRule type="cellIs" dxfId="1491" priority="77" operator="lessThan">
      <formula>1</formula>
    </cfRule>
  </conditionalFormatting>
  <conditionalFormatting sqref="AK14 AU14">
    <cfRule type="cellIs" dxfId="1490" priority="78" operator="lessThan">
      <formula>1</formula>
    </cfRule>
  </conditionalFormatting>
  <conditionalFormatting sqref="AG14">
    <cfRule type="cellIs" dxfId="1489" priority="76" operator="equal">
      <formula>0</formula>
    </cfRule>
  </conditionalFormatting>
  <conditionalFormatting sqref="I14">
    <cfRule type="cellIs" dxfId="1488" priority="75" operator="greaterThan">
      <formula>1</formula>
    </cfRule>
  </conditionalFormatting>
  <conditionalFormatting sqref="J14">
    <cfRule type="cellIs" dxfId="1487" priority="74" operator="greaterThan">
      <formula>1</formula>
    </cfRule>
  </conditionalFormatting>
  <conditionalFormatting sqref="BO14">
    <cfRule type="cellIs" dxfId="1486" priority="73" operator="lessThan">
      <formula>1</formula>
    </cfRule>
  </conditionalFormatting>
  <conditionalFormatting sqref="I47">
    <cfRule type="cellIs" dxfId="1485" priority="72" operator="greaterThan">
      <formula>1</formula>
    </cfRule>
  </conditionalFormatting>
  <conditionalFormatting sqref="BT10 BO10">
    <cfRule type="cellIs" dxfId="1484" priority="71" operator="lessThan">
      <formula>1</formula>
    </cfRule>
  </conditionalFormatting>
  <conditionalFormatting sqref="BV10 BQ10 BL10 BG10 BB10 AW10 AR10 AM10 AH10 AC10">
    <cfRule type="cellIs" dxfId="1483" priority="70" operator="lessThan">
      <formula>$R10</formula>
    </cfRule>
  </conditionalFormatting>
  <conditionalFormatting sqref="AZ10 BE10 BJ10">
    <cfRule type="cellIs" dxfId="1482" priority="65" operator="lessThan">
      <formula>1</formula>
    </cfRule>
  </conditionalFormatting>
  <conditionalFormatting sqref="BK10">
    <cfRule type="cellIs" dxfId="1481" priority="62" operator="equal">
      <formula>0</formula>
    </cfRule>
  </conditionalFormatting>
  <conditionalFormatting sqref="BU10">
    <cfRule type="cellIs" dxfId="1480" priority="60" operator="equal">
      <formula>0</formula>
    </cfRule>
  </conditionalFormatting>
  <conditionalFormatting sqref="BF10">
    <cfRule type="cellIs" dxfId="1479" priority="59" operator="equal">
      <formula>0</formula>
    </cfRule>
  </conditionalFormatting>
  <conditionalFormatting sqref="AB10">
    <cfRule type="cellIs" dxfId="1478" priority="58" operator="equal">
      <formula>0</formula>
    </cfRule>
  </conditionalFormatting>
  <conditionalFormatting sqref="AV10">
    <cfRule type="cellIs" dxfId="1477" priority="51" operator="equal">
      <formula>0</formula>
    </cfRule>
  </conditionalFormatting>
  <conditionalFormatting sqref="Z10">
    <cfRule type="cellIs" dxfId="1476" priority="68" operator="lessThan">
      <formula>1</formula>
    </cfRule>
  </conditionalFormatting>
  <conditionalFormatting sqref="AA10">
    <cfRule type="cellIs" dxfId="1475" priority="67" operator="lessThan">
      <formula>1</formula>
    </cfRule>
  </conditionalFormatting>
  <conditionalFormatting sqref="W10">
    <cfRule type="cellIs" dxfId="1474" priority="69" operator="lessThan">
      <formula>N10</formula>
    </cfRule>
  </conditionalFormatting>
  <conditionalFormatting sqref="AQ10">
    <cfRule type="cellIs" dxfId="1473" priority="66" operator="equal">
      <formula>0</formula>
    </cfRule>
  </conditionalFormatting>
  <conditionalFormatting sqref="BA10">
    <cfRule type="cellIs" dxfId="1472" priority="64" operator="equal">
      <formula>0</formula>
    </cfRule>
  </conditionalFormatting>
  <conditionalFormatting sqref="BF10">
    <cfRule type="cellIs" dxfId="1471" priority="63" operator="equal">
      <formula>0</formula>
    </cfRule>
  </conditionalFormatting>
  <conditionalFormatting sqref="BP10">
    <cfRule type="cellIs" dxfId="1470" priority="61" operator="equal">
      <formula>0</formula>
    </cfRule>
  </conditionalFormatting>
  <conditionalFormatting sqref="AF10">
    <cfRule type="cellIs" dxfId="1469" priority="57" operator="lessThan">
      <formula>1</formula>
    </cfRule>
  </conditionalFormatting>
  <conditionalFormatting sqref="AP10">
    <cfRule type="cellIs" dxfId="1468" priority="55" operator="lessThan">
      <formula>1</formula>
    </cfRule>
  </conditionalFormatting>
  <conditionalFormatting sqref="AK10 AU10">
    <cfRule type="cellIs" dxfId="1467" priority="56" operator="lessThan">
      <formula>1</formula>
    </cfRule>
  </conditionalFormatting>
  <conditionalFormatting sqref="AG10">
    <cfRule type="cellIs" dxfId="1466" priority="54" operator="equal">
      <formula>0</formula>
    </cfRule>
  </conditionalFormatting>
  <conditionalFormatting sqref="AL10">
    <cfRule type="cellIs" dxfId="1465" priority="53" operator="equal">
      <formula>0</formula>
    </cfRule>
  </conditionalFormatting>
  <conditionalFormatting sqref="AQ10">
    <cfRule type="cellIs" dxfId="1464" priority="52" operator="equal">
      <formula>0</formula>
    </cfRule>
  </conditionalFormatting>
  <conditionalFormatting sqref="G10">
    <cfRule type="cellIs" dxfId="1463" priority="50" operator="lessThan">
      <formula>F10</formula>
    </cfRule>
  </conditionalFormatting>
  <conditionalFormatting sqref="H10">
    <cfRule type="cellIs" dxfId="1462" priority="49" operator="greaterThan">
      <formula>1</formula>
    </cfRule>
  </conditionalFormatting>
  <conditionalFormatting sqref="I10">
    <cfRule type="cellIs" dxfId="1461" priority="48" operator="greaterThan">
      <formula>1</formula>
    </cfRule>
  </conditionalFormatting>
  <conditionalFormatting sqref="J10">
    <cfRule type="cellIs" dxfId="1460" priority="47" operator="greaterThan">
      <formula>1</formula>
    </cfRule>
  </conditionalFormatting>
  <conditionalFormatting sqref="J23">
    <cfRule type="cellIs" dxfId="1459" priority="46" operator="greaterThan">
      <formula>1</formula>
    </cfRule>
  </conditionalFormatting>
  <conditionalFormatting sqref="J22">
    <cfRule type="cellIs" dxfId="1458" priority="45" operator="greaterThan">
      <formula>1</formula>
    </cfRule>
  </conditionalFormatting>
  <conditionalFormatting sqref="J25">
    <cfRule type="cellIs" dxfId="1457" priority="44" operator="greaterThan">
      <formula>1</formula>
    </cfRule>
  </conditionalFormatting>
  <conditionalFormatting sqref="J47">
    <cfRule type="cellIs" dxfId="1456" priority="43" operator="greaterThan">
      <formula>1</formula>
    </cfRule>
  </conditionalFormatting>
  <conditionalFormatting sqref="I43:J43">
    <cfRule type="cellIs" dxfId="1455" priority="42" operator="greaterThan">
      <formula>1</formula>
    </cfRule>
  </conditionalFormatting>
  <conditionalFormatting sqref="I21">
    <cfRule type="cellIs" dxfId="1454" priority="28" operator="greaterThan">
      <formula>1</formula>
    </cfRule>
  </conditionalFormatting>
  <conditionalFormatting sqref="J21">
    <cfRule type="cellIs" dxfId="1453" priority="27" operator="greaterThan">
      <formula>1</formula>
    </cfRule>
  </conditionalFormatting>
  <conditionalFormatting sqref="W33">
    <cfRule type="cellIs" dxfId="1452" priority="26" operator="lessThan">
      <formula>N33</formula>
    </cfRule>
  </conditionalFormatting>
  <conditionalFormatting sqref="G33">
    <cfRule type="cellIs" dxfId="1451" priority="25" operator="lessThan">
      <formula>F33</formula>
    </cfRule>
  </conditionalFormatting>
  <conditionalFormatting sqref="AA33">
    <cfRule type="cellIs" dxfId="1450" priority="23" operator="lessThan">
      <formula>1</formula>
    </cfRule>
  </conditionalFormatting>
  <conditionalFormatting sqref="Z33">
    <cfRule type="cellIs" dxfId="1449" priority="24" operator="lessThan">
      <formula>1</formula>
    </cfRule>
  </conditionalFormatting>
  <conditionalFormatting sqref="H33">
    <cfRule type="cellIs" dxfId="1448" priority="22" operator="greaterThan">
      <formula>1</formula>
    </cfRule>
  </conditionalFormatting>
  <conditionalFormatting sqref="I33">
    <cfRule type="cellIs" dxfId="1447" priority="21" operator="greaterThan">
      <formula>1</formula>
    </cfRule>
  </conditionalFormatting>
  <conditionalFormatting sqref="AV33 AL33 AG33 BU33 BP33 BK33 BA33 BF33 AB33 AQ33">
    <cfRule type="cellIs" dxfId="1446" priority="20" operator="equal">
      <formula>0</formula>
    </cfRule>
  </conditionalFormatting>
  <conditionalFormatting sqref="AC33 AM33 AR33 BG33 BL33 BQ33 BV33 AW33 BB33 AH33">
    <cfRule type="cellIs" dxfId="1445" priority="19" operator="lessThan">
      <formula>$R33</formula>
    </cfRule>
  </conditionalFormatting>
  <conditionalFormatting sqref="AZ33 BE33 BJ33 BT33">
    <cfRule type="cellIs" dxfId="1444" priority="18" operator="lessThan">
      <formula>1</formula>
    </cfRule>
  </conditionalFormatting>
  <conditionalFormatting sqref="AF33">
    <cfRule type="cellIs" dxfId="1443" priority="17" operator="lessThan">
      <formula>1</formula>
    </cfRule>
  </conditionalFormatting>
  <conditionalFormatting sqref="AU33 AK33 AP33">
    <cfRule type="cellIs" dxfId="1442" priority="16" operator="lessThan">
      <formula>1</formula>
    </cfRule>
  </conditionalFormatting>
  <conditionalFormatting sqref="J33">
    <cfRule type="cellIs" dxfId="1441" priority="15" operator="greaterThan">
      <formula>1</formula>
    </cfRule>
  </conditionalFormatting>
  <conditionalFormatting sqref="BO33">
    <cfRule type="cellIs" dxfId="1440" priority="14" operator="lessThan">
      <formula>1</formula>
    </cfRule>
  </conditionalFormatting>
  <conditionalFormatting sqref="W32">
    <cfRule type="cellIs" dxfId="1439" priority="13" operator="lessThan">
      <formula>N32</formula>
    </cfRule>
  </conditionalFormatting>
  <conditionalFormatting sqref="G32">
    <cfRule type="cellIs" dxfId="1438" priority="12" operator="lessThan">
      <formula>F32</formula>
    </cfRule>
  </conditionalFormatting>
  <conditionalFormatting sqref="AA32">
    <cfRule type="cellIs" dxfId="1437" priority="10" operator="lessThan">
      <formula>1</formula>
    </cfRule>
  </conditionalFormatting>
  <conditionalFormatting sqref="Z32">
    <cfRule type="cellIs" dxfId="1436" priority="11" operator="lessThan">
      <formula>1</formula>
    </cfRule>
  </conditionalFormatting>
  <conditionalFormatting sqref="H32">
    <cfRule type="cellIs" dxfId="1435" priority="9" operator="greaterThan">
      <formula>1</formula>
    </cfRule>
  </conditionalFormatting>
  <conditionalFormatting sqref="I32">
    <cfRule type="cellIs" dxfId="1434" priority="8" operator="greaterThan">
      <formula>1</formula>
    </cfRule>
  </conditionalFormatting>
  <conditionalFormatting sqref="AV32 AL32 AG32 BU32 BP32 BK32 BA32 BF32 AB32 AQ32">
    <cfRule type="cellIs" dxfId="1433" priority="7" operator="equal">
      <formula>0</formula>
    </cfRule>
  </conditionalFormatting>
  <conditionalFormatting sqref="AC32 AM32 AR32 BG32 BL32 BQ32 BV32 AW32 BB32 AH32">
    <cfRule type="cellIs" dxfId="1432" priority="6" operator="lessThan">
      <formula>$R32</formula>
    </cfRule>
  </conditionalFormatting>
  <conditionalFormatting sqref="AZ32 BE32 BJ32 BT32">
    <cfRule type="cellIs" dxfId="1431" priority="5" operator="lessThan">
      <formula>1</formula>
    </cfRule>
  </conditionalFormatting>
  <conditionalFormatting sqref="AF32">
    <cfRule type="cellIs" dxfId="1430" priority="4" operator="lessThan">
      <formula>1</formula>
    </cfRule>
  </conditionalFormatting>
  <conditionalFormatting sqref="AU32 AK32 AP32">
    <cfRule type="cellIs" dxfId="1429" priority="3" operator="lessThan">
      <formula>1</formula>
    </cfRule>
  </conditionalFormatting>
  <conditionalFormatting sqref="J32">
    <cfRule type="cellIs" dxfId="1428" priority="2" operator="greaterThan">
      <formula>1</formula>
    </cfRule>
  </conditionalFormatting>
  <conditionalFormatting sqref="BO32">
    <cfRule type="cellIs" dxfId="1427" priority="1" operator="lessThan">
      <formula>1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5"/>
  <sheetViews>
    <sheetView zoomScale="80" zoomScaleNormal="80" zoomScalePageLayoutView="68" workbookViewId="0">
      <pane xSplit="26" ySplit="4" topLeftCell="BR16" activePane="bottomRight" state="frozen"/>
      <selection pane="topRight" activeCell="AA1" sqref="AA1"/>
      <selection pane="bottomLeft" activeCell="A5" sqref="A5"/>
      <selection pane="bottomRight" activeCell="BT44" sqref="BT44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6" bestFit="1" customWidth="1"/>
    <col min="3" max="3" width="6.140625" style="2" customWidth="1"/>
    <col min="4" max="4" width="8.7109375" style="2" customWidth="1"/>
    <col min="5" max="5" width="13.5703125" style="5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5.140625" style="2" hidden="1" customWidth="1"/>
    <col min="12" max="12" width="12.7109375" style="3" hidden="1" customWidth="1"/>
    <col min="13" max="13" width="11.7109375" style="2" hidden="1" customWidth="1"/>
    <col min="14" max="14" width="15.85546875" style="369" bestFit="1" customWidth="1"/>
    <col min="15" max="15" width="12.5703125" style="3" hidden="1" customWidth="1"/>
    <col min="16" max="16" width="13.140625" style="3" hidden="1" customWidth="1"/>
    <col min="17" max="17" width="11" style="3" hidden="1" customWidth="1"/>
    <col min="18" max="18" width="10.5703125" style="2" customWidth="1"/>
    <col min="19" max="19" width="6.7109375" style="2" hidden="1" customWidth="1"/>
    <col min="20" max="20" width="6.85546875" style="4" hidden="1" customWidth="1"/>
    <col min="21" max="21" width="12.4257812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3.5703125" style="1" customWidth="1"/>
    <col min="28" max="28" width="14.7109375" style="1" customWidth="1"/>
    <col min="29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39" width="11.28515625" style="1" customWidth="1"/>
    <col min="40" max="40" width="11.42578125" style="1" customWidth="1"/>
    <col min="41" max="41" width="11.7109375" style="1" customWidth="1"/>
    <col min="42" max="42" width="14.5703125" style="1" bestFit="1" customWidth="1"/>
    <col min="43" max="43" width="12.7109375" style="1" customWidth="1"/>
    <col min="44" max="44" width="11.28515625" style="1" customWidth="1"/>
    <col min="45" max="45" width="14.140625" style="1" customWidth="1"/>
    <col min="46" max="46" width="15" style="1" customWidth="1"/>
    <col min="47" max="47" width="15.140625" style="1" bestFit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2.42578125" style="1" customWidth="1"/>
    <col min="53" max="53" width="12.140625" style="1" customWidth="1"/>
    <col min="54" max="54" width="11.28515625" style="1" customWidth="1"/>
    <col min="55" max="55" width="12.5703125" style="1" customWidth="1"/>
    <col min="56" max="56" width="12.85546875" style="1" customWidth="1"/>
    <col min="57" max="57" width="11.28515625" style="1" customWidth="1"/>
    <col min="58" max="58" width="12.140625" style="1" customWidth="1"/>
    <col min="59" max="59" width="11.28515625" style="1" customWidth="1"/>
    <col min="60" max="60" width="13" style="1" customWidth="1"/>
    <col min="61" max="61" width="13.140625" style="1" customWidth="1"/>
    <col min="62" max="62" width="11.28515625" style="1" customWidth="1"/>
    <col min="63" max="63" width="12.140625" style="1" customWidth="1"/>
    <col min="64" max="64" width="11.28515625" style="1" customWidth="1"/>
    <col min="65" max="65" width="12.140625" style="1" customWidth="1"/>
    <col min="66" max="66" width="15" style="1" customWidth="1"/>
    <col min="67" max="67" width="14.42578125" style="1" customWidth="1"/>
    <col min="68" max="68" width="12.140625" style="1" customWidth="1"/>
    <col min="69" max="69" width="13.5703125" style="1" customWidth="1"/>
    <col min="70" max="71" width="15" style="1" customWidth="1"/>
    <col min="72" max="72" width="15.140625" style="1" customWidth="1"/>
    <col min="73" max="74" width="13.5703125" style="1" customWidth="1"/>
    <col min="75" max="75" width="15" style="1" customWidth="1"/>
    <col min="76" max="76" width="12" style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04"/>
      <c r="C1" s="304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21"/>
      <c r="O1" s="311">
        <f>630*0.98</f>
        <v>617.4</v>
      </c>
      <c r="P1" s="311"/>
      <c r="Q1" s="311"/>
      <c r="R1" s="310">
        <f>O1</f>
        <v>617.4</v>
      </c>
      <c r="S1" s="309">
        <f>O1</f>
        <v>617.4</v>
      </c>
      <c r="V1" s="308"/>
      <c r="W1" s="307"/>
      <c r="X1" s="15"/>
      <c r="Y1" s="306"/>
    </row>
    <row r="2" spans="1:76" ht="18.75" customHeight="1" x14ac:dyDescent="0.35">
      <c r="A2" s="305"/>
      <c r="B2" s="304"/>
      <c r="C2" s="304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22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299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323" t="s">
        <v>137</v>
      </c>
      <c r="P3" s="297"/>
      <c r="Q3" s="297"/>
      <c r="R3" s="296">
        <v>45208</v>
      </c>
      <c r="S3" s="296"/>
      <c r="T3" s="295"/>
      <c r="V3" s="294"/>
      <c r="W3" s="293"/>
      <c r="X3" s="292"/>
      <c r="Y3" s="291">
        <f>R3</f>
        <v>45208</v>
      </c>
      <c r="Z3" s="287">
        <v>10.5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290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286" t="s">
        <v>136</v>
      </c>
      <c r="B4" s="285" t="s">
        <v>135</v>
      </c>
      <c r="C4" s="285" t="s">
        <v>134</v>
      </c>
      <c r="D4" s="284" t="s">
        <v>133</v>
      </c>
      <c r="E4" s="284" t="s">
        <v>132</v>
      </c>
      <c r="F4" s="273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>
        <v>6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203" t="s">
        <v>20</v>
      </c>
      <c r="B5" s="227" t="s">
        <v>72</v>
      </c>
      <c r="C5" s="202" t="s">
        <v>70</v>
      </c>
      <c r="D5" s="247" t="s">
        <v>98</v>
      </c>
      <c r="E5" s="316">
        <v>11173458</v>
      </c>
      <c r="F5" s="198">
        <v>4</v>
      </c>
      <c r="G5" s="258">
        <v>4</v>
      </c>
      <c r="H5" s="246"/>
      <c r="I5" s="246"/>
      <c r="J5" s="245"/>
      <c r="K5" s="212">
        <v>0.39900000000000002</v>
      </c>
      <c r="L5" s="225"/>
      <c r="M5" s="212">
        <f t="shared" ref="M5:M28" si="0">K5</f>
        <v>0.39900000000000002</v>
      </c>
      <c r="N5" s="224">
        <v>6189</v>
      </c>
      <c r="O5" s="157">
        <f t="shared" ref="O5:O28" si="1">(N5*M5)</f>
        <v>2469.4110000000001</v>
      </c>
      <c r="P5" s="157">
        <f t="shared" ref="P5:P28" si="2">G5*$R$1</f>
        <v>2469.6</v>
      </c>
      <c r="Q5" s="157">
        <f t="shared" ref="Q5:Q28" si="3">(P5-((H5+I5)))+(J5)</f>
        <v>2469.6</v>
      </c>
      <c r="R5" s="209">
        <f t="shared" ref="R5:R49" si="4">O5/Q5</f>
        <v>0.99992346938775512</v>
      </c>
      <c r="S5" s="222">
        <f t="shared" ref="S5:S28" si="5">R5*100</f>
        <v>99.992346938775512</v>
      </c>
      <c r="T5" s="243">
        <v>100</v>
      </c>
      <c r="U5" s="220">
        <f t="shared" ref="U5:U47" si="6">((((G5*$S$1))*T5)/K5)/100</f>
        <v>6189.4736842105258</v>
      </c>
      <c r="V5" s="219">
        <f t="shared" ref="V5:V28" si="7">M5</f>
        <v>0.39900000000000002</v>
      </c>
      <c r="W5" s="223"/>
      <c r="X5" s="218">
        <f t="shared" ref="X5:X28" si="8">W5*V5</f>
        <v>0</v>
      </c>
      <c r="Y5" s="187">
        <f t="shared" ref="Y5:Y48" si="9">X5/Q5</f>
        <v>0</v>
      </c>
      <c r="Z5" s="217">
        <f t="shared" ref="Z5:Z47" si="10">W5/N5</f>
        <v>0</v>
      </c>
      <c r="AA5" s="185">
        <f t="shared" ref="AA5:AA28" si="11">($N5/$Z$3)*AE$3</f>
        <v>589.42857142857144</v>
      </c>
      <c r="AB5" s="214">
        <v>480</v>
      </c>
      <c r="AC5" s="215">
        <f t="shared" ref="AC5:AC48" si="12">AE5/$Q5</f>
        <v>0.81428571428571428</v>
      </c>
      <c r="AD5" s="214">
        <f t="shared" ref="AD5:AD28" si="13">AB5*$M5</f>
        <v>191.52</v>
      </c>
      <c r="AE5" s="214">
        <f t="shared" ref="AE5:AE28" si="14">(AD5/AE$3)*$Z$3</f>
        <v>2010.96</v>
      </c>
      <c r="AF5" s="216">
        <f>($N5/$Z$3)*AJ$3</f>
        <v>1178.8571428571429</v>
      </c>
      <c r="AG5" s="214">
        <v>1180</v>
      </c>
      <c r="AH5" s="215">
        <f t="shared" ref="AH5:AH48" si="15">AJ5/$Q5</f>
        <v>1.0008928571428573</v>
      </c>
      <c r="AI5" s="214">
        <f t="shared" ref="AI5:AI28" si="16">AG5*$M5</f>
        <v>470.82000000000005</v>
      </c>
      <c r="AJ5" s="214">
        <f t="shared" ref="AJ5:AJ28" si="17">(AI5/AJ$3)*$Z$3</f>
        <v>2471.8050000000003</v>
      </c>
      <c r="AK5" s="185">
        <f t="shared" ref="AK5:AK28" si="18">($N5/$Z$3)*AO$3</f>
        <v>1768.2857142857142</v>
      </c>
      <c r="AL5" s="214">
        <v>1500</v>
      </c>
      <c r="AM5" s="215">
        <f t="shared" ref="AM5:AM48" si="19">AO5/$Q5</f>
        <v>0.8482142857142857</v>
      </c>
      <c r="AN5" s="214">
        <f t="shared" ref="AN5:AN28" si="20">AL5*$M5</f>
        <v>598.5</v>
      </c>
      <c r="AO5" s="214">
        <f t="shared" ref="AO5:AO28" si="21">(AN5/AO$3)*$Z$3</f>
        <v>2094.75</v>
      </c>
      <c r="AP5" s="185">
        <f t="shared" ref="AP5:AP28" si="22">($N5/$Z$3)*AT$3</f>
        <v>2357.7142857142858</v>
      </c>
      <c r="AQ5" s="214">
        <v>2196</v>
      </c>
      <c r="AR5" s="215">
        <f t="shared" ref="AR5:AR48" si="23">AT5/$Q5</f>
        <v>0.9313392857142857</v>
      </c>
      <c r="AS5" s="214">
        <f t="shared" ref="AS5:AS28" si="24">AQ5*$M5</f>
        <v>876.20400000000006</v>
      </c>
      <c r="AT5" s="214">
        <f t="shared" ref="AT5:AT28" si="25">(AS5/AT$3)*$Z$3</f>
        <v>2300.0355</v>
      </c>
      <c r="AU5" s="185">
        <f t="shared" ref="AU5:AU28" si="26">($N5/$Z$3)*AY$3</f>
        <v>2652.4285714285716</v>
      </c>
      <c r="AV5" s="214">
        <v>2900</v>
      </c>
      <c r="AW5" s="215">
        <f t="shared" ref="AW5:AW48" si="27">AY5/$Q5</f>
        <v>1.0932539682539686</v>
      </c>
      <c r="AX5" s="214">
        <f t="shared" ref="AX5:AX28" si="28">AV5*$M5</f>
        <v>1157.1000000000001</v>
      </c>
      <c r="AY5" s="214">
        <f t="shared" ref="AY5:AY28" si="29">(AX5/AY$3)*$Z$3</f>
        <v>2699.9000000000005</v>
      </c>
      <c r="AZ5" s="185">
        <f t="shared" ref="AZ5:AZ28" si="30">($N5/$Z$3)*BD$3</f>
        <v>3241.8571428571431</v>
      </c>
      <c r="BA5" s="214">
        <v>3500</v>
      </c>
      <c r="BB5" s="215">
        <f t="shared" ref="BB5:BB48" si="31">BD5/$Q5</f>
        <v>1.0795454545454546</v>
      </c>
      <c r="BC5" s="214">
        <f t="shared" ref="BC5:BC28" si="32">BA5*$M5</f>
        <v>1396.5</v>
      </c>
      <c r="BD5" s="214">
        <f t="shared" ref="BD5:BD28" si="33">(BC5/BD$3)*$Z$3</f>
        <v>2666.0454545454545</v>
      </c>
      <c r="BE5" s="185">
        <f t="shared" ref="BE5:BE28" si="34">($N5/$Z$3)*BI$3</f>
        <v>3831.2857142857142</v>
      </c>
      <c r="BF5" s="214">
        <v>4089</v>
      </c>
      <c r="BG5" s="215">
        <f t="shared" ref="BG5:BG48" si="35">BI5/$Q5</f>
        <v>1.0671840659340661</v>
      </c>
      <c r="BH5" s="214">
        <f t="shared" ref="BH5:BH28" si="36">BF5*$M5</f>
        <v>1631.5110000000002</v>
      </c>
      <c r="BI5" s="214">
        <f t="shared" ref="BI5:BI28" si="37">(BH5/BI$3)*$Z$3</f>
        <v>2635.5177692307698</v>
      </c>
      <c r="BJ5" s="185">
        <f t="shared" ref="BJ5:BJ28" si="38">($N5/$Z$3)*BN$3</f>
        <v>4420.7142857142862</v>
      </c>
      <c r="BK5" s="214">
        <v>4700</v>
      </c>
      <c r="BL5" s="215">
        <f t="shared" ref="BL5:BL48" si="39">BN5/$Q5</f>
        <v>1.0630952380952381</v>
      </c>
      <c r="BM5" s="214">
        <f t="shared" ref="BM5:BM28" si="40">BK5*$M5</f>
        <v>1875.3000000000002</v>
      </c>
      <c r="BN5" s="214">
        <f t="shared" ref="BN5:BN28" si="41">(BM5/BN$3)*$Z$3</f>
        <v>2625.42</v>
      </c>
      <c r="BO5" s="185">
        <f t="shared" ref="BO5:BO28" si="42">($N5/$Z$3)*BS$3</f>
        <v>5010.1428571428569</v>
      </c>
      <c r="BP5" s="214">
        <v>5430</v>
      </c>
      <c r="BQ5" s="215">
        <f t="shared" ref="BQ5:BQ48" si="43">BS5/$Q5</f>
        <v>1.0837184873949581</v>
      </c>
      <c r="BR5" s="214">
        <f t="shared" ref="BR5:BR28" si="44">BP5*$M5</f>
        <v>2166.5700000000002</v>
      </c>
      <c r="BS5" s="214">
        <f t="shared" ref="BS5:BS28" si="45">(BR5/BS$3)*$Z$3</f>
        <v>2676.3511764705886</v>
      </c>
      <c r="BT5" s="185">
        <f t="shared" ref="BT5:BT28" si="46">($N5/$Z$3)*BX$3</f>
        <v>5599.5714285714284</v>
      </c>
      <c r="BU5" s="214">
        <v>6200</v>
      </c>
      <c r="BV5" s="215">
        <f t="shared" ref="BV5:BV48" si="47">BX5/$Q5</f>
        <v>1.1071428571428572</v>
      </c>
      <c r="BW5" s="242">
        <f t="shared" ref="BW5:BW28" si="48">BU5*$M5</f>
        <v>2473.8000000000002</v>
      </c>
      <c r="BX5" s="242">
        <f t="shared" ref="BX5:BX28" si="49">(BW5/BX$3)*$Z$3</f>
        <v>2734.2000000000003</v>
      </c>
    </row>
    <row r="6" spans="1:76" s="265" customFormat="1" x14ac:dyDescent="0.2">
      <c r="A6" s="203" t="s">
        <v>20</v>
      </c>
      <c r="B6" s="227" t="s">
        <v>91</v>
      </c>
      <c r="C6" s="202" t="s">
        <v>70</v>
      </c>
      <c r="D6" s="247" t="s">
        <v>95</v>
      </c>
      <c r="E6" s="316">
        <v>3458</v>
      </c>
      <c r="F6" s="198">
        <v>7</v>
      </c>
      <c r="G6" s="258">
        <v>7</v>
      </c>
      <c r="H6" s="246"/>
      <c r="I6" s="246"/>
      <c r="J6" s="245"/>
      <c r="K6" s="212">
        <v>3.7639999999999998</v>
      </c>
      <c r="L6" s="256"/>
      <c r="M6" s="212">
        <f t="shared" si="0"/>
        <v>3.7639999999999998</v>
      </c>
      <c r="N6" s="255">
        <v>791</v>
      </c>
      <c r="O6" s="254">
        <f t="shared" si="1"/>
        <v>2977.3239999999996</v>
      </c>
      <c r="P6" s="254">
        <f t="shared" si="2"/>
        <v>4321.8</v>
      </c>
      <c r="Q6" s="254">
        <f t="shared" si="3"/>
        <v>4321.8</v>
      </c>
      <c r="R6" s="209">
        <f t="shared" si="4"/>
        <v>0.68890832523485568</v>
      </c>
      <c r="S6" s="222">
        <f t="shared" si="5"/>
        <v>68.890832523485571</v>
      </c>
      <c r="T6" s="243">
        <v>68.900000000000006</v>
      </c>
      <c r="U6" s="220">
        <f t="shared" si="6"/>
        <v>791.10526036131773</v>
      </c>
      <c r="V6" s="219">
        <f t="shared" si="7"/>
        <v>3.7639999999999998</v>
      </c>
      <c r="W6" s="223"/>
      <c r="X6" s="253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75.333333333333329</v>
      </c>
      <c r="AB6" s="214">
        <v>0</v>
      </c>
      <c r="AC6" s="215">
        <f t="shared" si="12"/>
        <v>0</v>
      </c>
      <c r="AD6" s="214">
        <f t="shared" si="13"/>
        <v>0</v>
      </c>
      <c r="AE6" s="214">
        <f t="shared" si="14"/>
        <v>0</v>
      </c>
      <c r="AF6" s="216">
        <f t="shared" ref="AF6:AF28" si="50">($N6/$Z$3)*AJ$3</f>
        <v>150.66666666666666</v>
      </c>
      <c r="AG6" s="214">
        <v>60</v>
      </c>
      <c r="AH6" s="215">
        <f t="shared" si="15"/>
        <v>0.27434402332361513</v>
      </c>
      <c r="AI6" s="214">
        <f t="shared" si="16"/>
        <v>225.83999999999997</v>
      </c>
      <c r="AJ6" s="214">
        <f t="shared" si="17"/>
        <v>1185.6599999999999</v>
      </c>
      <c r="AK6" s="185">
        <f t="shared" si="18"/>
        <v>226</v>
      </c>
      <c r="AL6" s="214">
        <v>120</v>
      </c>
      <c r="AM6" s="215">
        <f t="shared" si="19"/>
        <v>0.36579203109815345</v>
      </c>
      <c r="AN6" s="214">
        <f t="shared" si="20"/>
        <v>451.67999999999995</v>
      </c>
      <c r="AO6" s="214">
        <f t="shared" si="21"/>
        <v>1580.8799999999997</v>
      </c>
      <c r="AP6" s="185">
        <f t="shared" si="22"/>
        <v>301.33333333333331</v>
      </c>
      <c r="AQ6" s="214">
        <v>120</v>
      </c>
      <c r="AR6" s="215">
        <f t="shared" si="23"/>
        <v>0.27434402332361513</v>
      </c>
      <c r="AS6" s="214">
        <f t="shared" si="24"/>
        <v>451.67999999999995</v>
      </c>
      <c r="AT6" s="214">
        <f t="shared" si="25"/>
        <v>1185.6599999999999</v>
      </c>
      <c r="AU6" s="185">
        <f t="shared" si="26"/>
        <v>339</v>
      </c>
      <c r="AV6" s="214">
        <v>150</v>
      </c>
      <c r="AW6" s="215">
        <f t="shared" si="27"/>
        <v>0.30482669258179462</v>
      </c>
      <c r="AX6" s="214">
        <f t="shared" si="28"/>
        <v>564.6</v>
      </c>
      <c r="AY6" s="214">
        <f t="shared" si="29"/>
        <v>1317.4</v>
      </c>
      <c r="AZ6" s="185">
        <f t="shared" si="30"/>
        <v>414.33333333333331</v>
      </c>
      <c r="BA6" s="214">
        <v>180</v>
      </c>
      <c r="BB6" s="215">
        <f t="shared" si="31"/>
        <v>0.29928438908030747</v>
      </c>
      <c r="BC6" s="214">
        <f t="shared" si="32"/>
        <v>677.52</v>
      </c>
      <c r="BD6" s="214">
        <f t="shared" si="33"/>
        <v>1293.4472727272728</v>
      </c>
      <c r="BE6" s="185">
        <f t="shared" si="34"/>
        <v>489.66666666666663</v>
      </c>
      <c r="BF6" s="214">
        <v>240</v>
      </c>
      <c r="BG6" s="215">
        <f t="shared" si="35"/>
        <v>0.33765418255214164</v>
      </c>
      <c r="BH6" s="214">
        <f t="shared" si="36"/>
        <v>903.3599999999999</v>
      </c>
      <c r="BI6" s="214">
        <f t="shared" si="37"/>
        <v>1459.2738461538459</v>
      </c>
      <c r="BJ6" s="185">
        <f t="shared" si="38"/>
        <v>565</v>
      </c>
      <c r="BK6" s="214">
        <v>300</v>
      </c>
      <c r="BL6" s="215">
        <f t="shared" si="39"/>
        <v>0.36579203109815356</v>
      </c>
      <c r="BM6" s="214">
        <f t="shared" si="40"/>
        <v>1129.2</v>
      </c>
      <c r="BN6" s="214">
        <f t="shared" si="41"/>
        <v>1580.88</v>
      </c>
      <c r="BO6" s="185">
        <f t="shared" si="42"/>
        <v>640.33333333333326</v>
      </c>
      <c r="BP6" s="214">
        <v>360</v>
      </c>
      <c r="BQ6" s="215">
        <f t="shared" si="43"/>
        <v>0.38730920939804486</v>
      </c>
      <c r="BR6" s="214">
        <f t="shared" si="44"/>
        <v>1355.04</v>
      </c>
      <c r="BS6" s="214">
        <f t="shared" si="45"/>
        <v>1673.8729411764705</v>
      </c>
      <c r="BT6" s="185">
        <f t="shared" si="46"/>
        <v>715.66666666666663</v>
      </c>
      <c r="BU6" s="214">
        <v>420</v>
      </c>
      <c r="BV6" s="215">
        <f t="shared" si="47"/>
        <v>0.40429645542427489</v>
      </c>
      <c r="BW6" s="242">
        <f t="shared" si="48"/>
        <v>1580.8799999999999</v>
      </c>
      <c r="BX6" s="242">
        <f t="shared" si="49"/>
        <v>1747.2884210526313</v>
      </c>
    </row>
    <row r="7" spans="1:76" s="181" customFormat="1" ht="23.25" customHeight="1" x14ac:dyDescent="0.2">
      <c r="A7" s="203" t="s">
        <v>20</v>
      </c>
      <c r="B7" s="227" t="s">
        <v>91</v>
      </c>
      <c r="C7" s="202" t="s">
        <v>70</v>
      </c>
      <c r="D7" s="247" t="s">
        <v>94</v>
      </c>
      <c r="E7" s="316">
        <v>11229158</v>
      </c>
      <c r="F7" s="198">
        <v>7</v>
      </c>
      <c r="G7" s="258">
        <v>7</v>
      </c>
      <c r="H7" s="246"/>
      <c r="I7" s="246"/>
      <c r="J7" s="245"/>
      <c r="K7" s="212">
        <v>4.2229999999999999</v>
      </c>
      <c r="L7" s="225"/>
      <c r="M7" s="212">
        <f t="shared" si="0"/>
        <v>4.2229999999999999</v>
      </c>
      <c r="N7" s="224">
        <v>1023</v>
      </c>
      <c r="O7" s="157">
        <f t="shared" si="1"/>
        <v>4320.1289999999999</v>
      </c>
      <c r="P7" s="157">
        <f t="shared" si="2"/>
        <v>4321.8</v>
      </c>
      <c r="Q7" s="157">
        <f t="shared" si="3"/>
        <v>4321.8</v>
      </c>
      <c r="R7" s="209">
        <f t="shared" si="4"/>
        <v>0.99961335554630004</v>
      </c>
      <c r="S7" s="222">
        <f t="shared" si="5"/>
        <v>99.961335554630011</v>
      </c>
      <c r="T7" s="243">
        <v>100</v>
      </c>
      <c r="U7" s="220">
        <f t="shared" si="6"/>
        <v>1023.3956902675823</v>
      </c>
      <c r="V7" s="219">
        <f t="shared" si="7"/>
        <v>4.2229999999999999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97.428571428571431</v>
      </c>
      <c r="AB7" s="214">
        <v>60</v>
      </c>
      <c r="AC7" s="215">
        <f t="shared" si="12"/>
        <v>0.61559766763848389</v>
      </c>
      <c r="AD7" s="214">
        <f t="shared" si="13"/>
        <v>253.38</v>
      </c>
      <c r="AE7" s="214">
        <f t="shared" si="14"/>
        <v>2660.49</v>
      </c>
      <c r="AF7" s="216">
        <f t="shared" si="50"/>
        <v>194.85714285714286</v>
      </c>
      <c r="AG7" s="214">
        <v>140</v>
      </c>
      <c r="AH7" s="215">
        <f t="shared" si="15"/>
        <v>0.7181972789115646</v>
      </c>
      <c r="AI7" s="214">
        <f t="shared" si="16"/>
        <v>591.22</v>
      </c>
      <c r="AJ7" s="214">
        <f t="shared" si="17"/>
        <v>3103.9050000000002</v>
      </c>
      <c r="AK7" s="185">
        <f t="shared" si="18"/>
        <v>292.28571428571428</v>
      </c>
      <c r="AL7" s="214">
        <v>210</v>
      </c>
      <c r="AM7" s="215">
        <f t="shared" si="19"/>
        <v>0.71819727891156449</v>
      </c>
      <c r="AN7" s="214">
        <f t="shared" si="20"/>
        <v>886.82999999999993</v>
      </c>
      <c r="AO7" s="214">
        <f t="shared" si="21"/>
        <v>3103.9049999999997</v>
      </c>
      <c r="AP7" s="185">
        <f t="shared" si="22"/>
        <v>389.71428571428572</v>
      </c>
      <c r="AQ7" s="214">
        <v>280</v>
      </c>
      <c r="AR7" s="215">
        <f t="shared" si="23"/>
        <v>0.7181972789115646</v>
      </c>
      <c r="AS7" s="214">
        <f t="shared" si="24"/>
        <v>1182.44</v>
      </c>
      <c r="AT7" s="214">
        <f t="shared" si="25"/>
        <v>3103.9050000000002</v>
      </c>
      <c r="AU7" s="185">
        <f t="shared" si="26"/>
        <v>438.42857142857144</v>
      </c>
      <c r="AV7" s="214">
        <v>350</v>
      </c>
      <c r="AW7" s="215">
        <f t="shared" si="27"/>
        <v>0.79799697656840496</v>
      </c>
      <c r="AX7" s="214">
        <f t="shared" si="28"/>
        <v>1478.05</v>
      </c>
      <c r="AY7" s="214">
        <f t="shared" si="29"/>
        <v>3448.7833333333328</v>
      </c>
      <c r="AZ7" s="185">
        <f t="shared" si="30"/>
        <v>535.85714285714289</v>
      </c>
      <c r="BA7" s="214">
        <v>420</v>
      </c>
      <c r="BB7" s="215">
        <f t="shared" si="31"/>
        <v>0.78348794063079763</v>
      </c>
      <c r="BC7" s="214">
        <f t="shared" si="32"/>
        <v>1773.6599999999999</v>
      </c>
      <c r="BD7" s="214">
        <f t="shared" si="33"/>
        <v>3386.0781818181813</v>
      </c>
      <c r="BE7" s="185">
        <f t="shared" si="34"/>
        <v>633.28571428571433</v>
      </c>
      <c r="BF7" s="214">
        <v>510</v>
      </c>
      <c r="BG7" s="215">
        <f t="shared" si="35"/>
        <v>0.80501233460417121</v>
      </c>
      <c r="BH7" s="214">
        <f t="shared" si="36"/>
        <v>2153.73</v>
      </c>
      <c r="BI7" s="214">
        <f t="shared" si="37"/>
        <v>3479.1023076923075</v>
      </c>
      <c r="BJ7" s="185">
        <f t="shared" si="38"/>
        <v>730.71428571428578</v>
      </c>
      <c r="BK7" s="214">
        <v>600</v>
      </c>
      <c r="BL7" s="215">
        <f t="shared" si="39"/>
        <v>0.82079689018464519</v>
      </c>
      <c r="BM7" s="214">
        <f t="shared" si="40"/>
        <v>2533.7999999999997</v>
      </c>
      <c r="BN7" s="214">
        <f t="shared" si="41"/>
        <v>3547.3199999999997</v>
      </c>
      <c r="BO7" s="185">
        <f t="shared" si="42"/>
        <v>828.14285714285711</v>
      </c>
      <c r="BP7" s="214">
        <v>720</v>
      </c>
      <c r="BQ7" s="215">
        <f t="shared" si="43"/>
        <v>0.86907906019550663</v>
      </c>
      <c r="BR7" s="214">
        <f t="shared" si="44"/>
        <v>3040.56</v>
      </c>
      <c r="BS7" s="214">
        <f t="shared" si="45"/>
        <v>3755.9858823529407</v>
      </c>
      <c r="BT7" s="185">
        <f t="shared" si="46"/>
        <v>925.57142857142856</v>
      </c>
      <c r="BU7" s="214">
        <v>840</v>
      </c>
      <c r="BV7" s="215">
        <f t="shared" si="47"/>
        <v>0.90719656283566041</v>
      </c>
      <c r="BW7" s="242">
        <f t="shared" si="48"/>
        <v>3547.3199999999997</v>
      </c>
      <c r="BX7" s="242">
        <f t="shared" si="49"/>
        <v>3920.7221052631576</v>
      </c>
    </row>
    <row r="8" spans="1:76" s="181" customFormat="1" ht="23.25" hidden="1" customHeight="1" x14ac:dyDescent="0.2">
      <c r="A8" s="203" t="s">
        <v>20</v>
      </c>
      <c r="B8" s="227" t="s">
        <v>91</v>
      </c>
      <c r="C8" s="202" t="s">
        <v>70</v>
      </c>
      <c r="D8" s="247" t="s">
        <v>147</v>
      </c>
      <c r="E8" s="317">
        <v>11229158</v>
      </c>
      <c r="F8" s="198">
        <v>0</v>
      </c>
      <c r="G8" s="198">
        <v>0</v>
      </c>
      <c r="H8" s="246"/>
      <c r="I8" s="246"/>
      <c r="J8" s="245"/>
      <c r="K8" s="212">
        <v>4.2229999999999999</v>
      </c>
      <c r="L8" s="225"/>
      <c r="M8" s="212">
        <f t="shared" si="0"/>
        <v>4.2229999999999999</v>
      </c>
      <c r="N8" s="224"/>
      <c r="O8" s="157">
        <f t="shared" si="1"/>
        <v>0</v>
      </c>
      <c r="P8" s="157">
        <f t="shared" si="2"/>
        <v>0</v>
      </c>
      <c r="Q8" s="157">
        <f t="shared" si="3"/>
        <v>0</v>
      </c>
      <c r="R8" s="209" t="e">
        <f t="shared" si="4"/>
        <v>#DIV/0!</v>
      </c>
      <c r="S8" s="222" t="e">
        <f t="shared" si="5"/>
        <v>#DIV/0!</v>
      </c>
      <c r="T8" s="243"/>
      <c r="U8" s="220">
        <f t="shared" si="6"/>
        <v>0</v>
      </c>
      <c r="V8" s="219">
        <f t="shared" si="7"/>
        <v>4.2229999999999999</v>
      </c>
      <c r="W8" s="223"/>
      <c r="X8" s="218">
        <f t="shared" si="8"/>
        <v>0</v>
      </c>
      <c r="Y8" s="187" t="e">
        <f t="shared" si="9"/>
        <v>#DIV/0!</v>
      </c>
      <c r="Z8" s="217" t="e">
        <f t="shared" si="10"/>
        <v>#DIV/0!</v>
      </c>
      <c r="AA8" s="185">
        <f t="shared" si="11"/>
        <v>0</v>
      </c>
      <c r="AB8" s="214"/>
      <c r="AC8" s="215" t="e">
        <f t="shared" si="12"/>
        <v>#DIV/0!</v>
      </c>
      <c r="AD8" s="214">
        <f t="shared" si="13"/>
        <v>0</v>
      </c>
      <c r="AE8" s="214">
        <f t="shared" si="14"/>
        <v>0</v>
      </c>
      <c r="AF8" s="216">
        <f t="shared" si="50"/>
        <v>0</v>
      </c>
      <c r="AG8" s="214"/>
      <c r="AH8" s="215" t="e">
        <f t="shared" si="15"/>
        <v>#DIV/0!</v>
      </c>
      <c r="AI8" s="214">
        <f t="shared" si="16"/>
        <v>0</v>
      </c>
      <c r="AJ8" s="214">
        <f t="shared" si="17"/>
        <v>0</v>
      </c>
      <c r="AK8" s="185">
        <f t="shared" si="18"/>
        <v>0</v>
      </c>
      <c r="AL8" s="214"/>
      <c r="AM8" s="215" t="e">
        <f t="shared" si="19"/>
        <v>#DIV/0!</v>
      </c>
      <c r="AN8" s="214">
        <f t="shared" si="20"/>
        <v>0</v>
      </c>
      <c r="AO8" s="214">
        <f t="shared" si="21"/>
        <v>0</v>
      </c>
      <c r="AP8" s="185">
        <f t="shared" si="22"/>
        <v>0</v>
      </c>
      <c r="AQ8" s="214"/>
      <c r="AR8" s="215" t="e">
        <f t="shared" si="23"/>
        <v>#DIV/0!</v>
      </c>
      <c r="AS8" s="214">
        <f t="shared" si="24"/>
        <v>0</v>
      </c>
      <c r="AT8" s="214">
        <f t="shared" si="25"/>
        <v>0</v>
      </c>
      <c r="AU8" s="185">
        <f t="shared" si="26"/>
        <v>0</v>
      </c>
      <c r="AV8" s="214"/>
      <c r="AW8" s="215" t="e">
        <f t="shared" si="27"/>
        <v>#DIV/0!</v>
      </c>
      <c r="AX8" s="214">
        <f t="shared" si="28"/>
        <v>0</v>
      </c>
      <c r="AY8" s="214">
        <f t="shared" si="29"/>
        <v>0</v>
      </c>
      <c r="AZ8" s="185">
        <f t="shared" si="30"/>
        <v>0</v>
      </c>
      <c r="BA8" s="214"/>
      <c r="BB8" s="215" t="e">
        <f t="shared" si="31"/>
        <v>#DIV/0!</v>
      </c>
      <c r="BC8" s="214">
        <f t="shared" si="32"/>
        <v>0</v>
      </c>
      <c r="BD8" s="214">
        <f t="shared" si="33"/>
        <v>0</v>
      </c>
      <c r="BE8" s="185">
        <f t="shared" si="34"/>
        <v>0</v>
      </c>
      <c r="BF8" s="214"/>
      <c r="BG8" s="215" t="e">
        <f t="shared" si="35"/>
        <v>#DIV/0!</v>
      </c>
      <c r="BH8" s="214">
        <f t="shared" si="36"/>
        <v>0</v>
      </c>
      <c r="BI8" s="214">
        <f t="shared" si="37"/>
        <v>0</v>
      </c>
      <c r="BJ8" s="185">
        <f t="shared" si="38"/>
        <v>0</v>
      </c>
      <c r="BK8" s="214"/>
      <c r="BL8" s="215" t="e">
        <f t="shared" si="39"/>
        <v>#DIV/0!</v>
      </c>
      <c r="BM8" s="214">
        <f t="shared" si="40"/>
        <v>0</v>
      </c>
      <c r="BN8" s="214">
        <f t="shared" si="41"/>
        <v>0</v>
      </c>
      <c r="BO8" s="185">
        <f t="shared" si="42"/>
        <v>0</v>
      </c>
      <c r="BP8" s="214"/>
      <c r="BQ8" s="215" t="e">
        <f t="shared" si="43"/>
        <v>#DIV/0!</v>
      </c>
      <c r="BR8" s="214">
        <f t="shared" si="44"/>
        <v>0</v>
      </c>
      <c r="BS8" s="214">
        <f t="shared" si="45"/>
        <v>0</v>
      </c>
      <c r="BT8" s="185">
        <f t="shared" si="46"/>
        <v>0</v>
      </c>
      <c r="BU8" s="214"/>
      <c r="BV8" s="215" t="e">
        <f t="shared" si="47"/>
        <v>#DIV/0!</v>
      </c>
      <c r="BW8" s="242">
        <f t="shared" si="48"/>
        <v>0</v>
      </c>
      <c r="BX8" s="242">
        <f t="shared" si="49"/>
        <v>0</v>
      </c>
    </row>
    <row r="9" spans="1:76" s="181" customFormat="1" ht="23.25" customHeight="1" x14ac:dyDescent="0.2">
      <c r="A9" s="203" t="s">
        <v>20</v>
      </c>
      <c r="B9" s="227" t="s">
        <v>91</v>
      </c>
      <c r="C9" s="202" t="s">
        <v>70</v>
      </c>
      <c r="D9" s="247" t="s">
        <v>93</v>
      </c>
      <c r="E9" s="317">
        <v>11229158</v>
      </c>
      <c r="F9" s="198">
        <v>7</v>
      </c>
      <c r="G9" s="198">
        <v>7</v>
      </c>
      <c r="H9" s="246"/>
      <c r="I9" s="246"/>
      <c r="J9" s="245"/>
      <c r="K9" s="212">
        <v>4.2229999999999999</v>
      </c>
      <c r="L9" s="225"/>
      <c r="M9" s="212">
        <f t="shared" si="0"/>
        <v>4.2229999999999999</v>
      </c>
      <c r="N9" s="224">
        <v>827</v>
      </c>
      <c r="O9" s="157">
        <f t="shared" si="1"/>
        <v>3492.4209999999998</v>
      </c>
      <c r="P9" s="157">
        <f t="shared" si="2"/>
        <v>4321.8</v>
      </c>
      <c r="Q9" s="157">
        <f t="shared" si="3"/>
        <v>4321.8</v>
      </c>
      <c r="R9" s="209">
        <f t="shared" si="4"/>
        <v>0.80809408116988279</v>
      </c>
      <c r="S9" s="222">
        <f t="shared" si="5"/>
        <v>80.80940811698828</v>
      </c>
      <c r="T9" s="243">
        <v>80.8</v>
      </c>
      <c r="U9" s="220">
        <f t="shared" si="6"/>
        <v>826.90371773620643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78.761904761904759</v>
      </c>
      <c r="AB9" s="214">
        <v>60</v>
      </c>
      <c r="AC9" s="215">
        <f t="shared" si="12"/>
        <v>0.61559766763848389</v>
      </c>
      <c r="AD9" s="214">
        <f t="shared" si="13"/>
        <v>253.38</v>
      </c>
      <c r="AE9" s="214">
        <f t="shared" si="14"/>
        <v>2660.49</v>
      </c>
      <c r="AF9" s="216">
        <f t="shared" si="50"/>
        <v>157.52380952380952</v>
      </c>
      <c r="AG9" s="214">
        <v>120</v>
      </c>
      <c r="AH9" s="215">
        <f t="shared" si="15"/>
        <v>0.61559766763848389</v>
      </c>
      <c r="AI9" s="214">
        <f t="shared" si="16"/>
        <v>506.76</v>
      </c>
      <c r="AJ9" s="214">
        <f t="shared" si="17"/>
        <v>2660.49</v>
      </c>
      <c r="AK9" s="185">
        <f t="shared" si="18"/>
        <v>236.28571428571428</v>
      </c>
      <c r="AL9" s="214">
        <v>180</v>
      </c>
      <c r="AM9" s="215">
        <f t="shared" si="19"/>
        <v>0.61559766763848389</v>
      </c>
      <c r="AN9" s="214">
        <f t="shared" si="20"/>
        <v>760.14</v>
      </c>
      <c r="AO9" s="214">
        <f t="shared" si="21"/>
        <v>2660.49</v>
      </c>
      <c r="AP9" s="185">
        <f t="shared" si="22"/>
        <v>315.04761904761904</v>
      </c>
      <c r="AQ9" s="214">
        <v>240</v>
      </c>
      <c r="AR9" s="215">
        <f t="shared" si="23"/>
        <v>0.61559766763848389</v>
      </c>
      <c r="AS9" s="214">
        <f t="shared" si="24"/>
        <v>1013.52</v>
      </c>
      <c r="AT9" s="214">
        <f t="shared" si="25"/>
        <v>2660.49</v>
      </c>
      <c r="AU9" s="185">
        <f t="shared" si="26"/>
        <v>354.42857142857144</v>
      </c>
      <c r="AV9" s="214">
        <v>300</v>
      </c>
      <c r="AW9" s="215">
        <f t="shared" si="27"/>
        <v>0.68399740848720425</v>
      </c>
      <c r="AX9" s="214">
        <f t="shared" si="28"/>
        <v>1266.8999999999999</v>
      </c>
      <c r="AY9" s="214">
        <f t="shared" si="29"/>
        <v>2956.0999999999995</v>
      </c>
      <c r="AZ9" s="185">
        <f t="shared" si="30"/>
        <v>433.19047619047615</v>
      </c>
      <c r="BA9" s="214">
        <v>360</v>
      </c>
      <c r="BB9" s="215">
        <f t="shared" si="31"/>
        <v>0.67156109196925529</v>
      </c>
      <c r="BC9" s="214">
        <f t="shared" si="32"/>
        <v>1520.28</v>
      </c>
      <c r="BD9" s="214">
        <f t="shared" si="33"/>
        <v>2902.3527272727274</v>
      </c>
      <c r="BE9" s="185">
        <f t="shared" si="34"/>
        <v>511.95238095238096</v>
      </c>
      <c r="BF9" s="214">
        <v>420</v>
      </c>
      <c r="BG9" s="215">
        <f t="shared" si="35"/>
        <v>0.66295133437990583</v>
      </c>
      <c r="BH9" s="214">
        <f t="shared" si="36"/>
        <v>1773.6599999999999</v>
      </c>
      <c r="BI9" s="214">
        <f t="shared" si="37"/>
        <v>2865.1430769230769</v>
      </c>
      <c r="BJ9" s="185">
        <f t="shared" si="38"/>
        <v>590.71428571428567</v>
      </c>
      <c r="BK9" s="214">
        <v>480</v>
      </c>
      <c r="BL9" s="215">
        <f t="shared" si="39"/>
        <v>0.65663751214771615</v>
      </c>
      <c r="BM9" s="214">
        <f t="shared" si="40"/>
        <v>2027.04</v>
      </c>
      <c r="BN9" s="214">
        <f t="shared" si="41"/>
        <v>2837.8559999999998</v>
      </c>
      <c r="BO9" s="185">
        <f t="shared" si="42"/>
        <v>669.47619047619048</v>
      </c>
      <c r="BP9" s="214">
        <v>540</v>
      </c>
      <c r="BQ9" s="215">
        <f t="shared" si="43"/>
        <v>0.65180929514663011</v>
      </c>
      <c r="BR9" s="214">
        <f t="shared" si="44"/>
        <v>2280.42</v>
      </c>
      <c r="BS9" s="214">
        <f t="shared" si="45"/>
        <v>2816.9894117647063</v>
      </c>
      <c r="BT9" s="185">
        <f t="shared" si="46"/>
        <v>748.23809523809518</v>
      </c>
      <c r="BU9" s="214">
        <v>600</v>
      </c>
      <c r="BV9" s="215">
        <f t="shared" si="47"/>
        <v>0.64799754488261463</v>
      </c>
      <c r="BW9" s="242">
        <f t="shared" si="48"/>
        <v>2533.7999999999997</v>
      </c>
      <c r="BX9" s="242">
        <f t="shared" si="49"/>
        <v>2800.515789473684</v>
      </c>
    </row>
    <row r="10" spans="1:76" s="181" customFormat="1" ht="23.25" customHeight="1" x14ac:dyDescent="0.2">
      <c r="A10" s="203" t="s">
        <v>20</v>
      </c>
      <c r="B10" s="227" t="s">
        <v>91</v>
      </c>
      <c r="C10" s="202" t="s">
        <v>70</v>
      </c>
      <c r="D10" s="226" t="s">
        <v>92</v>
      </c>
      <c r="E10" s="317">
        <v>11229158</v>
      </c>
      <c r="F10" s="198">
        <v>7</v>
      </c>
      <c r="G10" s="258">
        <v>7</v>
      </c>
      <c r="H10" s="246"/>
      <c r="I10" s="245"/>
      <c r="J10" s="245"/>
      <c r="K10" s="212">
        <v>4.2229999999999999</v>
      </c>
      <c r="L10" s="225"/>
      <c r="M10" s="212">
        <f t="shared" si="0"/>
        <v>4.2229999999999999</v>
      </c>
      <c r="N10" s="224">
        <v>1023</v>
      </c>
      <c r="O10" s="157">
        <f t="shared" si="1"/>
        <v>4320.1289999999999</v>
      </c>
      <c r="P10" s="157">
        <f t="shared" si="2"/>
        <v>4321.8</v>
      </c>
      <c r="Q10" s="157">
        <f t="shared" si="3"/>
        <v>4321.8</v>
      </c>
      <c r="R10" s="209">
        <f t="shared" si="4"/>
        <v>0.99961335554630004</v>
      </c>
      <c r="S10" s="222">
        <f t="shared" si="5"/>
        <v>99.961335554630011</v>
      </c>
      <c r="T10" s="243">
        <v>100</v>
      </c>
      <c r="U10" s="220">
        <f t="shared" si="6"/>
        <v>1023.3956902675823</v>
      </c>
      <c r="V10" s="219">
        <f t="shared" si="7"/>
        <v>4.2229999999999999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97.428571428571431</v>
      </c>
      <c r="AB10" s="214">
        <v>60</v>
      </c>
      <c r="AC10" s="215">
        <f t="shared" si="12"/>
        <v>0.61559766763848389</v>
      </c>
      <c r="AD10" s="214">
        <f t="shared" si="13"/>
        <v>253.38</v>
      </c>
      <c r="AE10" s="214">
        <f t="shared" si="14"/>
        <v>2660.49</v>
      </c>
      <c r="AF10" s="216">
        <f t="shared" si="50"/>
        <v>194.85714285714286</v>
      </c>
      <c r="AG10" s="214">
        <v>120</v>
      </c>
      <c r="AH10" s="215">
        <f t="shared" si="15"/>
        <v>0.61559766763848389</v>
      </c>
      <c r="AI10" s="214">
        <f t="shared" si="16"/>
        <v>506.76</v>
      </c>
      <c r="AJ10" s="214">
        <f t="shared" si="17"/>
        <v>2660.49</v>
      </c>
      <c r="AK10" s="185">
        <f t="shared" si="18"/>
        <v>292.28571428571428</v>
      </c>
      <c r="AL10" s="214">
        <v>180</v>
      </c>
      <c r="AM10" s="215">
        <f t="shared" si="19"/>
        <v>0.61559766763848389</v>
      </c>
      <c r="AN10" s="214">
        <f t="shared" si="20"/>
        <v>760.14</v>
      </c>
      <c r="AO10" s="214">
        <f t="shared" si="21"/>
        <v>2660.49</v>
      </c>
      <c r="AP10" s="185">
        <f t="shared" si="22"/>
        <v>389.71428571428572</v>
      </c>
      <c r="AQ10" s="214">
        <v>250</v>
      </c>
      <c r="AR10" s="215">
        <f t="shared" si="23"/>
        <v>0.64124757045675407</v>
      </c>
      <c r="AS10" s="214">
        <f t="shared" si="24"/>
        <v>1055.75</v>
      </c>
      <c r="AT10" s="214">
        <f t="shared" si="25"/>
        <v>2771.34375</v>
      </c>
      <c r="AU10" s="185">
        <f t="shared" si="26"/>
        <v>438.42857142857144</v>
      </c>
      <c r="AV10" s="214">
        <v>330</v>
      </c>
      <c r="AW10" s="215">
        <f t="shared" si="27"/>
        <v>0.75239714933592483</v>
      </c>
      <c r="AX10" s="214">
        <f t="shared" si="28"/>
        <v>1393.59</v>
      </c>
      <c r="AY10" s="214">
        <f t="shared" si="29"/>
        <v>3251.71</v>
      </c>
      <c r="AZ10" s="185">
        <f t="shared" si="30"/>
        <v>535.85714285714289</v>
      </c>
      <c r="BA10" s="214">
        <v>390</v>
      </c>
      <c r="BB10" s="215">
        <f t="shared" si="31"/>
        <v>0.72752451630002646</v>
      </c>
      <c r="BC10" s="214">
        <f t="shared" si="32"/>
        <v>1646.97</v>
      </c>
      <c r="BD10" s="214">
        <f t="shared" si="33"/>
        <v>3144.2154545454546</v>
      </c>
      <c r="BE10" s="185">
        <f t="shared" si="34"/>
        <v>633.28571428571433</v>
      </c>
      <c r="BF10" s="214">
        <v>510</v>
      </c>
      <c r="BG10" s="215">
        <f t="shared" si="35"/>
        <v>0.80501233460417121</v>
      </c>
      <c r="BH10" s="214">
        <f t="shared" si="36"/>
        <v>2153.73</v>
      </c>
      <c r="BI10" s="214">
        <f t="shared" si="37"/>
        <v>3479.1023076923075</v>
      </c>
      <c r="BJ10" s="185">
        <f t="shared" si="38"/>
        <v>730.71428571428578</v>
      </c>
      <c r="BK10" s="214">
        <v>500</v>
      </c>
      <c r="BL10" s="215">
        <f t="shared" si="39"/>
        <v>0.68399740848720447</v>
      </c>
      <c r="BM10" s="214">
        <f t="shared" si="40"/>
        <v>2111.5</v>
      </c>
      <c r="BN10" s="214">
        <f t="shared" si="41"/>
        <v>2956.1000000000004</v>
      </c>
      <c r="BO10" s="185">
        <f t="shared" si="42"/>
        <v>828.14285714285711</v>
      </c>
      <c r="BP10" s="214">
        <v>720</v>
      </c>
      <c r="BQ10" s="215">
        <f t="shared" si="43"/>
        <v>0.86907906019550663</v>
      </c>
      <c r="BR10" s="214">
        <f t="shared" si="44"/>
        <v>3040.56</v>
      </c>
      <c r="BS10" s="214">
        <f t="shared" si="45"/>
        <v>3755.9858823529407</v>
      </c>
      <c r="BT10" s="185">
        <f t="shared" si="46"/>
        <v>925.57142857142856</v>
      </c>
      <c r="BU10" s="214">
        <v>780</v>
      </c>
      <c r="BV10" s="215">
        <f t="shared" si="47"/>
        <v>0.84239680834739905</v>
      </c>
      <c r="BW10" s="242">
        <f t="shared" si="48"/>
        <v>3293.94</v>
      </c>
      <c r="BX10" s="242">
        <f t="shared" si="49"/>
        <v>3640.6705263157892</v>
      </c>
    </row>
    <row r="11" spans="1:76" s="181" customFormat="1" ht="23.25" customHeight="1" x14ac:dyDescent="0.2">
      <c r="A11" s="203" t="s">
        <v>20</v>
      </c>
      <c r="B11" s="227" t="s">
        <v>91</v>
      </c>
      <c r="C11" s="202" t="s">
        <v>70</v>
      </c>
      <c r="D11" s="247" t="s">
        <v>90</v>
      </c>
      <c r="E11" s="259">
        <v>11229158</v>
      </c>
      <c r="F11" s="198">
        <v>7</v>
      </c>
      <c r="G11" s="258">
        <v>7</v>
      </c>
      <c r="H11" s="245"/>
      <c r="I11" s="245"/>
      <c r="J11" s="245"/>
      <c r="K11" s="212">
        <v>4.2229999999999999</v>
      </c>
      <c r="L11" s="225"/>
      <c r="M11" s="212">
        <f t="shared" si="0"/>
        <v>4.2229999999999999</v>
      </c>
      <c r="N11" s="224">
        <v>802</v>
      </c>
      <c r="O11" s="157">
        <f t="shared" si="1"/>
        <v>3386.846</v>
      </c>
      <c r="P11" s="157">
        <f t="shared" si="2"/>
        <v>4321.8</v>
      </c>
      <c r="Q11" s="157">
        <f t="shared" si="3"/>
        <v>4321.8</v>
      </c>
      <c r="R11" s="209">
        <f t="shared" si="4"/>
        <v>0.78366560229533988</v>
      </c>
      <c r="S11" s="222">
        <f t="shared" si="5"/>
        <v>78.366560229533988</v>
      </c>
      <c r="T11" s="251">
        <v>78.400000000000006</v>
      </c>
      <c r="U11" s="220">
        <f t="shared" si="6"/>
        <v>802.34222116978458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76.38095238095238</v>
      </c>
      <c r="AB11" s="214">
        <v>60</v>
      </c>
      <c r="AC11" s="215">
        <f t="shared" si="12"/>
        <v>0.61559766763848389</v>
      </c>
      <c r="AD11" s="214">
        <f t="shared" si="13"/>
        <v>253.38</v>
      </c>
      <c r="AE11" s="214">
        <f t="shared" si="14"/>
        <v>2660.49</v>
      </c>
      <c r="AF11" s="216">
        <f t="shared" si="50"/>
        <v>152.76190476190476</v>
      </c>
      <c r="AG11" s="214">
        <v>120</v>
      </c>
      <c r="AH11" s="215">
        <f t="shared" si="15"/>
        <v>0.61559766763848389</v>
      </c>
      <c r="AI11" s="214">
        <f t="shared" si="16"/>
        <v>506.76</v>
      </c>
      <c r="AJ11" s="214">
        <f t="shared" si="17"/>
        <v>2660.49</v>
      </c>
      <c r="AK11" s="185">
        <f t="shared" si="18"/>
        <v>229.14285714285714</v>
      </c>
      <c r="AL11" s="214">
        <v>180</v>
      </c>
      <c r="AM11" s="215">
        <f t="shared" si="19"/>
        <v>0.61559766763848389</v>
      </c>
      <c r="AN11" s="214">
        <f t="shared" si="20"/>
        <v>760.14</v>
      </c>
      <c r="AO11" s="214">
        <f t="shared" si="21"/>
        <v>2660.49</v>
      </c>
      <c r="AP11" s="185">
        <f t="shared" si="22"/>
        <v>305.52380952380952</v>
      </c>
      <c r="AQ11" s="214">
        <v>240</v>
      </c>
      <c r="AR11" s="215">
        <f t="shared" si="23"/>
        <v>0.61559766763848389</v>
      </c>
      <c r="AS11" s="214">
        <f t="shared" si="24"/>
        <v>1013.52</v>
      </c>
      <c r="AT11" s="214">
        <f t="shared" si="25"/>
        <v>2660.49</v>
      </c>
      <c r="AU11" s="185">
        <f t="shared" si="26"/>
        <v>343.71428571428572</v>
      </c>
      <c r="AV11" s="214">
        <v>300</v>
      </c>
      <c r="AW11" s="215">
        <f t="shared" si="27"/>
        <v>0.68399740848720425</v>
      </c>
      <c r="AX11" s="214">
        <f t="shared" si="28"/>
        <v>1266.8999999999999</v>
      </c>
      <c r="AY11" s="214">
        <f t="shared" si="29"/>
        <v>2956.0999999999995</v>
      </c>
      <c r="AZ11" s="185">
        <f t="shared" si="30"/>
        <v>420.09523809523807</v>
      </c>
      <c r="BA11" s="214">
        <v>360</v>
      </c>
      <c r="BB11" s="215">
        <f t="shared" si="31"/>
        <v>0.67156109196925529</v>
      </c>
      <c r="BC11" s="214">
        <f t="shared" si="32"/>
        <v>1520.28</v>
      </c>
      <c r="BD11" s="214">
        <f t="shared" si="33"/>
        <v>2902.3527272727274</v>
      </c>
      <c r="BE11" s="185">
        <f t="shared" si="34"/>
        <v>496.47619047619048</v>
      </c>
      <c r="BF11" s="214">
        <v>420</v>
      </c>
      <c r="BG11" s="215">
        <f t="shared" si="35"/>
        <v>0.66295133437990583</v>
      </c>
      <c r="BH11" s="214">
        <f t="shared" si="36"/>
        <v>1773.6599999999999</v>
      </c>
      <c r="BI11" s="214">
        <f t="shared" si="37"/>
        <v>2865.1430769230769</v>
      </c>
      <c r="BJ11" s="185">
        <f t="shared" si="38"/>
        <v>572.85714285714289</v>
      </c>
      <c r="BK11" s="214">
        <v>480</v>
      </c>
      <c r="BL11" s="215">
        <f t="shared" si="39"/>
        <v>0.65663751214771615</v>
      </c>
      <c r="BM11" s="214">
        <f t="shared" si="40"/>
        <v>2027.04</v>
      </c>
      <c r="BN11" s="214">
        <f t="shared" si="41"/>
        <v>2837.8559999999998</v>
      </c>
      <c r="BO11" s="185">
        <f t="shared" si="42"/>
        <v>649.23809523809518</v>
      </c>
      <c r="BP11" s="214">
        <v>570</v>
      </c>
      <c r="BQ11" s="215">
        <f t="shared" si="43"/>
        <v>0.6880209226547761</v>
      </c>
      <c r="BR11" s="214">
        <f t="shared" si="44"/>
        <v>2407.11</v>
      </c>
      <c r="BS11" s="214">
        <f t="shared" si="45"/>
        <v>2973.4888235294115</v>
      </c>
      <c r="BT11" s="185">
        <f t="shared" si="46"/>
        <v>725.61904761904759</v>
      </c>
      <c r="BU11" s="214">
        <v>660</v>
      </c>
      <c r="BV11" s="215">
        <f t="shared" si="47"/>
        <v>0.7127972993708761</v>
      </c>
      <c r="BW11" s="242">
        <f t="shared" si="48"/>
        <v>2787.18</v>
      </c>
      <c r="BX11" s="242">
        <f t="shared" si="49"/>
        <v>3080.5673684210524</v>
      </c>
    </row>
    <row r="12" spans="1:76" s="181" customFormat="1" ht="22.5" customHeight="1" x14ac:dyDescent="0.2">
      <c r="A12" s="203" t="s">
        <v>20</v>
      </c>
      <c r="B12" s="227" t="s">
        <v>24</v>
      </c>
      <c r="C12" s="202" t="s">
        <v>70</v>
      </c>
      <c r="D12" s="247" t="s">
        <v>148</v>
      </c>
      <c r="E12" s="317">
        <v>11202010</v>
      </c>
      <c r="F12" s="198">
        <v>7</v>
      </c>
      <c r="G12" s="258">
        <v>7</v>
      </c>
      <c r="H12" s="246"/>
      <c r="I12" s="246"/>
      <c r="J12" s="245"/>
      <c r="K12" s="212">
        <v>3.7138</v>
      </c>
      <c r="L12" s="225"/>
      <c r="M12" s="212">
        <f t="shared" si="0"/>
        <v>3.7138</v>
      </c>
      <c r="N12" s="224">
        <v>247</v>
      </c>
      <c r="O12" s="157">
        <f t="shared" si="1"/>
        <v>917.30859999999996</v>
      </c>
      <c r="P12" s="157">
        <f t="shared" si="2"/>
        <v>4321.8</v>
      </c>
      <c r="Q12" s="157">
        <f t="shared" si="3"/>
        <v>4321.8</v>
      </c>
      <c r="R12" s="209">
        <f t="shared" si="4"/>
        <v>0.21225151557221525</v>
      </c>
      <c r="S12" s="222">
        <f t="shared" si="5"/>
        <v>21.225151557221526</v>
      </c>
      <c r="T12" s="243">
        <v>21.2</v>
      </c>
      <c r="U12" s="220">
        <f t="shared" si="6"/>
        <v>246.70730787872262</v>
      </c>
      <c r="V12" s="219">
        <f t="shared" si="7"/>
        <v>3.7138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23.523809523809526</v>
      </c>
      <c r="AB12" s="214">
        <v>20</v>
      </c>
      <c r="AC12" s="215">
        <f t="shared" si="12"/>
        <v>0.1804567541302235</v>
      </c>
      <c r="AD12" s="214">
        <f t="shared" si="13"/>
        <v>74.275999999999996</v>
      </c>
      <c r="AE12" s="214">
        <f t="shared" si="14"/>
        <v>779.89799999999991</v>
      </c>
      <c r="AF12" s="216">
        <f t="shared" si="50"/>
        <v>47.047619047619051</v>
      </c>
      <c r="AG12" s="214">
        <v>40</v>
      </c>
      <c r="AH12" s="215">
        <f t="shared" si="15"/>
        <v>0.1804567541302235</v>
      </c>
      <c r="AI12" s="214">
        <f t="shared" si="16"/>
        <v>148.55199999999999</v>
      </c>
      <c r="AJ12" s="214">
        <f t="shared" si="17"/>
        <v>779.89799999999991</v>
      </c>
      <c r="AK12" s="185">
        <f t="shared" si="18"/>
        <v>70.571428571428584</v>
      </c>
      <c r="AL12" s="214">
        <v>70</v>
      </c>
      <c r="AM12" s="215">
        <f t="shared" si="19"/>
        <v>0.21053287981859409</v>
      </c>
      <c r="AN12" s="214">
        <f t="shared" si="20"/>
        <v>259.96600000000001</v>
      </c>
      <c r="AO12" s="214">
        <f t="shared" si="21"/>
        <v>909.88099999999997</v>
      </c>
      <c r="AP12" s="185">
        <f t="shared" si="22"/>
        <v>94.095238095238102</v>
      </c>
      <c r="AQ12" s="214">
        <v>90</v>
      </c>
      <c r="AR12" s="215">
        <f t="shared" si="23"/>
        <v>0.20301384839650147</v>
      </c>
      <c r="AS12" s="214">
        <f t="shared" si="24"/>
        <v>334.24200000000002</v>
      </c>
      <c r="AT12" s="214">
        <f t="shared" si="25"/>
        <v>877.38525000000004</v>
      </c>
      <c r="AU12" s="185">
        <f t="shared" si="26"/>
        <v>105.85714285714286</v>
      </c>
      <c r="AV12" s="214">
        <v>95</v>
      </c>
      <c r="AW12" s="215">
        <f t="shared" si="27"/>
        <v>0.19048212935968037</v>
      </c>
      <c r="AX12" s="214">
        <f t="shared" si="28"/>
        <v>352.81099999999998</v>
      </c>
      <c r="AY12" s="214">
        <f t="shared" si="29"/>
        <v>823.2256666666666</v>
      </c>
      <c r="AZ12" s="185">
        <f t="shared" si="30"/>
        <v>129.38095238095238</v>
      </c>
      <c r="BA12" s="214">
        <v>120</v>
      </c>
      <c r="BB12" s="215">
        <f t="shared" si="31"/>
        <v>0.19686191359660749</v>
      </c>
      <c r="BC12" s="214">
        <f t="shared" si="32"/>
        <v>445.65600000000001</v>
      </c>
      <c r="BD12" s="214">
        <f t="shared" si="33"/>
        <v>850.79781818181823</v>
      </c>
      <c r="BE12" s="185">
        <f t="shared" si="34"/>
        <v>152.90476190476193</v>
      </c>
      <c r="BF12" s="214">
        <v>140</v>
      </c>
      <c r="BG12" s="215">
        <f t="shared" si="35"/>
        <v>0.19433804290947146</v>
      </c>
      <c r="BH12" s="214">
        <f t="shared" si="36"/>
        <v>519.93200000000002</v>
      </c>
      <c r="BI12" s="214">
        <f t="shared" si="37"/>
        <v>839.89015384615379</v>
      </c>
      <c r="BJ12" s="185">
        <f t="shared" si="38"/>
        <v>176.42857142857144</v>
      </c>
      <c r="BK12" s="214">
        <v>165</v>
      </c>
      <c r="BL12" s="215">
        <f t="shared" si="39"/>
        <v>0.19850242954324587</v>
      </c>
      <c r="BM12" s="214">
        <f t="shared" si="40"/>
        <v>612.77700000000004</v>
      </c>
      <c r="BN12" s="214">
        <f t="shared" si="41"/>
        <v>857.88780000000008</v>
      </c>
      <c r="BO12" s="185">
        <f t="shared" si="42"/>
        <v>199.95238095238096</v>
      </c>
      <c r="BP12" s="214">
        <v>175</v>
      </c>
      <c r="BQ12" s="215">
        <f t="shared" si="43"/>
        <v>0.18576430572228889</v>
      </c>
      <c r="BR12" s="214">
        <f t="shared" si="44"/>
        <v>649.91499999999996</v>
      </c>
      <c r="BS12" s="214">
        <f t="shared" si="45"/>
        <v>802.83617647058816</v>
      </c>
      <c r="BT12" s="185">
        <f t="shared" si="46"/>
        <v>223.47619047619048</v>
      </c>
      <c r="BU12" s="214">
        <v>216</v>
      </c>
      <c r="BV12" s="215">
        <f t="shared" si="47"/>
        <v>0.20515083627435934</v>
      </c>
      <c r="BW12" s="242">
        <f t="shared" si="48"/>
        <v>802.18079999999998</v>
      </c>
      <c r="BX12" s="242">
        <f t="shared" si="49"/>
        <v>886.62088421052624</v>
      </c>
    </row>
    <row r="13" spans="1:76" s="181" customFormat="1" ht="22.5" customHeight="1" x14ac:dyDescent="0.2">
      <c r="A13" s="203" t="s">
        <v>20</v>
      </c>
      <c r="B13" s="227" t="s">
        <v>85</v>
      </c>
      <c r="C13" s="202" t="s">
        <v>70</v>
      </c>
      <c r="D13" s="247" t="s">
        <v>89</v>
      </c>
      <c r="E13" s="317">
        <v>11202010</v>
      </c>
      <c r="F13" s="198">
        <v>7</v>
      </c>
      <c r="G13" s="258">
        <v>6</v>
      </c>
      <c r="H13" s="246"/>
      <c r="I13" s="246"/>
      <c r="J13" s="245">
        <v>630</v>
      </c>
      <c r="K13" s="212">
        <v>3.7138</v>
      </c>
      <c r="L13" s="225">
        <v>420</v>
      </c>
      <c r="M13" s="212">
        <f t="shared" si="0"/>
        <v>3.7138</v>
      </c>
      <c r="N13" s="224">
        <v>420</v>
      </c>
      <c r="O13" s="157">
        <f t="shared" si="1"/>
        <v>1559.796</v>
      </c>
      <c r="P13" s="157">
        <f t="shared" si="2"/>
        <v>3704.3999999999996</v>
      </c>
      <c r="Q13" s="157">
        <f t="shared" si="3"/>
        <v>4334.3999999999996</v>
      </c>
      <c r="R13" s="209">
        <f t="shared" si="4"/>
        <v>0.35986434108527138</v>
      </c>
      <c r="S13" s="222">
        <f t="shared" si="5"/>
        <v>35.986434108527135</v>
      </c>
      <c r="T13" s="243">
        <v>36.1</v>
      </c>
      <c r="U13" s="220">
        <f t="shared" si="6"/>
        <v>360.08627282029187</v>
      </c>
      <c r="V13" s="219">
        <f t="shared" si="7"/>
        <v>3.7138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40</v>
      </c>
      <c r="AB13" s="214">
        <v>30</v>
      </c>
      <c r="AC13" s="215">
        <f t="shared" si="12"/>
        <v>0.26989825581395349</v>
      </c>
      <c r="AD13" s="214">
        <f t="shared" si="13"/>
        <v>111.414</v>
      </c>
      <c r="AE13" s="214">
        <f t="shared" si="14"/>
        <v>1169.847</v>
      </c>
      <c r="AF13" s="216">
        <f t="shared" si="50"/>
        <v>80</v>
      </c>
      <c r="AG13" s="214">
        <v>80</v>
      </c>
      <c r="AH13" s="215">
        <f t="shared" si="15"/>
        <v>0.35986434108527132</v>
      </c>
      <c r="AI13" s="214">
        <f t="shared" si="16"/>
        <v>297.10399999999998</v>
      </c>
      <c r="AJ13" s="214">
        <f t="shared" si="17"/>
        <v>1559.7959999999998</v>
      </c>
      <c r="AK13" s="185">
        <f t="shared" si="18"/>
        <v>120</v>
      </c>
      <c r="AL13" s="214">
        <v>120</v>
      </c>
      <c r="AM13" s="215">
        <f t="shared" si="19"/>
        <v>0.35986434108527132</v>
      </c>
      <c r="AN13" s="214">
        <f t="shared" si="20"/>
        <v>445.65600000000001</v>
      </c>
      <c r="AO13" s="214">
        <f t="shared" si="21"/>
        <v>1559.7959999999998</v>
      </c>
      <c r="AP13" s="185">
        <f t="shared" si="22"/>
        <v>160</v>
      </c>
      <c r="AQ13" s="214">
        <v>160</v>
      </c>
      <c r="AR13" s="215">
        <f t="shared" si="23"/>
        <v>0.35986434108527132</v>
      </c>
      <c r="AS13" s="214">
        <f t="shared" si="24"/>
        <v>594.20799999999997</v>
      </c>
      <c r="AT13" s="214">
        <f t="shared" si="25"/>
        <v>1559.7959999999998</v>
      </c>
      <c r="AU13" s="185">
        <f t="shared" si="26"/>
        <v>180</v>
      </c>
      <c r="AV13" s="214">
        <v>200</v>
      </c>
      <c r="AW13" s="215">
        <f t="shared" si="27"/>
        <v>0.39984926787252367</v>
      </c>
      <c r="AX13" s="214">
        <f t="shared" si="28"/>
        <v>742.76</v>
      </c>
      <c r="AY13" s="214">
        <f t="shared" si="29"/>
        <v>1733.1066666666666</v>
      </c>
      <c r="AZ13" s="185">
        <f t="shared" si="30"/>
        <v>220</v>
      </c>
      <c r="BA13" s="214">
        <v>240</v>
      </c>
      <c r="BB13" s="215">
        <f t="shared" si="31"/>
        <v>0.39257928118393243</v>
      </c>
      <c r="BC13" s="214">
        <f t="shared" si="32"/>
        <v>891.31200000000001</v>
      </c>
      <c r="BD13" s="214">
        <f t="shared" si="33"/>
        <v>1701.5956363636365</v>
      </c>
      <c r="BE13" s="185">
        <f t="shared" si="34"/>
        <v>260</v>
      </c>
      <c r="BF13" s="214">
        <v>260</v>
      </c>
      <c r="BG13" s="215">
        <f t="shared" si="35"/>
        <v>0.35986434108527132</v>
      </c>
      <c r="BH13" s="214">
        <f t="shared" si="36"/>
        <v>965.58799999999997</v>
      </c>
      <c r="BI13" s="214">
        <f t="shared" si="37"/>
        <v>1559.7959999999998</v>
      </c>
      <c r="BJ13" s="185">
        <f t="shared" si="38"/>
        <v>300</v>
      </c>
      <c r="BK13" s="214">
        <v>300</v>
      </c>
      <c r="BL13" s="215">
        <f t="shared" si="39"/>
        <v>0.35986434108527143</v>
      </c>
      <c r="BM13" s="214">
        <f t="shared" si="40"/>
        <v>1114.1400000000001</v>
      </c>
      <c r="BN13" s="214">
        <f t="shared" si="41"/>
        <v>1559.7960000000003</v>
      </c>
      <c r="BO13" s="185">
        <f t="shared" si="42"/>
        <v>340</v>
      </c>
      <c r="BP13" s="214">
        <v>340</v>
      </c>
      <c r="BQ13" s="215">
        <f t="shared" si="43"/>
        <v>0.35986434108527132</v>
      </c>
      <c r="BR13" s="214">
        <f t="shared" si="44"/>
        <v>1262.692</v>
      </c>
      <c r="BS13" s="214">
        <f t="shared" si="45"/>
        <v>1559.7959999999998</v>
      </c>
      <c r="BT13" s="185">
        <f t="shared" si="46"/>
        <v>380</v>
      </c>
      <c r="BU13" s="214">
        <v>380</v>
      </c>
      <c r="BV13" s="215">
        <f t="shared" si="47"/>
        <v>0.35986434108527132</v>
      </c>
      <c r="BW13" s="242">
        <f t="shared" si="48"/>
        <v>1411.2439999999999</v>
      </c>
      <c r="BX13" s="242">
        <f t="shared" si="49"/>
        <v>1559.7959999999998</v>
      </c>
    </row>
    <row r="14" spans="1:76" s="181" customFormat="1" ht="23.25" customHeight="1" x14ac:dyDescent="0.2">
      <c r="A14" s="203" t="s">
        <v>20</v>
      </c>
      <c r="B14" s="227" t="s">
        <v>85</v>
      </c>
      <c r="C14" s="202" t="s">
        <v>70</v>
      </c>
      <c r="D14" s="247" t="s">
        <v>88</v>
      </c>
      <c r="E14" s="317">
        <v>11202010</v>
      </c>
      <c r="F14" s="198">
        <v>7</v>
      </c>
      <c r="G14" s="258">
        <v>5</v>
      </c>
      <c r="H14" s="246"/>
      <c r="I14" s="246"/>
      <c r="J14" s="245">
        <v>630</v>
      </c>
      <c r="K14" s="212">
        <v>3.7138</v>
      </c>
      <c r="L14" s="225"/>
      <c r="M14" s="212">
        <f t="shared" si="0"/>
        <v>3.7138</v>
      </c>
      <c r="N14" s="224">
        <v>848</v>
      </c>
      <c r="O14" s="157">
        <f t="shared" si="1"/>
        <v>3149.3024</v>
      </c>
      <c r="P14" s="157">
        <f t="shared" si="2"/>
        <v>3087</v>
      </c>
      <c r="Q14" s="157">
        <f t="shared" si="3"/>
        <v>3717</v>
      </c>
      <c r="R14" s="209">
        <f t="shared" si="4"/>
        <v>0.84726994888350826</v>
      </c>
      <c r="S14" s="222">
        <f t="shared" si="5"/>
        <v>84.726994888350831</v>
      </c>
      <c r="T14" s="243">
        <v>85</v>
      </c>
      <c r="U14" s="220">
        <f t="shared" si="6"/>
        <v>706.54047067693466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80.761904761904759</v>
      </c>
      <c r="AB14" s="214">
        <v>60</v>
      </c>
      <c r="AC14" s="215">
        <f t="shared" si="12"/>
        <v>0.62945762711864406</v>
      </c>
      <c r="AD14" s="214">
        <f t="shared" si="13"/>
        <v>222.828</v>
      </c>
      <c r="AE14" s="214">
        <f t="shared" si="14"/>
        <v>2339.694</v>
      </c>
      <c r="AF14" s="216">
        <f t="shared" si="50"/>
        <v>161.52380952380952</v>
      </c>
      <c r="AG14" s="214">
        <v>150</v>
      </c>
      <c r="AH14" s="215">
        <f t="shared" si="15"/>
        <v>0.78682203389830518</v>
      </c>
      <c r="AI14" s="214">
        <f t="shared" si="16"/>
        <v>557.07000000000005</v>
      </c>
      <c r="AJ14" s="214">
        <f t="shared" si="17"/>
        <v>2924.6175000000003</v>
      </c>
      <c r="AK14" s="185">
        <f t="shared" si="18"/>
        <v>242.28571428571428</v>
      </c>
      <c r="AL14" s="214">
        <v>210</v>
      </c>
      <c r="AM14" s="215">
        <f t="shared" si="19"/>
        <v>0.73436723163841811</v>
      </c>
      <c r="AN14" s="214">
        <f t="shared" si="20"/>
        <v>779.89800000000002</v>
      </c>
      <c r="AO14" s="214">
        <f t="shared" si="21"/>
        <v>2729.643</v>
      </c>
      <c r="AP14" s="185">
        <f t="shared" si="22"/>
        <v>323.04761904761904</v>
      </c>
      <c r="AQ14" s="214">
        <v>340</v>
      </c>
      <c r="AR14" s="215">
        <f t="shared" si="23"/>
        <v>0.89173163841807912</v>
      </c>
      <c r="AS14" s="214">
        <f t="shared" si="24"/>
        <v>1262.692</v>
      </c>
      <c r="AT14" s="214">
        <f t="shared" si="25"/>
        <v>3314.5664999999999</v>
      </c>
      <c r="AU14" s="185">
        <f t="shared" si="26"/>
        <v>363.42857142857144</v>
      </c>
      <c r="AV14" s="214">
        <v>440</v>
      </c>
      <c r="AW14" s="215">
        <f t="shared" si="27"/>
        <v>1.0257827997489015</v>
      </c>
      <c r="AX14" s="214">
        <f t="shared" si="28"/>
        <v>1634.0719999999999</v>
      </c>
      <c r="AY14" s="214">
        <f t="shared" si="29"/>
        <v>3812.8346666666666</v>
      </c>
      <c r="AZ14" s="185">
        <f t="shared" si="30"/>
        <v>444.19047619047615</v>
      </c>
      <c r="BA14" s="214">
        <v>540</v>
      </c>
      <c r="BB14" s="215">
        <f t="shared" si="31"/>
        <v>1.0300215716486902</v>
      </c>
      <c r="BC14" s="214">
        <f t="shared" si="32"/>
        <v>2005.452</v>
      </c>
      <c r="BD14" s="214">
        <f t="shared" si="33"/>
        <v>3828.5901818181819</v>
      </c>
      <c r="BE14" s="185">
        <f t="shared" si="34"/>
        <v>524.95238095238096</v>
      </c>
      <c r="BF14" s="214">
        <v>600</v>
      </c>
      <c r="BG14" s="215">
        <f t="shared" si="35"/>
        <v>0.96839634941329866</v>
      </c>
      <c r="BH14" s="214">
        <f t="shared" si="36"/>
        <v>2228.2800000000002</v>
      </c>
      <c r="BI14" s="214">
        <f t="shared" si="37"/>
        <v>3599.5292307692312</v>
      </c>
      <c r="BJ14" s="185">
        <f t="shared" si="38"/>
        <v>605.71428571428567</v>
      </c>
      <c r="BK14" s="214">
        <v>700</v>
      </c>
      <c r="BL14" s="215">
        <f t="shared" si="39"/>
        <v>0.97915630885122407</v>
      </c>
      <c r="BM14" s="214">
        <f t="shared" si="40"/>
        <v>2599.66</v>
      </c>
      <c r="BN14" s="214">
        <f t="shared" si="41"/>
        <v>3639.5239999999999</v>
      </c>
      <c r="BO14" s="185">
        <f t="shared" si="42"/>
        <v>686.47619047619048</v>
      </c>
      <c r="BP14" s="214">
        <v>800</v>
      </c>
      <c r="BQ14" s="215">
        <f t="shared" si="43"/>
        <v>0.98738451312728481</v>
      </c>
      <c r="BR14" s="214">
        <f t="shared" si="44"/>
        <v>2971.04</v>
      </c>
      <c r="BS14" s="214">
        <f t="shared" si="45"/>
        <v>3670.1082352941175</v>
      </c>
      <c r="BT14" s="185">
        <f t="shared" si="46"/>
        <v>767.23809523809518</v>
      </c>
      <c r="BU14" s="214">
        <v>900</v>
      </c>
      <c r="BV14" s="215">
        <f t="shared" si="47"/>
        <v>0.99388046387154327</v>
      </c>
      <c r="BW14" s="242">
        <f t="shared" si="48"/>
        <v>3342.42</v>
      </c>
      <c r="BX14" s="242">
        <f t="shared" si="49"/>
        <v>3694.2536842105264</v>
      </c>
    </row>
    <row r="15" spans="1:76" s="181" customFormat="1" ht="23.25" customHeight="1" x14ac:dyDescent="0.2">
      <c r="A15" s="203" t="s">
        <v>20</v>
      </c>
      <c r="B15" s="227" t="s">
        <v>85</v>
      </c>
      <c r="C15" s="202" t="s">
        <v>70</v>
      </c>
      <c r="D15" s="247" t="s">
        <v>87</v>
      </c>
      <c r="E15" s="316">
        <v>11214898</v>
      </c>
      <c r="F15" s="198">
        <v>7</v>
      </c>
      <c r="G15" s="258">
        <v>7</v>
      </c>
      <c r="H15" s="246"/>
      <c r="I15" s="245"/>
      <c r="J15" s="245"/>
      <c r="K15" s="212">
        <v>2.4809999999999999</v>
      </c>
      <c r="L15" s="225"/>
      <c r="M15" s="212">
        <f t="shared" si="0"/>
        <v>2.4809999999999999</v>
      </c>
      <c r="N15" s="224">
        <v>1529</v>
      </c>
      <c r="O15" s="157">
        <f t="shared" si="1"/>
        <v>3793.4489999999996</v>
      </c>
      <c r="P15" s="157">
        <f t="shared" si="2"/>
        <v>4321.8</v>
      </c>
      <c r="Q15" s="157">
        <f t="shared" si="3"/>
        <v>4321.8</v>
      </c>
      <c r="R15" s="209">
        <f t="shared" si="4"/>
        <v>0.877747466333472</v>
      </c>
      <c r="S15" s="222">
        <f t="shared" si="5"/>
        <v>87.774746633347206</v>
      </c>
      <c r="T15" s="243">
        <v>87.8</v>
      </c>
      <c r="U15" s="220">
        <f t="shared" si="6"/>
        <v>1529.4399032648125</v>
      </c>
      <c r="V15" s="219">
        <f t="shared" si="7"/>
        <v>2.4809999999999999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145.61904761904762</v>
      </c>
      <c r="AB15" s="214">
        <v>60</v>
      </c>
      <c r="AC15" s="215">
        <f t="shared" si="12"/>
        <v>0.36166180758017485</v>
      </c>
      <c r="AD15" s="214">
        <f t="shared" si="13"/>
        <v>148.85999999999999</v>
      </c>
      <c r="AE15" s="214">
        <f t="shared" si="14"/>
        <v>1563.0299999999997</v>
      </c>
      <c r="AF15" s="216">
        <f t="shared" si="50"/>
        <v>291.23809523809524</v>
      </c>
      <c r="AG15" s="214">
        <v>199</v>
      </c>
      <c r="AH15" s="215">
        <f t="shared" si="15"/>
        <v>0.59975583090379003</v>
      </c>
      <c r="AI15" s="214">
        <f t="shared" si="16"/>
        <v>493.71899999999999</v>
      </c>
      <c r="AJ15" s="214">
        <f t="shared" si="17"/>
        <v>2592.02475</v>
      </c>
      <c r="AK15" s="185">
        <f t="shared" si="18"/>
        <v>436.85714285714289</v>
      </c>
      <c r="AL15" s="214">
        <v>319</v>
      </c>
      <c r="AM15" s="215">
        <f t="shared" si="19"/>
        <v>0.6409450923226433</v>
      </c>
      <c r="AN15" s="214">
        <f t="shared" si="20"/>
        <v>791.43899999999996</v>
      </c>
      <c r="AO15" s="214">
        <f t="shared" si="21"/>
        <v>2770.0364999999997</v>
      </c>
      <c r="AP15" s="185">
        <f t="shared" si="22"/>
        <v>582.47619047619048</v>
      </c>
      <c r="AQ15" s="214">
        <v>439</v>
      </c>
      <c r="AR15" s="215">
        <f t="shared" si="23"/>
        <v>0.66153972303206987</v>
      </c>
      <c r="AS15" s="214">
        <f t="shared" si="24"/>
        <v>1089.1589999999999</v>
      </c>
      <c r="AT15" s="214">
        <f t="shared" si="25"/>
        <v>2859.0423749999995</v>
      </c>
      <c r="AU15" s="185">
        <f t="shared" si="26"/>
        <v>655.28571428571433</v>
      </c>
      <c r="AV15" s="214">
        <v>659</v>
      </c>
      <c r="AW15" s="215">
        <f t="shared" si="27"/>
        <v>0.88272270813087128</v>
      </c>
      <c r="AX15" s="214">
        <f t="shared" si="28"/>
        <v>1634.9789999999998</v>
      </c>
      <c r="AY15" s="214">
        <f t="shared" si="29"/>
        <v>3814.9509999999996</v>
      </c>
      <c r="AZ15" s="185">
        <f t="shared" si="30"/>
        <v>800.90476190476193</v>
      </c>
      <c r="BA15" s="214">
        <v>821</v>
      </c>
      <c r="BB15" s="215">
        <f t="shared" si="31"/>
        <v>0.89977073946461694</v>
      </c>
      <c r="BC15" s="214">
        <f t="shared" si="32"/>
        <v>2036.9009999999998</v>
      </c>
      <c r="BD15" s="214">
        <f t="shared" si="33"/>
        <v>3888.6291818181817</v>
      </c>
      <c r="BE15" s="185">
        <f t="shared" si="34"/>
        <v>946.52380952380952</v>
      </c>
      <c r="BF15" s="214">
        <v>910</v>
      </c>
      <c r="BG15" s="215">
        <f t="shared" si="35"/>
        <v>0.84387755102040818</v>
      </c>
      <c r="BH15" s="214">
        <f t="shared" si="36"/>
        <v>2257.71</v>
      </c>
      <c r="BI15" s="214">
        <f t="shared" si="37"/>
        <v>3647.07</v>
      </c>
      <c r="BJ15" s="185">
        <f t="shared" si="38"/>
        <v>1092.1428571428571</v>
      </c>
      <c r="BK15" s="214">
        <v>1055</v>
      </c>
      <c r="BL15" s="215">
        <f t="shared" si="39"/>
        <v>0.84789601554907668</v>
      </c>
      <c r="BM15" s="214">
        <f t="shared" si="40"/>
        <v>2617.4549999999999</v>
      </c>
      <c r="BN15" s="214">
        <f t="shared" si="41"/>
        <v>3664.4369999999999</v>
      </c>
      <c r="BO15" s="185">
        <f t="shared" si="42"/>
        <v>1237.7619047619048</v>
      </c>
      <c r="BP15" s="214">
        <v>1241</v>
      </c>
      <c r="BQ15" s="215">
        <f t="shared" si="43"/>
        <v>0.88004373177842565</v>
      </c>
      <c r="BR15" s="214">
        <f t="shared" si="44"/>
        <v>3078.9209999999998</v>
      </c>
      <c r="BS15" s="214">
        <f t="shared" si="45"/>
        <v>3803.373</v>
      </c>
      <c r="BT15" s="185">
        <f t="shared" si="46"/>
        <v>1383.3809523809523</v>
      </c>
      <c r="BU15" s="214">
        <v>1387</v>
      </c>
      <c r="BV15" s="215">
        <f t="shared" si="47"/>
        <v>0.88004373177842565</v>
      </c>
      <c r="BW15" s="242">
        <f t="shared" si="48"/>
        <v>3441.1469999999999</v>
      </c>
      <c r="BX15" s="242">
        <f t="shared" si="49"/>
        <v>3803.373</v>
      </c>
    </row>
    <row r="16" spans="1:76" s="181" customFormat="1" ht="23.25" customHeight="1" x14ac:dyDescent="0.2">
      <c r="A16" s="203" t="s">
        <v>20</v>
      </c>
      <c r="B16" s="227" t="s">
        <v>85</v>
      </c>
      <c r="C16" s="202" t="s">
        <v>70</v>
      </c>
      <c r="D16" s="247" t="s">
        <v>86</v>
      </c>
      <c r="E16" s="316">
        <v>11202010</v>
      </c>
      <c r="F16" s="198">
        <v>7</v>
      </c>
      <c r="G16" s="258">
        <v>6</v>
      </c>
      <c r="H16" s="246"/>
      <c r="I16" s="246"/>
      <c r="J16" s="245">
        <v>630</v>
      </c>
      <c r="K16" s="212">
        <v>3.7138</v>
      </c>
      <c r="L16" s="225"/>
      <c r="M16" s="212">
        <f t="shared" si="0"/>
        <v>3.7138</v>
      </c>
      <c r="N16" s="224">
        <v>675</v>
      </c>
      <c r="O16" s="157">
        <f t="shared" si="1"/>
        <v>2506.8150000000001</v>
      </c>
      <c r="P16" s="157">
        <f t="shared" si="2"/>
        <v>3704.3999999999996</v>
      </c>
      <c r="Q16" s="157">
        <f t="shared" si="3"/>
        <v>4334.3999999999996</v>
      </c>
      <c r="R16" s="209">
        <f t="shared" si="4"/>
        <v>0.57835340531561463</v>
      </c>
      <c r="S16" s="222">
        <f t="shared" si="5"/>
        <v>57.835340531561464</v>
      </c>
      <c r="T16" s="243">
        <v>58</v>
      </c>
      <c r="U16" s="220">
        <f t="shared" si="6"/>
        <v>578.53196187193703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64.285714285714292</v>
      </c>
      <c r="AB16" s="214">
        <v>60</v>
      </c>
      <c r="AC16" s="215">
        <f t="shared" si="12"/>
        <v>0.53979651162790698</v>
      </c>
      <c r="AD16" s="214">
        <f t="shared" si="13"/>
        <v>222.828</v>
      </c>
      <c r="AE16" s="214">
        <f t="shared" si="14"/>
        <v>2339.694</v>
      </c>
      <c r="AF16" s="216">
        <f t="shared" si="50"/>
        <v>128.57142857142858</v>
      </c>
      <c r="AG16" s="214">
        <v>120</v>
      </c>
      <c r="AH16" s="215">
        <f t="shared" si="15"/>
        <v>0.53979651162790698</v>
      </c>
      <c r="AI16" s="214">
        <f t="shared" si="16"/>
        <v>445.65600000000001</v>
      </c>
      <c r="AJ16" s="214">
        <f t="shared" si="17"/>
        <v>2339.694</v>
      </c>
      <c r="AK16" s="185">
        <f t="shared" si="18"/>
        <v>192.85714285714289</v>
      </c>
      <c r="AL16" s="214">
        <v>120</v>
      </c>
      <c r="AM16" s="215">
        <f t="shared" si="19"/>
        <v>0.35986434108527132</v>
      </c>
      <c r="AN16" s="214">
        <f t="shared" si="20"/>
        <v>445.65600000000001</v>
      </c>
      <c r="AO16" s="214">
        <f t="shared" si="21"/>
        <v>1559.7959999999998</v>
      </c>
      <c r="AP16" s="185">
        <f t="shared" si="22"/>
        <v>257.14285714285717</v>
      </c>
      <c r="AQ16" s="214">
        <v>150</v>
      </c>
      <c r="AR16" s="215">
        <f t="shared" si="23"/>
        <v>0.33737281976744193</v>
      </c>
      <c r="AS16" s="214">
        <f t="shared" si="24"/>
        <v>557.07000000000005</v>
      </c>
      <c r="AT16" s="214">
        <f t="shared" si="25"/>
        <v>1462.3087500000001</v>
      </c>
      <c r="AU16" s="185">
        <f t="shared" si="26"/>
        <v>289.28571428571433</v>
      </c>
      <c r="AV16" s="214">
        <v>225</v>
      </c>
      <c r="AW16" s="215">
        <f t="shared" si="27"/>
        <v>0.44983042635658915</v>
      </c>
      <c r="AX16" s="214">
        <f t="shared" si="28"/>
        <v>835.60500000000002</v>
      </c>
      <c r="AY16" s="214">
        <f t="shared" si="29"/>
        <v>1949.7449999999999</v>
      </c>
      <c r="AZ16" s="185">
        <f t="shared" si="30"/>
        <v>353.57142857142861</v>
      </c>
      <c r="BA16" s="214">
        <v>267</v>
      </c>
      <c r="BB16" s="215">
        <f t="shared" si="31"/>
        <v>0.43674445031712478</v>
      </c>
      <c r="BC16" s="214">
        <f t="shared" si="32"/>
        <v>991.58460000000002</v>
      </c>
      <c r="BD16" s="214">
        <f t="shared" si="33"/>
        <v>1893.0251454545455</v>
      </c>
      <c r="BE16" s="185">
        <f t="shared" si="34"/>
        <v>417.85714285714289</v>
      </c>
      <c r="BF16" s="214">
        <v>292</v>
      </c>
      <c r="BG16" s="215">
        <f t="shared" si="35"/>
        <v>0.40415533691115085</v>
      </c>
      <c r="BH16" s="214">
        <f t="shared" si="36"/>
        <v>1084.4295999999999</v>
      </c>
      <c r="BI16" s="214">
        <f t="shared" si="37"/>
        <v>1751.7708923076921</v>
      </c>
      <c r="BJ16" s="185">
        <f t="shared" si="38"/>
        <v>482.14285714285717</v>
      </c>
      <c r="BK16" s="214">
        <v>350</v>
      </c>
      <c r="BL16" s="215">
        <f t="shared" si="39"/>
        <v>0.41984173126614988</v>
      </c>
      <c r="BM16" s="214">
        <f t="shared" si="40"/>
        <v>1299.83</v>
      </c>
      <c r="BN16" s="214">
        <f t="shared" si="41"/>
        <v>1819.7619999999999</v>
      </c>
      <c r="BO16" s="185">
        <f t="shared" si="42"/>
        <v>546.42857142857144</v>
      </c>
      <c r="BP16" s="214">
        <v>470</v>
      </c>
      <c r="BQ16" s="215">
        <f t="shared" si="43"/>
        <v>0.49745953032375745</v>
      </c>
      <c r="BR16" s="214">
        <f t="shared" si="44"/>
        <v>1745.4860000000001</v>
      </c>
      <c r="BS16" s="214">
        <f t="shared" si="45"/>
        <v>2156.188588235294</v>
      </c>
      <c r="BT16" s="185">
        <f t="shared" si="46"/>
        <v>610.71428571428578</v>
      </c>
      <c r="BU16" s="214">
        <v>500</v>
      </c>
      <c r="BV16" s="215">
        <f t="shared" si="47"/>
        <v>0.47350571195430446</v>
      </c>
      <c r="BW16" s="242">
        <f t="shared" si="48"/>
        <v>1856.9</v>
      </c>
      <c r="BX16" s="242">
        <f t="shared" si="49"/>
        <v>2052.363157894737</v>
      </c>
    </row>
    <row r="17" spans="1:76" s="181" customFormat="1" ht="23.25" customHeight="1" x14ac:dyDescent="0.2">
      <c r="A17" s="203" t="s">
        <v>20</v>
      </c>
      <c r="B17" s="227" t="s">
        <v>85</v>
      </c>
      <c r="C17" s="202" t="s">
        <v>70</v>
      </c>
      <c r="D17" s="247" t="s">
        <v>84</v>
      </c>
      <c r="E17" s="316">
        <v>11202010</v>
      </c>
      <c r="F17" s="198">
        <v>7</v>
      </c>
      <c r="G17" s="258">
        <v>7</v>
      </c>
      <c r="H17" s="246"/>
      <c r="I17" s="246"/>
      <c r="J17" s="245"/>
      <c r="K17" s="212">
        <v>3.7138</v>
      </c>
      <c r="L17" s="225"/>
      <c r="M17" s="212">
        <f t="shared" si="0"/>
        <v>3.7138</v>
      </c>
      <c r="N17" s="224">
        <v>1106</v>
      </c>
      <c r="O17" s="157">
        <f t="shared" si="1"/>
        <v>4107.4628000000002</v>
      </c>
      <c r="P17" s="157">
        <f t="shared" si="2"/>
        <v>4321.8</v>
      </c>
      <c r="Q17" s="157">
        <f t="shared" si="3"/>
        <v>4321.8</v>
      </c>
      <c r="R17" s="209">
        <f t="shared" si="4"/>
        <v>0.9504055717525105</v>
      </c>
      <c r="S17" s="222">
        <f t="shared" si="5"/>
        <v>95.040557175251053</v>
      </c>
      <c r="T17" s="243">
        <v>95</v>
      </c>
      <c r="U17" s="220">
        <f t="shared" si="6"/>
        <v>1105.5280305886154</v>
      </c>
      <c r="V17" s="219">
        <f t="shared" si="7"/>
        <v>3.7138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105.33333333333333</v>
      </c>
      <c r="AB17" s="214">
        <v>60</v>
      </c>
      <c r="AC17" s="215">
        <f t="shared" si="12"/>
        <v>0.54137026239067054</v>
      </c>
      <c r="AD17" s="214">
        <f t="shared" si="13"/>
        <v>222.828</v>
      </c>
      <c r="AE17" s="214">
        <f t="shared" si="14"/>
        <v>2339.694</v>
      </c>
      <c r="AF17" s="216">
        <f t="shared" si="50"/>
        <v>210.66666666666666</v>
      </c>
      <c r="AG17" s="214">
        <v>180</v>
      </c>
      <c r="AH17" s="215">
        <f t="shared" si="15"/>
        <v>0.81205539358600587</v>
      </c>
      <c r="AI17" s="214">
        <f t="shared" si="16"/>
        <v>668.48400000000004</v>
      </c>
      <c r="AJ17" s="214">
        <f t="shared" si="17"/>
        <v>3509.5410000000002</v>
      </c>
      <c r="AK17" s="185">
        <f t="shared" si="18"/>
        <v>316</v>
      </c>
      <c r="AL17" s="214">
        <v>240</v>
      </c>
      <c r="AM17" s="215">
        <f t="shared" si="19"/>
        <v>0.72182701652089398</v>
      </c>
      <c r="AN17" s="214">
        <f t="shared" si="20"/>
        <v>891.31200000000001</v>
      </c>
      <c r="AO17" s="214">
        <f t="shared" si="21"/>
        <v>3119.5919999999996</v>
      </c>
      <c r="AP17" s="185">
        <f t="shared" si="22"/>
        <v>421.33333333333331</v>
      </c>
      <c r="AQ17" s="214">
        <v>380</v>
      </c>
      <c r="AR17" s="215">
        <f t="shared" si="23"/>
        <v>0.85716958211856165</v>
      </c>
      <c r="AS17" s="214">
        <f t="shared" si="24"/>
        <v>1411.2439999999999</v>
      </c>
      <c r="AT17" s="214">
        <f t="shared" si="25"/>
        <v>3704.5155</v>
      </c>
      <c r="AU17" s="185">
        <f t="shared" si="26"/>
        <v>474</v>
      </c>
      <c r="AV17" s="214">
        <v>540</v>
      </c>
      <c r="AW17" s="215">
        <f t="shared" si="27"/>
        <v>1.0827405247813411</v>
      </c>
      <c r="AX17" s="214">
        <f t="shared" si="28"/>
        <v>2005.452</v>
      </c>
      <c r="AY17" s="214">
        <f t="shared" si="29"/>
        <v>4679.3879999999999</v>
      </c>
      <c r="AZ17" s="185">
        <f t="shared" si="30"/>
        <v>579.33333333333326</v>
      </c>
      <c r="BA17" s="214">
        <v>680</v>
      </c>
      <c r="BB17" s="215">
        <f t="shared" si="31"/>
        <v>1.1155508437141091</v>
      </c>
      <c r="BC17" s="214">
        <f t="shared" si="32"/>
        <v>2525.384</v>
      </c>
      <c r="BD17" s="214">
        <f t="shared" si="33"/>
        <v>4821.1876363636366</v>
      </c>
      <c r="BE17" s="185">
        <f t="shared" si="34"/>
        <v>684.66666666666663</v>
      </c>
      <c r="BF17" s="214">
        <v>735</v>
      </c>
      <c r="BG17" s="215">
        <f t="shared" si="35"/>
        <v>1.0202747252747253</v>
      </c>
      <c r="BH17" s="214">
        <f t="shared" si="36"/>
        <v>2729.643</v>
      </c>
      <c r="BI17" s="214">
        <f t="shared" si="37"/>
        <v>4409.4233076923083</v>
      </c>
      <c r="BJ17" s="185">
        <f t="shared" si="38"/>
        <v>790</v>
      </c>
      <c r="BK17" s="214">
        <v>825</v>
      </c>
      <c r="BL17" s="215">
        <f t="shared" si="39"/>
        <v>0.99251214771622942</v>
      </c>
      <c r="BM17" s="214">
        <f t="shared" si="40"/>
        <v>3063.8850000000002</v>
      </c>
      <c r="BN17" s="214">
        <f t="shared" si="41"/>
        <v>4289.4390000000003</v>
      </c>
      <c r="BO17" s="185">
        <f t="shared" si="42"/>
        <v>895.33333333333326</v>
      </c>
      <c r="BP17" s="214">
        <v>920</v>
      </c>
      <c r="BQ17" s="215">
        <f t="shared" si="43"/>
        <v>0.97658949294003317</v>
      </c>
      <c r="BR17" s="214">
        <f t="shared" si="44"/>
        <v>3416.6959999999999</v>
      </c>
      <c r="BS17" s="214">
        <f t="shared" si="45"/>
        <v>4220.6244705882355</v>
      </c>
      <c r="BT17" s="185">
        <f t="shared" si="46"/>
        <v>1000.6666666666666</v>
      </c>
      <c r="BU17" s="214">
        <v>1020</v>
      </c>
      <c r="BV17" s="215">
        <f t="shared" si="47"/>
        <v>0.96876783796225252</v>
      </c>
      <c r="BW17" s="242">
        <f t="shared" si="48"/>
        <v>3788.076</v>
      </c>
      <c r="BX17" s="242">
        <f t="shared" si="49"/>
        <v>4186.8208421052632</v>
      </c>
    </row>
    <row r="18" spans="1:76" s="181" customFormat="1" ht="23.25" customHeight="1" x14ac:dyDescent="0.2">
      <c r="A18" s="203" t="s">
        <v>20</v>
      </c>
      <c r="B18" s="227" t="s">
        <v>56</v>
      </c>
      <c r="C18" s="202" t="s">
        <v>70</v>
      </c>
      <c r="D18" s="247" t="s">
        <v>83</v>
      </c>
      <c r="E18" s="317">
        <v>11219207</v>
      </c>
      <c r="F18" s="198">
        <v>7</v>
      </c>
      <c r="G18" s="258">
        <v>7</v>
      </c>
      <c r="H18" s="246"/>
      <c r="I18" s="245"/>
      <c r="J18" s="245"/>
      <c r="K18" s="212">
        <v>2.6353</v>
      </c>
      <c r="L18" s="225"/>
      <c r="M18" s="212">
        <f t="shared" si="0"/>
        <v>2.6353</v>
      </c>
      <c r="N18" s="224">
        <v>1558</v>
      </c>
      <c r="O18" s="157">
        <f t="shared" si="1"/>
        <v>4105.7974000000004</v>
      </c>
      <c r="P18" s="157">
        <f t="shared" si="2"/>
        <v>4321.8</v>
      </c>
      <c r="Q18" s="157">
        <f t="shared" si="3"/>
        <v>4321.8</v>
      </c>
      <c r="R18" s="209">
        <f t="shared" si="4"/>
        <v>0.9500202230552085</v>
      </c>
      <c r="S18" s="222">
        <f t="shared" si="5"/>
        <v>95.002022305520853</v>
      </c>
      <c r="T18" s="243">
        <v>95</v>
      </c>
      <c r="U18" s="220">
        <f t="shared" si="6"/>
        <v>1557.9668348954576</v>
      </c>
      <c r="V18" s="219">
        <f t="shared" si="7"/>
        <v>2.6353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148.38095238095238</v>
      </c>
      <c r="AB18" s="214">
        <v>120</v>
      </c>
      <c r="AC18" s="215">
        <f t="shared" si="12"/>
        <v>0.76830903790087457</v>
      </c>
      <c r="AD18" s="214">
        <f t="shared" si="13"/>
        <v>316.23599999999999</v>
      </c>
      <c r="AE18" s="214">
        <f t="shared" si="14"/>
        <v>3320.4780000000001</v>
      </c>
      <c r="AF18" s="216">
        <f t="shared" si="50"/>
        <v>296.76190476190476</v>
      </c>
      <c r="AG18" s="214">
        <v>240</v>
      </c>
      <c r="AH18" s="215">
        <f t="shared" si="15"/>
        <v>0.76830903790087457</v>
      </c>
      <c r="AI18" s="214">
        <f t="shared" si="16"/>
        <v>632.47199999999998</v>
      </c>
      <c r="AJ18" s="214">
        <f t="shared" si="17"/>
        <v>3320.4780000000001</v>
      </c>
      <c r="AK18" s="185">
        <f t="shared" si="18"/>
        <v>445.14285714285711</v>
      </c>
      <c r="AL18" s="214">
        <v>330</v>
      </c>
      <c r="AM18" s="215">
        <f t="shared" si="19"/>
        <v>0.70428328474246837</v>
      </c>
      <c r="AN18" s="214">
        <f t="shared" si="20"/>
        <v>869.649</v>
      </c>
      <c r="AO18" s="214">
        <f t="shared" si="21"/>
        <v>3043.7714999999998</v>
      </c>
      <c r="AP18" s="185">
        <f t="shared" si="22"/>
        <v>593.52380952380952</v>
      </c>
      <c r="AQ18" s="214">
        <v>390</v>
      </c>
      <c r="AR18" s="215">
        <f t="shared" si="23"/>
        <v>0.6242510932944606</v>
      </c>
      <c r="AS18" s="214">
        <f t="shared" si="24"/>
        <v>1027.7670000000001</v>
      </c>
      <c r="AT18" s="214">
        <f t="shared" si="25"/>
        <v>2697.888375</v>
      </c>
      <c r="AU18" s="185">
        <f t="shared" si="26"/>
        <v>667.71428571428567</v>
      </c>
      <c r="AV18" s="214">
        <v>573</v>
      </c>
      <c r="AW18" s="215">
        <f t="shared" si="27"/>
        <v>0.81526125688370576</v>
      </c>
      <c r="AX18" s="214">
        <f t="shared" si="28"/>
        <v>1510.0269000000001</v>
      </c>
      <c r="AY18" s="214">
        <f t="shared" si="29"/>
        <v>3523.3960999999999</v>
      </c>
      <c r="AZ18" s="185">
        <f t="shared" si="30"/>
        <v>816.09523809523807</v>
      </c>
      <c r="BA18" s="214">
        <v>693</v>
      </c>
      <c r="BB18" s="215">
        <f t="shared" si="31"/>
        <v>0.80672448979591826</v>
      </c>
      <c r="BC18" s="214">
        <f t="shared" si="32"/>
        <v>1826.2628999999999</v>
      </c>
      <c r="BD18" s="214">
        <f t="shared" si="33"/>
        <v>3486.5018999999998</v>
      </c>
      <c r="BE18" s="185">
        <f t="shared" si="34"/>
        <v>964.47619047619048</v>
      </c>
      <c r="BF18" s="214">
        <v>873</v>
      </c>
      <c r="BG18" s="215">
        <f t="shared" si="35"/>
        <v>0.85991511549674815</v>
      </c>
      <c r="BH18" s="214">
        <f t="shared" si="36"/>
        <v>2300.6169</v>
      </c>
      <c r="BI18" s="214">
        <f t="shared" si="37"/>
        <v>3716.3811461538462</v>
      </c>
      <c r="BJ18" s="185">
        <f t="shared" si="38"/>
        <v>1112.8571428571429</v>
      </c>
      <c r="BK18" s="214">
        <v>1053</v>
      </c>
      <c r="BL18" s="215">
        <f t="shared" si="39"/>
        <v>0.8989215743440232</v>
      </c>
      <c r="BM18" s="214">
        <f t="shared" si="40"/>
        <v>2774.9708999999998</v>
      </c>
      <c r="BN18" s="214">
        <f t="shared" si="41"/>
        <v>3884.9592599999996</v>
      </c>
      <c r="BO18" s="185">
        <f t="shared" si="42"/>
        <v>1261.2380952380952</v>
      </c>
      <c r="BP18" s="214">
        <v>1140</v>
      </c>
      <c r="BQ18" s="215">
        <f t="shared" si="43"/>
        <v>0.85869833647744809</v>
      </c>
      <c r="BR18" s="214">
        <f t="shared" si="44"/>
        <v>3004.2420000000002</v>
      </c>
      <c r="BS18" s="214">
        <f t="shared" si="45"/>
        <v>3711.1224705882355</v>
      </c>
      <c r="BT18" s="185">
        <f t="shared" si="46"/>
        <v>1409.6190476190477</v>
      </c>
      <c r="BU18" s="214">
        <v>1258</v>
      </c>
      <c r="BV18" s="215">
        <f t="shared" si="47"/>
        <v>0.84783576287657914</v>
      </c>
      <c r="BW18" s="242">
        <f t="shared" si="48"/>
        <v>3315.2073999999998</v>
      </c>
      <c r="BX18" s="242">
        <f t="shared" si="49"/>
        <v>3664.1765999999998</v>
      </c>
    </row>
    <row r="19" spans="1:76" s="181" customFormat="1" ht="23.25" customHeight="1" x14ac:dyDescent="0.2">
      <c r="A19" s="203" t="s">
        <v>20</v>
      </c>
      <c r="B19" s="227" t="s">
        <v>65</v>
      </c>
      <c r="C19" s="202" t="s">
        <v>70</v>
      </c>
      <c r="D19" s="247" t="s">
        <v>81</v>
      </c>
      <c r="E19" s="259">
        <v>11229151</v>
      </c>
      <c r="F19" s="198">
        <v>6</v>
      </c>
      <c r="G19" s="258">
        <v>6</v>
      </c>
      <c r="H19" s="245"/>
      <c r="I19" s="245"/>
      <c r="J19" s="245">
        <v>630</v>
      </c>
      <c r="K19" s="212">
        <v>5.2660999999999998</v>
      </c>
      <c r="L19" s="225"/>
      <c r="M19" s="212">
        <f t="shared" si="0"/>
        <v>5.2660999999999998</v>
      </c>
      <c r="N19" s="224">
        <v>657</v>
      </c>
      <c r="O19" s="157">
        <f t="shared" si="1"/>
        <v>3459.8276999999998</v>
      </c>
      <c r="P19" s="157">
        <f t="shared" si="2"/>
        <v>3704.3999999999996</v>
      </c>
      <c r="Q19" s="157">
        <f t="shared" si="3"/>
        <v>4334.3999999999996</v>
      </c>
      <c r="R19" s="209">
        <f t="shared" si="4"/>
        <v>0.79822529069767445</v>
      </c>
      <c r="S19" s="222">
        <f t="shared" si="5"/>
        <v>79.822529069767441</v>
      </c>
      <c r="T19" s="251">
        <v>80</v>
      </c>
      <c r="U19" s="220">
        <f t="shared" si="6"/>
        <v>562.75422039080161</v>
      </c>
      <c r="V19" s="219">
        <f t="shared" si="7"/>
        <v>5.2660999999999998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62.571428571428569</v>
      </c>
      <c r="AB19" s="214">
        <v>60</v>
      </c>
      <c r="AC19" s="215">
        <f t="shared" si="12"/>
        <v>0.76542151162790706</v>
      </c>
      <c r="AD19" s="214">
        <f t="shared" si="13"/>
        <v>315.96600000000001</v>
      </c>
      <c r="AE19" s="214">
        <f t="shared" si="14"/>
        <v>3317.643</v>
      </c>
      <c r="AF19" s="216">
        <f t="shared" si="50"/>
        <v>125.14285714285714</v>
      </c>
      <c r="AG19" s="214">
        <v>120</v>
      </c>
      <c r="AH19" s="215">
        <f t="shared" si="15"/>
        <v>0.76542151162790706</v>
      </c>
      <c r="AI19" s="214">
        <f t="shared" si="16"/>
        <v>631.93200000000002</v>
      </c>
      <c r="AJ19" s="214">
        <f t="shared" si="17"/>
        <v>3317.643</v>
      </c>
      <c r="AK19" s="185">
        <f t="shared" si="18"/>
        <v>187.71428571428572</v>
      </c>
      <c r="AL19" s="214">
        <v>180</v>
      </c>
      <c r="AM19" s="215">
        <f t="shared" si="19"/>
        <v>0.76542151162790695</v>
      </c>
      <c r="AN19" s="214">
        <f t="shared" si="20"/>
        <v>947.89799999999991</v>
      </c>
      <c r="AO19" s="214">
        <f t="shared" si="21"/>
        <v>3317.6429999999996</v>
      </c>
      <c r="AP19" s="185">
        <f t="shared" si="22"/>
        <v>250.28571428571428</v>
      </c>
      <c r="AQ19" s="214">
        <v>210</v>
      </c>
      <c r="AR19" s="215">
        <f t="shared" si="23"/>
        <v>0.66974382267441857</v>
      </c>
      <c r="AS19" s="214">
        <f t="shared" si="24"/>
        <v>1105.8809999999999</v>
      </c>
      <c r="AT19" s="214">
        <f t="shared" si="25"/>
        <v>2902.9376249999996</v>
      </c>
      <c r="AU19" s="185">
        <f t="shared" si="26"/>
        <v>281.57142857142856</v>
      </c>
      <c r="AV19" s="214">
        <v>240</v>
      </c>
      <c r="AW19" s="215">
        <f t="shared" si="27"/>
        <v>0.68037467700258403</v>
      </c>
      <c r="AX19" s="214">
        <f t="shared" si="28"/>
        <v>1263.864</v>
      </c>
      <c r="AY19" s="214">
        <f t="shared" si="29"/>
        <v>2949.0160000000001</v>
      </c>
      <c r="AZ19" s="185">
        <f t="shared" si="30"/>
        <v>344.14285714285711</v>
      </c>
      <c r="BA19" s="214">
        <v>300</v>
      </c>
      <c r="BB19" s="215">
        <f t="shared" si="31"/>
        <v>0.69583773784355185</v>
      </c>
      <c r="BC19" s="214">
        <f t="shared" si="32"/>
        <v>1579.83</v>
      </c>
      <c r="BD19" s="214">
        <f t="shared" si="33"/>
        <v>3016.0390909090911</v>
      </c>
      <c r="BE19" s="185">
        <f t="shared" si="34"/>
        <v>406.71428571428572</v>
      </c>
      <c r="BF19" s="214">
        <v>360</v>
      </c>
      <c r="BG19" s="215">
        <f t="shared" si="35"/>
        <v>0.7065429338103757</v>
      </c>
      <c r="BH19" s="214">
        <f t="shared" si="36"/>
        <v>1895.7959999999998</v>
      </c>
      <c r="BI19" s="214">
        <f t="shared" si="37"/>
        <v>3062.439692307692</v>
      </c>
      <c r="BJ19" s="185">
        <f t="shared" si="38"/>
        <v>469.28571428571428</v>
      </c>
      <c r="BK19" s="214">
        <v>410</v>
      </c>
      <c r="BL19" s="215">
        <f t="shared" si="39"/>
        <v>0.69738404392764863</v>
      </c>
      <c r="BM19" s="214">
        <f t="shared" si="40"/>
        <v>2159.1010000000001</v>
      </c>
      <c r="BN19" s="214">
        <f t="shared" si="41"/>
        <v>3022.7413999999999</v>
      </c>
      <c r="BO19" s="185">
        <f t="shared" si="42"/>
        <v>531.85714285714289</v>
      </c>
      <c r="BP19" s="214">
        <v>480</v>
      </c>
      <c r="BQ19" s="215">
        <f t="shared" si="43"/>
        <v>0.72039671682626538</v>
      </c>
      <c r="BR19" s="214">
        <f t="shared" si="44"/>
        <v>2527.7280000000001</v>
      </c>
      <c r="BS19" s="214">
        <f t="shared" si="45"/>
        <v>3122.4875294117646</v>
      </c>
      <c r="BT19" s="185">
        <f t="shared" si="46"/>
        <v>594.42857142857144</v>
      </c>
      <c r="BU19" s="214">
        <v>557</v>
      </c>
      <c r="BV19" s="215">
        <f t="shared" si="47"/>
        <v>0.74796452978376182</v>
      </c>
      <c r="BW19" s="242">
        <f t="shared" si="48"/>
        <v>2933.2176999999997</v>
      </c>
      <c r="BX19" s="242">
        <f t="shared" si="49"/>
        <v>3241.9774578947367</v>
      </c>
    </row>
    <row r="20" spans="1:76" s="181" customFormat="1" ht="23.25" customHeight="1" x14ac:dyDescent="0.2">
      <c r="A20" s="203" t="s">
        <v>20</v>
      </c>
      <c r="B20" s="227" t="s">
        <v>65</v>
      </c>
      <c r="C20" s="202" t="s">
        <v>70</v>
      </c>
      <c r="D20" s="247" t="s">
        <v>80</v>
      </c>
      <c r="E20" s="259">
        <v>11173458</v>
      </c>
      <c r="F20" s="198">
        <v>7</v>
      </c>
      <c r="G20" s="258">
        <v>6</v>
      </c>
      <c r="H20" s="245"/>
      <c r="I20" s="245"/>
      <c r="J20" s="245">
        <v>630</v>
      </c>
      <c r="K20" s="212">
        <v>3.7639999999999998</v>
      </c>
      <c r="L20" s="225"/>
      <c r="M20" s="212">
        <f t="shared" si="0"/>
        <v>3.7639999999999998</v>
      </c>
      <c r="N20" s="224">
        <v>666</v>
      </c>
      <c r="O20" s="157">
        <f t="shared" si="1"/>
        <v>2506.8240000000001</v>
      </c>
      <c r="P20" s="157">
        <f t="shared" si="2"/>
        <v>3704.3999999999996</v>
      </c>
      <c r="Q20" s="157">
        <f t="shared" si="3"/>
        <v>4334.3999999999996</v>
      </c>
      <c r="R20" s="209">
        <f t="shared" si="4"/>
        <v>0.57835548172757478</v>
      </c>
      <c r="S20" s="222">
        <v>55</v>
      </c>
      <c r="T20" s="248">
        <v>58</v>
      </c>
      <c r="U20" s="220">
        <f t="shared" si="6"/>
        <v>570.81615302869284</v>
      </c>
      <c r="V20" s="219">
        <f t="shared" si="7"/>
        <v>3.7639999999999998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63.428571428571431</v>
      </c>
      <c r="AB20" s="214">
        <v>60</v>
      </c>
      <c r="AC20" s="215">
        <f t="shared" si="12"/>
        <v>0.54709302325581388</v>
      </c>
      <c r="AD20" s="214">
        <f t="shared" si="13"/>
        <v>225.83999999999997</v>
      </c>
      <c r="AE20" s="214">
        <f t="shared" si="14"/>
        <v>2371.3199999999997</v>
      </c>
      <c r="AF20" s="216">
        <f t="shared" si="50"/>
        <v>126.85714285714286</v>
      </c>
      <c r="AG20" s="214">
        <v>120</v>
      </c>
      <c r="AH20" s="215">
        <f t="shared" si="15"/>
        <v>0.54709302325581388</v>
      </c>
      <c r="AI20" s="214">
        <f t="shared" si="16"/>
        <v>451.67999999999995</v>
      </c>
      <c r="AJ20" s="214">
        <f t="shared" si="17"/>
        <v>2371.3199999999997</v>
      </c>
      <c r="AK20" s="185">
        <f t="shared" si="18"/>
        <v>190.28571428571428</v>
      </c>
      <c r="AL20" s="214">
        <v>180</v>
      </c>
      <c r="AM20" s="215">
        <f t="shared" si="19"/>
        <v>0.54709302325581399</v>
      </c>
      <c r="AN20" s="214">
        <f t="shared" si="20"/>
        <v>677.52</v>
      </c>
      <c r="AO20" s="214">
        <f t="shared" si="21"/>
        <v>2371.3200000000002</v>
      </c>
      <c r="AP20" s="185">
        <f t="shared" si="22"/>
        <v>253.71428571428572</v>
      </c>
      <c r="AQ20" s="214">
        <v>270</v>
      </c>
      <c r="AR20" s="215">
        <f t="shared" si="23"/>
        <v>0.6154796511627908</v>
      </c>
      <c r="AS20" s="214">
        <f t="shared" si="24"/>
        <v>1016.28</v>
      </c>
      <c r="AT20" s="214">
        <f t="shared" si="25"/>
        <v>2667.7350000000001</v>
      </c>
      <c r="AU20" s="185">
        <f t="shared" si="26"/>
        <v>285.42857142857144</v>
      </c>
      <c r="AV20" s="214">
        <v>330</v>
      </c>
      <c r="AW20" s="215">
        <f t="shared" si="27"/>
        <v>0.66866925064599481</v>
      </c>
      <c r="AX20" s="214">
        <f t="shared" si="28"/>
        <v>1242.1199999999999</v>
      </c>
      <c r="AY20" s="214">
        <f t="shared" si="29"/>
        <v>2898.2799999999997</v>
      </c>
      <c r="AZ20" s="185">
        <f t="shared" si="30"/>
        <v>348.85714285714289</v>
      </c>
      <c r="BA20" s="214">
        <v>390</v>
      </c>
      <c r="BB20" s="215">
        <f t="shared" si="31"/>
        <v>0.64656448202959826</v>
      </c>
      <c r="BC20" s="214">
        <f t="shared" si="32"/>
        <v>1467.9599999999998</v>
      </c>
      <c r="BD20" s="214">
        <f t="shared" si="33"/>
        <v>2802.4690909090905</v>
      </c>
      <c r="BE20" s="185">
        <f t="shared" si="34"/>
        <v>412.28571428571428</v>
      </c>
      <c r="BF20" s="214">
        <v>420</v>
      </c>
      <c r="BG20" s="215">
        <f t="shared" si="35"/>
        <v>0.5891771019677996</v>
      </c>
      <c r="BH20" s="214">
        <f t="shared" si="36"/>
        <v>1580.8799999999999</v>
      </c>
      <c r="BI20" s="214">
        <f t="shared" si="37"/>
        <v>2553.7292307692305</v>
      </c>
      <c r="BJ20" s="185">
        <f t="shared" si="38"/>
        <v>475.71428571428572</v>
      </c>
      <c r="BK20" s="214">
        <v>480</v>
      </c>
      <c r="BL20" s="215">
        <f t="shared" si="39"/>
        <v>0.58356589147286819</v>
      </c>
      <c r="BM20" s="214">
        <f t="shared" si="40"/>
        <v>1806.7199999999998</v>
      </c>
      <c r="BN20" s="214">
        <f t="shared" si="41"/>
        <v>2529.4079999999999</v>
      </c>
      <c r="BO20" s="185">
        <f t="shared" si="42"/>
        <v>539.14285714285711</v>
      </c>
      <c r="BP20" s="214">
        <v>545</v>
      </c>
      <c r="BQ20" s="215">
        <f t="shared" si="43"/>
        <v>0.58463862289101687</v>
      </c>
      <c r="BR20" s="214">
        <f t="shared" si="44"/>
        <v>2051.38</v>
      </c>
      <c r="BS20" s="214">
        <f t="shared" si="45"/>
        <v>2534.0576470588235</v>
      </c>
      <c r="BT20" s="185">
        <f t="shared" si="46"/>
        <v>602.57142857142856</v>
      </c>
      <c r="BU20" s="214">
        <v>630</v>
      </c>
      <c r="BV20" s="215">
        <f t="shared" si="47"/>
        <v>0.60468176254589967</v>
      </c>
      <c r="BW20" s="242">
        <f t="shared" si="48"/>
        <v>2371.3199999999997</v>
      </c>
      <c r="BX20" s="242">
        <f t="shared" si="49"/>
        <v>2620.9326315789472</v>
      </c>
    </row>
    <row r="21" spans="1:76" s="181" customFormat="1" ht="23.25" customHeight="1" x14ac:dyDescent="0.2">
      <c r="A21" s="203" t="s">
        <v>20</v>
      </c>
      <c r="B21" s="227" t="s">
        <v>65</v>
      </c>
      <c r="C21" s="202" t="s">
        <v>70</v>
      </c>
      <c r="D21" s="247" t="s">
        <v>79</v>
      </c>
      <c r="E21" s="259">
        <v>11229151</v>
      </c>
      <c r="F21" s="198">
        <v>7</v>
      </c>
      <c r="G21" s="258">
        <v>7</v>
      </c>
      <c r="H21" s="246"/>
      <c r="I21" s="245"/>
      <c r="J21" s="245"/>
      <c r="K21" s="212">
        <v>5.2992999999999997</v>
      </c>
      <c r="L21" s="225"/>
      <c r="M21" s="212">
        <f t="shared" si="0"/>
        <v>5.2992999999999997</v>
      </c>
      <c r="N21" s="224">
        <v>775</v>
      </c>
      <c r="O21" s="157">
        <f t="shared" si="1"/>
        <v>4106.9574999999995</v>
      </c>
      <c r="P21" s="157">
        <f t="shared" si="2"/>
        <v>4321.8</v>
      </c>
      <c r="Q21" s="157">
        <f t="shared" si="3"/>
        <v>4321.8</v>
      </c>
      <c r="R21" s="209">
        <f t="shared" si="4"/>
        <v>0.9502886528761163</v>
      </c>
      <c r="S21" s="222">
        <f t="shared" si="5"/>
        <v>95.028865287611637</v>
      </c>
      <c r="T21" s="243">
        <v>95</v>
      </c>
      <c r="U21" s="220">
        <f t="shared" si="6"/>
        <v>774.7645915498274</v>
      </c>
      <c r="V21" s="219">
        <f t="shared" si="7"/>
        <v>5.2992999999999997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73.80952380952381</v>
      </c>
      <c r="AB21" s="214">
        <v>60</v>
      </c>
      <c r="AC21" s="215">
        <f t="shared" si="12"/>
        <v>0.77249271137026232</v>
      </c>
      <c r="AD21" s="214">
        <f t="shared" si="13"/>
        <v>317.95799999999997</v>
      </c>
      <c r="AE21" s="214">
        <f t="shared" si="14"/>
        <v>3338.5589999999997</v>
      </c>
      <c r="AF21" s="216">
        <f t="shared" si="50"/>
        <v>147.61904761904762</v>
      </c>
      <c r="AG21" s="214">
        <v>145</v>
      </c>
      <c r="AH21" s="215">
        <f t="shared" si="15"/>
        <v>0.9334286929057336</v>
      </c>
      <c r="AI21" s="214">
        <f t="shared" si="16"/>
        <v>768.3984999999999</v>
      </c>
      <c r="AJ21" s="214">
        <f t="shared" si="17"/>
        <v>4034.0921249999997</v>
      </c>
      <c r="AK21" s="185">
        <f t="shared" si="18"/>
        <v>221.42857142857144</v>
      </c>
      <c r="AL21" s="214">
        <v>225</v>
      </c>
      <c r="AM21" s="215">
        <f t="shared" si="19"/>
        <v>0.96561588921282782</v>
      </c>
      <c r="AN21" s="214">
        <f t="shared" si="20"/>
        <v>1192.3425</v>
      </c>
      <c r="AO21" s="214">
        <f t="shared" si="21"/>
        <v>4173.1987499999996</v>
      </c>
      <c r="AP21" s="185">
        <f t="shared" si="22"/>
        <v>295.23809523809524</v>
      </c>
      <c r="AQ21" s="214">
        <v>325</v>
      </c>
      <c r="AR21" s="215">
        <f t="shared" si="23"/>
        <v>1.0460838799805634</v>
      </c>
      <c r="AS21" s="214">
        <f t="shared" si="24"/>
        <v>1722.2724999999998</v>
      </c>
      <c r="AT21" s="214">
        <f t="shared" si="25"/>
        <v>4520.9653124999995</v>
      </c>
      <c r="AU21" s="185">
        <f t="shared" si="26"/>
        <v>332.14285714285717</v>
      </c>
      <c r="AV21" s="214">
        <v>375</v>
      </c>
      <c r="AW21" s="215">
        <f t="shared" si="27"/>
        <v>1.0729065435698089</v>
      </c>
      <c r="AX21" s="214">
        <f t="shared" si="28"/>
        <v>1987.2375</v>
      </c>
      <c r="AY21" s="214">
        <f t="shared" si="29"/>
        <v>4636.8874999999998</v>
      </c>
      <c r="AZ21" s="185">
        <f t="shared" si="30"/>
        <v>405.95238095238096</v>
      </c>
      <c r="BA21" s="214">
        <v>435</v>
      </c>
      <c r="BB21" s="215">
        <f t="shared" si="31"/>
        <v>1.0182858468062548</v>
      </c>
      <c r="BC21" s="214">
        <f t="shared" si="32"/>
        <v>2305.1954999999998</v>
      </c>
      <c r="BD21" s="214">
        <f t="shared" si="33"/>
        <v>4400.8277727272725</v>
      </c>
      <c r="BE21" s="185">
        <f t="shared" si="34"/>
        <v>479.76190476190476</v>
      </c>
      <c r="BF21" s="214">
        <v>540</v>
      </c>
      <c r="BG21" s="215">
        <f t="shared" si="35"/>
        <v>1.0696052926665172</v>
      </c>
      <c r="BH21" s="214">
        <f t="shared" si="36"/>
        <v>2861.6219999999998</v>
      </c>
      <c r="BI21" s="214">
        <f t="shared" si="37"/>
        <v>4622.6201538461537</v>
      </c>
      <c r="BJ21" s="185">
        <f t="shared" si="38"/>
        <v>553.57142857142856</v>
      </c>
      <c r="BK21" s="214">
        <v>625</v>
      </c>
      <c r="BL21" s="215">
        <f t="shared" si="39"/>
        <v>1.0729065435698089</v>
      </c>
      <c r="BM21" s="214">
        <f t="shared" si="40"/>
        <v>3312.0625</v>
      </c>
      <c r="BN21" s="214">
        <f t="shared" si="41"/>
        <v>4636.8874999999998</v>
      </c>
      <c r="BO21" s="185">
        <f t="shared" si="42"/>
        <v>627.38095238095241</v>
      </c>
      <c r="BP21" s="214">
        <v>720</v>
      </c>
      <c r="BQ21" s="215">
        <f t="shared" si="43"/>
        <v>1.0905779454638997</v>
      </c>
      <c r="BR21" s="214">
        <f t="shared" si="44"/>
        <v>3815.4959999999996</v>
      </c>
      <c r="BS21" s="214">
        <f t="shared" si="45"/>
        <v>4713.2597647058819</v>
      </c>
      <c r="BT21" s="185">
        <f t="shared" si="46"/>
        <v>701.19047619047615</v>
      </c>
      <c r="BU21" s="214">
        <v>780</v>
      </c>
      <c r="BV21" s="215">
        <f t="shared" si="47"/>
        <v>1.0570952892435168</v>
      </c>
      <c r="BW21" s="242">
        <f t="shared" si="48"/>
        <v>4133.4539999999997</v>
      </c>
      <c r="BX21" s="242">
        <f t="shared" si="49"/>
        <v>4568.5544210526314</v>
      </c>
    </row>
    <row r="22" spans="1:76" s="181" customFormat="1" ht="23.25" customHeight="1" x14ac:dyDescent="0.2">
      <c r="A22" s="203" t="s">
        <v>20</v>
      </c>
      <c r="B22" s="227" t="s">
        <v>65</v>
      </c>
      <c r="C22" s="202" t="s">
        <v>70</v>
      </c>
      <c r="D22" s="247" t="s">
        <v>78</v>
      </c>
      <c r="E22" s="259">
        <v>11229151</v>
      </c>
      <c r="F22" s="198">
        <v>6</v>
      </c>
      <c r="G22" s="258">
        <v>6</v>
      </c>
      <c r="H22" s="245"/>
      <c r="I22" s="246"/>
      <c r="J22" s="245">
        <v>630</v>
      </c>
      <c r="K22" s="212">
        <v>5.2992999999999997</v>
      </c>
      <c r="L22" s="225"/>
      <c r="M22" s="212">
        <f t="shared" si="0"/>
        <v>5.2992999999999997</v>
      </c>
      <c r="N22" s="224">
        <v>693</v>
      </c>
      <c r="O22" s="157">
        <f t="shared" si="1"/>
        <v>3672.4148999999998</v>
      </c>
      <c r="P22" s="157">
        <f t="shared" si="2"/>
        <v>3704.3999999999996</v>
      </c>
      <c r="Q22" s="157">
        <f t="shared" si="3"/>
        <v>4334.3999999999996</v>
      </c>
      <c r="R22" s="209">
        <f t="shared" si="4"/>
        <v>0.84727180232558141</v>
      </c>
      <c r="S22" s="222">
        <f t="shared" si="5"/>
        <v>84.72718023255814</v>
      </c>
      <c r="T22" s="251">
        <v>85</v>
      </c>
      <c r="U22" s="220">
        <f t="shared" si="6"/>
        <v>594.18036344422842</v>
      </c>
      <c r="V22" s="219">
        <f t="shared" si="7"/>
        <v>5.2992999999999997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66</v>
      </c>
      <c r="AB22" s="214">
        <v>30</v>
      </c>
      <c r="AC22" s="215">
        <f t="shared" si="12"/>
        <v>0.38512354651162789</v>
      </c>
      <c r="AD22" s="214">
        <f t="shared" si="13"/>
        <v>158.97899999999998</v>
      </c>
      <c r="AE22" s="214">
        <f t="shared" si="14"/>
        <v>1669.2794999999999</v>
      </c>
      <c r="AF22" s="216">
        <f t="shared" si="50"/>
        <v>132</v>
      </c>
      <c r="AG22" s="214">
        <v>100</v>
      </c>
      <c r="AH22" s="215">
        <f t="shared" si="15"/>
        <v>0.64187257751937987</v>
      </c>
      <c r="AI22" s="214">
        <f t="shared" si="16"/>
        <v>529.92999999999995</v>
      </c>
      <c r="AJ22" s="214">
        <f t="shared" si="17"/>
        <v>2782.1324999999997</v>
      </c>
      <c r="AK22" s="185">
        <f t="shared" si="18"/>
        <v>198</v>
      </c>
      <c r="AL22" s="214">
        <v>170</v>
      </c>
      <c r="AM22" s="215">
        <f t="shared" si="19"/>
        <v>0.72745558785529718</v>
      </c>
      <c r="AN22" s="214">
        <f t="shared" si="20"/>
        <v>900.88099999999997</v>
      </c>
      <c r="AO22" s="214">
        <f t="shared" si="21"/>
        <v>3153.0834999999997</v>
      </c>
      <c r="AP22" s="185">
        <f t="shared" si="22"/>
        <v>264</v>
      </c>
      <c r="AQ22" s="214">
        <v>200</v>
      </c>
      <c r="AR22" s="215">
        <f t="shared" si="23"/>
        <v>0.64187257751937987</v>
      </c>
      <c r="AS22" s="214">
        <f t="shared" si="24"/>
        <v>1059.8599999999999</v>
      </c>
      <c r="AT22" s="214">
        <f t="shared" si="25"/>
        <v>2782.1324999999997</v>
      </c>
      <c r="AU22" s="185">
        <f t="shared" si="26"/>
        <v>297</v>
      </c>
      <c r="AV22" s="214">
        <v>225</v>
      </c>
      <c r="AW22" s="215">
        <f t="shared" si="27"/>
        <v>0.64187257751937987</v>
      </c>
      <c r="AX22" s="214">
        <f t="shared" si="28"/>
        <v>1192.3425</v>
      </c>
      <c r="AY22" s="214">
        <f t="shared" si="29"/>
        <v>2782.1324999999997</v>
      </c>
      <c r="AZ22" s="185">
        <f t="shared" si="30"/>
        <v>363</v>
      </c>
      <c r="BA22" s="214">
        <v>280</v>
      </c>
      <c r="BB22" s="215">
        <f t="shared" si="31"/>
        <v>0.65354298801973221</v>
      </c>
      <c r="BC22" s="214">
        <f t="shared" si="32"/>
        <v>1483.8039999999999</v>
      </c>
      <c r="BD22" s="214">
        <f t="shared" si="33"/>
        <v>2832.716727272727</v>
      </c>
      <c r="BE22" s="185">
        <f t="shared" si="34"/>
        <v>429</v>
      </c>
      <c r="BF22" s="214">
        <v>330</v>
      </c>
      <c r="BG22" s="215">
        <f t="shared" si="35"/>
        <v>0.65174754025044734</v>
      </c>
      <c r="BH22" s="214">
        <f t="shared" si="36"/>
        <v>1748.769</v>
      </c>
      <c r="BI22" s="214">
        <f t="shared" si="37"/>
        <v>2824.9345384615385</v>
      </c>
      <c r="BJ22" s="185">
        <f t="shared" si="38"/>
        <v>495</v>
      </c>
      <c r="BK22" s="214">
        <v>360</v>
      </c>
      <c r="BL22" s="215">
        <f t="shared" si="39"/>
        <v>0.61619767441860462</v>
      </c>
      <c r="BM22" s="214">
        <f t="shared" si="40"/>
        <v>1907.7479999999998</v>
      </c>
      <c r="BN22" s="214">
        <f t="shared" si="41"/>
        <v>2670.8471999999997</v>
      </c>
      <c r="BO22" s="185">
        <f t="shared" si="42"/>
        <v>561</v>
      </c>
      <c r="BP22" s="214">
        <v>445</v>
      </c>
      <c r="BQ22" s="215">
        <f t="shared" si="43"/>
        <v>0.67207834587323301</v>
      </c>
      <c r="BR22" s="214">
        <f t="shared" si="44"/>
        <v>2358.1884999999997</v>
      </c>
      <c r="BS22" s="214">
        <f t="shared" si="45"/>
        <v>2913.056382352941</v>
      </c>
      <c r="BT22" s="185">
        <f t="shared" si="46"/>
        <v>627</v>
      </c>
      <c r="BU22" s="214">
        <v>510</v>
      </c>
      <c r="BV22" s="215">
        <f t="shared" si="47"/>
        <v>0.68916845165238683</v>
      </c>
      <c r="BW22" s="242">
        <f t="shared" si="48"/>
        <v>2702.643</v>
      </c>
      <c r="BX22" s="242">
        <f t="shared" si="49"/>
        <v>2987.1317368421051</v>
      </c>
    </row>
    <row r="23" spans="1:76" s="181" customFormat="1" ht="23.25" customHeight="1" x14ac:dyDescent="0.2">
      <c r="A23" s="203" t="s">
        <v>20</v>
      </c>
      <c r="B23" s="227" t="s">
        <v>72</v>
      </c>
      <c r="C23" s="202" t="s">
        <v>70</v>
      </c>
      <c r="D23" s="247" t="s">
        <v>77</v>
      </c>
      <c r="E23" s="259">
        <v>11173458</v>
      </c>
      <c r="F23" s="198">
        <v>7</v>
      </c>
      <c r="G23" s="258">
        <v>7</v>
      </c>
      <c r="H23" s="245"/>
      <c r="I23" s="245"/>
      <c r="J23" s="245"/>
      <c r="K23" s="212">
        <v>3.7639999999999998</v>
      </c>
      <c r="L23" s="225"/>
      <c r="M23" s="212">
        <f t="shared" si="0"/>
        <v>3.7639999999999998</v>
      </c>
      <c r="N23" s="224">
        <v>919</v>
      </c>
      <c r="O23" s="157">
        <f t="shared" si="1"/>
        <v>3459.116</v>
      </c>
      <c r="P23" s="157">
        <f t="shared" si="2"/>
        <v>4321.8</v>
      </c>
      <c r="Q23" s="157">
        <f t="shared" si="3"/>
        <v>4321.8</v>
      </c>
      <c r="R23" s="209">
        <f t="shared" si="4"/>
        <v>0.80038780137905496</v>
      </c>
      <c r="S23" s="222">
        <f t="shared" si="5"/>
        <v>80.038780137905491</v>
      </c>
      <c r="T23" s="251">
        <v>80</v>
      </c>
      <c r="U23" s="220">
        <f t="shared" si="6"/>
        <v>918.5547290116898</v>
      </c>
      <c r="V23" s="219">
        <f t="shared" si="7"/>
        <v>3.7639999999999998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87.523809523809518</v>
      </c>
      <c r="AB23" s="214">
        <v>70</v>
      </c>
      <c r="AC23" s="215">
        <f t="shared" si="12"/>
        <v>0.64013605442176857</v>
      </c>
      <c r="AD23" s="214">
        <f t="shared" si="13"/>
        <v>263.47999999999996</v>
      </c>
      <c r="AE23" s="214">
        <f t="shared" si="14"/>
        <v>2766.5399999999995</v>
      </c>
      <c r="AF23" s="216">
        <f t="shared" si="50"/>
        <v>175.04761904761904</v>
      </c>
      <c r="AG23" s="214">
        <v>120</v>
      </c>
      <c r="AH23" s="215">
        <f t="shared" si="15"/>
        <v>0.54868804664723025</v>
      </c>
      <c r="AI23" s="214">
        <f t="shared" si="16"/>
        <v>451.67999999999995</v>
      </c>
      <c r="AJ23" s="214">
        <f t="shared" si="17"/>
        <v>2371.3199999999997</v>
      </c>
      <c r="AK23" s="185">
        <f t="shared" si="18"/>
        <v>262.57142857142856</v>
      </c>
      <c r="AL23" s="214">
        <v>240</v>
      </c>
      <c r="AM23" s="215">
        <f t="shared" si="19"/>
        <v>0.73158406219630689</v>
      </c>
      <c r="AN23" s="214">
        <f t="shared" si="20"/>
        <v>903.3599999999999</v>
      </c>
      <c r="AO23" s="214">
        <f t="shared" si="21"/>
        <v>3161.7599999999993</v>
      </c>
      <c r="AP23" s="185">
        <f t="shared" si="22"/>
        <v>350.09523809523807</v>
      </c>
      <c r="AQ23" s="214">
        <v>300</v>
      </c>
      <c r="AR23" s="215">
        <f t="shared" si="23"/>
        <v>0.68586005830903785</v>
      </c>
      <c r="AS23" s="214">
        <f t="shared" si="24"/>
        <v>1129.2</v>
      </c>
      <c r="AT23" s="214">
        <f t="shared" si="25"/>
        <v>2964.15</v>
      </c>
      <c r="AU23" s="185">
        <f t="shared" si="26"/>
        <v>393.85714285714283</v>
      </c>
      <c r="AV23" s="214">
        <v>396</v>
      </c>
      <c r="AW23" s="215">
        <f t="shared" si="27"/>
        <v>0.80474246841593766</v>
      </c>
      <c r="AX23" s="214">
        <f t="shared" si="28"/>
        <v>1490.5439999999999</v>
      </c>
      <c r="AY23" s="214">
        <f t="shared" si="29"/>
        <v>3477.9359999999997</v>
      </c>
      <c r="AZ23" s="185">
        <f t="shared" si="30"/>
        <v>481.38095238095235</v>
      </c>
      <c r="BA23" s="214">
        <v>484</v>
      </c>
      <c r="BB23" s="215">
        <f t="shared" si="31"/>
        <v>0.80474246841593766</v>
      </c>
      <c r="BC23" s="214">
        <f t="shared" si="32"/>
        <v>1821.7759999999998</v>
      </c>
      <c r="BD23" s="214">
        <f t="shared" si="33"/>
        <v>3477.9359999999997</v>
      </c>
      <c r="BE23" s="185">
        <f t="shared" si="34"/>
        <v>568.90476190476193</v>
      </c>
      <c r="BF23" s="214">
        <v>569</v>
      </c>
      <c r="BG23" s="215">
        <f t="shared" si="35"/>
        <v>0.80052179113403599</v>
      </c>
      <c r="BH23" s="214">
        <f t="shared" si="36"/>
        <v>2141.7159999999999</v>
      </c>
      <c r="BI23" s="214">
        <f t="shared" si="37"/>
        <v>3459.6950769230771</v>
      </c>
      <c r="BJ23" s="185">
        <f t="shared" si="38"/>
        <v>656.42857142857133</v>
      </c>
      <c r="BK23" s="214">
        <v>656</v>
      </c>
      <c r="BL23" s="215">
        <f t="shared" si="39"/>
        <v>0.79986524133462888</v>
      </c>
      <c r="BM23" s="214">
        <f t="shared" si="40"/>
        <v>2469.1839999999997</v>
      </c>
      <c r="BN23" s="214">
        <f t="shared" si="41"/>
        <v>3456.8575999999994</v>
      </c>
      <c r="BO23" s="185">
        <f t="shared" si="42"/>
        <v>743.95238095238096</v>
      </c>
      <c r="BP23" s="214">
        <v>744</v>
      </c>
      <c r="BQ23" s="215">
        <f t="shared" si="43"/>
        <v>0.8004390327559594</v>
      </c>
      <c r="BR23" s="214">
        <f t="shared" si="44"/>
        <v>2800.4159999999997</v>
      </c>
      <c r="BS23" s="214">
        <f t="shared" si="45"/>
        <v>3459.3374117647054</v>
      </c>
      <c r="BT23" s="185">
        <f t="shared" si="46"/>
        <v>831.47619047619037</v>
      </c>
      <c r="BU23" s="214">
        <v>836</v>
      </c>
      <c r="BV23" s="215">
        <f t="shared" si="47"/>
        <v>0.80474246841593766</v>
      </c>
      <c r="BW23" s="242">
        <f t="shared" si="48"/>
        <v>3146.7039999999997</v>
      </c>
      <c r="BX23" s="242">
        <f t="shared" si="49"/>
        <v>3477.9359999999997</v>
      </c>
    </row>
    <row r="24" spans="1:76" s="181" customFormat="1" ht="23.25" customHeight="1" x14ac:dyDescent="0.2">
      <c r="A24" s="203" t="s">
        <v>20</v>
      </c>
      <c r="B24" s="227" t="s">
        <v>72</v>
      </c>
      <c r="C24" s="202" t="s">
        <v>70</v>
      </c>
      <c r="D24" s="247" t="s">
        <v>76</v>
      </c>
      <c r="E24" s="317">
        <v>11173458</v>
      </c>
      <c r="F24" s="198">
        <v>7</v>
      </c>
      <c r="G24" s="258">
        <v>7</v>
      </c>
      <c r="H24" s="246"/>
      <c r="I24" s="245"/>
      <c r="J24" s="245"/>
      <c r="K24" s="212">
        <v>3.7639999999999998</v>
      </c>
      <c r="L24" s="225"/>
      <c r="M24" s="212">
        <f t="shared" si="0"/>
        <v>3.7639999999999998</v>
      </c>
      <c r="N24" s="224">
        <v>640</v>
      </c>
      <c r="O24" s="157">
        <f t="shared" si="1"/>
        <v>2408.96</v>
      </c>
      <c r="P24" s="157">
        <f t="shared" si="2"/>
        <v>4321.8</v>
      </c>
      <c r="Q24" s="157">
        <f t="shared" si="3"/>
        <v>4321.8</v>
      </c>
      <c r="R24" s="209">
        <f t="shared" si="4"/>
        <v>0.55739738072099587</v>
      </c>
      <c r="S24" s="222">
        <f t="shared" si="5"/>
        <v>55.739738072099584</v>
      </c>
      <c r="T24" s="243">
        <v>55.7</v>
      </c>
      <c r="U24" s="220">
        <f t="shared" si="6"/>
        <v>639.54373007438903</v>
      </c>
      <c r="V24" s="219">
        <f t="shared" si="7"/>
        <v>3.7639999999999998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60.952380952380949</v>
      </c>
      <c r="AB24" s="214">
        <v>50</v>
      </c>
      <c r="AC24" s="215">
        <f t="shared" si="12"/>
        <v>0.45724003887269188</v>
      </c>
      <c r="AD24" s="214">
        <f t="shared" si="13"/>
        <v>188.2</v>
      </c>
      <c r="AE24" s="214">
        <f t="shared" si="14"/>
        <v>1976.1</v>
      </c>
      <c r="AF24" s="216">
        <f t="shared" si="50"/>
        <v>121.9047619047619</v>
      </c>
      <c r="AG24" s="214">
        <v>100</v>
      </c>
      <c r="AH24" s="215">
        <f t="shared" si="15"/>
        <v>0.45724003887269188</v>
      </c>
      <c r="AI24" s="214">
        <f t="shared" si="16"/>
        <v>376.4</v>
      </c>
      <c r="AJ24" s="214">
        <f t="shared" si="17"/>
        <v>1976.1</v>
      </c>
      <c r="AK24" s="185">
        <f t="shared" si="18"/>
        <v>182.85714285714283</v>
      </c>
      <c r="AL24" s="214">
        <v>150</v>
      </c>
      <c r="AM24" s="215">
        <f t="shared" si="19"/>
        <v>0.45724003887269193</v>
      </c>
      <c r="AN24" s="214">
        <f t="shared" si="20"/>
        <v>564.6</v>
      </c>
      <c r="AO24" s="214">
        <f t="shared" si="21"/>
        <v>1976.1000000000001</v>
      </c>
      <c r="AP24" s="185">
        <f t="shared" si="22"/>
        <v>243.8095238095238</v>
      </c>
      <c r="AQ24" s="214">
        <v>210</v>
      </c>
      <c r="AR24" s="215">
        <f t="shared" si="23"/>
        <v>0.48010204081632646</v>
      </c>
      <c r="AS24" s="214">
        <f t="shared" si="24"/>
        <v>790.43999999999994</v>
      </c>
      <c r="AT24" s="214">
        <f t="shared" si="25"/>
        <v>2074.9049999999997</v>
      </c>
      <c r="AU24" s="185">
        <f t="shared" si="26"/>
        <v>274.28571428571428</v>
      </c>
      <c r="AV24" s="214">
        <v>241</v>
      </c>
      <c r="AW24" s="215">
        <f t="shared" si="27"/>
        <v>0.48975488608141665</v>
      </c>
      <c r="AX24" s="214">
        <f t="shared" si="28"/>
        <v>907.12399999999991</v>
      </c>
      <c r="AY24" s="214">
        <f t="shared" si="29"/>
        <v>2116.6226666666666</v>
      </c>
      <c r="AZ24" s="185">
        <f t="shared" si="30"/>
        <v>335.23809523809524</v>
      </c>
      <c r="BA24" s="214">
        <v>306</v>
      </c>
      <c r="BB24" s="215">
        <f t="shared" si="31"/>
        <v>0.50878346143652253</v>
      </c>
      <c r="BC24" s="214">
        <f t="shared" si="32"/>
        <v>1151.7839999999999</v>
      </c>
      <c r="BD24" s="214">
        <f t="shared" si="33"/>
        <v>2198.8603636363632</v>
      </c>
      <c r="BE24" s="185">
        <f t="shared" si="34"/>
        <v>396.19047619047615</v>
      </c>
      <c r="BF24" s="214">
        <v>368</v>
      </c>
      <c r="BG24" s="215">
        <f t="shared" si="35"/>
        <v>0.51773641324661723</v>
      </c>
      <c r="BH24" s="214">
        <f t="shared" si="36"/>
        <v>1385.1519999999998</v>
      </c>
      <c r="BI24" s="214">
        <f t="shared" si="37"/>
        <v>2237.5532307692306</v>
      </c>
      <c r="BJ24" s="185">
        <f t="shared" si="38"/>
        <v>457.14285714285711</v>
      </c>
      <c r="BK24" s="214">
        <v>420</v>
      </c>
      <c r="BL24" s="215">
        <f t="shared" si="39"/>
        <v>0.51210884353741493</v>
      </c>
      <c r="BM24" s="214">
        <f t="shared" si="40"/>
        <v>1580.8799999999999</v>
      </c>
      <c r="BN24" s="214">
        <f t="shared" si="41"/>
        <v>2213.232</v>
      </c>
      <c r="BO24" s="185">
        <f t="shared" si="42"/>
        <v>518.09523809523807</v>
      </c>
      <c r="BP24" s="214">
        <v>470</v>
      </c>
      <c r="BQ24" s="215">
        <f t="shared" si="43"/>
        <v>0.50565369004744753</v>
      </c>
      <c r="BR24" s="214">
        <f t="shared" si="44"/>
        <v>1769.08</v>
      </c>
      <c r="BS24" s="214">
        <f t="shared" si="45"/>
        <v>2185.334117647059</v>
      </c>
      <c r="BT24" s="185">
        <f t="shared" si="46"/>
        <v>579.04761904761904</v>
      </c>
      <c r="BU24" s="214">
        <v>520</v>
      </c>
      <c r="BV24" s="215">
        <f t="shared" si="47"/>
        <v>0.50055751623957845</v>
      </c>
      <c r="BW24" s="242">
        <f t="shared" si="48"/>
        <v>1957.28</v>
      </c>
      <c r="BX24" s="242">
        <f t="shared" si="49"/>
        <v>2163.3094736842104</v>
      </c>
    </row>
    <row r="25" spans="1:76" s="181" customFormat="1" ht="22.5" customHeight="1" x14ac:dyDescent="0.2">
      <c r="A25" s="203" t="s">
        <v>20</v>
      </c>
      <c r="B25" s="227" t="s">
        <v>72</v>
      </c>
      <c r="C25" s="202" t="s">
        <v>70</v>
      </c>
      <c r="D25" s="247" t="s">
        <v>75</v>
      </c>
      <c r="E25" s="317">
        <v>11173458</v>
      </c>
      <c r="F25" s="198">
        <v>7</v>
      </c>
      <c r="G25" s="258">
        <v>7</v>
      </c>
      <c r="H25" s="246"/>
      <c r="I25" s="245"/>
      <c r="J25" s="245"/>
      <c r="K25" s="212">
        <v>3.7639999999999998</v>
      </c>
      <c r="L25" s="225"/>
      <c r="M25" s="212">
        <f t="shared" si="0"/>
        <v>3.7639999999999998</v>
      </c>
      <c r="N25" s="224">
        <v>730</v>
      </c>
      <c r="O25" s="157">
        <f t="shared" si="1"/>
        <v>2747.72</v>
      </c>
      <c r="P25" s="157">
        <f t="shared" si="2"/>
        <v>4321.8</v>
      </c>
      <c r="Q25" s="157">
        <f t="shared" si="3"/>
        <v>4321.8</v>
      </c>
      <c r="R25" s="209">
        <f t="shared" si="4"/>
        <v>0.63578138738488588</v>
      </c>
      <c r="S25" s="222">
        <f t="shared" si="5"/>
        <v>63.57813873848859</v>
      </c>
      <c r="T25" s="243">
        <v>63.6</v>
      </c>
      <c r="U25" s="220">
        <f t="shared" si="6"/>
        <v>730.25100956429344</v>
      </c>
      <c r="V25" s="219">
        <f t="shared" si="7"/>
        <v>3.7639999999999998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69.523809523809518</v>
      </c>
      <c r="AB25" s="214">
        <v>70</v>
      </c>
      <c r="AC25" s="215">
        <f t="shared" si="12"/>
        <v>0.64013605442176857</v>
      </c>
      <c r="AD25" s="214">
        <f t="shared" si="13"/>
        <v>263.47999999999996</v>
      </c>
      <c r="AE25" s="214">
        <f t="shared" si="14"/>
        <v>2766.5399999999995</v>
      </c>
      <c r="AF25" s="216">
        <f t="shared" si="50"/>
        <v>139.04761904761904</v>
      </c>
      <c r="AG25" s="214">
        <v>140</v>
      </c>
      <c r="AH25" s="215">
        <f t="shared" si="15"/>
        <v>0.64013605442176857</v>
      </c>
      <c r="AI25" s="214">
        <f t="shared" si="16"/>
        <v>526.95999999999992</v>
      </c>
      <c r="AJ25" s="214">
        <f t="shared" si="17"/>
        <v>2766.5399999999995</v>
      </c>
      <c r="AK25" s="185">
        <f t="shared" si="18"/>
        <v>208.57142857142856</v>
      </c>
      <c r="AL25" s="214">
        <v>196</v>
      </c>
      <c r="AM25" s="215">
        <f t="shared" si="19"/>
        <v>0.59746031746031736</v>
      </c>
      <c r="AN25" s="214">
        <f t="shared" si="20"/>
        <v>737.74399999999991</v>
      </c>
      <c r="AO25" s="214">
        <f t="shared" si="21"/>
        <v>2582.1039999999998</v>
      </c>
      <c r="AP25" s="185">
        <f t="shared" si="22"/>
        <v>278.09523809523807</v>
      </c>
      <c r="AQ25" s="214">
        <v>203</v>
      </c>
      <c r="AR25" s="215">
        <f t="shared" si="23"/>
        <v>0.46409863945578228</v>
      </c>
      <c r="AS25" s="214">
        <f t="shared" si="24"/>
        <v>764.09199999999998</v>
      </c>
      <c r="AT25" s="214">
        <f t="shared" si="25"/>
        <v>2005.7414999999999</v>
      </c>
      <c r="AU25" s="185">
        <f t="shared" si="26"/>
        <v>312.85714285714283</v>
      </c>
      <c r="AV25" s="214">
        <v>256</v>
      </c>
      <c r="AW25" s="215">
        <f t="shared" si="27"/>
        <v>0.52023755533959604</v>
      </c>
      <c r="AX25" s="214">
        <f t="shared" si="28"/>
        <v>963.58399999999995</v>
      </c>
      <c r="AY25" s="214">
        <f t="shared" si="29"/>
        <v>2248.3626666666664</v>
      </c>
      <c r="AZ25" s="185">
        <f t="shared" si="30"/>
        <v>382.38095238095235</v>
      </c>
      <c r="BA25" s="214">
        <v>328</v>
      </c>
      <c r="BB25" s="215">
        <f t="shared" si="31"/>
        <v>0.54536266454633797</v>
      </c>
      <c r="BC25" s="214">
        <f t="shared" si="32"/>
        <v>1234.5919999999999</v>
      </c>
      <c r="BD25" s="214">
        <f t="shared" si="33"/>
        <v>2356.9483636363634</v>
      </c>
      <c r="BE25" s="185">
        <f t="shared" si="34"/>
        <v>451.90476190476187</v>
      </c>
      <c r="BF25" s="214">
        <v>390</v>
      </c>
      <c r="BG25" s="215">
        <f t="shared" si="35"/>
        <v>0.54868804664723025</v>
      </c>
      <c r="BH25" s="214">
        <f t="shared" si="36"/>
        <v>1467.9599999999998</v>
      </c>
      <c r="BI25" s="214">
        <f t="shared" si="37"/>
        <v>2371.3199999999997</v>
      </c>
      <c r="BJ25" s="185">
        <f t="shared" si="38"/>
        <v>521.42857142857133</v>
      </c>
      <c r="BK25" s="214">
        <v>460</v>
      </c>
      <c r="BL25" s="215">
        <f t="shared" si="39"/>
        <v>0.56088111435050203</v>
      </c>
      <c r="BM25" s="214">
        <f t="shared" si="40"/>
        <v>1731.4399999999998</v>
      </c>
      <c r="BN25" s="214">
        <f t="shared" si="41"/>
        <v>2424.0159999999996</v>
      </c>
      <c r="BO25" s="185">
        <f t="shared" si="42"/>
        <v>590.95238095238096</v>
      </c>
      <c r="BP25" s="214">
        <v>530</v>
      </c>
      <c r="BQ25" s="215">
        <f t="shared" si="43"/>
        <v>0.57020522494712167</v>
      </c>
      <c r="BR25" s="214">
        <f t="shared" si="44"/>
        <v>1994.9199999999998</v>
      </c>
      <c r="BS25" s="214">
        <f t="shared" si="45"/>
        <v>2464.3129411764703</v>
      </c>
      <c r="BT25" s="185">
        <f t="shared" si="46"/>
        <v>660.47619047619037</v>
      </c>
      <c r="BU25" s="214">
        <v>600</v>
      </c>
      <c r="BV25" s="215">
        <f t="shared" si="47"/>
        <v>0.57756636489182134</v>
      </c>
      <c r="BW25" s="242">
        <f t="shared" si="48"/>
        <v>2258.4</v>
      </c>
      <c r="BX25" s="242">
        <f t="shared" si="49"/>
        <v>2496.1263157894737</v>
      </c>
    </row>
    <row r="26" spans="1:76" s="181" customFormat="1" ht="23.25" customHeight="1" x14ac:dyDescent="0.2">
      <c r="A26" s="203" t="s">
        <v>20</v>
      </c>
      <c r="B26" s="227" t="s">
        <v>72</v>
      </c>
      <c r="C26" s="202" t="s">
        <v>70</v>
      </c>
      <c r="D26" s="247" t="s">
        <v>74</v>
      </c>
      <c r="E26" s="317">
        <v>11173458</v>
      </c>
      <c r="F26" s="198">
        <v>7</v>
      </c>
      <c r="G26" s="258">
        <v>7</v>
      </c>
      <c r="H26" s="246"/>
      <c r="I26" s="246"/>
      <c r="J26" s="245"/>
      <c r="K26" s="212">
        <v>3.7639999999999998</v>
      </c>
      <c r="L26" s="225"/>
      <c r="M26" s="212">
        <f t="shared" si="0"/>
        <v>3.7639999999999998</v>
      </c>
      <c r="N26" s="224">
        <v>383</v>
      </c>
      <c r="O26" s="157">
        <f t="shared" si="1"/>
        <v>1441.6119999999999</v>
      </c>
      <c r="P26" s="157">
        <f t="shared" si="2"/>
        <v>4321.8</v>
      </c>
      <c r="Q26" s="157">
        <f t="shared" si="3"/>
        <v>4321.8</v>
      </c>
      <c r="R26" s="209">
        <f t="shared" si="4"/>
        <v>0.33356749502522093</v>
      </c>
      <c r="S26" s="222">
        <f t="shared" si="5"/>
        <v>33.356749502522092</v>
      </c>
      <c r="T26" s="243">
        <v>33.4</v>
      </c>
      <c r="U26" s="220">
        <f t="shared" si="6"/>
        <v>383.49659936238044</v>
      </c>
      <c r="V26" s="219">
        <f t="shared" si="7"/>
        <v>3.7639999999999998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36.476190476190474</v>
      </c>
      <c r="AB26" s="214">
        <v>42</v>
      </c>
      <c r="AC26" s="215">
        <f t="shared" si="12"/>
        <v>0.38408163265306122</v>
      </c>
      <c r="AD26" s="214">
        <f t="shared" si="13"/>
        <v>158.08799999999999</v>
      </c>
      <c r="AE26" s="214">
        <f t="shared" si="14"/>
        <v>1659.924</v>
      </c>
      <c r="AF26" s="216">
        <f t="shared" si="50"/>
        <v>72.952380952380949</v>
      </c>
      <c r="AG26" s="214">
        <v>80</v>
      </c>
      <c r="AH26" s="215">
        <f t="shared" si="15"/>
        <v>0.36579203109815356</v>
      </c>
      <c r="AI26" s="214">
        <f t="shared" si="16"/>
        <v>301.12</v>
      </c>
      <c r="AJ26" s="214">
        <f t="shared" si="17"/>
        <v>1580.88</v>
      </c>
      <c r="AK26" s="185">
        <f t="shared" si="18"/>
        <v>109.42857142857142</v>
      </c>
      <c r="AL26" s="214">
        <v>120</v>
      </c>
      <c r="AM26" s="215">
        <f t="shared" si="19"/>
        <v>0.36579203109815345</v>
      </c>
      <c r="AN26" s="214">
        <f t="shared" si="20"/>
        <v>451.67999999999995</v>
      </c>
      <c r="AO26" s="214">
        <f t="shared" si="21"/>
        <v>1580.8799999999997</v>
      </c>
      <c r="AP26" s="185">
        <f t="shared" si="22"/>
        <v>145.9047619047619</v>
      </c>
      <c r="AQ26" s="214">
        <v>160</v>
      </c>
      <c r="AR26" s="215">
        <f t="shared" si="23"/>
        <v>0.36579203109815356</v>
      </c>
      <c r="AS26" s="214">
        <f t="shared" si="24"/>
        <v>602.24</v>
      </c>
      <c r="AT26" s="214">
        <f t="shared" si="25"/>
        <v>1580.88</v>
      </c>
      <c r="AU26" s="185">
        <f t="shared" si="26"/>
        <v>164.14285714285714</v>
      </c>
      <c r="AV26" s="214">
        <v>180</v>
      </c>
      <c r="AW26" s="215">
        <f t="shared" si="27"/>
        <v>0.36579203109815356</v>
      </c>
      <c r="AX26" s="214">
        <f t="shared" si="28"/>
        <v>677.52</v>
      </c>
      <c r="AY26" s="214">
        <f t="shared" si="29"/>
        <v>1580.88</v>
      </c>
      <c r="AZ26" s="185">
        <f t="shared" si="30"/>
        <v>200.61904761904762</v>
      </c>
      <c r="BA26" s="214">
        <v>210</v>
      </c>
      <c r="BB26" s="215">
        <f t="shared" si="31"/>
        <v>0.34916512059369198</v>
      </c>
      <c r="BC26" s="214">
        <f t="shared" si="32"/>
        <v>790.43999999999994</v>
      </c>
      <c r="BD26" s="214">
        <f t="shared" si="33"/>
        <v>1509.0218181818182</v>
      </c>
      <c r="BE26" s="185">
        <f t="shared" si="34"/>
        <v>237.09523809523807</v>
      </c>
      <c r="BF26" s="214">
        <v>260</v>
      </c>
      <c r="BG26" s="215">
        <f t="shared" si="35"/>
        <v>0.36579203109815356</v>
      </c>
      <c r="BH26" s="214">
        <f t="shared" si="36"/>
        <v>978.64</v>
      </c>
      <c r="BI26" s="214">
        <f t="shared" si="37"/>
        <v>1580.88</v>
      </c>
      <c r="BJ26" s="185">
        <f t="shared" si="38"/>
        <v>273.57142857142856</v>
      </c>
      <c r="BK26" s="214">
        <v>300</v>
      </c>
      <c r="BL26" s="215">
        <f t="shared" si="39"/>
        <v>0.36579203109815356</v>
      </c>
      <c r="BM26" s="214">
        <f t="shared" si="40"/>
        <v>1129.2</v>
      </c>
      <c r="BN26" s="214">
        <f t="shared" si="41"/>
        <v>1580.88</v>
      </c>
      <c r="BO26" s="185">
        <f t="shared" si="42"/>
        <v>310.04761904761904</v>
      </c>
      <c r="BP26" s="214">
        <v>340</v>
      </c>
      <c r="BQ26" s="215">
        <f t="shared" si="43"/>
        <v>0.36579203109815356</v>
      </c>
      <c r="BR26" s="214">
        <f t="shared" si="44"/>
        <v>1279.76</v>
      </c>
      <c r="BS26" s="214">
        <f t="shared" si="45"/>
        <v>1580.88</v>
      </c>
      <c r="BT26" s="185">
        <f t="shared" si="46"/>
        <v>346.52380952380952</v>
      </c>
      <c r="BU26" s="214">
        <v>380</v>
      </c>
      <c r="BV26" s="215">
        <f t="shared" si="47"/>
        <v>0.36579203109815356</v>
      </c>
      <c r="BW26" s="242">
        <f t="shared" si="48"/>
        <v>1430.32</v>
      </c>
      <c r="BX26" s="242">
        <f t="shared" si="49"/>
        <v>1580.88</v>
      </c>
    </row>
    <row r="27" spans="1:76" s="181" customFormat="1" ht="23.25" customHeight="1" x14ac:dyDescent="0.2">
      <c r="A27" s="203" t="s">
        <v>20</v>
      </c>
      <c r="B27" s="227" t="s">
        <v>72</v>
      </c>
      <c r="C27" s="202" t="s">
        <v>70</v>
      </c>
      <c r="D27" s="247" t="s">
        <v>73</v>
      </c>
      <c r="E27" s="317">
        <v>11173458</v>
      </c>
      <c r="F27" s="198">
        <v>7</v>
      </c>
      <c r="G27" s="258">
        <v>7</v>
      </c>
      <c r="H27" s="245"/>
      <c r="I27" s="246"/>
      <c r="J27" s="245"/>
      <c r="K27" s="212">
        <v>3.7639999999999998</v>
      </c>
      <c r="L27" s="225"/>
      <c r="M27" s="212">
        <f t="shared" si="0"/>
        <v>3.7639999999999998</v>
      </c>
      <c r="N27" s="224">
        <v>976</v>
      </c>
      <c r="O27" s="157">
        <f t="shared" si="1"/>
        <v>3673.6639999999998</v>
      </c>
      <c r="P27" s="157">
        <f t="shared" si="2"/>
        <v>4321.8</v>
      </c>
      <c r="Q27" s="157">
        <f t="shared" si="3"/>
        <v>4321.8</v>
      </c>
      <c r="R27" s="209">
        <f t="shared" si="4"/>
        <v>0.85003100559951861</v>
      </c>
      <c r="S27" s="222">
        <f t="shared" si="5"/>
        <v>85.003100559951861</v>
      </c>
      <c r="T27" s="251">
        <v>85</v>
      </c>
      <c r="U27" s="220">
        <f t="shared" si="6"/>
        <v>975.96439957492044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92.952380952380949</v>
      </c>
      <c r="AB27" s="214">
        <v>75</v>
      </c>
      <c r="AC27" s="215">
        <f t="shared" si="12"/>
        <v>0.68586005830903785</v>
      </c>
      <c r="AD27" s="214">
        <f t="shared" si="13"/>
        <v>282.3</v>
      </c>
      <c r="AE27" s="214">
        <f t="shared" si="14"/>
        <v>2964.15</v>
      </c>
      <c r="AF27" s="216">
        <f t="shared" si="50"/>
        <v>185.9047619047619</v>
      </c>
      <c r="AG27" s="214">
        <v>140</v>
      </c>
      <c r="AH27" s="215">
        <f t="shared" si="15"/>
        <v>0.64013605442176857</v>
      </c>
      <c r="AI27" s="214">
        <f t="shared" si="16"/>
        <v>526.95999999999992</v>
      </c>
      <c r="AJ27" s="214">
        <f t="shared" si="17"/>
        <v>2766.5399999999995</v>
      </c>
      <c r="AK27" s="185">
        <f t="shared" si="18"/>
        <v>278.85714285714283</v>
      </c>
      <c r="AL27" s="214">
        <v>240</v>
      </c>
      <c r="AM27" s="215">
        <f t="shared" si="19"/>
        <v>0.73158406219630689</v>
      </c>
      <c r="AN27" s="214">
        <f t="shared" si="20"/>
        <v>903.3599999999999</v>
      </c>
      <c r="AO27" s="214">
        <f t="shared" si="21"/>
        <v>3161.7599999999993</v>
      </c>
      <c r="AP27" s="185">
        <f t="shared" si="22"/>
        <v>371.8095238095238</v>
      </c>
      <c r="AQ27" s="214">
        <v>300</v>
      </c>
      <c r="AR27" s="215">
        <f t="shared" si="23"/>
        <v>0.68586005830903785</v>
      </c>
      <c r="AS27" s="214">
        <f t="shared" si="24"/>
        <v>1129.2</v>
      </c>
      <c r="AT27" s="214">
        <f t="shared" si="25"/>
        <v>2964.15</v>
      </c>
      <c r="AU27" s="185">
        <f t="shared" si="26"/>
        <v>418.28571428571428</v>
      </c>
      <c r="AV27" s="214">
        <v>418</v>
      </c>
      <c r="AW27" s="215">
        <f t="shared" si="27"/>
        <v>0.84945038332793421</v>
      </c>
      <c r="AX27" s="214">
        <f t="shared" si="28"/>
        <v>1573.3519999999999</v>
      </c>
      <c r="AY27" s="214">
        <f t="shared" si="29"/>
        <v>3671.1546666666663</v>
      </c>
      <c r="AZ27" s="185">
        <f t="shared" si="30"/>
        <v>511.23809523809524</v>
      </c>
      <c r="BA27" s="214">
        <v>420</v>
      </c>
      <c r="BB27" s="215">
        <f t="shared" si="31"/>
        <v>0.69833024118738396</v>
      </c>
      <c r="BC27" s="214">
        <f t="shared" si="32"/>
        <v>1580.8799999999999</v>
      </c>
      <c r="BD27" s="214">
        <f t="shared" si="33"/>
        <v>3018.0436363636363</v>
      </c>
      <c r="BE27" s="185">
        <f t="shared" si="34"/>
        <v>604.19047619047615</v>
      </c>
      <c r="BF27" s="214">
        <v>480</v>
      </c>
      <c r="BG27" s="215">
        <f t="shared" si="35"/>
        <v>0.67530836510428327</v>
      </c>
      <c r="BH27" s="214">
        <f t="shared" si="36"/>
        <v>1806.7199999999998</v>
      </c>
      <c r="BI27" s="214">
        <f t="shared" si="37"/>
        <v>2918.5476923076917</v>
      </c>
      <c r="BJ27" s="185">
        <f t="shared" si="38"/>
        <v>697.14285714285711</v>
      </c>
      <c r="BK27" s="214">
        <v>696</v>
      </c>
      <c r="BL27" s="215">
        <f t="shared" si="39"/>
        <v>0.84863751214771621</v>
      </c>
      <c r="BM27" s="214">
        <f t="shared" si="40"/>
        <v>2619.7439999999997</v>
      </c>
      <c r="BN27" s="214">
        <f t="shared" si="41"/>
        <v>3667.6415999999999</v>
      </c>
      <c r="BO27" s="185">
        <f t="shared" si="42"/>
        <v>790.09523809523807</v>
      </c>
      <c r="BP27" s="214">
        <v>778</v>
      </c>
      <c r="BQ27" s="215">
        <f t="shared" si="43"/>
        <v>0.83701823586577484</v>
      </c>
      <c r="BR27" s="214">
        <f t="shared" si="44"/>
        <v>2928.3919999999998</v>
      </c>
      <c r="BS27" s="214">
        <f t="shared" si="45"/>
        <v>3617.425411764706</v>
      </c>
      <c r="BT27" s="185">
        <f t="shared" si="46"/>
        <v>883.04761904761904</v>
      </c>
      <c r="BU27" s="214">
        <v>883</v>
      </c>
      <c r="BV27" s="215">
        <f t="shared" si="47"/>
        <v>0.84998516699913029</v>
      </c>
      <c r="BW27" s="242">
        <f t="shared" si="48"/>
        <v>3323.6119999999996</v>
      </c>
      <c r="BX27" s="242">
        <f t="shared" si="49"/>
        <v>3673.4658947368416</v>
      </c>
    </row>
    <row r="28" spans="1:76" s="181" customFormat="1" ht="23.25" customHeight="1" x14ac:dyDescent="0.2">
      <c r="A28" s="203" t="s">
        <v>20</v>
      </c>
      <c r="B28" s="227" t="s">
        <v>72</v>
      </c>
      <c r="C28" s="202" t="s">
        <v>70</v>
      </c>
      <c r="D28" s="247" t="s">
        <v>71</v>
      </c>
      <c r="E28" s="317">
        <v>11173458</v>
      </c>
      <c r="F28" s="198">
        <v>7</v>
      </c>
      <c r="G28" s="198">
        <v>7</v>
      </c>
      <c r="H28" s="246"/>
      <c r="I28" s="246"/>
      <c r="J28" s="245"/>
      <c r="K28" s="212">
        <v>3.7639999999999998</v>
      </c>
      <c r="L28" s="225"/>
      <c r="M28" s="212">
        <f t="shared" si="0"/>
        <v>3.7639999999999998</v>
      </c>
      <c r="N28" s="224">
        <v>1148</v>
      </c>
      <c r="O28" s="157">
        <f t="shared" si="1"/>
        <v>4321.0720000000001</v>
      </c>
      <c r="P28" s="157">
        <f t="shared" si="2"/>
        <v>4321.8</v>
      </c>
      <c r="Q28" s="157">
        <f t="shared" si="3"/>
        <v>4321.8</v>
      </c>
      <c r="R28" s="209">
        <f t="shared" si="4"/>
        <v>0.9998315516682863</v>
      </c>
      <c r="S28" s="222">
        <f t="shared" si="5"/>
        <v>99.983155166828624</v>
      </c>
      <c r="T28" s="243">
        <v>100</v>
      </c>
      <c r="U28" s="220">
        <f t="shared" si="6"/>
        <v>1148.1934112646122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109.33333333333333</v>
      </c>
      <c r="AB28" s="214">
        <v>109</v>
      </c>
      <c r="AC28" s="215">
        <f t="shared" si="12"/>
        <v>0.99678328474246825</v>
      </c>
      <c r="AD28" s="214">
        <f t="shared" si="13"/>
        <v>410.27599999999995</v>
      </c>
      <c r="AE28" s="214">
        <f t="shared" si="14"/>
        <v>4307.8979999999992</v>
      </c>
      <c r="AF28" s="216">
        <f t="shared" si="50"/>
        <v>218.66666666666666</v>
      </c>
      <c r="AG28" s="214">
        <v>218</v>
      </c>
      <c r="AH28" s="215">
        <f t="shared" si="15"/>
        <v>0.99678328474246825</v>
      </c>
      <c r="AI28" s="214">
        <f t="shared" si="16"/>
        <v>820.55199999999991</v>
      </c>
      <c r="AJ28" s="214">
        <f t="shared" si="17"/>
        <v>4307.8979999999992</v>
      </c>
      <c r="AK28" s="185">
        <f t="shared" si="18"/>
        <v>328</v>
      </c>
      <c r="AL28" s="214">
        <v>330</v>
      </c>
      <c r="AM28" s="215">
        <f t="shared" si="19"/>
        <v>1.0059280855199222</v>
      </c>
      <c r="AN28" s="214">
        <f t="shared" si="20"/>
        <v>1242.1199999999999</v>
      </c>
      <c r="AO28" s="214">
        <f t="shared" si="21"/>
        <v>4347.42</v>
      </c>
      <c r="AP28" s="185">
        <f t="shared" si="22"/>
        <v>437.33333333333331</v>
      </c>
      <c r="AQ28" s="214">
        <v>445</v>
      </c>
      <c r="AR28" s="215">
        <f t="shared" si="23"/>
        <v>1.0173590864917395</v>
      </c>
      <c r="AS28" s="214">
        <f t="shared" si="24"/>
        <v>1674.98</v>
      </c>
      <c r="AT28" s="214">
        <f t="shared" si="25"/>
        <v>4396.8225000000002</v>
      </c>
      <c r="AU28" s="185">
        <f t="shared" si="26"/>
        <v>492</v>
      </c>
      <c r="AV28" s="214">
        <v>492</v>
      </c>
      <c r="AW28" s="215">
        <f t="shared" si="27"/>
        <v>0.9998315516682863</v>
      </c>
      <c r="AX28" s="214">
        <f t="shared" si="28"/>
        <v>1851.8879999999999</v>
      </c>
      <c r="AY28" s="214">
        <f t="shared" si="29"/>
        <v>4321.0720000000001</v>
      </c>
      <c r="AZ28" s="185">
        <f t="shared" si="30"/>
        <v>601.33333333333326</v>
      </c>
      <c r="BA28" s="214">
        <v>625</v>
      </c>
      <c r="BB28" s="215">
        <f t="shared" si="31"/>
        <v>1.0391819065288452</v>
      </c>
      <c r="BC28" s="214">
        <f t="shared" si="32"/>
        <v>2352.5</v>
      </c>
      <c r="BD28" s="214">
        <f t="shared" si="33"/>
        <v>4491.136363636364</v>
      </c>
      <c r="BE28" s="185">
        <f t="shared" si="34"/>
        <v>710.66666666666663</v>
      </c>
      <c r="BF28" s="214">
        <v>750</v>
      </c>
      <c r="BG28" s="215">
        <f t="shared" si="35"/>
        <v>1.0551693204754429</v>
      </c>
      <c r="BH28" s="214">
        <f t="shared" si="36"/>
        <v>2823</v>
      </c>
      <c r="BI28" s="214">
        <f t="shared" si="37"/>
        <v>4560.2307692307695</v>
      </c>
      <c r="BJ28" s="185">
        <f t="shared" si="38"/>
        <v>820</v>
      </c>
      <c r="BK28" s="214">
        <v>875</v>
      </c>
      <c r="BL28" s="215">
        <f t="shared" si="39"/>
        <v>1.0668934240362811</v>
      </c>
      <c r="BM28" s="214">
        <f t="shared" si="40"/>
        <v>3293.5</v>
      </c>
      <c r="BN28" s="214">
        <f t="shared" si="41"/>
        <v>4610.8999999999996</v>
      </c>
      <c r="BO28" s="185">
        <f t="shared" si="42"/>
        <v>929.33333333333326</v>
      </c>
      <c r="BP28" s="214">
        <v>995</v>
      </c>
      <c r="BQ28" s="215">
        <f t="shared" si="43"/>
        <v>1.0704796204195961</v>
      </c>
      <c r="BR28" s="214">
        <f t="shared" si="44"/>
        <v>3745.18</v>
      </c>
      <c r="BS28" s="214">
        <f t="shared" si="45"/>
        <v>4626.3988235294109</v>
      </c>
      <c r="BT28" s="185">
        <f t="shared" si="46"/>
        <v>1038.6666666666665</v>
      </c>
      <c r="BU28" s="214">
        <v>1120</v>
      </c>
      <c r="BV28" s="215">
        <f t="shared" si="47"/>
        <v>1.0781238811313998</v>
      </c>
      <c r="BW28" s="242">
        <f t="shared" si="48"/>
        <v>4215.6799999999994</v>
      </c>
      <c r="BX28" s="242">
        <f t="shared" si="49"/>
        <v>4659.4357894736841</v>
      </c>
    </row>
    <row r="29" spans="1:76" s="181" customFormat="1" ht="22.5" customHeight="1" x14ac:dyDescent="0.2">
      <c r="A29" s="203" t="s">
        <v>20</v>
      </c>
      <c r="B29" s="227" t="s">
        <v>35</v>
      </c>
      <c r="C29" s="202" t="s">
        <v>34</v>
      </c>
      <c r="D29" s="247" t="s">
        <v>33</v>
      </c>
      <c r="E29" s="317">
        <v>11173458</v>
      </c>
      <c r="F29" s="198">
        <v>7</v>
      </c>
      <c r="G29" s="198">
        <v>7</v>
      </c>
      <c r="H29" s="246"/>
      <c r="I29" s="246"/>
      <c r="J29" s="245">
        <v>180</v>
      </c>
      <c r="K29" s="212">
        <v>3.7639999999999998</v>
      </c>
      <c r="L29" s="225"/>
      <c r="M29" s="212">
        <f>K29</f>
        <v>3.7639999999999998</v>
      </c>
      <c r="N29" s="224">
        <v>579</v>
      </c>
      <c r="O29" s="157">
        <f>(N29*M29)</f>
        <v>2179.3559999999998</v>
      </c>
      <c r="P29" s="157">
        <f>G29*$R$1</f>
        <v>4321.8</v>
      </c>
      <c r="Q29" s="157">
        <f>(P29-((H29+I29)))+(J29)</f>
        <v>4501.8</v>
      </c>
      <c r="R29" s="209">
        <f t="shared" si="4"/>
        <v>0.48410769025723038</v>
      </c>
      <c r="S29" s="222">
        <f>R29*100</f>
        <v>48.410769025723042</v>
      </c>
      <c r="T29" s="243">
        <v>48.4</v>
      </c>
      <c r="U29" s="220">
        <f>((((G29*$S$1)+180)*T29)/K29)/100</f>
        <v>578.87120085015943</v>
      </c>
      <c r="V29" s="219">
        <f>M29</f>
        <v>3.7639999999999998</v>
      </c>
      <c r="W29" s="223"/>
      <c r="X29" s="218">
        <f>W29*V29</f>
        <v>0</v>
      </c>
      <c r="Y29" s="187">
        <f t="shared" si="9"/>
        <v>0</v>
      </c>
      <c r="Z29" s="217">
        <f t="shared" si="10"/>
        <v>0</v>
      </c>
      <c r="AA29" s="185">
        <f>($N29/$Z$3)*AE$3</f>
        <v>55.142857142857146</v>
      </c>
      <c r="AB29" s="214">
        <v>53</v>
      </c>
      <c r="AC29" s="215">
        <f t="shared" si="12"/>
        <v>0.46529521524723438</v>
      </c>
      <c r="AD29" s="214">
        <f>AB29*$M29</f>
        <v>199.49199999999999</v>
      </c>
      <c r="AE29" s="214">
        <f>(AD29/AE$3)*$Z$3</f>
        <v>2094.6659999999997</v>
      </c>
      <c r="AF29" s="216">
        <f>($N29/$Z$3)*AJ$3</f>
        <v>110.28571428571429</v>
      </c>
      <c r="AG29" s="214">
        <v>75</v>
      </c>
      <c r="AH29" s="215">
        <f t="shared" si="15"/>
        <v>0.32921831267493001</v>
      </c>
      <c r="AI29" s="214">
        <f>AG29*$M29</f>
        <v>282.3</v>
      </c>
      <c r="AJ29" s="214">
        <f>(AI29/AJ$3)*$Z$3</f>
        <v>1482.075</v>
      </c>
      <c r="AK29" s="185">
        <f>($N29/$Z$3)*AO$3</f>
        <v>165.42857142857144</v>
      </c>
      <c r="AL29" s="214">
        <v>94</v>
      </c>
      <c r="AM29" s="215">
        <f t="shared" si="19"/>
        <v>0.27508019014616375</v>
      </c>
      <c r="AN29" s="214">
        <f>AL29*$M29</f>
        <v>353.81599999999997</v>
      </c>
      <c r="AO29" s="214">
        <f>(AN29/AO$3)*$Z$3</f>
        <v>1238.356</v>
      </c>
      <c r="AP29" s="185">
        <f>($N29/$Z$3)*AT$3</f>
        <v>220.57142857142858</v>
      </c>
      <c r="AQ29" s="214">
        <v>149</v>
      </c>
      <c r="AR29" s="215">
        <f t="shared" si="23"/>
        <v>0.32702352392376383</v>
      </c>
      <c r="AS29" s="214">
        <f>AQ29*$M29</f>
        <v>560.83600000000001</v>
      </c>
      <c r="AT29" s="214">
        <f>(AS29/AT$3)*$Z$3</f>
        <v>1472.1945000000001</v>
      </c>
      <c r="AU29" s="185">
        <f>($N29/$Z$3)*AY$3</f>
        <v>248.14285714285717</v>
      </c>
      <c r="AV29" s="214">
        <v>230</v>
      </c>
      <c r="AW29" s="215">
        <f t="shared" si="27"/>
        <v>0.44871236690508975</v>
      </c>
      <c r="AX29" s="214">
        <f>AV29*$M29</f>
        <v>865.71999999999991</v>
      </c>
      <c r="AY29" s="214">
        <f>(AX29/AY$3)*$Z$3</f>
        <v>2020.0133333333331</v>
      </c>
      <c r="AZ29" s="185">
        <f>($N29/$Z$3)*BD$3</f>
        <v>303.28571428571428</v>
      </c>
      <c r="BA29" s="214">
        <v>290</v>
      </c>
      <c r="BB29" s="215">
        <f t="shared" si="31"/>
        <v>0.4629009002459622</v>
      </c>
      <c r="BC29" s="214">
        <f>BA29*$M29</f>
        <v>1091.56</v>
      </c>
      <c r="BD29" s="214">
        <f>(BC29/BD$3)*$Z$3</f>
        <v>2083.8872727272728</v>
      </c>
      <c r="BE29" s="185">
        <f>($N29/$Z$3)*BI$3</f>
        <v>358.42857142857144</v>
      </c>
      <c r="BF29" s="214">
        <v>350</v>
      </c>
      <c r="BG29" s="215">
        <f t="shared" si="35"/>
        <v>0.47272373102041226</v>
      </c>
      <c r="BH29" s="214">
        <f>BF29*$M29</f>
        <v>1317.3999999999999</v>
      </c>
      <c r="BI29" s="214">
        <f>(BH29/BI$3)*$Z$3</f>
        <v>2128.1076923076921</v>
      </c>
      <c r="BJ29" s="185">
        <f>($N29/$Z$3)*BN$3</f>
        <v>413.57142857142861</v>
      </c>
      <c r="BK29" s="214">
        <v>410</v>
      </c>
      <c r="BL29" s="215">
        <f t="shared" si="39"/>
        <v>0.4799271402550091</v>
      </c>
      <c r="BM29" s="214">
        <f>BK29*$M29</f>
        <v>1543.24</v>
      </c>
      <c r="BN29" s="214">
        <f>(BM29/BN$3)*$Z$3</f>
        <v>2160.5360000000001</v>
      </c>
      <c r="BO29" s="185">
        <f>($N29/$Z$3)*BS$3</f>
        <v>468.71428571428572</v>
      </c>
      <c r="BP29" s="214">
        <v>465</v>
      </c>
      <c r="BQ29" s="215">
        <f t="shared" si="43"/>
        <v>0.48027142084342728</v>
      </c>
      <c r="BR29" s="214">
        <f>BP29*$M29</f>
        <v>1750.26</v>
      </c>
      <c r="BS29" s="214">
        <f>(BR29/BS$3)*$Z$3</f>
        <v>2162.0858823529411</v>
      </c>
      <c r="BT29" s="185">
        <f>($N29/$Z$3)*BX$3</f>
        <v>523.85714285714289</v>
      </c>
      <c r="BU29" s="214">
        <v>570</v>
      </c>
      <c r="BV29" s="215">
        <f t="shared" si="47"/>
        <v>0.52674930027988809</v>
      </c>
      <c r="BW29" s="242">
        <f>BU29*$M29</f>
        <v>2145.48</v>
      </c>
      <c r="BX29" s="242">
        <f>(BW29/BX$3)*$Z$3</f>
        <v>2371.3200000000002</v>
      </c>
    </row>
    <row r="30" spans="1:76" s="181" customFormat="1" ht="22.5" customHeight="1" x14ac:dyDescent="0.2">
      <c r="A30" s="203" t="s">
        <v>20</v>
      </c>
      <c r="B30" s="227" t="s">
        <v>35</v>
      </c>
      <c r="C30" s="202" t="s">
        <v>34</v>
      </c>
      <c r="D30" s="247" t="s">
        <v>146</v>
      </c>
      <c r="E30" s="317">
        <v>11173458</v>
      </c>
      <c r="F30" s="198">
        <v>7</v>
      </c>
      <c r="G30" s="198">
        <v>7</v>
      </c>
      <c r="H30" s="246"/>
      <c r="I30" s="246"/>
      <c r="J30" s="245">
        <v>450</v>
      </c>
      <c r="K30" s="212">
        <v>3.7639999999999998</v>
      </c>
      <c r="L30" s="225"/>
      <c r="M30" s="212">
        <f>K30</f>
        <v>3.7639999999999998</v>
      </c>
      <c r="N30" s="224">
        <v>609</v>
      </c>
      <c r="O30" s="157">
        <f>(N30*M30)</f>
        <v>2292.2759999999998</v>
      </c>
      <c r="P30" s="157">
        <f>G30*$R$1</f>
        <v>4321.8</v>
      </c>
      <c r="Q30" s="157">
        <f>(P30-((H30+I30)))+(J30)</f>
        <v>4771.8</v>
      </c>
      <c r="R30" s="209">
        <f t="shared" si="4"/>
        <v>0.48037973091914993</v>
      </c>
      <c r="S30" s="222">
        <f>R30*100</f>
        <v>48.037973091914992</v>
      </c>
      <c r="T30" s="243">
        <v>48</v>
      </c>
      <c r="U30" s="220">
        <f>((((G30*$S$1)+450)*T30)/K30)/100</f>
        <v>608.51859723698203</v>
      </c>
      <c r="V30" s="219">
        <f>M30</f>
        <v>3.7639999999999998</v>
      </c>
      <c r="W30" s="223"/>
      <c r="X30" s="218">
        <f>W30*V30</f>
        <v>0</v>
      </c>
      <c r="Y30" s="187">
        <f t="shared" si="9"/>
        <v>0</v>
      </c>
      <c r="Z30" s="217">
        <f t="shared" si="10"/>
        <v>0</v>
      </c>
      <c r="AA30" s="185">
        <f>($N30/$Z$3)*AE$3</f>
        <v>58</v>
      </c>
      <c r="AB30" s="214">
        <v>60</v>
      </c>
      <c r="AC30" s="215">
        <f t="shared" si="12"/>
        <v>0.49694454922670683</v>
      </c>
      <c r="AD30" s="214">
        <f>AB30*$M30</f>
        <v>225.83999999999997</v>
      </c>
      <c r="AE30" s="214">
        <f>(AD30/AE$3)*$Z$3</f>
        <v>2371.3199999999997</v>
      </c>
      <c r="AF30" s="216">
        <f>($N30/$Z$3)*AJ$3</f>
        <v>116</v>
      </c>
      <c r="AG30" s="214">
        <v>120</v>
      </c>
      <c r="AH30" s="215">
        <f t="shared" si="15"/>
        <v>0.49694454922670683</v>
      </c>
      <c r="AI30" s="214">
        <f>AG30*$M30</f>
        <v>451.67999999999995</v>
      </c>
      <c r="AJ30" s="214">
        <f>(AI30/AJ$3)*$Z$3</f>
        <v>2371.3199999999997</v>
      </c>
      <c r="AK30" s="185">
        <f>($N30/$Z$3)*AO$3</f>
        <v>174</v>
      </c>
      <c r="AL30" s="214">
        <v>180</v>
      </c>
      <c r="AM30" s="215">
        <f t="shared" si="19"/>
        <v>0.49694454922670694</v>
      </c>
      <c r="AN30" s="214">
        <f>AL30*$M30</f>
        <v>677.52</v>
      </c>
      <c r="AO30" s="214">
        <f>(AN30/AO$3)*$Z$3</f>
        <v>2371.3200000000002</v>
      </c>
      <c r="AP30" s="185">
        <f>($N30/$Z$3)*AT$3</f>
        <v>232</v>
      </c>
      <c r="AQ30" s="214">
        <v>240</v>
      </c>
      <c r="AR30" s="215">
        <f t="shared" si="23"/>
        <v>0.49694454922670683</v>
      </c>
      <c r="AS30" s="214">
        <f>AQ30*$M30</f>
        <v>903.3599999999999</v>
      </c>
      <c r="AT30" s="214">
        <f>(AS30/AT$3)*$Z$3</f>
        <v>2371.3199999999997</v>
      </c>
      <c r="AU30" s="185">
        <f>($N30/$Z$3)*AY$3</f>
        <v>261</v>
      </c>
      <c r="AV30" s="214">
        <v>270</v>
      </c>
      <c r="AW30" s="215">
        <f t="shared" si="27"/>
        <v>0.49694454922670694</v>
      </c>
      <c r="AX30" s="214">
        <f>AV30*$M30</f>
        <v>1016.28</v>
      </c>
      <c r="AY30" s="214">
        <f>(AX30/AY$3)*$Z$3</f>
        <v>2371.3200000000002</v>
      </c>
      <c r="AZ30" s="185">
        <f>($N30/$Z$3)*BD$3</f>
        <v>319</v>
      </c>
      <c r="BA30" s="214">
        <v>330</v>
      </c>
      <c r="BB30" s="215">
        <f t="shared" si="31"/>
        <v>0.49694454922670683</v>
      </c>
      <c r="BC30" s="214">
        <f>BA30*$M30</f>
        <v>1242.1199999999999</v>
      </c>
      <c r="BD30" s="214">
        <f>(BC30/BD$3)*$Z$3</f>
        <v>2371.3199999999997</v>
      </c>
      <c r="BE30" s="185">
        <f>($N30/$Z$3)*BI$3</f>
        <v>377</v>
      </c>
      <c r="BF30" s="214">
        <v>390</v>
      </c>
      <c r="BG30" s="215">
        <f t="shared" si="35"/>
        <v>0.49694454922670683</v>
      </c>
      <c r="BH30" s="214">
        <f>BF30*$M30</f>
        <v>1467.9599999999998</v>
      </c>
      <c r="BI30" s="214">
        <f>(BH30/BI$3)*$Z$3</f>
        <v>2371.3199999999997</v>
      </c>
      <c r="BJ30" s="185">
        <f>($N30/$Z$3)*BN$3</f>
        <v>435</v>
      </c>
      <c r="BK30" s="214">
        <v>450</v>
      </c>
      <c r="BL30" s="215">
        <f t="shared" si="39"/>
        <v>0.49694454922670694</v>
      </c>
      <c r="BM30" s="214">
        <f>BK30*$M30</f>
        <v>1693.8</v>
      </c>
      <c r="BN30" s="214">
        <f>(BM30/BN$3)*$Z$3</f>
        <v>2371.3200000000002</v>
      </c>
      <c r="BO30" s="185">
        <f>($N30/$Z$3)*BS$3</f>
        <v>493</v>
      </c>
      <c r="BP30" s="214">
        <v>510</v>
      </c>
      <c r="BQ30" s="215">
        <f t="shared" si="43"/>
        <v>0.49694454922670683</v>
      </c>
      <c r="BR30" s="214">
        <f>BP30*$M30</f>
        <v>1919.6399999999999</v>
      </c>
      <c r="BS30" s="214">
        <f>(BR30/BS$3)*$Z$3</f>
        <v>2371.3199999999997</v>
      </c>
      <c r="BT30" s="185">
        <f>($N30/$Z$3)*BX$3</f>
        <v>551</v>
      </c>
      <c r="BU30" s="214">
        <v>520</v>
      </c>
      <c r="BV30" s="215">
        <f t="shared" si="47"/>
        <v>0.45335292210155714</v>
      </c>
      <c r="BW30" s="242">
        <f>BU30*$M30</f>
        <v>1957.28</v>
      </c>
      <c r="BX30" s="242">
        <f>(BW30/BX$3)*$Z$3</f>
        <v>2163.3094736842104</v>
      </c>
    </row>
    <row r="31" spans="1:76" s="265" customFormat="1" ht="33" customHeight="1" x14ac:dyDescent="0.25">
      <c r="A31" s="241" t="s">
        <v>68</v>
      </c>
      <c r="B31" s="240"/>
      <c r="C31" s="240"/>
      <c r="D31" s="239"/>
      <c r="E31" s="318"/>
      <c r="F31" s="229">
        <f>SUM(F5:F30)</f>
        <v>170</v>
      </c>
      <c r="G31" s="229">
        <f>SUM(G5:G30)</f>
        <v>165</v>
      </c>
      <c r="H31" s="229">
        <f>SUM(H5:H30)</f>
        <v>0</v>
      </c>
      <c r="I31" s="229">
        <f>SUM(I5:I30)</f>
        <v>0</v>
      </c>
      <c r="J31" s="229">
        <f>SUM(J5:J30)</f>
        <v>4410</v>
      </c>
      <c r="K31" s="237"/>
      <c r="L31" s="229">
        <f>SUM(L6:L30)</f>
        <v>420</v>
      </c>
      <c r="M31" s="237"/>
      <c r="N31" s="324">
        <f>SUM(N6:N30)</f>
        <v>19624</v>
      </c>
      <c r="O31" s="229">
        <f>SUM(O5:O30)</f>
        <v>77375.991300000009</v>
      </c>
      <c r="P31" s="229">
        <f>SUM(P5:P30)</f>
        <v>101871.00000000003</v>
      </c>
      <c r="Q31" s="229">
        <f>SUM(Q5:Q30)</f>
        <v>106281.00000000003</v>
      </c>
      <c r="R31" s="232">
        <f t="shared" si="4"/>
        <v>0.7280322098964066</v>
      </c>
      <c r="S31" s="236"/>
      <c r="T31" s="235"/>
      <c r="U31" s="220"/>
      <c r="V31" s="229"/>
      <c r="W31" s="229">
        <f>SUM(W5:W30)</f>
        <v>0</v>
      </c>
      <c r="X31" s="229">
        <f>SUM(X5:X30)</f>
        <v>0</v>
      </c>
      <c r="Y31" s="232">
        <f t="shared" si="9"/>
        <v>0</v>
      </c>
      <c r="Z31" s="266">
        <f t="shared" si="10"/>
        <v>0</v>
      </c>
      <c r="AA31" s="229">
        <f>SUM(AA6:AA30)</f>
        <v>1868.952380952381</v>
      </c>
      <c r="AB31" s="229">
        <f>SUM(AB6:AB30)</f>
        <v>1389</v>
      </c>
      <c r="AC31" s="230">
        <f t="shared" si="12"/>
        <v>0.54675054337087503</v>
      </c>
      <c r="AD31" s="229">
        <f>SUM(AD5:AD30)</f>
        <v>5534.2089999999998</v>
      </c>
      <c r="AE31" s="229">
        <f>SUM(AE5:AE30)</f>
        <v>58109.194499999991</v>
      </c>
      <c r="AF31" s="229">
        <f>SUM(AF6:AF30)</f>
        <v>3737.9047619047619</v>
      </c>
      <c r="AG31" s="229">
        <f>SUM(AG6:AG30)</f>
        <v>3047</v>
      </c>
      <c r="AH31" s="230">
        <f t="shared" si="15"/>
        <v>0.6012057646710135</v>
      </c>
      <c r="AI31" s="229">
        <f>SUM(AI5:AI30)</f>
        <v>12170.809499999998</v>
      </c>
      <c r="AJ31" s="229">
        <f>SUM(AJ5:AJ30)</f>
        <v>63896.749875000001</v>
      </c>
      <c r="AK31" s="229">
        <f>SUM(AK6:AK30)</f>
        <v>5606.8571428571431</v>
      </c>
      <c r="AL31" s="229">
        <f>SUM(AL6:AL30)</f>
        <v>4584</v>
      </c>
      <c r="AM31" s="230">
        <f t="shared" si="19"/>
        <v>0.60112782388197306</v>
      </c>
      <c r="AN31" s="229">
        <f>SUM(AN5:AN30)</f>
        <v>18253.8475</v>
      </c>
      <c r="AO31" s="229">
        <f>SUM(AO5:AO30)</f>
        <v>63888.46624999999</v>
      </c>
      <c r="AP31" s="229">
        <f>SUM(AP6:AP30)</f>
        <v>7475.8095238095239</v>
      </c>
      <c r="AQ31" s="229">
        <f>SUM(AQ6:AQ30)</f>
        <v>6091</v>
      </c>
      <c r="AR31" s="230">
        <f t="shared" si="23"/>
        <v>0.60087278946848433</v>
      </c>
      <c r="AS31" s="229">
        <f>SUM(AS5:AS30)</f>
        <v>24328.137500000001</v>
      </c>
      <c r="AT31" s="229">
        <f>SUM(AT5:AT30)</f>
        <v>63861.360937499994</v>
      </c>
      <c r="AU31" s="229">
        <f>SUM(AU6:AU30)</f>
        <v>8410.2857142857138</v>
      </c>
      <c r="AV31" s="229">
        <f>SUM(AV6:AV30)</f>
        <v>7815</v>
      </c>
      <c r="AW31" s="230">
        <f t="shared" si="27"/>
        <v>0.67782875364991535</v>
      </c>
      <c r="AX31" s="229">
        <f>SUM(AX5:AX30)</f>
        <v>30874.42189999999</v>
      </c>
      <c r="AY31" s="229">
        <f>SUM(AY5:AY30)</f>
        <v>72040.317766666674</v>
      </c>
      <c r="AZ31" s="229">
        <f>SUM(AZ6:AZ30)</f>
        <v>10279.238095238095</v>
      </c>
      <c r="BA31" s="229">
        <f>SUM(BA6:BA30)</f>
        <v>9469</v>
      </c>
      <c r="BB31" s="230">
        <f t="shared" si="31"/>
        <v>0.6710891487488998</v>
      </c>
      <c r="BC31" s="229">
        <f>SUM(BC5:BC30)</f>
        <v>37360.204000000005</v>
      </c>
      <c r="BD31" s="229">
        <f>SUM(BD5:BD30)</f>
        <v>71324.025818181835</v>
      </c>
      <c r="BE31" s="229">
        <f>SUM(BE6:BE30)</f>
        <v>12148.190476190473</v>
      </c>
      <c r="BF31" s="229">
        <f>SUM(BF6:BF30)</f>
        <v>11117</v>
      </c>
      <c r="BG31" s="230">
        <f t="shared" si="35"/>
        <v>0.66802646938124111</v>
      </c>
      <c r="BH31" s="229">
        <f>SUM(BH5:BH30)</f>
        <v>43951.465499999998</v>
      </c>
      <c r="BI31" s="229">
        <f>SUM(BI5:BI30)</f>
        <v>70998.5211923077</v>
      </c>
      <c r="BJ31" s="229">
        <f>SUM(BJ6:BJ30)</f>
        <v>14017.142857142857</v>
      </c>
      <c r="BK31" s="229">
        <f>SUM(BK6:BK30)</f>
        <v>12950</v>
      </c>
      <c r="BL31" s="230">
        <f t="shared" si="39"/>
        <v>0.6722415517354936</v>
      </c>
      <c r="BM31" s="229">
        <f>SUM(BM5:BM30)</f>
        <v>51033.217400000001</v>
      </c>
      <c r="BN31" s="229">
        <f>SUM(BN5:BN30)</f>
        <v>71446.504360000021</v>
      </c>
      <c r="BO31" s="229">
        <f>SUM(BO6:BO30)</f>
        <v>15886.09523809524</v>
      </c>
      <c r="BP31" s="229">
        <f>SUM(BP6:BP30)</f>
        <v>15018</v>
      </c>
      <c r="BQ31" s="230">
        <f t="shared" si="43"/>
        <v>0.68993215128374974</v>
      </c>
      <c r="BR31" s="229">
        <f>SUM(BR5:BR30)</f>
        <v>59359.692499999997</v>
      </c>
      <c r="BS31" s="229">
        <f>SUM(BS5:BS30)</f>
        <v>73326.678970588226</v>
      </c>
      <c r="BT31" s="229">
        <f>SUM(BT6:BT30)</f>
        <v>17755.047619047618</v>
      </c>
      <c r="BU31" s="229">
        <f>SUM(BU6:BU30)</f>
        <v>16867</v>
      </c>
      <c r="BV31" s="230">
        <f t="shared" si="47"/>
        <v>0.69415744652086619</v>
      </c>
      <c r="BW31" s="229">
        <f>SUM(BW5:BW30)</f>
        <v>66749.485900000014</v>
      </c>
      <c r="BX31" s="229">
        <f>SUM(BX5:BX30)</f>
        <v>73775.747573684203</v>
      </c>
    </row>
    <row r="32" spans="1:76" s="181" customFormat="1" ht="23.25" customHeight="1" x14ac:dyDescent="0.2">
      <c r="A32" s="203" t="s">
        <v>20</v>
      </c>
      <c r="B32" s="375" t="s">
        <v>65</v>
      </c>
      <c r="C32" s="201" t="s">
        <v>60</v>
      </c>
      <c r="D32" s="247" t="s">
        <v>67</v>
      </c>
      <c r="E32" s="261" t="s">
        <v>58</v>
      </c>
      <c r="F32" s="198">
        <v>7</v>
      </c>
      <c r="G32" s="258">
        <v>7</v>
      </c>
      <c r="H32" s="245"/>
      <c r="I32" s="246"/>
      <c r="J32" s="245"/>
      <c r="K32" s="212">
        <v>4.2813999999999997</v>
      </c>
      <c r="L32" s="225"/>
      <c r="M32" s="212">
        <f>K32</f>
        <v>4.2813999999999997</v>
      </c>
      <c r="N32" s="244">
        <v>959</v>
      </c>
      <c r="O32" s="157">
        <f>(N32*M32)</f>
        <v>4105.8625999999995</v>
      </c>
      <c r="P32" s="157">
        <f>G32*$R$1</f>
        <v>4321.8</v>
      </c>
      <c r="Q32" s="157">
        <f>(P32-((H32+I32)))+(J32)</f>
        <v>4321.8</v>
      </c>
      <c r="R32" s="209">
        <f t="shared" si="4"/>
        <v>0.95003530936183977</v>
      </c>
      <c r="S32" s="222">
        <f>R32*100</f>
        <v>95.003530936183978</v>
      </c>
      <c r="T32" s="251">
        <v>95</v>
      </c>
      <c r="U32" s="220">
        <f t="shared" si="6"/>
        <v>958.96435745316967</v>
      </c>
      <c r="V32" s="219">
        <f>M32</f>
        <v>4.2813999999999997</v>
      </c>
      <c r="W32" s="223"/>
      <c r="X32" s="218">
        <f>W32*V32</f>
        <v>0</v>
      </c>
      <c r="Y32" s="187">
        <f t="shared" si="9"/>
        <v>0</v>
      </c>
      <c r="Z32" s="217">
        <f t="shared" si="10"/>
        <v>0</v>
      </c>
      <c r="AA32" s="185">
        <f>($N32/$Z$3)*AE$3</f>
        <v>91.333333333333329</v>
      </c>
      <c r="AB32" s="214">
        <v>60</v>
      </c>
      <c r="AC32" s="215">
        <f t="shared" si="12"/>
        <v>0.62411078717201152</v>
      </c>
      <c r="AD32" s="214">
        <f>AB32*$M32</f>
        <v>256.88399999999996</v>
      </c>
      <c r="AE32" s="214">
        <f>(AD32/AE$3)*$Z$3</f>
        <v>2697.2819999999997</v>
      </c>
      <c r="AF32" s="216">
        <f>($N32/$Z$3)*AJ$3</f>
        <v>182.66666666666666</v>
      </c>
      <c r="AG32" s="214">
        <v>140</v>
      </c>
      <c r="AH32" s="215">
        <f t="shared" si="15"/>
        <v>0.72812925170068021</v>
      </c>
      <c r="AI32" s="214">
        <f>AG32*$M32</f>
        <v>599.39599999999996</v>
      </c>
      <c r="AJ32" s="214">
        <f>(AI32/AJ$3)*$Z$3</f>
        <v>3146.8289999999997</v>
      </c>
      <c r="AK32" s="185">
        <f>($N32/$Z$3)*AO$3</f>
        <v>274</v>
      </c>
      <c r="AL32" s="214">
        <v>220</v>
      </c>
      <c r="AM32" s="215">
        <f t="shared" si="19"/>
        <v>0.7628020732102363</v>
      </c>
      <c r="AN32" s="214">
        <f>AL32*$M32</f>
        <v>941.9079999999999</v>
      </c>
      <c r="AO32" s="214">
        <f>(AN32/AO$3)*$Z$3</f>
        <v>3296.6779999999994</v>
      </c>
      <c r="AP32" s="185">
        <f>($N32/$Z$3)*AT$3</f>
        <v>365.33333333333331</v>
      </c>
      <c r="AQ32" s="214">
        <v>300</v>
      </c>
      <c r="AR32" s="215">
        <f t="shared" si="23"/>
        <v>0.7801384839650144</v>
      </c>
      <c r="AS32" s="214">
        <f>AQ32*$M32</f>
        <v>1284.4199999999998</v>
      </c>
      <c r="AT32" s="214">
        <f>(AS32/AT$3)*$Z$3</f>
        <v>3371.6024999999995</v>
      </c>
      <c r="AU32" s="185">
        <f>($N32/$Z$3)*AY$3</f>
        <v>411</v>
      </c>
      <c r="AV32" s="214">
        <v>340</v>
      </c>
      <c r="AW32" s="215">
        <f t="shared" si="27"/>
        <v>0.7859172875499405</v>
      </c>
      <c r="AX32" s="214">
        <f>AV32*$M32</f>
        <v>1455.6759999999999</v>
      </c>
      <c r="AY32" s="214">
        <f>(AX32/AY$3)*$Z$3</f>
        <v>3396.5773333333332</v>
      </c>
      <c r="AZ32" s="185">
        <f>($N32/$Z$3)*BD$3</f>
        <v>502.33333333333331</v>
      </c>
      <c r="BA32" s="214">
        <v>420</v>
      </c>
      <c r="BB32" s="215">
        <f t="shared" si="31"/>
        <v>0.79432282003710575</v>
      </c>
      <c r="BC32" s="214">
        <f>BA32*$M32</f>
        <v>1798.1879999999999</v>
      </c>
      <c r="BD32" s="214">
        <f>(BC32/BD$3)*$Z$3</f>
        <v>3432.9043636363635</v>
      </c>
      <c r="BE32" s="185">
        <f>($N32/$Z$3)*BI$3</f>
        <v>593.66666666666663</v>
      </c>
      <c r="BF32" s="214">
        <v>532</v>
      </c>
      <c r="BG32" s="215">
        <f t="shared" si="35"/>
        <v>0.85135112506541077</v>
      </c>
      <c r="BH32" s="214">
        <f>BF32*$M32</f>
        <v>2277.7048</v>
      </c>
      <c r="BI32" s="214">
        <f>(BH32/BI$3)*$Z$3</f>
        <v>3679.3692923076924</v>
      </c>
      <c r="BJ32" s="185">
        <f>($N32/$Z$3)*BN$3</f>
        <v>685</v>
      </c>
      <c r="BK32" s="214">
        <v>644</v>
      </c>
      <c r="BL32" s="215">
        <f t="shared" si="39"/>
        <v>0.89317188208616771</v>
      </c>
      <c r="BM32" s="214">
        <f>BK32*$M32</f>
        <v>2757.2215999999999</v>
      </c>
      <c r="BN32" s="214">
        <f>(BM32/BN$3)*$Z$3</f>
        <v>3860.11024</v>
      </c>
      <c r="BO32" s="185">
        <f>($N32/$Z$3)*BS$3</f>
        <v>776.33333333333326</v>
      </c>
      <c r="BP32" s="214">
        <v>764</v>
      </c>
      <c r="BQ32" s="215">
        <f t="shared" si="43"/>
        <v>0.93494243411650357</v>
      </c>
      <c r="BR32" s="214">
        <f>BP32*$M32</f>
        <v>3270.9895999999999</v>
      </c>
      <c r="BS32" s="214">
        <f>(BR32/BS$3)*$Z$3</f>
        <v>4040.6342117647055</v>
      </c>
      <c r="BT32" s="185">
        <f>($N32/$Z$3)*BX$3</f>
        <v>867.66666666666663</v>
      </c>
      <c r="BU32" s="214">
        <v>860</v>
      </c>
      <c r="BV32" s="215">
        <f t="shared" si="47"/>
        <v>0.94164083678584209</v>
      </c>
      <c r="BW32" s="214">
        <f>BU32*$M32</f>
        <v>3682.0039999999999</v>
      </c>
      <c r="BX32" s="214">
        <f>(BW32/BX$3)*$Z$3</f>
        <v>4069.5833684210525</v>
      </c>
    </row>
    <row r="33" spans="1:78" s="181" customFormat="1" ht="23.25" customHeight="1" x14ac:dyDescent="0.2">
      <c r="A33" s="203" t="s">
        <v>20</v>
      </c>
      <c r="B33" s="375" t="s">
        <v>65</v>
      </c>
      <c r="C33" s="201" t="s">
        <v>60</v>
      </c>
      <c r="D33" s="247" t="s">
        <v>64</v>
      </c>
      <c r="E33" s="261" t="s">
        <v>58</v>
      </c>
      <c r="F33" s="198">
        <v>7</v>
      </c>
      <c r="G33" s="258">
        <v>7</v>
      </c>
      <c r="H33" s="245"/>
      <c r="I33" s="246"/>
      <c r="J33" s="245">
        <v>630</v>
      </c>
      <c r="K33" s="212">
        <v>4.2813999999999997</v>
      </c>
      <c r="L33" s="225"/>
      <c r="M33" s="212">
        <f>K33</f>
        <v>4.2813999999999997</v>
      </c>
      <c r="N33" s="244">
        <v>908</v>
      </c>
      <c r="O33" s="157">
        <f>(N33*M33)</f>
        <v>3887.5111999999995</v>
      </c>
      <c r="P33" s="157">
        <f>G33*$R$1</f>
        <v>4321.8</v>
      </c>
      <c r="Q33" s="157">
        <f>(P33-((H33+I33)))+(J33)</f>
        <v>4951.8</v>
      </c>
      <c r="R33" s="209">
        <f t="shared" si="4"/>
        <v>0.78507031786421089</v>
      </c>
      <c r="S33" s="222">
        <f>R33*100</f>
        <v>78.507031786421095</v>
      </c>
      <c r="T33" s="251">
        <v>90</v>
      </c>
      <c r="U33" s="220">
        <f t="shared" si="6"/>
        <v>908.49254916616064</v>
      </c>
      <c r="V33" s="219">
        <f>M33</f>
        <v>4.2813999999999997</v>
      </c>
      <c r="W33" s="223"/>
      <c r="X33" s="218">
        <f>W33*V33</f>
        <v>0</v>
      </c>
      <c r="Y33" s="187">
        <f t="shared" si="9"/>
        <v>0</v>
      </c>
      <c r="Z33" s="217">
        <f t="shared" si="10"/>
        <v>0</v>
      </c>
      <c r="AA33" s="185">
        <f>($N33/$Z$3)*AE$3</f>
        <v>86.476190476190482</v>
      </c>
      <c r="AB33" s="214">
        <v>20</v>
      </c>
      <c r="AC33" s="215">
        <f t="shared" si="12"/>
        <v>0.18156912637828665</v>
      </c>
      <c r="AD33" s="214">
        <f>AB33*$M33</f>
        <v>85.627999999999986</v>
      </c>
      <c r="AE33" s="214">
        <f>(AD33/AE$3)*$Z$3</f>
        <v>899.09399999999982</v>
      </c>
      <c r="AF33" s="216">
        <f>($N33/$Z$3)*AJ$3</f>
        <v>172.95238095238096</v>
      </c>
      <c r="AG33" s="214">
        <v>120</v>
      </c>
      <c r="AH33" s="215">
        <f t="shared" si="15"/>
        <v>0.54470737913486</v>
      </c>
      <c r="AI33" s="214">
        <f>AG33*$M33</f>
        <v>513.76799999999992</v>
      </c>
      <c r="AJ33" s="214">
        <f>(AI33/AJ$3)*$Z$3</f>
        <v>2697.2819999999997</v>
      </c>
      <c r="AK33" s="185">
        <f>($N33/$Z$3)*AO$3</f>
        <v>259.42857142857144</v>
      </c>
      <c r="AL33" s="214">
        <v>220</v>
      </c>
      <c r="AM33" s="215">
        <f t="shared" si="19"/>
        <v>0.66575346338705099</v>
      </c>
      <c r="AN33" s="214">
        <f>AL33*$M33</f>
        <v>941.9079999999999</v>
      </c>
      <c r="AO33" s="214">
        <f>(AN33/AO$3)*$Z$3</f>
        <v>3296.6779999999994</v>
      </c>
      <c r="AP33" s="185">
        <f>($N33/$Z$3)*AT$3</f>
        <v>345.90476190476193</v>
      </c>
      <c r="AQ33" s="214">
        <v>300</v>
      </c>
      <c r="AR33" s="215">
        <f t="shared" si="23"/>
        <v>0.68088422391857495</v>
      </c>
      <c r="AS33" s="214">
        <f>AQ33*$M33</f>
        <v>1284.4199999999998</v>
      </c>
      <c r="AT33" s="214">
        <f>(AS33/AT$3)*$Z$3</f>
        <v>3371.6024999999995</v>
      </c>
      <c r="AU33" s="185">
        <f>($N33/$Z$3)*AY$3</f>
        <v>389.14285714285717</v>
      </c>
      <c r="AV33" s="214">
        <v>340</v>
      </c>
      <c r="AW33" s="215">
        <f t="shared" si="27"/>
        <v>0.68592781076241627</v>
      </c>
      <c r="AX33" s="214">
        <f>AV33*$M33</f>
        <v>1455.6759999999999</v>
      </c>
      <c r="AY33" s="214">
        <f>(AX33/AY$3)*$Z$3</f>
        <v>3396.5773333333332</v>
      </c>
      <c r="AZ33" s="185">
        <f>($N33/$Z$3)*BD$3</f>
        <v>475.61904761904765</v>
      </c>
      <c r="BA33" s="214">
        <v>374</v>
      </c>
      <c r="BB33" s="215">
        <f t="shared" si="31"/>
        <v>0.6173350296861746</v>
      </c>
      <c r="BC33" s="214">
        <f>BA33*$M33</f>
        <v>1601.2435999999998</v>
      </c>
      <c r="BD33" s="214">
        <f>(BC33/BD$3)*$Z$3</f>
        <v>3056.9195999999993</v>
      </c>
      <c r="BE33" s="185">
        <f>($N33/$Z$3)*BI$3</f>
        <v>562.09523809523807</v>
      </c>
      <c r="BF33" s="214">
        <v>446</v>
      </c>
      <c r="BG33" s="215">
        <f t="shared" si="35"/>
        <v>0.62292177203627574</v>
      </c>
      <c r="BH33" s="214">
        <f>BF33*$M33</f>
        <v>1909.5043999999998</v>
      </c>
      <c r="BI33" s="214">
        <f>(BH33/BI$3)*$Z$3</f>
        <v>3084.5840307692301</v>
      </c>
      <c r="BJ33" s="185">
        <f>($N33/$Z$3)*BN$3</f>
        <v>648.57142857142867</v>
      </c>
      <c r="BK33" s="214">
        <v>544</v>
      </c>
      <c r="BL33" s="215">
        <f t="shared" si="39"/>
        <v>0.65849069833191975</v>
      </c>
      <c r="BM33" s="214">
        <f>BK33*$M33</f>
        <v>2329.0816</v>
      </c>
      <c r="BN33" s="214">
        <f>(BM33/BN$3)*$Z$3</f>
        <v>3260.7142400000002</v>
      </c>
      <c r="BO33" s="185">
        <f>($N33/$Z$3)*BS$3</f>
        <v>735.04761904761904</v>
      </c>
      <c r="BP33" s="214">
        <v>642</v>
      </c>
      <c r="BQ33" s="215">
        <f t="shared" si="43"/>
        <v>0.68569046549917667</v>
      </c>
      <c r="BR33" s="214">
        <f>BP33*$M33</f>
        <v>2748.6587999999997</v>
      </c>
      <c r="BS33" s="214">
        <f>(BR33/BS$3)*$Z$3</f>
        <v>3395.4020470588234</v>
      </c>
      <c r="BT33" s="185">
        <f>($N33/$Z$3)*BX$3</f>
        <v>821.52380952380963</v>
      </c>
      <c r="BU33" s="214">
        <v>762</v>
      </c>
      <c r="BV33" s="215">
        <f t="shared" si="47"/>
        <v>0.72818775947502334</v>
      </c>
      <c r="BW33" s="214">
        <f>BU33*$M33</f>
        <v>3262.4267999999997</v>
      </c>
      <c r="BX33" s="214">
        <f>(BW33/BX$3)*$Z$3</f>
        <v>3605.8401473684207</v>
      </c>
    </row>
    <row r="34" spans="1:78" s="228" customFormat="1" ht="23.25" customHeight="1" x14ac:dyDescent="0.2">
      <c r="A34" s="203" t="s">
        <v>20</v>
      </c>
      <c r="B34" s="375" t="s">
        <v>63</v>
      </c>
      <c r="C34" s="201" t="s">
        <v>60</v>
      </c>
      <c r="D34" s="247" t="s">
        <v>62</v>
      </c>
      <c r="E34" s="261" t="s">
        <v>152</v>
      </c>
      <c r="F34" s="198">
        <v>26</v>
      </c>
      <c r="G34" s="198">
        <v>25</v>
      </c>
      <c r="H34" s="245"/>
      <c r="I34" s="245">
        <f>630</f>
        <v>630</v>
      </c>
      <c r="J34" s="245">
        <f>630+630</f>
        <v>1260</v>
      </c>
      <c r="K34" s="264">
        <v>26.69</v>
      </c>
      <c r="L34" s="256"/>
      <c r="M34" s="212">
        <f>K34</f>
        <v>26.69</v>
      </c>
      <c r="N34" s="263">
        <v>250</v>
      </c>
      <c r="O34" s="254">
        <f>(N34*M34)</f>
        <v>6672.5</v>
      </c>
      <c r="P34" s="254">
        <f>G34*$R$1</f>
        <v>15435</v>
      </c>
      <c r="Q34" s="254">
        <f>(P34-((H34+I34)))+(J34)</f>
        <v>16065</v>
      </c>
      <c r="R34" s="209">
        <f t="shared" si="4"/>
        <v>0.41534391534391535</v>
      </c>
      <c r="S34" s="222">
        <f>R34*100</f>
        <v>41.534391534391531</v>
      </c>
      <c r="T34" s="251">
        <v>40</v>
      </c>
      <c r="U34" s="220">
        <f t="shared" si="6"/>
        <v>231.32259273136006</v>
      </c>
      <c r="V34" s="219">
        <f>M34</f>
        <v>26.69</v>
      </c>
      <c r="W34" s="223"/>
      <c r="X34" s="253">
        <f>W34*V34</f>
        <v>0</v>
      </c>
      <c r="Y34" s="187">
        <f t="shared" si="9"/>
        <v>0</v>
      </c>
      <c r="Z34" s="217">
        <f t="shared" si="10"/>
        <v>0</v>
      </c>
      <c r="AA34" s="185">
        <f>($N34/$Z$3)*AE$3</f>
        <v>23.80952380952381</v>
      </c>
      <c r="AB34" s="214">
        <v>20</v>
      </c>
      <c r="AC34" s="215">
        <f t="shared" si="12"/>
        <v>0.34888888888888892</v>
      </c>
      <c r="AD34" s="214">
        <f>AB34*$M34</f>
        <v>533.80000000000007</v>
      </c>
      <c r="AE34" s="214">
        <f>(AD34/AE$3)*$Z$3</f>
        <v>5604.9000000000005</v>
      </c>
      <c r="AF34" s="216">
        <f>($N34/$Z$3)*AJ$3</f>
        <v>47.61904761904762</v>
      </c>
      <c r="AG34" s="214">
        <v>30</v>
      </c>
      <c r="AH34" s="215">
        <f t="shared" si="15"/>
        <v>0.26166666666666666</v>
      </c>
      <c r="AI34" s="214">
        <f>AG34*$M34</f>
        <v>800.7</v>
      </c>
      <c r="AJ34" s="214">
        <f>(AI34/AJ$3)*$Z$3</f>
        <v>4203.6750000000002</v>
      </c>
      <c r="AK34" s="185">
        <f>($N34/$Z$3)*AO$3</f>
        <v>71.428571428571431</v>
      </c>
      <c r="AL34" s="214">
        <v>50</v>
      </c>
      <c r="AM34" s="215">
        <f t="shared" si="19"/>
        <v>0.29074074074074074</v>
      </c>
      <c r="AN34" s="214">
        <f>AL34*$M34</f>
        <v>1334.5</v>
      </c>
      <c r="AO34" s="214">
        <f>(AN34/AO$3)*$Z$3</f>
        <v>4670.75</v>
      </c>
      <c r="AP34" s="185">
        <f>($N34/$Z$3)*AT$3</f>
        <v>95.238095238095241</v>
      </c>
      <c r="AQ34" s="214">
        <v>70</v>
      </c>
      <c r="AR34" s="215">
        <f t="shared" si="23"/>
        <v>0.30527777777777781</v>
      </c>
      <c r="AS34" s="214">
        <f>AQ34*$M34</f>
        <v>1868.3000000000002</v>
      </c>
      <c r="AT34" s="214">
        <f>(AS34/AT$3)*$Z$3</f>
        <v>4904.2875000000004</v>
      </c>
      <c r="AU34" s="185">
        <f>($N34/$Z$3)*AY$3</f>
        <v>107.14285714285714</v>
      </c>
      <c r="AV34" s="214">
        <v>80</v>
      </c>
      <c r="AW34" s="215">
        <f t="shared" si="27"/>
        <v>0.31012345679012349</v>
      </c>
      <c r="AX34" s="214">
        <f>AV34*$M34</f>
        <v>2135.2000000000003</v>
      </c>
      <c r="AY34" s="214">
        <f>(AX34/AY$3)*$Z$3</f>
        <v>4982.1333333333341</v>
      </c>
      <c r="AZ34" s="185">
        <f>($N34/$Z$3)*BD$3</f>
        <v>130.95238095238096</v>
      </c>
      <c r="BA34" s="214">
        <v>90</v>
      </c>
      <c r="BB34" s="215">
        <f t="shared" si="31"/>
        <v>0.28545454545454546</v>
      </c>
      <c r="BC34" s="214">
        <f>BA34*$M34</f>
        <v>2402.1</v>
      </c>
      <c r="BD34" s="214">
        <f>(BC34/BD$3)*$Z$3</f>
        <v>4585.8272727272724</v>
      </c>
      <c r="BE34" s="185">
        <f>($N34/$Z$3)*BI$3</f>
        <v>154.76190476190476</v>
      </c>
      <c r="BF34" s="214">
        <v>110</v>
      </c>
      <c r="BG34" s="215">
        <f t="shared" si="35"/>
        <v>0.29521367521367525</v>
      </c>
      <c r="BH34" s="214">
        <f>BF34*$M34</f>
        <v>2935.9</v>
      </c>
      <c r="BI34" s="214">
        <f>(BH34/BI$3)*$Z$3</f>
        <v>4742.6076923076926</v>
      </c>
      <c r="BJ34" s="185">
        <f>($N34/$Z$3)*BN$3</f>
        <v>178.57142857142858</v>
      </c>
      <c r="BK34" s="214">
        <v>135</v>
      </c>
      <c r="BL34" s="215">
        <f t="shared" si="39"/>
        <v>0.314</v>
      </c>
      <c r="BM34" s="214">
        <f>BK34*$M34</f>
        <v>3603.15</v>
      </c>
      <c r="BN34" s="214">
        <f>(BM34/BN$3)*$Z$3</f>
        <v>5044.41</v>
      </c>
      <c r="BO34" s="185">
        <f>($N34/$Z$3)*BS$3</f>
        <v>202.38095238095238</v>
      </c>
      <c r="BP34" s="214">
        <v>150</v>
      </c>
      <c r="BQ34" s="215">
        <f t="shared" si="43"/>
        <v>0.30784313725490198</v>
      </c>
      <c r="BR34" s="214">
        <f>BP34*$M34</f>
        <v>4003.5</v>
      </c>
      <c r="BS34" s="214">
        <f>(BR34/BS$3)*$Z$3</f>
        <v>4945.5</v>
      </c>
      <c r="BT34" s="185">
        <f>($N34/$Z$3)*BX$3</f>
        <v>226.1904761904762</v>
      </c>
      <c r="BU34" s="214">
        <v>180</v>
      </c>
      <c r="BV34" s="215">
        <f t="shared" si="47"/>
        <v>0.33052631578947367</v>
      </c>
      <c r="BW34" s="214">
        <f>BU34*$M34</f>
        <v>4804.2</v>
      </c>
      <c r="BX34" s="214">
        <f>(BW34/BX$3)*$Z$3</f>
        <v>5309.9052631578943</v>
      </c>
    </row>
    <row r="35" spans="1:78" s="181" customFormat="1" ht="23.25" customHeight="1" x14ac:dyDescent="0.2">
      <c r="A35" s="203" t="s">
        <v>20</v>
      </c>
      <c r="B35" s="375" t="s">
        <v>43</v>
      </c>
      <c r="C35" s="201" t="s">
        <v>60</v>
      </c>
      <c r="D35" s="247" t="s">
        <v>59</v>
      </c>
      <c r="E35" s="261">
        <v>11160742</v>
      </c>
      <c r="F35" s="198">
        <v>7</v>
      </c>
      <c r="G35" s="198">
        <v>7</v>
      </c>
      <c r="H35" s="245"/>
      <c r="I35" s="245"/>
      <c r="J35" s="245"/>
      <c r="K35" s="212">
        <v>2.6002000000000001</v>
      </c>
      <c r="L35" s="225"/>
      <c r="M35" s="212">
        <f>K35</f>
        <v>2.6002000000000001</v>
      </c>
      <c r="N35" s="244">
        <v>997</v>
      </c>
      <c r="O35" s="157">
        <f>(N35*M35)</f>
        <v>2592.3994000000002</v>
      </c>
      <c r="P35" s="157">
        <f>G35*$R$1</f>
        <v>4321.8</v>
      </c>
      <c r="Q35" s="157">
        <f>(P35-((H35+I35)))+(J35)</f>
        <v>4321.8</v>
      </c>
      <c r="R35" s="209">
        <f t="shared" si="4"/>
        <v>0.59984251932065347</v>
      </c>
      <c r="S35" s="222">
        <f>R35*100</f>
        <v>59.984251932065348</v>
      </c>
      <c r="T35" s="248">
        <v>60</v>
      </c>
      <c r="U35" s="220">
        <f t="shared" si="6"/>
        <v>997.26174909622341</v>
      </c>
      <c r="V35" s="219">
        <f>M35</f>
        <v>2.6002000000000001</v>
      </c>
      <c r="W35" s="223"/>
      <c r="X35" s="218">
        <f>W35*V35</f>
        <v>0</v>
      </c>
      <c r="Y35" s="187">
        <f t="shared" si="9"/>
        <v>0</v>
      </c>
      <c r="Z35" s="217">
        <f t="shared" si="10"/>
        <v>0</v>
      </c>
      <c r="AA35" s="185">
        <f>($N35/$Z$3)*AE$3</f>
        <v>94.952380952380949</v>
      </c>
      <c r="AB35" s="214">
        <v>70</v>
      </c>
      <c r="AC35" s="215">
        <f t="shared" si="12"/>
        <v>0.44221088435374151</v>
      </c>
      <c r="AD35" s="214">
        <f>AB35*$M35</f>
        <v>182.01400000000001</v>
      </c>
      <c r="AE35" s="214">
        <f>(AD35/AE$3)*$Z$3</f>
        <v>1911.1470000000002</v>
      </c>
      <c r="AF35" s="216">
        <f>($N35/$Z$3)*AJ$3</f>
        <v>189.9047619047619</v>
      </c>
      <c r="AG35" s="214">
        <v>150</v>
      </c>
      <c r="AH35" s="215">
        <f t="shared" si="15"/>
        <v>0.47379737609329448</v>
      </c>
      <c r="AI35" s="214">
        <f>AG35*$M35</f>
        <v>390.03000000000003</v>
      </c>
      <c r="AJ35" s="214">
        <f>(AI35/AJ$3)*$Z$3</f>
        <v>2047.6575000000003</v>
      </c>
      <c r="AK35" s="185">
        <f>($N35/$Z$3)*AO$3</f>
        <v>284.85714285714283</v>
      </c>
      <c r="AL35" s="214">
        <v>180</v>
      </c>
      <c r="AM35" s="215">
        <f t="shared" si="19"/>
        <v>0.37903790087463557</v>
      </c>
      <c r="AN35" s="214">
        <f>AL35*$M35</f>
        <v>468.036</v>
      </c>
      <c r="AO35" s="214">
        <f>(AN35/AO$3)*$Z$3</f>
        <v>1638.126</v>
      </c>
      <c r="AP35" s="185">
        <f>($N35/$Z$3)*AT$3</f>
        <v>379.8095238095238</v>
      </c>
      <c r="AQ35" s="214">
        <v>300</v>
      </c>
      <c r="AR35" s="215">
        <f t="shared" si="23"/>
        <v>0.47379737609329448</v>
      </c>
      <c r="AS35" s="214">
        <f>AQ35*$M35</f>
        <v>780.06000000000006</v>
      </c>
      <c r="AT35" s="214">
        <f>(AS35/AT$3)*$Z$3</f>
        <v>2047.6575000000003</v>
      </c>
      <c r="AU35" s="185">
        <f>($N35/$Z$3)*AY$3</f>
        <v>427.28571428571428</v>
      </c>
      <c r="AV35" s="214">
        <v>420</v>
      </c>
      <c r="AW35" s="215">
        <f t="shared" si="27"/>
        <v>0.58961451247165531</v>
      </c>
      <c r="AX35" s="214">
        <f>AV35*$M35</f>
        <v>1092.0840000000001</v>
      </c>
      <c r="AY35" s="214">
        <f>(AX35/AY$3)*$Z$3</f>
        <v>2548.1959999999999</v>
      </c>
      <c r="AZ35" s="185">
        <f>($N35/$Z$3)*BD$3</f>
        <v>522.23809523809518</v>
      </c>
      <c r="BA35" s="214">
        <v>540</v>
      </c>
      <c r="BB35" s="215">
        <f t="shared" si="31"/>
        <v>0.62024383779485814</v>
      </c>
      <c r="BC35" s="214">
        <f>BA35*$M35</f>
        <v>1404.1079999999999</v>
      </c>
      <c r="BD35" s="214">
        <f>(BC35/BD$3)*$Z$3</f>
        <v>2680.5698181818179</v>
      </c>
      <c r="BE35" s="185">
        <f>($N35/$Z$3)*BI$3</f>
        <v>617.19047619047615</v>
      </c>
      <c r="BF35" s="214">
        <v>660</v>
      </c>
      <c r="BG35" s="215">
        <f t="shared" si="35"/>
        <v>0.6414487553263063</v>
      </c>
      <c r="BH35" s="214">
        <f>BF35*$M35</f>
        <v>1716.1320000000001</v>
      </c>
      <c r="BI35" s="214">
        <f>(BH35/BI$3)*$Z$3</f>
        <v>2772.2132307692309</v>
      </c>
      <c r="BJ35" s="185">
        <f>($N35/$Z$3)*BN$3</f>
        <v>712.14285714285711</v>
      </c>
      <c r="BK35" s="214">
        <v>756</v>
      </c>
      <c r="BL35" s="215">
        <f t="shared" si="39"/>
        <v>0.63678367346938769</v>
      </c>
      <c r="BM35" s="214">
        <f>BK35*$M35</f>
        <v>1965.7512000000002</v>
      </c>
      <c r="BN35" s="214">
        <f>(BM35/BN$3)*$Z$3</f>
        <v>2752.05168</v>
      </c>
      <c r="BO35" s="185">
        <f>($N35/$Z$3)*BS$3</f>
        <v>807.09523809523807</v>
      </c>
      <c r="BP35" s="214">
        <v>900</v>
      </c>
      <c r="BQ35" s="215">
        <f t="shared" si="43"/>
        <v>0.66889041330818044</v>
      </c>
      <c r="BR35" s="214">
        <f>BP35*$M35</f>
        <v>2340.1799999999998</v>
      </c>
      <c r="BS35" s="214">
        <f>(BR35/BS$3)*$Z$3</f>
        <v>2890.8105882352943</v>
      </c>
      <c r="BT35" s="185">
        <f>($N35/$Z$3)*BX$3</f>
        <v>902.04761904761904</v>
      </c>
      <c r="BU35" s="214">
        <v>960</v>
      </c>
      <c r="BV35" s="215">
        <f t="shared" si="47"/>
        <v>0.63837962252570213</v>
      </c>
      <c r="BW35" s="242">
        <f>BU35*$M35</f>
        <v>2496.192</v>
      </c>
      <c r="BX35" s="242">
        <f>(BW35/BX$3)*$Z$3</f>
        <v>2758.9490526315794</v>
      </c>
    </row>
    <row r="36" spans="1:78" s="228" customFormat="1" ht="23.25" customHeight="1" x14ac:dyDescent="0.25">
      <c r="A36" s="241" t="s">
        <v>57</v>
      </c>
      <c r="B36" s="240"/>
      <c r="C36" s="240"/>
      <c r="D36" s="239"/>
      <c r="E36" s="318"/>
      <c r="F36" s="229">
        <f>SUM(F32:F35)</f>
        <v>47</v>
      </c>
      <c r="G36" s="229">
        <f>SUM(G32:G35)</f>
        <v>46</v>
      </c>
      <c r="H36" s="229">
        <f>SUM(H32:H35)</f>
        <v>0</v>
      </c>
      <c r="I36" s="229">
        <f>SUM(I32:I35)</f>
        <v>630</v>
      </c>
      <c r="J36" s="229">
        <f>SUM(J32:J35)</f>
        <v>1890</v>
      </c>
      <c r="K36" s="237"/>
      <c r="L36" s="229">
        <f>SUM(L32:L35)</f>
        <v>0</v>
      </c>
      <c r="M36" s="237"/>
      <c r="N36" s="324">
        <f>SUM(N32:N35)</f>
        <v>3114</v>
      </c>
      <c r="O36" s="229">
        <f>SUM(O32:O35)</f>
        <v>17258.2732</v>
      </c>
      <c r="P36" s="229">
        <f>SUM(P32:P35)</f>
        <v>28400.399999999998</v>
      </c>
      <c r="Q36" s="229">
        <f>SUM(Q32:Q35)</f>
        <v>29660.399999999998</v>
      </c>
      <c r="R36" s="232">
        <f t="shared" si="4"/>
        <v>0.58186245633909184</v>
      </c>
      <c r="S36" s="236"/>
      <c r="T36" s="235">
        <v>0</v>
      </c>
      <c r="U36" s="220"/>
      <c r="V36" s="233"/>
      <c r="W36" s="229">
        <f>SUM(W32:W35)</f>
        <v>0</v>
      </c>
      <c r="X36" s="229">
        <f>SUM(X32:X35)</f>
        <v>0</v>
      </c>
      <c r="Y36" s="232">
        <f t="shared" si="9"/>
        <v>0</v>
      </c>
      <c r="Z36" s="262">
        <f t="shared" si="10"/>
        <v>0</v>
      </c>
      <c r="AA36" s="229">
        <f>SUM(AA32:AA35)</f>
        <v>296.57142857142856</v>
      </c>
      <c r="AB36" s="229">
        <f>SUM(AB32:AB35)</f>
        <v>170</v>
      </c>
      <c r="AC36" s="230">
        <f t="shared" si="12"/>
        <v>0.37465519682809406</v>
      </c>
      <c r="AD36" s="229">
        <f>SUM(AD32:AD35)</f>
        <v>1058.326</v>
      </c>
      <c r="AE36" s="229">
        <f>SUM(AE32:AE35)</f>
        <v>11112.423000000001</v>
      </c>
      <c r="AF36" s="229">
        <f>SUM(AF32:AF35)</f>
        <v>593.14285714285711</v>
      </c>
      <c r="AG36" s="229">
        <f>SUM(AG32:AG35)</f>
        <v>440</v>
      </c>
      <c r="AH36" s="230">
        <f t="shared" si="15"/>
        <v>0.40779772019258009</v>
      </c>
      <c r="AI36" s="229">
        <f>SUM(AI32:AI35)</f>
        <v>2303.8939999999998</v>
      </c>
      <c r="AJ36" s="229">
        <f>SUM(AJ32:AJ35)</f>
        <v>12095.443500000001</v>
      </c>
      <c r="AK36" s="229">
        <f>SUM(AK32:AK35)</f>
        <v>889.71428571428578</v>
      </c>
      <c r="AL36" s="229">
        <f>SUM(AL32:AL35)</f>
        <v>670</v>
      </c>
      <c r="AM36" s="230">
        <f t="shared" si="19"/>
        <v>0.43499858397054664</v>
      </c>
      <c r="AN36" s="229">
        <f>SUM(AN32:AN35)</f>
        <v>3686.3519999999999</v>
      </c>
      <c r="AO36" s="229">
        <f>SUM(AO32:AO35)</f>
        <v>12902.232</v>
      </c>
      <c r="AP36" s="229">
        <f>SUM(AP32:AP35)</f>
        <v>1186.2857142857142</v>
      </c>
      <c r="AQ36" s="229">
        <f>SUM(AQ32:AQ35)</f>
        <v>970</v>
      </c>
      <c r="AR36" s="230">
        <f t="shared" si="23"/>
        <v>0.46173180402152375</v>
      </c>
      <c r="AS36" s="229">
        <f>SUM(AS32:AS35)</f>
        <v>5217.2</v>
      </c>
      <c r="AT36" s="229">
        <f>SUM(AT32:AT35)</f>
        <v>13695.150000000001</v>
      </c>
      <c r="AU36" s="229">
        <f>SUM(AU32:AU35)</f>
        <v>1334.5714285714284</v>
      </c>
      <c r="AV36" s="229">
        <f>SUM(AV32:AV35)</f>
        <v>1180</v>
      </c>
      <c r="AW36" s="230">
        <f t="shared" si="27"/>
        <v>0.48291607665439445</v>
      </c>
      <c r="AX36" s="229">
        <f>SUM(AX32:AX35)</f>
        <v>6138.6359999999995</v>
      </c>
      <c r="AY36" s="229">
        <f>SUM(AY32:AY35)</f>
        <v>14323.484</v>
      </c>
      <c r="AZ36" s="229">
        <f>SUM(AZ32:AZ35)</f>
        <v>1631.1428571428571</v>
      </c>
      <c r="BA36" s="229">
        <f>SUM(BA32:BA35)</f>
        <v>1424</v>
      </c>
      <c r="BB36" s="230">
        <f t="shared" si="31"/>
        <v>0.46379081383074588</v>
      </c>
      <c r="BC36" s="229">
        <f>SUM(BC32:BC35)</f>
        <v>7205.6396000000004</v>
      </c>
      <c r="BD36" s="229">
        <f>SUM(BD32:BD35)</f>
        <v>13756.221054545455</v>
      </c>
      <c r="BE36" s="229">
        <f>SUM(BE32:BE35)</f>
        <v>1927.7142857142856</v>
      </c>
      <c r="BF36" s="229">
        <f>SUM(BF32:BF35)</f>
        <v>1748</v>
      </c>
      <c r="BG36" s="230">
        <f t="shared" si="35"/>
        <v>0.48140868788532348</v>
      </c>
      <c r="BH36" s="229">
        <f>SUM(BH32:BH35)</f>
        <v>8839.2411999999986</v>
      </c>
      <c r="BI36" s="229">
        <f>SUM(BI32:BI35)</f>
        <v>14278.774246153847</v>
      </c>
      <c r="BJ36" s="229">
        <f>SUM(BJ32:BJ35)</f>
        <v>2224.2857142857147</v>
      </c>
      <c r="BK36" s="229">
        <f>SUM(BK32:BK35)</f>
        <v>2079</v>
      </c>
      <c r="BL36" s="230">
        <f t="shared" si="39"/>
        <v>0.50293610875106209</v>
      </c>
      <c r="BM36" s="229">
        <f>SUM(BM32:BM35)</f>
        <v>10655.204400000001</v>
      </c>
      <c r="BN36" s="229">
        <f>SUM(BN32:BN35)</f>
        <v>14917.28616</v>
      </c>
      <c r="BO36" s="229">
        <f>SUM(BO32:BO35)</f>
        <v>2520.8571428571427</v>
      </c>
      <c r="BP36" s="229">
        <f>SUM(BP32:BP35)</f>
        <v>2456</v>
      </c>
      <c r="BQ36" s="230">
        <f t="shared" si="43"/>
        <v>0.5149069751944958</v>
      </c>
      <c r="BR36" s="229">
        <f>SUM(BR32:BR35)</f>
        <v>12363.3284</v>
      </c>
      <c r="BS36" s="229">
        <f>SUM(BS32:BS35)</f>
        <v>15272.346847058823</v>
      </c>
      <c r="BT36" s="229">
        <f>SUM(BT32:BT35)</f>
        <v>2817.4285714285716</v>
      </c>
      <c r="BU36" s="229">
        <f>SUM(BU32:BU35)</f>
        <v>2762</v>
      </c>
      <c r="BV36" s="230">
        <f t="shared" si="47"/>
        <v>0.53081812219588909</v>
      </c>
      <c r="BW36" s="229">
        <f>SUM(BW32:BW35)</f>
        <v>14244.822799999998</v>
      </c>
      <c r="BX36" s="229">
        <f>SUM(BX32:BX35)</f>
        <v>15744.277831578947</v>
      </c>
    </row>
    <row r="37" spans="1:78" s="181" customFormat="1" ht="23.25" customHeight="1" x14ac:dyDescent="0.2">
      <c r="A37" s="203" t="s">
        <v>20</v>
      </c>
      <c r="B37" s="227" t="s">
        <v>56</v>
      </c>
      <c r="C37" s="202" t="s">
        <v>55</v>
      </c>
      <c r="D37" s="247" t="s">
        <v>54</v>
      </c>
      <c r="E37" s="370" t="s">
        <v>153</v>
      </c>
      <c r="F37" s="198">
        <v>18</v>
      </c>
      <c r="G37" s="258">
        <v>18</v>
      </c>
      <c r="H37" s="246"/>
      <c r="I37" s="245">
        <f>630+630+630</f>
        <v>1890</v>
      </c>
      <c r="J37" s="245">
        <f>630+630+630</f>
        <v>1890</v>
      </c>
      <c r="K37" s="212">
        <v>10.0063</v>
      </c>
      <c r="L37" s="225"/>
      <c r="M37" s="212">
        <f>K37</f>
        <v>10.0063</v>
      </c>
      <c r="N37" s="224">
        <v>777</v>
      </c>
      <c r="O37" s="157">
        <f>(N37*M37)</f>
        <v>7774.8950999999997</v>
      </c>
      <c r="P37" s="157">
        <f>G37*$R$1</f>
        <v>11113.199999999999</v>
      </c>
      <c r="Q37" s="157">
        <f>(P37-((H37+I37)))+(J37)</f>
        <v>11113.199999999999</v>
      </c>
      <c r="R37" s="209">
        <f t="shared" si="4"/>
        <v>0.69960903250188966</v>
      </c>
      <c r="S37" s="222">
        <f>R37*100</f>
        <v>69.960903250188963</v>
      </c>
      <c r="T37" s="251">
        <v>70</v>
      </c>
      <c r="U37" s="220">
        <f t="shared" si="6"/>
        <v>777.43421644364048</v>
      </c>
      <c r="V37" s="219">
        <f>M37</f>
        <v>10.0063</v>
      </c>
      <c r="W37" s="223"/>
      <c r="X37" s="218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74</v>
      </c>
      <c r="AB37" s="214">
        <v>36</v>
      </c>
      <c r="AC37" s="215">
        <f t="shared" si="12"/>
        <v>0.34035034013605442</v>
      </c>
      <c r="AD37" s="214">
        <f>AB37*$M37</f>
        <v>360.22679999999997</v>
      </c>
      <c r="AE37" s="214">
        <f>(AD37/AE$3)*$Z$3</f>
        <v>3782.3813999999998</v>
      </c>
      <c r="AF37" s="216">
        <f>($N37/$Z$3)*AJ$3</f>
        <v>148</v>
      </c>
      <c r="AG37" s="214">
        <v>72</v>
      </c>
      <c r="AH37" s="215">
        <f t="shared" si="15"/>
        <v>0.34035034013605442</v>
      </c>
      <c r="AI37" s="214">
        <f>AG37*$M37</f>
        <v>720.45359999999994</v>
      </c>
      <c r="AJ37" s="214">
        <f>(AI37/AJ$3)*$Z$3</f>
        <v>3782.3813999999998</v>
      </c>
      <c r="AK37" s="185">
        <f>($N37/$Z$3)*AO$3</f>
        <v>222</v>
      </c>
      <c r="AL37" s="214">
        <v>101</v>
      </c>
      <c r="AM37" s="215">
        <f t="shared" si="19"/>
        <v>0.31829059586797687</v>
      </c>
      <c r="AN37" s="214">
        <f>AL37*$M37</f>
        <v>1010.6363</v>
      </c>
      <c r="AO37" s="214">
        <f>(AN37/AO$3)*$Z$3</f>
        <v>3537.22705</v>
      </c>
      <c r="AP37" s="185">
        <f>($N37/$Z$3)*AT$3</f>
        <v>296</v>
      </c>
      <c r="AQ37" s="214">
        <v>161</v>
      </c>
      <c r="AR37" s="215">
        <f t="shared" si="23"/>
        <v>0.38053058862433858</v>
      </c>
      <c r="AS37" s="214">
        <f>AQ37*$M37</f>
        <v>1611.0142999999998</v>
      </c>
      <c r="AT37" s="214">
        <f>(AS37/AT$3)*$Z$3</f>
        <v>4228.9125374999994</v>
      </c>
      <c r="AU37" s="185">
        <f>($N37/$Z$3)*AY$3</f>
        <v>333</v>
      </c>
      <c r="AV37" s="214">
        <v>200</v>
      </c>
      <c r="AW37" s="215">
        <f t="shared" si="27"/>
        <v>0.42018560510624003</v>
      </c>
      <c r="AX37" s="214">
        <f>AV37*$M37</f>
        <v>2001.26</v>
      </c>
      <c r="AY37" s="214">
        <f>(AX37/AY$3)*$Z$3</f>
        <v>4669.6066666666666</v>
      </c>
      <c r="AZ37" s="185">
        <f>($N37/$Z$3)*BD$3</f>
        <v>407</v>
      </c>
      <c r="BA37" s="214">
        <v>300</v>
      </c>
      <c r="BB37" s="215">
        <f t="shared" si="31"/>
        <v>0.51568233353947646</v>
      </c>
      <c r="BC37" s="214">
        <f>BA37*$M37</f>
        <v>3001.89</v>
      </c>
      <c r="BD37" s="214">
        <f>(BC37/BD$3)*$Z$3</f>
        <v>5730.880909090909</v>
      </c>
      <c r="BE37" s="185">
        <f>($N37/$Z$3)*BI$3</f>
        <v>481</v>
      </c>
      <c r="BF37" s="214">
        <v>380</v>
      </c>
      <c r="BG37" s="215">
        <f t="shared" si="35"/>
        <v>0.55270568056282354</v>
      </c>
      <c r="BH37" s="214">
        <f>BF37*$M37</f>
        <v>3802.3939999999998</v>
      </c>
      <c r="BI37" s="214">
        <f>(BH37/BI$3)*$Z$3</f>
        <v>6142.3287692307695</v>
      </c>
      <c r="BJ37" s="185">
        <f>($N37/$Z$3)*BN$3</f>
        <v>555</v>
      </c>
      <c r="BK37" s="214">
        <v>423</v>
      </c>
      <c r="BL37" s="215">
        <f t="shared" si="39"/>
        <v>0.5332155328798186</v>
      </c>
      <c r="BM37" s="214">
        <f>BK37*$M37</f>
        <v>4232.6648999999998</v>
      </c>
      <c r="BN37" s="214">
        <f>(BM37/BN$3)*$Z$3</f>
        <v>5925.7308599999997</v>
      </c>
      <c r="BO37" s="185">
        <f>($N37/$Z$3)*BS$3</f>
        <v>629</v>
      </c>
      <c r="BP37" s="214">
        <v>482</v>
      </c>
      <c r="BQ37" s="215">
        <f t="shared" si="43"/>
        <v>0.53610739851496159</v>
      </c>
      <c r="BR37" s="214">
        <f>BP37*$M37</f>
        <v>4823.0365999999995</v>
      </c>
      <c r="BS37" s="214">
        <f>(BR37/BS$3)*$Z$3</f>
        <v>5957.8687411764704</v>
      </c>
      <c r="BT37" s="185">
        <f>($N37/$Z$3)*BX$3</f>
        <v>703</v>
      </c>
      <c r="BU37" s="214">
        <v>567</v>
      </c>
      <c r="BV37" s="215">
        <f t="shared" si="47"/>
        <v>0.56426503759398494</v>
      </c>
      <c r="BW37" s="242">
        <f>BU37*$M37</f>
        <v>5673.5720999999994</v>
      </c>
      <c r="BX37" s="242">
        <f>(BW37/BX$3)*$Z$3</f>
        <v>6270.7902157894723</v>
      </c>
    </row>
    <row r="38" spans="1:78" s="228" customFormat="1" ht="23.25" customHeight="1" x14ac:dyDescent="0.25">
      <c r="A38" s="241" t="s">
        <v>52</v>
      </c>
      <c r="B38" s="240"/>
      <c r="C38" s="240"/>
      <c r="D38" s="239"/>
      <c r="E38" s="318"/>
      <c r="F38" s="229">
        <f>SUM(F37)</f>
        <v>18</v>
      </c>
      <c r="G38" s="229">
        <f>SUM(G37)</f>
        <v>18</v>
      </c>
      <c r="H38" s="229">
        <f>SUM(H37)</f>
        <v>0</v>
      </c>
      <c r="I38" s="229">
        <f>SUM(I37)</f>
        <v>1890</v>
      </c>
      <c r="J38" s="229">
        <f>SUM(J37)</f>
        <v>1890</v>
      </c>
      <c r="K38" s="237"/>
      <c r="L38" s="229">
        <f>SUM(L37)</f>
        <v>0</v>
      </c>
      <c r="M38" s="237"/>
      <c r="N38" s="324">
        <f>SUM(N37)</f>
        <v>777</v>
      </c>
      <c r="O38" s="229">
        <f>SUM(O37)</f>
        <v>7774.8950999999997</v>
      </c>
      <c r="P38" s="229">
        <f>SUM(P37)</f>
        <v>11113.199999999999</v>
      </c>
      <c r="Q38" s="229">
        <f>SUM(Q37)</f>
        <v>11113.199999999999</v>
      </c>
      <c r="R38" s="232">
        <f t="shared" si="4"/>
        <v>0.69960903250188966</v>
      </c>
      <c r="S38" s="236"/>
      <c r="T38" s="235"/>
      <c r="U38" s="234"/>
      <c r="V38" s="233"/>
      <c r="W38" s="229">
        <f>SUM(W37)</f>
        <v>0</v>
      </c>
      <c r="X38" s="229">
        <f>SUM(X37)</f>
        <v>0</v>
      </c>
      <c r="Y38" s="232">
        <f t="shared" si="9"/>
        <v>0</v>
      </c>
      <c r="Z38" s="231">
        <f t="shared" si="10"/>
        <v>0</v>
      </c>
      <c r="AA38" s="229">
        <f>SUM(AA37)</f>
        <v>74</v>
      </c>
      <c r="AB38" s="229">
        <f>SUM(AB37)</f>
        <v>36</v>
      </c>
      <c r="AC38" s="230">
        <f t="shared" si="12"/>
        <v>0.34035034013605442</v>
      </c>
      <c r="AD38" s="229">
        <f>SUM(AD37)</f>
        <v>360.22679999999997</v>
      </c>
      <c r="AE38" s="229">
        <f>SUM(AE37)</f>
        <v>3782.3813999999998</v>
      </c>
      <c r="AF38" s="229">
        <f>SUM(AF37)</f>
        <v>148</v>
      </c>
      <c r="AG38" s="229">
        <f>SUM(AG37)</f>
        <v>72</v>
      </c>
      <c r="AH38" s="230">
        <f t="shared" si="15"/>
        <v>0.34035034013605442</v>
      </c>
      <c r="AI38" s="229">
        <f>SUM(AI37)</f>
        <v>720.45359999999994</v>
      </c>
      <c r="AJ38" s="229">
        <f>SUM(AJ37)</f>
        <v>3782.3813999999998</v>
      </c>
      <c r="AK38" s="229">
        <f>SUM(AK37)</f>
        <v>222</v>
      </c>
      <c r="AL38" s="229">
        <f>SUM(AL37)</f>
        <v>101</v>
      </c>
      <c r="AM38" s="230">
        <f t="shared" si="19"/>
        <v>0.31829059586797687</v>
      </c>
      <c r="AN38" s="229">
        <f>SUM(AN37)</f>
        <v>1010.6363</v>
      </c>
      <c r="AO38" s="229">
        <f>SUM(AO37)</f>
        <v>3537.22705</v>
      </c>
      <c r="AP38" s="229">
        <f>SUM(AP37)</f>
        <v>296</v>
      </c>
      <c r="AQ38" s="229">
        <f>SUM(AQ37)</f>
        <v>161</v>
      </c>
      <c r="AR38" s="230">
        <f t="shared" si="23"/>
        <v>0.38053058862433858</v>
      </c>
      <c r="AS38" s="229">
        <f>SUM(AS37)</f>
        <v>1611.0142999999998</v>
      </c>
      <c r="AT38" s="229">
        <f>SUM(AT37)</f>
        <v>4228.9125374999994</v>
      </c>
      <c r="AU38" s="229">
        <f>SUM(AU37)</f>
        <v>333</v>
      </c>
      <c r="AV38" s="229">
        <f>SUM(AV37)</f>
        <v>200</v>
      </c>
      <c r="AW38" s="230">
        <f t="shared" si="27"/>
        <v>0.42018560510624003</v>
      </c>
      <c r="AX38" s="229">
        <f>SUM(AX37)</f>
        <v>2001.26</v>
      </c>
      <c r="AY38" s="229">
        <f>SUM(AY37)</f>
        <v>4669.6066666666666</v>
      </c>
      <c r="AZ38" s="229">
        <f>SUM(AZ37)</f>
        <v>407</v>
      </c>
      <c r="BA38" s="229">
        <f>SUM(BA37)</f>
        <v>300</v>
      </c>
      <c r="BB38" s="230">
        <f t="shared" si="31"/>
        <v>0.51568233353947646</v>
      </c>
      <c r="BC38" s="229">
        <f>SUM(BC37)</f>
        <v>3001.89</v>
      </c>
      <c r="BD38" s="229">
        <f>SUM(BD37)</f>
        <v>5730.880909090909</v>
      </c>
      <c r="BE38" s="229">
        <f>SUM(BE37)</f>
        <v>481</v>
      </c>
      <c r="BF38" s="229">
        <f>SUM(BF37)</f>
        <v>380</v>
      </c>
      <c r="BG38" s="230">
        <f t="shared" si="35"/>
        <v>0.55270568056282354</v>
      </c>
      <c r="BH38" s="229">
        <f>SUM(BH37)</f>
        <v>3802.3939999999998</v>
      </c>
      <c r="BI38" s="229">
        <f>SUM(BI37)</f>
        <v>6142.3287692307695</v>
      </c>
      <c r="BJ38" s="229">
        <f>SUM(BJ37)</f>
        <v>555</v>
      </c>
      <c r="BK38" s="229">
        <f>SUM(BK37)</f>
        <v>423</v>
      </c>
      <c r="BL38" s="230">
        <f t="shared" si="39"/>
        <v>0.5332155328798186</v>
      </c>
      <c r="BM38" s="229">
        <f>SUM(BM37)</f>
        <v>4232.6648999999998</v>
      </c>
      <c r="BN38" s="229">
        <f>SUM(BN37)</f>
        <v>5925.7308599999997</v>
      </c>
      <c r="BO38" s="229">
        <f>SUM(BO37)</f>
        <v>629</v>
      </c>
      <c r="BP38" s="229">
        <f>SUM(BP37)</f>
        <v>482</v>
      </c>
      <c r="BQ38" s="230">
        <f t="shared" si="43"/>
        <v>0.53610739851496159</v>
      </c>
      <c r="BR38" s="229">
        <f>SUM(BR37)</f>
        <v>4823.0365999999995</v>
      </c>
      <c r="BS38" s="229">
        <f>SUM(BS37)</f>
        <v>5957.8687411764704</v>
      </c>
      <c r="BT38" s="229">
        <f>SUM(BT37)</f>
        <v>703</v>
      </c>
      <c r="BU38" s="229">
        <f>SUM(BU37)</f>
        <v>567</v>
      </c>
      <c r="BV38" s="230">
        <f t="shared" si="47"/>
        <v>0.56426503759398494</v>
      </c>
      <c r="BW38" s="229">
        <f>SUM(BW37)</f>
        <v>5673.5720999999994</v>
      </c>
      <c r="BX38" s="229">
        <f>SUM(BX37)</f>
        <v>6270.7902157894723</v>
      </c>
    </row>
    <row r="39" spans="1:78" s="181" customFormat="1" ht="23.25" customHeight="1" x14ac:dyDescent="0.2">
      <c r="A39" s="203" t="s">
        <v>20</v>
      </c>
      <c r="B39" s="227" t="s">
        <v>51</v>
      </c>
      <c r="C39" s="202" t="s">
        <v>42</v>
      </c>
      <c r="D39" s="247" t="s">
        <v>50</v>
      </c>
      <c r="E39" s="317" t="s">
        <v>40</v>
      </c>
      <c r="F39" s="198">
        <v>30</v>
      </c>
      <c r="G39" s="258">
        <v>29</v>
      </c>
      <c r="H39" s="246"/>
      <c r="I39" s="245"/>
      <c r="J39" s="245">
        <v>630</v>
      </c>
      <c r="K39" s="212">
        <v>12.332599999999999</v>
      </c>
      <c r="L39" s="225"/>
      <c r="M39" s="212">
        <f>K39</f>
        <v>12.332599999999999</v>
      </c>
      <c r="N39" s="224">
        <v>700</v>
      </c>
      <c r="O39" s="157">
        <f>(N39*M39)</f>
        <v>8632.82</v>
      </c>
      <c r="P39" s="157">
        <f>G39*$R$1</f>
        <v>17904.599999999999</v>
      </c>
      <c r="Q39" s="157">
        <f>(P39-((H39+I39)))+(J39)</f>
        <v>18534.599999999999</v>
      </c>
      <c r="R39" s="209">
        <f t="shared" si="4"/>
        <v>0.4657678072361961</v>
      </c>
      <c r="S39" s="222">
        <f>R39*100</f>
        <v>46.576780723619606</v>
      </c>
      <c r="T39" s="243">
        <v>46.6</v>
      </c>
      <c r="U39" s="220">
        <f t="shared" si="6"/>
        <v>676.54376206152801</v>
      </c>
      <c r="V39" s="219">
        <f>M39</f>
        <v>12.332599999999999</v>
      </c>
      <c r="W39" s="223"/>
      <c r="X39" s="218">
        <f>W39*V39</f>
        <v>0</v>
      </c>
      <c r="Y39" s="187">
        <f t="shared" si="9"/>
        <v>0</v>
      </c>
      <c r="Z39" s="217">
        <f t="shared" si="10"/>
        <v>0</v>
      </c>
      <c r="AA39" s="185">
        <f>($N39/$Z$3)*AE$3</f>
        <v>66.666666666666671</v>
      </c>
      <c r="AB39" s="214">
        <v>20</v>
      </c>
      <c r="AC39" s="215">
        <f t="shared" si="12"/>
        <v>0.13973034217085883</v>
      </c>
      <c r="AD39" s="214">
        <f>AB39*$M39</f>
        <v>246.65199999999999</v>
      </c>
      <c r="AE39" s="214">
        <f>(AD39/AE$3)*$Z$3</f>
        <v>2589.846</v>
      </c>
      <c r="AF39" s="216">
        <f>($N39/$Z$3)*AJ$3</f>
        <v>133.33333333333334</v>
      </c>
      <c r="AG39" s="214">
        <v>40</v>
      </c>
      <c r="AH39" s="215">
        <f t="shared" si="15"/>
        <v>0.13973034217085883</v>
      </c>
      <c r="AI39" s="214">
        <f>AG39*$M39</f>
        <v>493.30399999999997</v>
      </c>
      <c r="AJ39" s="214">
        <f>(AI39/AJ$3)*$Z$3</f>
        <v>2589.846</v>
      </c>
      <c r="AK39" s="185">
        <f>($N39/$Z$3)*AO$3</f>
        <v>200</v>
      </c>
      <c r="AL39" s="214">
        <v>60</v>
      </c>
      <c r="AM39" s="215">
        <f t="shared" si="19"/>
        <v>0.13973034217085881</v>
      </c>
      <c r="AN39" s="214">
        <f>AL39*$M39</f>
        <v>739.9559999999999</v>
      </c>
      <c r="AO39" s="214">
        <f>(AN39/AO$3)*$Z$3</f>
        <v>2589.8459999999995</v>
      </c>
      <c r="AP39" s="185">
        <f>($N39/$Z$3)*AT$3</f>
        <v>266.66666666666669</v>
      </c>
      <c r="AQ39" s="214">
        <v>80</v>
      </c>
      <c r="AR39" s="215">
        <f t="shared" si="23"/>
        <v>0.13973034217085883</v>
      </c>
      <c r="AS39" s="214">
        <f>AQ39*$M39</f>
        <v>986.60799999999995</v>
      </c>
      <c r="AT39" s="214">
        <f>(AS39/AT$3)*$Z$3</f>
        <v>2589.846</v>
      </c>
      <c r="AU39" s="185">
        <f>($N39/$Z$3)*AY$3</f>
        <v>300</v>
      </c>
      <c r="AV39" s="214">
        <v>80</v>
      </c>
      <c r="AW39" s="215">
        <f t="shared" si="27"/>
        <v>0.12420474859631894</v>
      </c>
      <c r="AX39" s="214">
        <f>AV39*$M39</f>
        <v>986.60799999999995</v>
      </c>
      <c r="AY39" s="214">
        <f>(AX39/AY$3)*$Z$3</f>
        <v>2302.085333333333</v>
      </c>
      <c r="AZ39" s="185">
        <f>($N39/$Z$3)*BD$3</f>
        <v>366.66666666666669</v>
      </c>
      <c r="BA39" s="214">
        <v>80</v>
      </c>
      <c r="BB39" s="215">
        <f t="shared" si="31"/>
        <v>0.10162206703335189</v>
      </c>
      <c r="BC39" s="214">
        <f>BA39*$M39</f>
        <v>986.60799999999995</v>
      </c>
      <c r="BD39" s="214">
        <f>(BC39/BD$3)*$Z$3</f>
        <v>1883.5243636363637</v>
      </c>
      <c r="BE39" s="185">
        <f>($N39/$Z$3)*BI$3</f>
        <v>433.33333333333337</v>
      </c>
      <c r="BF39" s="214">
        <v>80</v>
      </c>
      <c r="BG39" s="215">
        <f t="shared" si="35"/>
        <v>8.5987902874374661E-2</v>
      </c>
      <c r="BH39" s="214">
        <f>BF39*$M39</f>
        <v>986.60799999999995</v>
      </c>
      <c r="BI39" s="214">
        <f>(BH39/BI$3)*$Z$3</f>
        <v>1593.7513846153845</v>
      </c>
      <c r="BJ39" s="185">
        <f>($N39/$Z$3)*BN$3</f>
        <v>500.00000000000006</v>
      </c>
      <c r="BK39" s="214">
        <v>80</v>
      </c>
      <c r="BL39" s="215">
        <f t="shared" si="39"/>
        <v>7.4522849157791379E-2</v>
      </c>
      <c r="BM39" s="214">
        <f>BK39*$M39</f>
        <v>986.60799999999995</v>
      </c>
      <c r="BN39" s="214">
        <f>(BM39/BN$3)*$Z$3</f>
        <v>1381.2511999999999</v>
      </c>
      <c r="BO39" s="185">
        <f>($N39/$Z$3)*BS$3</f>
        <v>566.66666666666674</v>
      </c>
      <c r="BP39" s="214">
        <v>80</v>
      </c>
      <c r="BQ39" s="215">
        <f t="shared" si="43"/>
        <v>6.5755455139227689E-2</v>
      </c>
      <c r="BR39" s="214">
        <f>BP39*$M39</f>
        <v>986.60799999999995</v>
      </c>
      <c r="BS39" s="214">
        <f>(BR39/BS$3)*$Z$3</f>
        <v>1218.7510588235293</v>
      </c>
      <c r="BT39" s="185">
        <f>($N39/$Z$3)*BX$3</f>
        <v>633.33333333333337</v>
      </c>
      <c r="BU39" s="214">
        <v>80</v>
      </c>
      <c r="BV39" s="215">
        <f t="shared" si="47"/>
        <v>5.8833828282466874E-2</v>
      </c>
      <c r="BW39" s="242">
        <f>BU39*$M39</f>
        <v>986.60799999999995</v>
      </c>
      <c r="BX39" s="242">
        <f>(BW39/BX$3)*$Z$3</f>
        <v>1090.4614736842104</v>
      </c>
    </row>
    <row r="40" spans="1:78" s="228" customFormat="1" ht="23.25" customHeight="1" x14ac:dyDescent="0.2">
      <c r="A40" s="203" t="s">
        <v>20</v>
      </c>
      <c r="B40" s="227" t="s">
        <v>46</v>
      </c>
      <c r="C40" s="202" t="s">
        <v>42</v>
      </c>
      <c r="D40" s="247" t="s">
        <v>49</v>
      </c>
      <c r="E40" s="259" t="s">
        <v>44</v>
      </c>
      <c r="F40" s="198">
        <v>16</v>
      </c>
      <c r="G40" s="258">
        <v>16</v>
      </c>
      <c r="H40" s="257"/>
      <c r="I40" s="245">
        <v>630</v>
      </c>
      <c r="J40" s="245">
        <v>630</v>
      </c>
      <c r="K40" s="212">
        <v>11.772500000000001</v>
      </c>
      <c r="L40" s="256"/>
      <c r="M40" s="212">
        <f>K40</f>
        <v>11.772500000000001</v>
      </c>
      <c r="N40" s="255">
        <v>263</v>
      </c>
      <c r="O40" s="254">
        <f>(N40*M40)</f>
        <v>3096.1675</v>
      </c>
      <c r="P40" s="254">
        <f>G40*$R$1</f>
        <v>9878.4</v>
      </c>
      <c r="Q40" s="254">
        <f>(P40-((H40+I40)))+(J40)</f>
        <v>9878.4</v>
      </c>
      <c r="R40" s="209">
        <f t="shared" si="4"/>
        <v>0.31342803490443799</v>
      </c>
      <c r="S40" s="222">
        <f>R40*100</f>
        <v>31.342803490443799</v>
      </c>
      <c r="T40" s="251">
        <v>31.4</v>
      </c>
      <c r="U40" s="220">
        <f t="shared" si="6"/>
        <v>263.4799405393926</v>
      </c>
      <c r="V40" s="219">
        <f>M40</f>
        <v>11.772500000000001</v>
      </c>
      <c r="W40" s="223"/>
      <c r="X40" s="253">
        <f>W40*V40</f>
        <v>0</v>
      </c>
      <c r="Y40" s="187">
        <f t="shared" si="9"/>
        <v>0</v>
      </c>
      <c r="Z40" s="217">
        <f t="shared" si="10"/>
        <v>0</v>
      </c>
      <c r="AA40" s="185">
        <f>($N40/$Z$3)*AE$3</f>
        <v>25.047619047619047</v>
      </c>
      <c r="AB40" s="214">
        <v>10</v>
      </c>
      <c r="AC40" s="215">
        <f t="shared" si="12"/>
        <v>0.12513286564625853</v>
      </c>
      <c r="AD40" s="214">
        <f>AB40*$M40</f>
        <v>117.72500000000001</v>
      </c>
      <c r="AE40" s="214">
        <f>(AD40/AE$3)*$Z$3</f>
        <v>1236.1125000000002</v>
      </c>
      <c r="AF40" s="216">
        <f>($N40/$Z$3)*AJ$3</f>
        <v>50.095238095238095</v>
      </c>
      <c r="AG40" s="214">
        <v>15</v>
      </c>
      <c r="AH40" s="215">
        <f t="shared" si="15"/>
        <v>9.3849649234693883E-2</v>
      </c>
      <c r="AI40" s="214">
        <f>AG40*$M40</f>
        <v>176.58750000000001</v>
      </c>
      <c r="AJ40" s="214">
        <f>(AI40/AJ$3)*$Z$3</f>
        <v>927.08437500000002</v>
      </c>
      <c r="AK40" s="185">
        <f>($N40/$Z$3)*AO$3</f>
        <v>75.142857142857139</v>
      </c>
      <c r="AL40" s="214">
        <v>25</v>
      </c>
      <c r="AM40" s="215">
        <f t="shared" si="19"/>
        <v>0.10427738803854876</v>
      </c>
      <c r="AN40" s="214">
        <f>AL40*$M40</f>
        <v>294.3125</v>
      </c>
      <c r="AO40" s="214">
        <f>(AN40/AO$3)*$Z$3</f>
        <v>1030.09375</v>
      </c>
      <c r="AP40" s="185">
        <f>($N40/$Z$3)*AT$3</f>
        <v>100.19047619047619</v>
      </c>
      <c r="AQ40" s="214">
        <v>35</v>
      </c>
      <c r="AR40" s="215">
        <f t="shared" si="23"/>
        <v>0.10949125744047621</v>
      </c>
      <c r="AS40" s="214">
        <f>AQ40*$M40</f>
        <v>412.03750000000002</v>
      </c>
      <c r="AT40" s="214">
        <f>(AS40/AT$3)*$Z$3</f>
        <v>1081.5984375</v>
      </c>
      <c r="AU40" s="185">
        <f>($N40/$Z$3)*AY$3</f>
        <v>112.71428571428571</v>
      </c>
      <c r="AV40" s="214">
        <v>60</v>
      </c>
      <c r="AW40" s="215">
        <f t="shared" si="27"/>
        <v>0.16684382086167801</v>
      </c>
      <c r="AX40" s="214">
        <f>AV40*$M40</f>
        <v>706.35</v>
      </c>
      <c r="AY40" s="214">
        <f>(AX40/AY$3)*$Z$3</f>
        <v>1648.15</v>
      </c>
      <c r="AZ40" s="185">
        <f>($N40/$Z$3)*BD$3</f>
        <v>137.76190476190476</v>
      </c>
      <c r="BA40" s="214">
        <v>80</v>
      </c>
      <c r="BB40" s="215">
        <f t="shared" si="31"/>
        <v>0.18201144094001237</v>
      </c>
      <c r="BC40" s="214">
        <f>BA40*$M40</f>
        <v>941.80000000000007</v>
      </c>
      <c r="BD40" s="214">
        <f>(BC40/BD$3)*$Z$3</f>
        <v>1797.9818181818182</v>
      </c>
      <c r="BE40" s="185">
        <f>($N40/$Z$3)*BI$3</f>
        <v>162.8095238095238</v>
      </c>
      <c r="BF40" s="214">
        <v>100</v>
      </c>
      <c r="BG40" s="215">
        <f t="shared" si="35"/>
        <v>0.19251210099424385</v>
      </c>
      <c r="BH40" s="214">
        <f>BF40*$M40</f>
        <v>1177.25</v>
      </c>
      <c r="BI40" s="214">
        <f>(BH40/BI$3)*$Z$3</f>
        <v>1901.7115384615383</v>
      </c>
      <c r="BJ40" s="185">
        <f>($N40/$Z$3)*BN$3</f>
        <v>187.85714285714286</v>
      </c>
      <c r="BK40" s="214">
        <v>100</v>
      </c>
      <c r="BL40" s="215">
        <f t="shared" si="39"/>
        <v>0.16684382086167801</v>
      </c>
      <c r="BM40" s="214">
        <f>BK40*$M40</f>
        <v>1177.25</v>
      </c>
      <c r="BN40" s="214">
        <f>(BM40/BN$3)*$Z$3</f>
        <v>1648.15</v>
      </c>
      <c r="BO40" s="185">
        <f>($N40/$Z$3)*BS$3</f>
        <v>212.9047619047619</v>
      </c>
      <c r="BP40" s="214">
        <v>140</v>
      </c>
      <c r="BQ40" s="215">
        <f t="shared" si="43"/>
        <v>0.20610119047619049</v>
      </c>
      <c r="BR40" s="214">
        <f>BP40*$M40</f>
        <v>1648.15</v>
      </c>
      <c r="BS40" s="214">
        <f>(BR40/BS$3)*$Z$3</f>
        <v>2035.95</v>
      </c>
      <c r="BT40" s="185">
        <f>($N40/$Z$3)*BX$3</f>
        <v>237.95238095238096</v>
      </c>
      <c r="BU40" s="214">
        <v>160</v>
      </c>
      <c r="BV40" s="215">
        <f t="shared" si="47"/>
        <v>0.21075008950948806</v>
      </c>
      <c r="BW40" s="214">
        <f>BU40*$M40</f>
        <v>1883.6000000000001</v>
      </c>
      <c r="BX40" s="214">
        <f>(BW40/BX$3)*$Z$3</f>
        <v>2081.8736842105268</v>
      </c>
    </row>
    <row r="41" spans="1:78" s="181" customFormat="1" ht="23.25" customHeight="1" x14ac:dyDescent="0.2">
      <c r="A41" s="203" t="s">
        <v>20</v>
      </c>
      <c r="B41" s="227" t="s">
        <v>48</v>
      </c>
      <c r="C41" s="202" t="s">
        <v>42</v>
      </c>
      <c r="D41" s="247" t="s">
        <v>47</v>
      </c>
      <c r="E41" s="316" t="s">
        <v>40</v>
      </c>
      <c r="F41" s="198">
        <v>14</v>
      </c>
      <c r="G41" s="258">
        <v>13</v>
      </c>
      <c r="H41" s="246">
        <v>180</v>
      </c>
      <c r="I41" s="246"/>
      <c r="J41" s="245">
        <v>630</v>
      </c>
      <c r="K41" s="212">
        <v>12.5603</v>
      </c>
      <c r="L41" s="225"/>
      <c r="M41" s="212">
        <f>K41</f>
        <v>12.5603</v>
      </c>
      <c r="N41" s="224">
        <v>230</v>
      </c>
      <c r="O41" s="157">
        <f>(N41*M41)</f>
        <v>2888.8690000000001</v>
      </c>
      <c r="P41" s="157">
        <f>G41*$R$1</f>
        <v>8026.2</v>
      </c>
      <c r="Q41" s="157">
        <f>(P41-((H41+I41)))+(J41)</f>
        <v>8476.2000000000007</v>
      </c>
      <c r="R41" s="209">
        <f t="shared" si="4"/>
        <v>0.3408212406502914</v>
      </c>
      <c r="S41" s="222">
        <f>R41*100</f>
        <v>34.082124065029141</v>
      </c>
      <c r="T41" s="243">
        <v>33.4</v>
      </c>
      <c r="U41" s="220">
        <f>((((G41*$S$1)+630)*T41)/K41)/100</f>
        <v>230.183259953982</v>
      </c>
      <c r="V41" s="219">
        <f>M41</f>
        <v>12.5603</v>
      </c>
      <c r="W41" s="223"/>
      <c r="X41" s="218">
        <f>W41*V41</f>
        <v>0</v>
      </c>
      <c r="Y41" s="187">
        <f t="shared" si="9"/>
        <v>0</v>
      </c>
      <c r="Z41" s="217">
        <f t="shared" si="10"/>
        <v>0</v>
      </c>
      <c r="AA41" s="185">
        <f>($N41/$Z$3)*AE$3</f>
        <v>21.904761904761905</v>
      </c>
      <c r="AB41" s="214">
        <v>10</v>
      </c>
      <c r="AC41" s="215">
        <f t="shared" si="12"/>
        <v>0.15559230551426345</v>
      </c>
      <c r="AD41" s="214">
        <f>AB41*$M41</f>
        <v>125.60299999999999</v>
      </c>
      <c r="AE41" s="214">
        <f>(AD41/AE$3)*$Z$3</f>
        <v>1318.8315</v>
      </c>
      <c r="AF41" s="216">
        <f>($N41/$Z$3)*AJ$3</f>
        <v>43.80952380952381</v>
      </c>
      <c r="AG41" s="214">
        <v>30</v>
      </c>
      <c r="AH41" s="215">
        <f t="shared" si="15"/>
        <v>0.23338845827139518</v>
      </c>
      <c r="AI41" s="214">
        <f>AG41*$M41</f>
        <v>376.80899999999997</v>
      </c>
      <c r="AJ41" s="214">
        <f>(AI41/AJ$3)*$Z$3</f>
        <v>1978.2472499999999</v>
      </c>
      <c r="AK41" s="185">
        <f>($N41/$Z$3)*AO$3</f>
        <v>65.714285714285722</v>
      </c>
      <c r="AL41" s="214">
        <v>40</v>
      </c>
      <c r="AM41" s="215">
        <f t="shared" si="19"/>
        <v>0.20745640735235127</v>
      </c>
      <c r="AN41" s="214">
        <f>AL41*$M41</f>
        <v>502.41199999999998</v>
      </c>
      <c r="AO41" s="214">
        <f>(AN41/AO$3)*$Z$3</f>
        <v>1758.442</v>
      </c>
      <c r="AP41" s="185">
        <f>($N41/$Z$3)*AT$3</f>
        <v>87.61904761904762</v>
      </c>
      <c r="AQ41" s="214">
        <v>60</v>
      </c>
      <c r="AR41" s="215">
        <f t="shared" si="23"/>
        <v>0.23338845827139518</v>
      </c>
      <c r="AS41" s="214">
        <f>AQ41*$M41</f>
        <v>753.61799999999994</v>
      </c>
      <c r="AT41" s="214">
        <f>(AS41/AT$3)*$Z$3</f>
        <v>1978.2472499999999</v>
      </c>
      <c r="AU41" s="185">
        <f>($N41/$Z$3)*AY$3</f>
        <v>98.571428571428569</v>
      </c>
      <c r="AV41" s="214">
        <v>70</v>
      </c>
      <c r="AW41" s="215">
        <f t="shared" si="27"/>
        <v>0.24203247524440982</v>
      </c>
      <c r="AX41" s="214">
        <f>AV41*$M41</f>
        <v>879.221</v>
      </c>
      <c r="AY41" s="214">
        <f>(AX41/AY$3)*$Z$3</f>
        <v>2051.5156666666667</v>
      </c>
      <c r="AZ41" s="185">
        <f>($N41/$Z$3)*BD$3</f>
        <v>120.47619047619048</v>
      </c>
      <c r="BA41" s="214">
        <v>80</v>
      </c>
      <c r="BB41" s="215">
        <f t="shared" si="31"/>
        <v>0.22631608074801957</v>
      </c>
      <c r="BC41" s="214">
        <f>BA41*$M41</f>
        <v>1004.824</v>
      </c>
      <c r="BD41" s="214">
        <f>(BC41/BD$3)*$Z$3</f>
        <v>1918.3003636363635</v>
      </c>
      <c r="BE41" s="185">
        <f>($N41/$Z$3)*BI$3</f>
        <v>142.38095238095238</v>
      </c>
      <c r="BF41" s="214">
        <v>100</v>
      </c>
      <c r="BG41" s="215">
        <f t="shared" si="35"/>
        <v>0.23937277771425147</v>
      </c>
      <c r="BH41" s="214">
        <f>BF41*$M41</f>
        <v>1256.03</v>
      </c>
      <c r="BI41" s="214">
        <f>(BH41/BI$3)*$Z$3</f>
        <v>2028.9715384615386</v>
      </c>
      <c r="BJ41" s="185">
        <f>($N41/$Z$3)*BN$3</f>
        <v>164.28571428571428</v>
      </c>
      <c r="BK41" s="214">
        <v>120</v>
      </c>
      <c r="BL41" s="215">
        <f t="shared" si="39"/>
        <v>0.24894768882282153</v>
      </c>
      <c r="BM41" s="214">
        <f>BK41*$M41</f>
        <v>1507.2359999999999</v>
      </c>
      <c r="BN41" s="214">
        <f>(BM41/BN$3)*$Z$3</f>
        <v>2110.1304</v>
      </c>
      <c r="BO41" s="185">
        <f>($N41/$Z$3)*BS$3</f>
        <v>186.1904761904762</v>
      </c>
      <c r="BP41" s="214">
        <v>140</v>
      </c>
      <c r="BQ41" s="215">
        <f t="shared" si="43"/>
        <v>0.25626967967055159</v>
      </c>
      <c r="BR41" s="214">
        <f>BP41*$M41</f>
        <v>1758.442</v>
      </c>
      <c r="BS41" s="214">
        <f>(BR41/BS$3)*$Z$3</f>
        <v>2172.1930588235296</v>
      </c>
      <c r="BT41" s="185">
        <f>($N41/$Z$3)*BX$3</f>
        <v>208.0952380952381</v>
      </c>
      <c r="BU41" s="214">
        <v>180</v>
      </c>
      <c r="BV41" s="215">
        <f t="shared" si="47"/>
        <v>0.29480647360597284</v>
      </c>
      <c r="BW41" s="242">
        <f>BU41*$M41</f>
        <v>2260.8539999999998</v>
      </c>
      <c r="BX41" s="242">
        <f>(BW41/BX$3)*$Z$3</f>
        <v>2498.8386315789471</v>
      </c>
    </row>
    <row r="42" spans="1:78" s="228" customFormat="1" ht="23.25" customHeight="1" x14ac:dyDescent="0.2">
      <c r="A42" s="203" t="s">
        <v>20</v>
      </c>
      <c r="B42" s="227" t="s">
        <v>46</v>
      </c>
      <c r="C42" s="202" t="s">
        <v>42</v>
      </c>
      <c r="D42" s="247" t="s">
        <v>45</v>
      </c>
      <c r="E42" s="259" t="s">
        <v>44</v>
      </c>
      <c r="F42" s="198">
        <v>16</v>
      </c>
      <c r="G42" s="258">
        <v>16</v>
      </c>
      <c r="H42" s="257"/>
      <c r="I42" s="245"/>
      <c r="J42" s="245"/>
      <c r="K42" s="212">
        <v>11.772500000000001</v>
      </c>
      <c r="L42" s="256"/>
      <c r="M42" s="212">
        <f>K42</f>
        <v>11.772500000000001</v>
      </c>
      <c r="N42" s="255">
        <v>374</v>
      </c>
      <c r="O42" s="254">
        <f>(N42*M42)</f>
        <v>4402.915</v>
      </c>
      <c r="P42" s="254">
        <f>G42*$R$1</f>
        <v>9878.4</v>
      </c>
      <c r="Q42" s="254">
        <f>(P42-((H42+I42)))+(J42)</f>
        <v>9878.4</v>
      </c>
      <c r="R42" s="209">
        <f t="shared" si="4"/>
        <v>0.44571135001619699</v>
      </c>
      <c r="S42" s="222">
        <f>R42*100</f>
        <v>44.571135001619702</v>
      </c>
      <c r="T42" s="251">
        <v>44.6</v>
      </c>
      <c r="U42" s="220">
        <f t="shared" si="6"/>
        <v>374.24220853684432</v>
      </c>
      <c r="V42" s="219">
        <f>M42</f>
        <v>11.772500000000001</v>
      </c>
      <c r="W42" s="223"/>
      <c r="X42" s="253">
        <f>W42*V42</f>
        <v>0</v>
      </c>
      <c r="Y42" s="187">
        <f t="shared" si="9"/>
        <v>0</v>
      </c>
      <c r="Z42" s="217">
        <f t="shared" si="10"/>
        <v>0</v>
      </c>
      <c r="AA42" s="185">
        <f>($N42/$Z$3)*AE$3</f>
        <v>35.61904761904762</v>
      </c>
      <c r="AB42" s="214">
        <v>20</v>
      </c>
      <c r="AC42" s="215">
        <f t="shared" si="12"/>
        <v>0.25026573129251706</v>
      </c>
      <c r="AD42" s="214">
        <f>AB42*$M42</f>
        <v>235.45000000000002</v>
      </c>
      <c r="AE42" s="214">
        <f>(AD42/AE$3)*$Z$3</f>
        <v>2472.2250000000004</v>
      </c>
      <c r="AF42" s="216">
        <f>($N42/$Z$3)*AJ$3</f>
        <v>71.238095238095241</v>
      </c>
      <c r="AG42" s="214">
        <v>40</v>
      </c>
      <c r="AH42" s="215">
        <f t="shared" si="15"/>
        <v>0.25026573129251706</v>
      </c>
      <c r="AI42" s="214">
        <f>AG42*$M42</f>
        <v>470.90000000000003</v>
      </c>
      <c r="AJ42" s="214">
        <f>(AI42/AJ$3)*$Z$3</f>
        <v>2472.2250000000004</v>
      </c>
      <c r="AK42" s="185">
        <f>($N42/$Z$3)*AO$3</f>
        <v>106.85714285714286</v>
      </c>
      <c r="AL42" s="214">
        <v>89</v>
      </c>
      <c r="AM42" s="215">
        <f t="shared" si="19"/>
        <v>0.3712275014172336</v>
      </c>
      <c r="AN42" s="214">
        <f>AL42*$M42</f>
        <v>1047.7525000000001</v>
      </c>
      <c r="AO42" s="214">
        <f>(AN42/AO$3)*$Z$3</f>
        <v>3667.13375</v>
      </c>
      <c r="AP42" s="185">
        <f>($N42/$Z$3)*AT$3</f>
        <v>142.47619047619048</v>
      </c>
      <c r="AQ42" s="214">
        <v>109</v>
      </c>
      <c r="AR42" s="215">
        <f t="shared" si="23"/>
        <v>0.34098705888605446</v>
      </c>
      <c r="AS42" s="214">
        <f>AQ42*$M42</f>
        <v>1283.2025000000001</v>
      </c>
      <c r="AT42" s="214">
        <f>(AS42/AT$3)*$Z$3</f>
        <v>3368.4065625000003</v>
      </c>
      <c r="AU42" s="185">
        <f>($N42/$Z$3)*AY$3</f>
        <v>160.28571428571428</v>
      </c>
      <c r="AV42" s="214">
        <v>129</v>
      </c>
      <c r="AW42" s="215">
        <f t="shared" si="27"/>
        <v>0.35871421485260774</v>
      </c>
      <c r="AX42" s="214">
        <f>AV42*$M42</f>
        <v>1518.6525000000001</v>
      </c>
      <c r="AY42" s="214">
        <f>(AX42/AY$3)*$Z$3</f>
        <v>3543.5225</v>
      </c>
      <c r="AZ42" s="185">
        <f>($N42/$Z$3)*BD$3</f>
        <v>195.90476190476193</v>
      </c>
      <c r="BA42" s="214">
        <v>149</v>
      </c>
      <c r="BB42" s="215">
        <f t="shared" si="31"/>
        <v>0.33899630875077308</v>
      </c>
      <c r="BC42" s="214">
        <f>BA42*$M42</f>
        <v>1754.1025000000002</v>
      </c>
      <c r="BD42" s="214">
        <f>(BC42/BD$3)*$Z$3</f>
        <v>3348.7411363636365</v>
      </c>
      <c r="BE42" s="185">
        <f>($N42/$Z$3)*BI$3</f>
        <v>231.52380952380952</v>
      </c>
      <c r="BF42" s="214">
        <v>169</v>
      </c>
      <c r="BG42" s="215">
        <f t="shared" si="35"/>
        <v>0.32534545068027215</v>
      </c>
      <c r="BH42" s="214">
        <f>BF42*$M42</f>
        <v>1989.5525000000002</v>
      </c>
      <c r="BI42" s="214">
        <f>(BH42/BI$3)*$Z$3</f>
        <v>3213.8925000000004</v>
      </c>
      <c r="BJ42" s="185">
        <f>($N42/$Z$3)*BN$3</f>
        <v>267.14285714285717</v>
      </c>
      <c r="BK42" s="214">
        <v>209</v>
      </c>
      <c r="BL42" s="215">
        <f t="shared" si="39"/>
        <v>0.34870358560090714</v>
      </c>
      <c r="BM42" s="214">
        <f>BK42*$M42</f>
        <v>2460.4525000000003</v>
      </c>
      <c r="BN42" s="214">
        <f>(BM42/BN$3)*$Z$3</f>
        <v>3444.6335000000008</v>
      </c>
      <c r="BO42" s="185">
        <f>($N42/$Z$3)*BS$3</f>
        <v>302.76190476190476</v>
      </c>
      <c r="BP42" s="214">
        <v>249</v>
      </c>
      <c r="BQ42" s="215">
        <f t="shared" si="43"/>
        <v>0.36656568877551032</v>
      </c>
      <c r="BR42" s="214">
        <f>BP42*$M42</f>
        <v>2931.3525000000004</v>
      </c>
      <c r="BS42" s="214">
        <f>(BR42/BS$3)*$Z$3</f>
        <v>3621.0825000000009</v>
      </c>
      <c r="BT42" s="185">
        <f>($N42/$Z$3)*BX$3</f>
        <v>338.38095238095241</v>
      </c>
      <c r="BU42" s="214">
        <v>289</v>
      </c>
      <c r="BV42" s="215">
        <f t="shared" si="47"/>
        <v>0.38066734917651274</v>
      </c>
      <c r="BW42" s="214">
        <f>BU42*$M42</f>
        <v>3402.2525000000001</v>
      </c>
      <c r="BX42" s="214">
        <f>(BW42/BX$3)*$Z$3</f>
        <v>3760.3843421052634</v>
      </c>
    </row>
    <row r="43" spans="1:78" s="181" customFormat="1" ht="23.25" customHeight="1" x14ac:dyDescent="0.2">
      <c r="A43" s="203" t="s">
        <v>20</v>
      </c>
      <c r="B43" s="227" t="s">
        <v>43</v>
      </c>
      <c r="C43" s="202" t="s">
        <v>42</v>
      </c>
      <c r="D43" s="247" t="s">
        <v>41</v>
      </c>
      <c r="E43" s="317" t="s">
        <v>40</v>
      </c>
      <c r="F43" s="198">
        <v>20</v>
      </c>
      <c r="G43" s="198">
        <v>20</v>
      </c>
      <c r="H43" s="245"/>
      <c r="I43" s="245"/>
      <c r="J43" s="245"/>
      <c r="K43" s="212">
        <v>12.5603</v>
      </c>
      <c r="L43" s="225"/>
      <c r="M43" s="212">
        <f>K43</f>
        <v>12.5603</v>
      </c>
      <c r="N43" s="224">
        <v>306</v>
      </c>
      <c r="O43" s="157">
        <f>(N43*M43)</f>
        <v>3843.4517999999998</v>
      </c>
      <c r="P43" s="157">
        <f>G43*$R$1</f>
        <v>12348</v>
      </c>
      <c r="Q43" s="157">
        <f>(P43-((H43+I43)))+(J43)</f>
        <v>12348</v>
      </c>
      <c r="R43" s="209">
        <f t="shared" si="4"/>
        <v>0.31126107871720116</v>
      </c>
      <c r="S43" s="222">
        <v>44.4</v>
      </c>
      <c r="T43" s="251">
        <v>44.4</v>
      </c>
      <c r="U43" s="220">
        <f t="shared" si="6"/>
        <v>436.49530664076491</v>
      </c>
      <c r="V43" s="219">
        <f>M43</f>
        <v>12.5603</v>
      </c>
      <c r="W43" s="223"/>
      <c r="X43" s="218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29.142857142857142</v>
      </c>
      <c r="AB43" s="214">
        <v>15</v>
      </c>
      <c r="AC43" s="215">
        <f t="shared" si="12"/>
        <v>0.1602079081632653</v>
      </c>
      <c r="AD43" s="214">
        <f>AB43*$M43</f>
        <v>188.40449999999998</v>
      </c>
      <c r="AE43" s="214">
        <f>(AD43/AE$3)*$Z$3</f>
        <v>1978.2472499999999</v>
      </c>
      <c r="AF43" s="216">
        <f>($N43/$Z$3)*AJ$3</f>
        <v>58.285714285714285</v>
      </c>
      <c r="AG43" s="214">
        <v>40</v>
      </c>
      <c r="AH43" s="215">
        <f t="shared" si="15"/>
        <v>0.21361054421768708</v>
      </c>
      <c r="AI43" s="214">
        <f>AG43*$M43</f>
        <v>502.41199999999998</v>
      </c>
      <c r="AJ43" s="214">
        <f>(AI43/AJ$3)*$Z$3</f>
        <v>2637.663</v>
      </c>
      <c r="AK43" s="185">
        <f>($N43/$Z$3)*AO$3</f>
        <v>87.428571428571431</v>
      </c>
      <c r="AL43" s="214">
        <v>60</v>
      </c>
      <c r="AM43" s="215">
        <f t="shared" si="19"/>
        <v>0.21361054421768708</v>
      </c>
      <c r="AN43" s="214">
        <f>AL43*$M43</f>
        <v>753.61799999999994</v>
      </c>
      <c r="AO43" s="214">
        <f>(AN43/AO$3)*$Z$3</f>
        <v>2637.663</v>
      </c>
      <c r="AP43" s="185">
        <f>($N43/$Z$3)*AT$3</f>
        <v>116.57142857142857</v>
      </c>
      <c r="AQ43" s="214">
        <v>77</v>
      </c>
      <c r="AR43" s="215">
        <f t="shared" si="23"/>
        <v>0.20560014880952379</v>
      </c>
      <c r="AS43" s="214">
        <f>AQ43*$M43</f>
        <v>967.1431</v>
      </c>
      <c r="AT43" s="214">
        <f>(AS43/AT$3)*$Z$3</f>
        <v>2538.7506374999998</v>
      </c>
      <c r="AU43" s="185">
        <f>($N43/$Z$3)*AY$3</f>
        <v>131.14285714285714</v>
      </c>
      <c r="AV43" s="214">
        <v>87</v>
      </c>
      <c r="AW43" s="215">
        <f t="shared" si="27"/>
        <v>0.20649019274376418</v>
      </c>
      <c r="AX43" s="214">
        <f>AV43*$M43</f>
        <v>1092.7461000000001</v>
      </c>
      <c r="AY43" s="214">
        <f>(AX43/AY$3)*$Z$3</f>
        <v>2549.7409000000002</v>
      </c>
      <c r="AZ43" s="185">
        <f>($N43/$Z$3)*BD$3</f>
        <v>160.28571428571428</v>
      </c>
      <c r="BA43" s="214">
        <v>107</v>
      </c>
      <c r="BB43" s="215">
        <f t="shared" si="31"/>
        <v>0.20778480210265926</v>
      </c>
      <c r="BC43" s="214">
        <f>BA43*$M43</f>
        <v>1343.9521</v>
      </c>
      <c r="BD43" s="214">
        <f>(BC43/BD$3)*$Z$3</f>
        <v>2565.7267363636365</v>
      </c>
      <c r="BE43" s="185">
        <f>($N43/$Z$3)*BI$3</f>
        <v>189.42857142857142</v>
      </c>
      <c r="BF43" s="214">
        <v>120</v>
      </c>
      <c r="BG43" s="215">
        <f t="shared" si="35"/>
        <v>0.19717896389324957</v>
      </c>
      <c r="BH43" s="214">
        <f>BF43*$M43</f>
        <v>1507.2359999999999</v>
      </c>
      <c r="BI43" s="214">
        <f>(BH43/BI$3)*$Z$3</f>
        <v>2434.7658461538458</v>
      </c>
      <c r="BJ43" s="185">
        <f>($N43/$Z$3)*BN$3</f>
        <v>218.57142857142856</v>
      </c>
      <c r="BK43" s="214">
        <v>137</v>
      </c>
      <c r="BL43" s="215">
        <f t="shared" si="39"/>
        <v>0.19509763038548752</v>
      </c>
      <c r="BM43" s="214">
        <f>BK43*$M43</f>
        <v>1720.7610999999999</v>
      </c>
      <c r="BN43" s="214">
        <f>(BM43/BN$3)*$Z$3</f>
        <v>2409.0655400000001</v>
      </c>
      <c r="BO43" s="185">
        <f>($N43/$Z$3)*BS$3</f>
        <v>247.71428571428572</v>
      </c>
      <c r="BP43" s="214">
        <v>137</v>
      </c>
      <c r="BQ43" s="215">
        <f t="shared" si="43"/>
        <v>0.17214496798719486</v>
      </c>
      <c r="BR43" s="214">
        <f>BP43*$M43</f>
        <v>1720.7610999999999</v>
      </c>
      <c r="BS43" s="214">
        <f>(BR43/BS$3)*$Z$3</f>
        <v>2125.6460647058821</v>
      </c>
      <c r="BT43" s="185">
        <f>($N43/$Z$3)*BX$3</f>
        <v>276.85714285714283</v>
      </c>
      <c r="BU43" s="214">
        <v>167</v>
      </c>
      <c r="BV43" s="215">
        <f t="shared" si="47"/>
        <v>0.18775242570712494</v>
      </c>
      <c r="BW43" s="242">
        <f>BU43*$M43</f>
        <v>2097.5700999999999</v>
      </c>
      <c r="BX43" s="242">
        <f>(BW43/BX$3)*$Z$3</f>
        <v>2318.3669526315789</v>
      </c>
    </row>
    <row r="44" spans="1:78" s="228" customFormat="1" ht="23.25" customHeight="1" x14ac:dyDescent="0.25">
      <c r="A44" s="241" t="s">
        <v>39</v>
      </c>
      <c r="B44" s="240"/>
      <c r="C44" s="240"/>
      <c r="D44" s="239"/>
      <c r="E44" s="318"/>
      <c r="F44" s="229">
        <f>SUM(F39:F43)</f>
        <v>96</v>
      </c>
      <c r="G44" s="229">
        <f>SUM(G39:G43)</f>
        <v>94</v>
      </c>
      <c r="H44" s="229">
        <f>SUM(H39:H43)</f>
        <v>180</v>
      </c>
      <c r="I44" s="229">
        <f>SUM(I39:I43)</f>
        <v>630</v>
      </c>
      <c r="J44" s="229">
        <f>SUM(J39:J43)</f>
        <v>1890</v>
      </c>
      <c r="K44" s="237"/>
      <c r="L44" s="229">
        <f>SUM(L39:L43)</f>
        <v>0</v>
      </c>
      <c r="M44" s="237"/>
      <c r="N44" s="324">
        <f>SUM(N39:N43)</f>
        <v>1873</v>
      </c>
      <c r="O44" s="229">
        <f>SUM(O39:O43)</f>
        <v>22864.223299999998</v>
      </c>
      <c r="P44" s="229">
        <f>SUM(P39:P43)</f>
        <v>58035.6</v>
      </c>
      <c r="Q44" s="229">
        <f>SUM(Q39:Q43)</f>
        <v>59115.6</v>
      </c>
      <c r="R44" s="232">
        <f t="shared" si="4"/>
        <v>0.38677139875092187</v>
      </c>
      <c r="S44" s="236"/>
      <c r="T44" s="235"/>
      <c r="U44" s="234"/>
      <c r="V44" s="233"/>
      <c r="W44" s="229">
        <f>SUM(W39:W43)</f>
        <v>0</v>
      </c>
      <c r="X44" s="229">
        <f>SUM(X39:X43)</f>
        <v>0</v>
      </c>
      <c r="Y44" s="232">
        <f t="shared" si="9"/>
        <v>0</v>
      </c>
      <c r="Z44" s="231">
        <f t="shared" si="10"/>
        <v>0</v>
      </c>
      <c r="AA44" s="229">
        <f>SUM(AA39:AA43)</f>
        <v>178.38095238095238</v>
      </c>
      <c r="AB44" s="229">
        <f>SUM(AB39:AB43)</f>
        <v>75</v>
      </c>
      <c r="AC44" s="230">
        <f t="shared" si="12"/>
        <v>0.16231353906583035</v>
      </c>
      <c r="AD44" s="229">
        <f>SUM(AD39:AD43)</f>
        <v>913.83450000000005</v>
      </c>
      <c r="AE44" s="229">
        <f>SUM(AE39:AE43)</f>
        <v>9595.2622499999998</v>
      </c>
      <c r="AF44" s="229">
        <f>SUM(AF39:AF43)</f>
        <v>356.76190476190476</v>
      </c>
      <c r="AG44" s="229">
        <f>SUM(AG39:AG43)</f>
        <v>165</v>
      </c>
      <c r="AH44" s="230">
        <f t="shared" si="15"/>
        <v>0.17939538167590283</v>
      </c>
      <c r="AI44" s="229">
        <f>SUM(AI39:AI43)</f>
        <v>2020.0125</v>
      </c>
      <c r="AJ44" s="229">
        <f>SUM(AJ39:AJ43)</f>
        <v>10605.065625000001</v>
      </c>
      <c r="AK44" s="229">
        <f>SUM(AK39:AK43)</f>
        <v>535.14285714285711</v>
      </c>
      <c r="AL44" s="229">
        <f>SUM(AL39:AL43)</f>
        <v>274</v>
      </c>
      <c r="AM44" s="230">
        <f t="shared" si="19"/>
        <v>0.19763274837775477</v>
      </c>
      <c r="AN44" s="229">
        <f>SUM(AN39:AN43)</f>
        <v>3338.0509999999999</v>
      </c>
      <c r="AO44" s="229">
        <f>SUM(AO39:AO43)</f>
        <v>11683.1785</v>
      </c>
      <c r="AP44" s="229">
        <f>SUM(AP39:AP43)</f>
        <v>713.52380952380952</v>
      </c>
      <c r="AQ44" s="229">
        <f>SUM(AQ39:AQ43)</f>
        <v>361</v>
      </c>
      <c r="AR44" s="230">
        <f t="shared" si="23"/>
        <v>0.19549575556198365</v>
      </c>
      <c r="AS44" s="229">
        <f>SUM(AS39:AS43)</f>
        <v>4402.6091000000006</v>
      </c>
      <c r="AT44" s="229">
        <f>SUM(AT39:AT43)</f>
        <v>11556.8488875</v>
      </c>
      <c r="AU44" s="229">
        <f>SUM(AU39:AU43)</f>
        <v>802.71428571428567</v>
      </c>
      <c r="AV44" s="229">
        <f>SUM(AV39:AV43)</f>
        <v>426</v>
      </c>
      <c r="AW44" s="230">
        <f t="shared" si="27"/>
        <v>0.20459936801791745</v>
      </c>
      <c r="AX44" s="229">
        <f>SUM(AX39:AX43)</f>
        <v>5183.5776000000005</v>
      </c>
      <c r="AY44" s="229">
        <f>SUM(AY39:AY43)</f>
        <v>12095.0144</v>
      </c>
      <c r="AZ44" s="229">
        <f>SUM(AZ39:AZ43)</f>
        <v>981.09523809523807</v>
      </c>
      <c r="BA44" s="229">
        <f>SUM(BA39:BA43)</f>
        <v>496</v>
      </c>
      <c r="BB44" s="230">
        <f t="shared" si="31"/>
        <v>0.19477556547141225</v>
      </c>
      <c r="BC44" s="229">
        <f>SUM(BC39:BC43)</f>
        <v>6031.2865999999995</v>
      </c>
      <c r="BD44" s="229">
        <f>SUM(BD39:BD43)</f>
        <v>11514.274418181818</v>
      </c>
      <c r="BE44" s="229">
        <f>SUM(BE39:BE43)</f>
        <v>1159.4761904761904</v>
      </c>
      <c r="BF44" s="229">
        <f>SUM(BF39:BF43)</f>
        <v>569</v>
      </c>
      <c r="BG44" s="230">
        <f t="shared" si="35"/>
        <v>0.18900413440263328</v>
      </c>
      <c r="BH44" s="229">
        <f>SUM(BH39:BH43)</f>
        <v>6916.6765000000005</v>
      </c>
      <c r="BI44" s="229">
        <f>SUM(BI39:BI43)</f>
        <v>11173.092807692308</v>
      </c>
      <c r="BJ44" s="229">
        <f>SUM(BJ39:BJ43)</f>
        <v>1337.8571428571427</v>
      </c>
      <c r="BK44" s="229">
        <f>SUM(BK39:BK43)</f>
        <v>646</v>
      </c>
      <c r="BL44" s="230">
        <f t="shared" si="39"/>
        <v>0.18596158442103272</v>
      </c>
      <c r="BM44" s="229">
        <f>SUM(BM39:BM43)</f>
        <v>7852.3076000000001</v>
      </c>
      <c r="BN44" s="229">
        <f>SUM(BN39:BN43)</f>
        <v>10993.230640000002</v>
      </c>
      <c r="BO44" s="229">
        <f>SUM(BO39:BO43)</f>
        <v>1516.2380952380954</v>
      </c>
      <c r="BP44" s="229">
        <f>SUM(BP39:BP43)</f>
        <v>746</v>
      </c>
      <c r="BQ44" s="230">
        <f t="shared" si="43"/>
        <v>0.18901309776696748</v>
      </c>
      <c r="BR44" s="229">
        <f>SUM(BR39:BR43)</f>
        <v>9045.3135999999995</v>
      </c>
      <c r="BS44" s="229">
        <f>SUM(BS39:BS43)</f>
        <v>11173.622682352943</v>
      </c>
      <c r="BT44" s="229">
        <f>SUM(BT39:BT43)</f>
        <v>1694.6190476190479</v>
      </c>
      <c r="BU44" s="229">
        <f>SUM(BU39:BU43)</f>
        <v>876</v>
      </c>
      <c r="BV44" s="230">
        <f t="shared" si="47"/>
        <v>0.19876183417254545</v>
      </c>
      <c r="BW44" s="229">
        <f>SUM(BW39:BW43)</f>
        <v>10630.884600000001</v>
      </c>
      <c r="BX44" s="229">
        <f>SUM(BX39:BX43)</f>
        <v>11749.925084210527</v>
      </c>
    </row>
    <row r="45" spans="1:78" s="181" customFormat="1" ht="23.25" customHeight="1" x14ac:dyDescent="0.2">
      <c r="A45" s="203" t="s">
        <v>20</v>
      </c>
      <c r="B45" s="227" t="s">
        <v>38</v>
      </c>
      <c r="C45" s="202" t="s">
        <v>34</v>
      </c>
      <c r="D45" s="247" t="s">
        <v>37</v>
      </c>
      <c r="E45" s="319" t="s">
        <v>36</v>
      </c>
      <c r="F45" s="198">
        <v>9</v>
      </c>
      <c r="G45" s="198">
        <v>9</v>
      </c>
      <c r="H45" s="245"/>
      <c r="I45" s="245"/>
      <c r="J45" s="245"/>
      <c r="K45" s="249">
        <v>10.172800000000001</v>
      </c>
      <c r="L45" s="225"/>
      <c r="M45" s="212">
        <f>K45</f>
        <v>10.172800000000001</v>
      </c>
      <c r="N45" s="224">
        <v>170</v>
      </c>
      <c r="O45" s="157">
        <f>(N45*M45)</f>
        <v>1729.376</v>
      </c>
      <c r="P45" s="157">
        <f>G45*$R$1</f>
        <v>5556.5999999999995</v>
      </c>
      <c r="Q45" s="157">
        <f>(P45-((H45+I45)))+(J45)</f>
        <v>5556.5999999999995</v>
      </c>
      <c r="R45" s="209">
        <f t="shared" si="4"/>
        <v>0.31122916891624375</v>
      </c>
      <c r="S45" s="222">
        <f>R45*100</f>
        <v>31.122916891624374</v>
      </c>
      <c r="T45" s="248">
        <v>34</v>
      </c>
      <c r="U45" s="220">
        <f t="shared" si="6"/>
        <v>185.7152406417112</v>
      </c>
      <c r="V45" s="219">
        <f>M45</f>
        <v>10.172800000000001</v>
      </c>
      <c r="W45" s="223"/>
      <c r="X45" s="218">
        <f>W45*V45</f>
        <v>0</v>
      </c>
      <c r="Y45" s="187">
        <f t="shared" si="9"/>
        <v>0</v>
      </c>
      <c r="Z45" s="217">
        <f t="shared" si="10"/>
        <v>0</v>
      </c>
      <c r="AA45" s="185">
        <f>($N45/$Z$3)*AE$3</f>
        <v>16.19047619047619</v>
      </c>
      <c r="AB45" s="214">
        <v>10</v>
      </c>
      <c r="AC45" s="215">
        <f t="shared" si="12"/>
        <v>0.19222978080120939</v>
      </c>
      <c r="AD45" s="214">
        <f>AB45*$M45</f>
        <v>101.72800000000001</v>
      </c>
      <c r="AE45" s="214">
        <f>(AD45/AE$3)*$Z$3</f>
        <v>1068.144</v>
      </c>
      <c r="AF45" s="216">
        <f>($N45/$Z$3)*AJ$3</f>
        <v>32.38095238095238</v>
      </c>
      <c r="AG45" s="214">
        <v>20</v>
      </c>
      <c r="AH45" s="215">
        <f t="shared" si="15"/>
        <v>0.19222978080120939</v>
      </c>
      <c r="AI45" s="214">
        <f>AG45*$M45</f>
        <v>203.45600000000002</v>
      </c>
      <c r="AJ45" s="214">
        <f>(AI45/AJ$3)*$Z$3</f>
        <v>1068.144</v>
      </c>
      <c r="AK45" s="185">
        <f>($N45/$Z$3)*AO$3</f>
        <v>48.571428571428569</v>
      </c>
      <c r="AL45" s="214">
        <v>35</v>
      </c>
      <c r="AM45" s="215">
        <f t="shared" si="19"/>
        <v>0.22426807760141093</v>
      </c>
      <c r="AN45" s="214">
        <f>AL45*$M45</f>
        <v>356.048</v>
      </c>
      <c r="AO45" s="214">
        <f>(AN45/AO$3)*$Z$3</f>
        <v>1246.1679999999999</v>
      </c>
      <c r="AP45" s="185">
        <f>($N45/$Z$3)*AT$3</f>
        <v>64.761904761904759</v>
      </c>
      <c r="AQ45" s="214">
        <v>52</v>
      </c>
      <c r="AR45" s="215">
        <f t="shared" si="23"/>
        <v>0.24989871504157221</v>
      </c>
      <c r="AS45" s="214">
        <f>AQ45*$M45</f>
        <v>528.98559999999998</v>
      </c>
      <c r="AT45" s="214">
        <f>(AS45/AT$3)*$Z$3</f>
        <v>1388.5871999999999</v>
      </c>
      <c r="AU45" s="185">
        <f>($N45/$Z$3)*AY$3</f>
        <v>72.857142857142861</v>
      </c>
      <c r="AV45" s="214">
        <v>60</v>
      </c>
      <c r="AW45" s="215">
        <f t="shared" si="27"/>
        <v>0.25630637440161252</v>
      </c>
      <c r="AX45" s="214">
        <f>AV45*$M45</f>
        <v>610.36800000000005</v>
      </c>
      <c r="AY45" s="214">
        <f>(AX45/AY$3)*$Z$3</f>
        <v>1424.192</v>
      </c>
      <c r="AZ45" s="185">
        <f>($N45/$Z$3)*BD$3</f>
        <v>89.047619047619037</v>
      </c>
      <c r="BA45" s="214">
        <v>68</v>
      </c>
      <c r="BB45" s="215">
        <f t="shared" si="31"/>
        <v>0.23766591080876795</v>
      </c>
      <c r="BC45" s="214">
        <f>BA45*$M45</f>
        <v>691.75040000000001</v>
      </c>
      <c r="BD45" s="214">
        <f>(BC45/BD$3)*$Z$3</f>
        <v>1320.6143999999999</v>
      </c>
      <c r="BE45" s="185">
        <f>($N45/$Z$3)*BI$3</f>
        <v>105.23809523809524</v>
      </c>
      <c r="BF45" s="214">
        <v>85</v>
      </c>
      <c r="BG45" s="215">
        <f t="shared" si="35"/>
        <v>0.25137740566311995</v>
      </c>
      <c r="BH45" s="214">
        <f>BF45*$M45</f>
        <v>864.68799999999999</v>
      </c>
      <c r="BI45" s="214">
        <f>(BH45/BI$3)*$Z$3</f>
        <v>1396.8036923076922</v>
      </c>
      <c r="BJ45" s="185">
        <f>($N45/$Z$3)*BN$3</f>
        <v>121.42857142857142</v>
      </c>
      <c r="BK45" s="214">
        <v>105</v>
      </c>
      <c r="BL45" s="215">
        <f t="shared" si="39"/>
        <v>0.26912169312169315</v>
      </c>
      <c r="BM45" s="214">
        <f>BK45*$M45</f>
        <v>1068.144</v>
      </c>
      <c r="BN45" s="214">
        <f>(BM45/BN$3)*$Z$3</f>
        <v>1495.4015999999999</v>
      </c>
      <c r="BO45" s="185">
        <f>($N45/$Z$3)*BS$3</f>
        <v>137.61904761904762</v>
      </c>
      <c r="BP45" s="214">
        <v>120</v>
      </c>
      <c r="BQ45" s="215">
        <f t="shared" si="43"/>
        <v>0.27138321995464859</v>
      </c>
      <c r="BR45" s="214">
        <f>BP45*$M45</f>
        <v>1220.7360000000001</v>
      </c>
      <c r="BS45" s="214">
        <f>(BR45/BS$3)*$Z$3</f>
        <v>1507.9680000000001</v>
      </c>
      <c r="BT45" s="185">
        <f>($N45/$Z$3)*BX$3</f>
        <v>153.8095238095238</v>
      </c>
      <c r="BU45" s="214">
        <v>130</v>
      </c>
      <c r="BV45" s="215">
        <f t="shared" si="47"/>
        <v>0.26305127899112862</v>
      </c>
      <c r="BW45" s="242">
        <f>BU45*$M45</f>
        <v>1322.4640000000002</v>
      </c>
      <c r="BX45" s="242">
        <f>(BW45/BX$3)*$Z$3</f>
        <v>1461.6707368421053</v>
      </c>
    </row>
    <row r="46" spans="1:78" s="228" customFormat="1" ht="23.25" customHeight="1" x14ac:dyDescent="0.25">
      <c r="A46" s="241" t="s">
        <v>31</v>
      </c>
      <c r="B46" s="240"/>
      <c r="C46" s="240"/>
      <c r="D46" s="239"/>
      <c r="E46" s="238"/>
      <c r="F46" s="229">
        <f>SUM(F45:F45)</f>
        <v>9</v>
      </c>
      <c r="G46" s="229">
        <f>SUM(G45:G45)</f>
        <v>9</v>
      </c>
      <c r="H46" s="229">
        <f>SUM(H45:H45)</f>
        <v>0</v>
      </c>
      <c r="I46" s="229">
        <f>SUM(I45:I45)</f>
        <v>0</v>
      </c>
      <c r="J46" s="229">
        <f>SUM(J45:J45)</f>
        <v>0</v>
      </c>
      <c r="K46" s="237"/>
      <c r="L46" s="229">
        <f>SUM(L45:L45)</f>
        <v>0</v>
      </c>
      <c r="M46" s="237"/>
      <c r="N46" s="324">
        <f>SUM(N45:N45)</f>
        <v>170</v>
      </c>
      <c r="O46" s="229">
        <f>SUM(O45:O45)</f>
        <v>1729.376</v>
      </c>
      <c r="P46" s="229">
        <f>SUM(P45:P45)</f>
        <v>5556.5999999999995</v>
      </c>
      <c r="Q46" s="229">
        <f>SUM(Q45:Q45)</f>
        <v>5556.5999999999995</v>
      </c>
      <c r="R46" s="232">
        <f t="shared" si="4"/>
        <v>0.31122916891624375</v>
      </c>
      <c r="S46" s="236"/>
      <c r="T46" s="235"/>
      <c r="U46" s="234"/>
      <c r="V46" s="233"/>
      <c r="W46" s="229">
        <f>SUM(W20:W45)</f>
        <v>0</v>
      </c>
      <c r="X46" s="229">
        <f>SUM(X20:X45)</f>
        <v>0</v>
      </c>
      <c r="Y46" s="232">
        <f t="shared" si="9"/>
        <v>0</v>
      </c>
      <c r="Z46" s="231">
        <f t="shared" si="10"/>
        <v>0</v>
      </c>
      <c r="AA46" s="229">
        <f>SUM(AA45:AA45)</f>
        <v>16.19047619047619</v>
      </c>
      <c r="AB46" s="229">
        <f>SUM(AB45:AB45)</f>
        <v>10</v>
      </c>
      <c r="AC46" s="230">
        <f t="shared" si="12"/>
        <v>0.19222978080120939</v>
      </c>
      <c r="AD46" s="229">
        <f>SUM(AD45:AD45)</f>
        <v>101.72800000000001</v>
      </c>
      <c r="AE46" s="229">
        <f>SUM(AE45:AE45)</f>
        <v>1068.144</v>
      </c>
      <c r="AF46" s="229">
        <f>SUM(AF45:AF45)</f>
        <v>32.38095238095238</v>
      </c>
      <c r="AG46" s="229">
        <f>SUM(AG45:AG45)</f>
        <v>20</v>
      </c>
      <c r="AH46" s="230">
        <f t="shared" si="15"/>
        <v>0.19222978080120939</v>
      </c>
      <c r="AI46" s="229">
        <f>SUM(AI45:AI45)</f>
        <v>203.45600000000002</v>
      </c>
      <c r="AJ46" s="229">
        <f>SUM(AJ45:AJ45)</f>
        <v>1068.144</v>
      </c>
      <c r="AK46" s="229">
        <f>SUM(AK45:AK45)</f>
        <v>48.571428571428569</v>
      </c>
      <c r="AL46" s="229">
        <f>SUM(AL45:AL45)</f>
        <v>35</v>
      </c>
      <c r="AM46" s="230">
        <f t="shared" si="19"/>
        <v>0.22426807760141093</v>
      </c>
      <c r="AN46" s="229">
        <f>SUM(AN45:AN45)</f>
        <v>356.048</v>
      </c>
      <c r="AO46" s="229">
        <f>SUM(AO45:AO45)</f>
        <v>1246.1679999999999</v>
      </c>
      <c r="AP46" s="229">
        <f>SUM(AP45:AP45)</f>
        <v>64.761904761904759</v>
      </c>
      <c r="AQ46" s="229">
        <f>SUM(AQ45:AQ45)</f>
        <v>52</v>
      </c>
      <c r="AR46" s="230">
        <f t="shared" si="23"/>
        <v>0.24989871504157221</v>
      </c>
      <c r="AS46" s="229">
        <f>SUM(AS45:AS45)</f>
        <v>528.98559999999998</v>
      </c>
      <c r="AT46" s="229">
        <f>SUM(AT45:AT45)</f>
        <v>1388.5871999999999</v>
      </c>
      <c r="AU46" s="229">
        <f>SUM(AU45:AU45)</f>
        <v>72.857142857142861</v>
      </c>
      <c r="AV46" s="229">
        <f>SUM(AV45:AV45)</f>
        <v>60</v>
      </c>
      <c r="AW46" s="230">
        <f t="shared" si="27"/>
        <v>0.25630637440161252</v>
      </c>
      <c r="AX46" s="229">
        <f>SUM(AX45:AX45)</f>
        <v>610.36800000000005</v>
      </c>
      <c r="AY46" s="229">
        <f>SUM(AY45:AY45)</f>
        <v>1424.192</v>
      </c>
      <c r="AZ46" s="229">
        <f>SUM(AZ45:AZ45)</f>
        <v>89.047619047619037</v>
      </c>
      <c r="BA46" s="229">
        <f>SUM(BA45:BA45)</f>
        <v>68</v>
      </c>
      <c r="BB46" s="230">
        <f t="shared" si="31"/>
        <v>0.23766591080876795</v>
      </c>
      <c r="BC46" s="229">
        <f>SUM(BC45:BC45)</f>
        <v>691.75040000000001</v>
      </c>
      <c r="BD46" s="229">
        <f>SUM(BD45:BD45)</f>
        <v>1320.6143999999999</v>
      </c>
      <c r="BE46" s="229">
        <f>SUM(BE45:BE45)</f>
        <v>105.23809523809524</v>
      </c>
      <c r="BF46" s="229">
        <f>SUM(BF45:BF45)</f>
        <v>85</v>
      </c>
      <c r="BG46" s="230">
        <f t="shared" si="35"/>
        <v>0.25137740566311995</v>
      </c>
      <c r="BH46" s="229">
        <f>SUM(BH45:BH45)</f>
        <v>864.68799999999999</v>
      </c>
      <c r="BI46" s="229">
        <f>SUM(BI45:BI45)</f>
        <v>1396.8036923076922</v>
      </c>
      <c r="BJ46" s="229">
        <f>SUM(BJ45:BJ45)</f>
        <v>121.42857142857142</v>
      </c>
      <c r="BK46" s="229">
        <f>SUM(BK45:BK45)</f>
        <v>105</v>
      </c>
      <c r="BL46" s="230">
        <f t="shared" si="39"/>
        <v>0.26912169312169315</v>
      </c>
      <c r="BM46" s="229">
        <f>SUM(BM45:BM45)</f>
        <v>1068.144</v>
      </c>
      <c r="BN46" s="229">
        <f>SUM(BN45:BN45)</f>
        <v>1495.4015999999999</v>
      </c>
      <c r="BO46" s="229">
        <f>SUM(BO45:BO45)</f>
        <v>137.61904761904762</v>
      </c>
      <c r="BP46" s="229">
        <f>SUM(BP45:BP45)</f>
        <v>120</v>
      </c>
      <c r="BQ46" s="230">
        <f t="shared" si="43"/>
        <v>0.27138321995464859</v>
      </c>
      <c r="BR46" s="229">
        <f>SUM(BR45:BR45)</f>
        <v>1220.7360000000001</v>
      </c>
      <c r="BS46" s="229">
        <f>SUM(BS45:BS45)</f>
        <v>1507.9680000000001</v>
      </c>
      <c r="BT46" s="229">
        <f>SUM(BT45:BT45)</f>
        <v>153.8095238095238</v>
      </c>
      <c r="BU46" s="229">
        <f>SUM(BU45:BU45)</f>
        <v>130</v>
      </c>
      <c r="BV46" s="230">
        <f t="shared" si="47"/>
        <v>0.26305127899112862</v>
      </c>
      <c r="BW46" s="229">
        <f>SUM(BW45:BW45)</f>
        <v>1322.4640000000002</v>
      </c>
      <c r="BX46" s="229">
        <f>SUM(BX45:BX45)</f>
        <v>1461.6707368421053</v>
      </c>
      <c r="BY46" s="181"/>
      <c r="BZ46" s="181"/>
    </row>
    <row r="47" spans="1:78" s="181" customFormat="1" ht="23.25" customHeight="1" x14ac:dyDescent="0.25">
      <c r="A47" s="203" t="s">
        <v>30</v>
      </c>
      <c r="B47" s="227" t="s">
        <v>29</v>
      </c>
      <c r="C47" s="201" t="s">
        <v>28</v>
      </c>
      <c r="D47" s="226" t="s">
        <v>27</v>
      </c>
      <c r="E47" s="199" t="s">
        <v>21</v>
      </c>
      <c r="F47" s="198">
        <v>14</v>
      </c>
      <c r="G47" s="198">
        <v>13</v>
      </c>
      <c r="H47" s="197"/>
      <c r="I47" s="197"/>
      <c r="J47" s="213"/>
      <c r="K47" s="212">
        <v>23.332899999999999</v>
      </c>
      <c r="L47" s="225"/>
      <c r="M47" s="212">
        <f>K47</f>
        <v>23.332899999999999</v>
      </c>
      <c r="N47" s="224">
        <v>86</v>
      </c>
      <c r="O47" s="157">
        <f>(N47*M47)</f>
        <v>2006.6293999999998</v>
      </c>
      <c r="P47" s="157">
        <f>G47*$R$1</f>
        <v>8026.2</v>
      </c>
      <c r="Q47" s="157">
        <f>(P47-((H47+I47)))+(J47)</f>
        <v>8026.2</v>
      </c>
      <c r="R47" s="209">
        <f t="shared" si="4"/>
        <v>0.25000989260172934</v>
      </c>
      <c r="S47" s="222">
        <f>R47*100</f>
        <v>25.000989260172936</v>
      </c>
      <c r="T47" s="221">
        <v>25</v>
      </c>
      <c r="U47" s="220">
        <f t="shared" si="6"/>
        <v>85.996597079660063</v>
      </c>
      <c r="V47" s="219">
        <f>M47</f>
        <v>23.332899999999999</v>
      </c>
      <c r="W47" s="223"/>
      <c r="X47" s="218">
        <f>W47*V47</f>
        <v>0</v>
      </c>
      <c r="Y47" s="187">
        <f t="shared" si="9"/>
        <v>0</v>
      </c>
      <c r="Z47" s="217">
        <f t="shared" si="10"/>
        <v>0</v>
      </c>
      <c r="AA47" s="185">
        <f>($N47/$Z$3)*AE$3</f>
        <v>8.1904761904761898</v>
      </c>
      <c r="AB47" s="214">
        <v>0</v>
      </c>
      <c r="AC47" s="215">
        <f t="shared" si="12"/>
        <v>0</v>
      </c>
      <c r="AD47" s="214">
        <f>AB47*$M47</f>
        <v>0</v>
      </c>
      <c r="AE47" s="214">
        <f>(AD47/AE$3)*$Z$3</f>
        <v>0</v>
      </c>
      <c r="AF47" s="216">
        <f>($N47/$Z$3)*AJ$3</f>
        <v>16.38095238095238</v>
      </c>
      <c r="AG47" s="214">
        <v>0</v>
      </c>
      <c r="AH47" s="215">
        <f t="shared" si="15"/>
        <v>0</v>
      </c>
      <c r="AI47" s="214">
        <f>AG47*$M47</f>
        <v>0</v>
      </c>
      <c r="AJ47" s="214">
        <f>(AI47/AJ$3)*$Z$3</f>
        <v>0</v>
      </c>
      <c r="AK47" s="185">
        <f>($N47/$Z$3)*AO$3</f>
        <v>24.571428571428569</v>
      </c>
      <c r="AL47" s="214">
        <v>0</v>
      </c>
      <c r="AM47" s="215">
        <f t="shared" si="19"/>
        <v>0</v>
      </c>
      <c r="AN47" s="214">
        <f>AL47*$M47</f>
        <v>0</v>
      </c>
      <c r="AO47" s="214">
        <f>(AN47/AO$3)*$Z$3</f>
        <v>0</v>
      </c>
      <c r="AP47" s="185">
        <f>($N47/$Z$3)*AT$3</f>
        <v>32.761904761904759</v>
      </c>
      <c r="AQ47" s="214">
        <v>0</v>
      </c>
      <c r="AR47" s="215">
        <f t="shared" si="23"/>
        <v>0</v>
      </c>
      <c r="AS47" s="214">
        <f>AQ47*$M47</f>
        <v>0</v>
      </c>
      <c r="AT47" s="214">
        <f>(AS47/AT$3)*$Z$3</f>
        <v>0</v>
      </c>
      <c r="AU47" s="185">
        <f>($N47/$Z$3)*AY$3</f>
        <v>36.857142857142854</v>
      </c>
      <c r="AV47" s="214">
        <v>10</v>
      </c>
      <c r="AW47" s="215">
        <f t="shared" si="27"/>
        <v>6.7832141403569968E-2</v>
      </c>
      <c r="AX47" s="214">
        <f>AV47*$M47</f>
        <v>233.32899999999998</v>
      </c>
      <c r="AY47" s="214">
        <f>(AX47/AY$3)*$Z$3</f>
        <v>544.43433333333326</v>
      </c>
      <c r="AZ47" s="185">
        <f>($N47/$Z$3)*BD$3</f>
        <v>45.047619047619044</v>
      </c>
      <c r="BA47" s="214">
        <v>20</v>
      </c>
      <c r="BB47" s="215">
        <f t="shared" si="31"/>
        <v>0.11099804956947813</v>
      </c>
      <c r="BC47" s="214">
        <f>BA47*$M47</f>
        <v>466.65799999999996</v>
      </c>
      <c r="BD47" s="214">
        <f>(BC47/BD$3)*$Z$3</f>
        <v>890.89254545454537</v>
      </c>
      <c r="BE47" s="185">
        <f>($N47/$Z$3)*BI$3</f>
        <v>53.238095238095234</v>
      </c>
      <c r="BF47" s="214">
        <v>29</v>
      </c>
      <c r="BG47" s="215">
        <f t="shared" si="35"/>
        <v>0.13618606851024431</v>
      </c>
      <c r="BH47" s="214">
        <f>BF47*$M47</f>
        <v>676.65409999999997</v>
      </c>
      <c r="BI47" s="214">
        <f>(BH47/BI$3)*$Z$3</f>
        <v>1093.056623076923</v>
      </c>
      <c r="BJ47" s="185">
        <f>($N47/$Z$3)*BN$3</f>
        <v>61.428571428571423</v>
      </c>
      <c r="BK47" s="214">
        <v>40</v>
      </c>
      <c r="BL47" s="215">
        <f t="shared" si="39"/>
        <v>0.16279713936856791</v>
      </c>
      <c r="BM47" s="214">
        <f>BK47*$M47</f>
        <v>933.31599999999992</v>
      </c>
      <c r="BN47" s="214">
        <f>(BM47/BN$3)*$Z$3</f>
        <v>1306.6423999999997</v>
      </c>
      <c r="BO47" s="185">
        <f>($N47/$Z$3)*BS$3</f>
        <v>69.61904761904762</v>
      </c>
      <c r="BP47" s="214">
        <v>60</v>
      </c>
      <c r="BQ47" s="215">
        <f t="shared" si="43"/>
        <v>0.21546680210545754</v>
      </c>
      <c r="BR47" s="214">
        <f>BP47*$M47</f>
        <v>1399.9739999999999</v>
      </c>
      <c r="BS47" s="214">
        <f>(BR47/BS$3)*$Z$3</f>
        <v>1729.3796470588234</v>
      </c>
      <c r="BT47" s="185">
        <f>($N47/$Z$3)*BX$3</f>
        <v>77.809523809523796</v>
      </c>
      <c r="BU47" s="214">
        <v>70</v>
      </c>
      <c r="BV47" s="215">
        <f t="shared" si="47"/>
        <v>0.22491710044341626</v>
      </c>
      <c r="BW47" s="214">
        <f>BU47*$M47</f>
        <v>1633.3029999999999</v>
      </c>
      <c r="BX47" s="214">
        <f>(BW47/BX$3)*$Z$3</f>
        <v>1805.2296315789474</v>
      </c>
    </row>
    <row r="48" spans="1:78" s="181" customFormat="1" ht="23.25" hidden="1" customHeight="1" x14ac:dyDescent="0.25">
      <c r="A48" s="203"/>
      <c r="B48" s="202"/>
      <c r="C48" s="201" t="s">
        <v>26</v>
      </c>
      <c r="D48" s="200" t="s">
        <v>25</v>
      </c>
      <c r="E48" s="199" t="s">
        <v>21</v>
      </c>
      <c r="F48" s="198">
        <v>27</v>
      </c>
      <c r="G48" s="198">
        <v>8</v>
      </c>
      <c r="H48" s="197"/>
      <c r="I48" s="197"/>
      <c r="J48" s="213">
        <v>360</v>
      </c>
      <c r="K48" s="196"/>
      <c r="L48" s="211">
        <v>1</v>
      </c>
      <c r="M48" s="196"/>
      <c r="N48" s="325">
        <v>1</v>
      </c>
      <c r="O48" s="157">
        <f>(N48*M48)</f>
        <v>0</v>
      </c>
      <c r="P48" s="157">
        <f>G48*$R$1</f>
        <v>4939.2</v>
      </c>
      <c r="Q48" s="157">
        <f>(P48-((H48+I48)))+(J48)</f>
        <v>5299.2</v>
      </c>
      <c r="R48" s="209">
        <f t="shared" si="4"/>
        <v>0</v>
      </c>
      <c r="S48" s="222">
        <v>1</v>
      </c>
      <c r="T48" s="221"/>
      <c r="U48" s="220"/>
      <c r="V48" s="219">
        <f>M48</f>
        <v>0</v>
      </c>
      <c r="W48" s="211"/>
      <c r="X48" s="218">
        <f>W48*V48</f>
        <v>0</v>
      </c>
      <c r="Y48" s="187">
        <f t="shared" si="9"/>
        <v>0</v>
      </c>
      <c r="Z48" s="217"/>
      <c r="AA48" s="185"/>
      <c r="AB48" s="214"/>
      <c r="AC48" s="215">
        <f t="shared" si="12"/>
        <v>0</v>
      </c>
      <c r="AD48" s="214">
        <f>AB48*$M48</f>
        <v>0</v>
      </c>
      <c r="AE48" s="214">
        <f>(AD48/AE$3)*$Z$3</f>
        <v>0</v>
      </c>
      <c r="AF48" s="216"/>
      <c r="AG48" s="214"/>
      <c r="AH48" s="215">
        <f t="shared" si="15"/>
        <v>0</v>
      </c>
      <c r="AI48" s="214">
        <f>AG48*$M48</f>
        <v>0</v>
      </c>
      <c r="AJ48" s="214">
        <f>(AI48/AJ$3)*$Z$3</f>
        <v>0</v>
      </c>
      <c r="AK48" s="205"/>
      <c r="AL48" s="214"/>
      <c r="AM48" s="215">
        <f t="shared" si="19"/>
        <v>0</v>
      </c>
      <c r="AN48" s="214">
        <f>AL48*$M48</f>
        <v>0</v>
      </c>
      <c r="AO48" s="214">
        <f>(AN48/AO$3)*$Z$3</f>
        <v>0</v>
      </c>
      <c r="AP48" s="205"/>
      <c r="AQ48" s="214"/>
      <c r="AR48" s="215">
        <f t="shared" si="23"/>
        <v>0</v>
      </c>
      <c r="AS48" s="214">
        <f>AQ48*$M48</f>
        <v>0</v>
      </c>
      <c r="AT48" s="214">
        <f>(AS48/AT$3)*$Z$3</f>
        <v>0</v>
      </c>
      <c r="AU48" s="205"/>
      <c r="AV48" s="214"/>
      <c r="AW48" s="215">
        <f t="shared" si="27"/>
        <v>0</v>
      </c>
      <c r="AX48" s="214">
        <f>AV48*$M48</f>
        <v>0</v>
      </c>
      <c r="AY48" s="214">
        <f>(AX48/AY$3)*$Z$3</f>
        <v>0</v>
      </c>
      <c r="AZ48" s="205"/>
      <c r="BA48" s="214"/>
      <c r="BB48" s="215">
        <f t="shared" si="31"/>
        <v>0</v>
      </c>
      <c r="BC48" s="214">
        <f>BA48*$M48</f>
        <v>0</v>
      </c>
      <c r="BD48" s="214">
        <f>(BC48/BD$3)*$Z$3</f>
        <v>0</v>
      </c>
      <c r="BE48" s="205"/>
      <c r="BF48" s="214"/>
      <c r="BG48" s="215">
        <f t="shared" si="35"/>
        <v>0</v>
      </c>
      <c r="BH48" s="214">
        <f>BF48*$M48</f>
        <v>0</v>
      </c>
      <c r="BI48" s="214">
        <f>(BH48/BI$3)*$Z$3</f>
        <v>0</v>
      </c>
      <c r="BJ48" s="205"/>
      <c r="BK48" s="214"/>
      <c r="BL48" s="215">
        <f t="shared" si="39"/>
        <v>0</v>
      </c>
      <c r="BM48" s="214">
        <f>BK48*$M48</f>
        <v>0</v>
      </c>
      <c r="BN48" s="214">
        <f>(BM48/BN$3)*$Z$3</f>
        <v>0</v>
      </c>
      <c r="BO48" s="205"/>
      <c r="BP48" s="214"/>
      <c r="BQ48" s="215">
        <f t="shared" si="43"/>
        <v>0</v>
      </c>
      <c r="BR48" s="214">
        <f>BP48*$M48</f>
        <v>0</v>
      </c>
      <c r="BS48" s="214">
        <f>(BR48/BS$3)*$Z$3</f>
        <v>0</v>
      </c>
      <c r="BT48" s="205"/>
      <c r="BU48" s="214"/>
      <c r="BV48" s="215">
        <f t="shared" si="47"/>
        <v>0</v>
      </c>
      <c r="BW48" s="214">
        <f>BU48*$M48</f>
        <v>0</v>
      </c>
      <c r="BX48" s="214">
        <f>(BW48/BX$3)*$Z$3</f>
        <v>0</v>
      </c>
    </row>
    <row r="49" spans="1:76" s="181" customFormat="1" ht="23.25" hidden="1" customHeight="1" x14ac:dyDescent="0.35">
      <c r="A49" s="203" t="s">
        <v>20</v>
      </c>
      <c r="B49" s="202" t="s">
        <v>24</v>
      </c>
      <c r="C49" s="201" t="s">
        <v>23</v>
      </c>
      <c r="D49" s="200" t="s">
        <v>22</v>
      </c>
      <c r="E49" s="199" t="s">
        <v>21</v>
      </c>
      <c r="F49" s="198">
        <v>7</v>
      </c>
      <c r="G49" s="198">
        <v>7</v>
      </c>
      <c r="H49" s="197"/>
      <c r="I49" s="197"/>
      <c r="J49" s="213"/>
      <c r="K49" s="196"/>
      <c r="L49" s="211">
        <v>1</v>
      </c>
      <c r="M49" s="212"/>
      <c r="N49" s="325">
        <v>1</v>
      </c>
      <c r="O49" s="210">
        <f>Q49*0.0001</f>
        <v>0.43218000000000006</v>
      </c>
      <c r="P49" s="157">
        <f>G49*$R$1</f>
        <v>4321.8</v>
      </c>
      <c r="Q49" s="157">
        <f>(P49-((H49+I49)))+(J49)</f>
        <v>4321.8</v>
      </c>
      <c r="R49" s="209">
        <f t="shared" si="4"/>
        <v>1E-4</v>
      </c>
      <c r="S49" s="208">
        <v>1</v>
      </c>
      <c r="T49" s="208">
        <v>1</v>
      </c>
      <c r="U49" s="191"/>
      <c r="V49" s="190"/>
      <c r="W49" s="189"/>
      <c r="X49" s="188"/>
      <c r="Y49" s="207"/>
      <c r="Z49" s="186"/>
      <c r="AA49" s="205"/>
      <c r="AB49" s="182"/>
      <c r="AC49" s="204"/>
      <c r="AD49" s="182"/>
      <c r="AE49" s="182"/>
      <c r="AF49" s="206"/>
      <c r="AG49" s="182"/>
      <c r="AH49" s="204"/>
      <c r="AI49" s="182"/>
      <c r="AJ49" s="182"/>
      <c r="AK49" s="205"/>
      <c r="AL49" s="182"/>
      <c r="AM49" s="204"/>
      <c r="AN49" s="182"/>
      <c r="AO49" s="182"/>
      <c r="AP49" s="205"/>
      <c r="AQ49" s="182"/>
      <c r="AR49" s="204"/>
      <c r="AS49" s="182"/>
      <c r="AT49" s="182"/>
      <c r="AU49" s="205"/>
      <c r="AV49" s="182"/>
      <c r="AW49" s="204"/>
      <c r="AX49" s="182"/>
      <c r="AY49" s="182"/>
      <c r="AZ49" s="205"/>
      <c r="BA49" s="182"/>
      <c r="BB49" s="204"/>
      <c r="BC49" s="182"/>
      <c r="BD49" s="182"/>
      <c r="BE49" s="205"/>
      <c r="BF49" s="182"/>
      <c r="BG49" s="204"/>
      <c r="BH49" s="182"/>
      <c r="BI49" s="182"/>
      <c r="BJ49" s="205"/>
      <c r="BK49" s="182"/>
      <c r="BL49" s="204"/>
      <c r="BM49" s="182"/>
      <c r="BN49" s="182"/>
      <c r="BO49" s="205"/>
      <c r="BP49" s="182"/>
      <c r="BQ49" s="204"/>
      <c r="BR49" s="182"/>
      <c r="BS49" s="182"/>
      <c r="BT49" s="205"/>
      <c r="BU49" s="182"/>
      <c r="BV49" s="204"/>
      <c r="BW49" s="182"/>
      <c r="BX49" s="182"/>
    </row>
    <row r="50" spans="1:76" s="181" customFormat="1" ht="23.25" customHeight="1" x14ac:dyDescent="0.35">
      <c r="A50" s="203" t="s">
        <v>20</v>
      </c>
      <c r="B50" s="202" t="s">
        <v>19</v>
      </c>
      <c r="C50" s="201" t="s">
        <v>17</v>
      </c>
      <c r="D50" s="200" t="s">
        <v>18</v>
      </c>
      <c r="E50" s="199" t="s">
        <v>17</v>
      </c>
      <c r="F50" s="198">
        <v>17</v>
      </c>
      <c r="G50" s="198">
        <v>14</v>
      </c>
      <c r="H50" s="197"/>
      <c r="I50" s="197"/>
      <c r="J50" s="197"/>
      <c r="K50" s="196"/>
      <c r="L50" s="189"/>
      <c r="M50" s="195">
        <v>0.91</v>
      </c>
      <c r="N50" s="326">
        <f>O50/M50</f>
        <v>6933.876923076923</v>
      </c>
      <c r="O50" s="157">
        <f>((G50*O1))*R50</f>
        <v>6309.8280000000004</v>
      </c>
      <c r="P50" s="157">
        <f>G50*$O$1</f>
        <v>8643.6</v>
      </c>
      <c r="Q50" s="157">
        <f>(P50-((H50+I50)))+(J50)</f>
        <v>8643.6</v>
      </c>
      <c r="R50" s="194">
        <v>0.73</v>
      </c>
      <c r="S50" s="193"/>
      <c r="T50" s="192"/>
      <c r="U50" s="191"/>
      <c r="V50" s="190"/>
      <c r="W50" s="189"/>
      <c r="X50" s="188"/>
      <c r="Y50" s="187"/>
      <c r="Z50" s="186"/>
      <c r="AA50" s="185">
        <f>($N50/$Z$3)*AE$3</f>
        <v>660.36923076923074</v>
      </c>
      <c r="AB50" s="184">
        <f>AD50/$M$50</f>
        <v>325.27472527472526</v>
      </c>
      <c r="AC50" s="183">
        <f>AE50/$Q50</f>
        <v>0.3595724003887269</v>
      </c>
      <c r="AD50" s="182">
        <v>296</v>
      </c>
      <c r="AE50" s="182">
        <f>(AD50/AE$3)*$Z$3</f>
        <v>3108</v>
      </c>
      <c r="AF50" s="185">
        <f>($N50/$Z$3)*AJ$3</f>
        <v>1320.7384615384615</v>
      </c>
      <c r="AG50" s="184">
        <f>AI50/$M$50</f>
        <v>1107.6923076923076</v>
      </c>
      <c r="AH50" s="183">
        <f>AJ50/$Q50</f>
        <v>0.61224489795918369</v>
      </c>
      <c r="AI50" s="182">
        <v>1008</v>
      </c>
      <c r="AJ50" s="182">
        <f>(AI50/AJ$3)*$Z$3</f>
        <v>5292</v>
      </c>
      <c r="AK50" s="185">
        <f>($N50/$Z$3)*AO$3</f>
        <v>1981.1076923076921</v>
      </c>
      <c r="AL50" s="184">
        <f>AN50/$M$50</f>
        <v>1665.934065934066</v>
      </c>
      <c r="AM50" s="183">
        <f>AO50/$Q50</f>
        <v>0.61386459345643019</v>
      </c>
      <c r="AN50" s="182">
        <v>1516</v>
      </c>
      <c r="AO50" s="182">
        <f>(AN50/AO$3)*$Z$3</f>
        <v>5306</v>
      </c>
      <c r="AP50" s="185">
        <f>($N50/$Z$3)*AT$3</f>
        <v>2641.476923076923</v>
      </c>
      <c r="AQ50" s="184">
        <f>AS50/$M$50</f>
        <v>2250.5494505494503</v>
      </c>
      <c r="AR50" s="183">
        <f>AT50/$Q50</f>
        <v>0.62196307094266279</v>
      </c>
      <c r="AS50" s="182">
        <v>2048</v>
      </c>
      <c r="AT50" s="182">
        <f>(AS50/AT$3)*$Z$3</f>
        <v>5376</v>
      </c>
      <c r="AU50" s="185">
        <f>($N50/$Z$3)*AY$3</f>
        <v>2971.6615384615384</v>
      </c>
      <c r="AV50" s="184">
        <f>AX50/$M$50</f>
        <v>2854.9450549450548</v>
      </c>
      <c r="AW50" s="183">
        <f>AY50/$Q50</f>
        <v>0.70132815030774209</v>
      </c>
      <c r="AX50" s="182">
        <v>2598</v>
      </c>
      <c r="AY50" s="182">
        <f>(AX50/AY$3)*$Z$3</f>
        <v>6062</v>
      </c>
      <c r="AZ50" s="185">
        <f>($N50/$Z$3)*BD$3</f>
        <v>3632.0307692307692</v>
      </c>
      <c r="BA50" s="184">
        <f>BC50/$M$50</f>
        <v>3457.1428571428569</v>
      </c>
      <c r="BB50" s="183">
        <f>BD50/$Q50</f>
        <v>0.6948493683187561</v>
      </c>
      <c r="BC50" s="182">
        <v>3146</v>
      </c>
      <c r="BD50" s="182">
        <f>(BC50/BD$3)*$Z$3</f>
        <v>6006</v>
      </c>
      <c r="BE50" s="185">
        <f>($N50/$Z$3)*BI$3</f>
        <v>4292.3999999999996</v>
      </c>
      <c r="BF50" s="315">
        <f>BH50/$M$50</f>
        <v>3931.8681318681315</v>
      </c>
      <c r="BG50" s="183">
        <f>BI50/$Q50</f>
        <v>0.66868505644015841</v>
      </c>
      <c r="BH50" s="182">
        <v>3578</v>
      </c>
      <c r="BI50" s="182">
        <f>(BH50/BI$3)*$Z$3</f>
        <v>5779.8461538461534</v>
      </c>
      <c r="BJ50" s="185">
        <f>($N50/$Z$3)*BN$3</f>
        <v>4952.7692307692305</v>
      </c>
      <c r="BK50" s="315">
        <f>BM50/$M$50</f>
        <v>4516.4835164835167</v>
      </c>
      <c r="BL50" s="183">
        <f>BN50/$Q50</f>
        <v>0.66569484936831869</v>
      </c>
      <c r="BM50" s="182">
        <v>4110</v>
      </c>
      <c r="BN50" s="182">
        <f>(BM50/BN$3)*$Z$3</f>
        <v>5754</v>
      </c>
      <c r="BO50" s="185">
        <f>($N50/$Z$3)*BS$3</f>
        <v>5613.1384615384613</v>
      </c>
      <c r="BP50" s="184">
        <f>BR50/$M$50</f>
        <v>5162.6373626373625</v>
      </c>
      <c r="BQ50" s="183">
        <f>BS50/$Q50</f>
        <v>0.67141142171154178</v>
      </c>
      <c r="BR50" s="182">
        <v>4698</v>
      </c>
      <c r="BS50" s="182">
        <f>(BR50/BS$3)*$Z$3</f>
        <v>5803.4117647058829</v>
      </c>
      <c r="BT50" s="185">
        <f>($N50/$Z$3)*BX$3</f>
        <v>6273.5076923076922</v>
      </c>
      <c r="BU50" s="184">
        <f>BW50/$M$50</f>
        <v>5681.3186813186812</v>
      </c>
      <c r="BV50" s="183">
        <f>BX50/$Q50</f>
        <v>0.66109150427088126</v>
      </c>
      <c r="BW50" s="182">
        <v>5170</v>
      </c>
      <c r="BX50" s="182">
        <f>(BW50/BX$3)*$Z$3</f>
        <v>5714.2105263157891</v>
      </c>
    </row>
    <row r="51" spans="1:76" s="164" customFormat="1" ht="28.5" customHeight="1" thickBot="1" x14ac:dyDescent="0.35">
      <c r="A51" s="180"/>
      <c r="B51" s="179"/>
      <c r="C51" s="178"/>
      <c r="D51" s="177"/>
      <c r="E51" s="176"/>
      <c r="F51" s="165">
        <f>F31+F36+F38+F47+F49+F50+F48+F46+F44</f>
        <v>405</v>
      </c>
      <c r="G51" s="165">
        <f>G31+G36+G38+G47+G49+G50+G48+G46+G44</f>
        <v>374</v>
      </c>
      <c r="H51" s="165">
        <f>H31+H36+H38+H47+H49+H50+H48+H46+H44</f>
        <v>180</v>
      </c>
      <c r="I51" s="165">
        <f>I31+I36+I38+I47+I49+I50+I48+I46+I44</f>
        <v>3150</v>
      </c>
      <c r="J51" s="165">
        <f>J31+J36+J38+J47+J49+J50+J48+J46+J44</f>
        <v>10440</v>
      </c>
      <c r="K51" s="175"/>
      <c r="L51" s="165">
        <f>L31+L36+L38+L47+L49+L50+L48+L46+L44</f>
        <v>422</v>
      </c>
      <c r="M51" s="175"/>
      <c r="N51" s="327">
        <f>N31+N36+N38+N47+N49+N50+N48+N46+N44</f>
        <v>32579.876923076925</v>
      </c>
      <c r="O51" s="165">
        <f>O31+O36+O38+O47+O49+O50+O48+O46+O44</f>
        <v>135319.64848</v>
      </c>
      <c r="P51" s="167">
        <f>P31+P36+P38+P47+P49+P50+P48+P46+P44</f>
        <v>230907.60000000006</v>
      </c>
      <c r="Q51" s="167">
        <f>Q31+Q36++Q38+Q47+Q49+Q50+Q48+Q46+Q44</f>
        <v>238017.60000000006</v>
      </c>
      <c r="R51" s="174">
        <f>O51/Q51</f>
        <v>0.56852790919663065</v>
      </c>
      <c r="S51" s="173"/>
      <c r="T51" s="172"/>
      <c r="U51" s="171"/>
      <c r="V51" s="170"/>
      <c r="W51" s="165">
        <f>W31+W36+W38+W47+W49+W50+W48+W46+W44</f>
        <v>0</v>
      </c>
      <c r="X51" s="165">
        <f>X31+X36+X38+X47+X49+X50+X48+X46+X44</f>
        <v>0</v>
      </c>
      <c r="Y51" s="169">
        <f>X51/Q51</f>
        <v>0</v>
      </c>
      <c r="Z51" s="168">
        <f>W51/N51</f>
        <v>0</v>
      </c>
      <c r="AA51" s="167">
        <f>AA31+AA36+AA38+AA47+AA49+AA50+AA48+AA46+AA44</f>
        <v>3102.6549450549451</v>
      </c>
      <c r="AB51" s="165">
        <f>AB31+AB36+AB38+AB47+AB49+AB50+AB48+AB46+AB44</f>
        <v>2005.2747252747254</v>
      </c>
      <c r="AC51" s="166">
        <f>AE51/$Q51</f>
        <v>0.36457558243592059</v>
      </c>
      <c r="AD51" s="165">
        <f>AD31+AD36+AD38+AD47+AD49+AD50+AD48+AD46+AD44</f>
        <v>8264.3243000000002</v>
      </c>
      <c r="AE51" s="165">
        <f>AE31+AE36+AE38+AE47+AE49+AE50+AE48+AE46+AE44</f>
        <v>86775.405149999991</v>
      </c>
      <c r="AF51" s="165">
        <f>AF31+AF36+AF38+AF47+AF49+AF50+AF48+AF46+AF44</f>
        <v>6205.3098901098901</v>
      </c>
      <c r="AG51" s="165">
        <f>AG31+AG36+AG38+AG47+AG49+AG50+AG48+AG46+AG44</f>
        <v>4851.6923076923076</v>
      </c>
      <c r="AH51" s="166">
        <f>AJ51/$Q51</f>
        <v>0.40643962631334818</v>
      </c>
      <c r="AI51" s="165">
        <f>AI31+AI36+AI38+AI47+AI49+AI50+AI48+AI46+AI44</f>
        <v>18426.625599999999</v>
      </c>
      <c r="AJ51" s="165">
        <f>AJ31+AJ36+AJ38+AJ47+AJ49+AJ50+AJ48+AJ46+AJ44</f>
        <v>96739.784400000004</v>
      </c>
      <c r="AK51" s="165">
        <f>AK31+AK36+AK38+AK47+AK49+AK50+AK48+AK46+AK44</f>
        <v>9307.9648351648357</v>
      </c>
      <c r="AL51" s="165">
        <f>AL31+AL36+AL38+AL47+AL49+AL50+AL48+AL46+AL44</f>
        <v>7329.934065934066</v>
      </c>
      <c r="AM51" s="166">
        <f>AO51/$Q51</f>
        <v>0.41410077153958347</v>
      </c>
      <c r="AN51" s="165">
        <f>AN31+AN36+AN38+AN47+AN49+AN50+AN48+AN46+AN44</f>
        <v>28160.934799999995</v>
      </c>
      <c r="AO51" s="165">
        <f>AO31+AO36+AO38+AO47+AO49+AO50+AO48+AO46+AO44</f>
        <v>98563.271799999988</v>
      </c>
      <c r="AP51" s="167">
        <f>AP31+AP36+AP38+AP47+AP49+AP50+AP48+AP46+AP44</f>
        <v>12410.61978021978</v>
      </c>
      <c r="AQ51" s="165">
        <f>AQ31+AQ36+AQ38+AQ47+AQ49+AQ50+AQ48+AQ46+AQ44</f>
        <v>9885.5494505494498</v>
      </c>
      <c r="AR51" s="166">
        <f>AT51/$Q51</f>
        <v>0.42058595483065103</v>
      </c>
      <c r="AS51" s="165">
        <f>AS31+AS36+AS38+AS47+AS49+AS50+AS48+AS46+AS44</f>
        <v>38135.946500000005</v>
      </c>
      <c r="AT51" s="165">
        <f>AT31+AT36+AT38+AT47+AT49+AT50+AT48+AT46+AT44</f>
        <v>100106.85956249999</v>
      </c>
      <c r="AU51" s="167">
        <f>AU31+AU36+AU38+AU47+AU49+AU50+AU48+AU46+AU44</f>
        <v>13961.947252747252</v>
      </c>
      <c r="AV51" s="165">
        <f>AV31+AV36+AV38+AV47+AV49+AV50+AV48+AV46+AV44</f>
        <v>12545.945054945056</v>
      </c>
      <c r="AW51" s="166">
        <f>AY51/$Q51</f>
        <v>0.46702029247697074</v>
      </c>
      <c r="AX51" s="165">
        <f>AX31+AX36+AX38+AX47+AX49+AX50+AX48+AX46+AX44</f>
        <v>47639.592499999999</v>
      </c>
      <c r="AY51" s="165">
        <f>AY31+AY36+AY38+AY47+AY49+AY50+AY48+AY46+AY44</f>
        <v>111159.04916666666</v>
      </c>
      <c r="AZ51" s="165">
        <f>AZ31+AZ36+AZ38+AZ47+AZ49+AZ50+AZ48+AZ46+AZ44</f>
        <v>17064.602197802196</v>
      </c>
      <c r="BA51" s="165">
        <f>BA31+BA36+BA38+BA47+BA49+BA50+BA48+BA46+BA44</f>
        <v>15234.142857142857</v>
      </c>
      <c r="BB51" s="166">
        <f>BD51/$Q51</f>
        <v>0.4644316602866953</v>
      </c>
      <c r="BC51" s="165">
        <f>BC31+BC36+BC38+BC47+BC49+BC50+BC48+BC46+BC44</f>
        <v>57903.428600000007</v>
      </c>
      <c r="BD51" s="165">
        <f>BD31+BD36+BD38+BD47+BD49+BD50+BD48+BD46+BD44</f>
        <v>110542.90914545456</v>
      </c>
      <c r="BE51" s="165">
        <f>BE31+BE36+BE38+BE47+BE49+BE50+BE48+BE46+BE44</f>
        <v>20167.257142857143</v>
      </c>
      <c r="BF51" s="165">
        <f>BF31+BF36+BF38+BF47+BF49+BF50+BF48+BF46+BF44</f>
        <v>17859.86813186813</v>
      </c>
      <c r="BG51" s="166">
        <f>BI51/$Q51</f>
        <v>0.46577405824029544</v>
      </c>
      <c r="BH51" s="165">
        <f>BH31+BH36+BH38+BH47+BH49+BH50+BH48+BH46+BH44</f>
        <v>68629.119299999991</v>
      </c>
      <c r="BI51" s="165">
        <f>BI31+BI36+BI38+BI47+BI49+BI50+BI48+BI46+BI44</f>
        <v>110862.42348461537</v>
      </c>
      <c r="BJ51" s="167">
        <f>BJ31+BJ36+BJ38+BJ47+BJ49+BJ50+BJ48+BJ46+BJ44</f>
        <v>23269.912087912089</v>
      </c>
      <c r="BK51" s="165">
        <f>BK31+BK36+BK38+BK47+BK49+BK50+BK48+BK46+BK44</f>
        <v>20759.483516483517</v>
      </c>
      <c r="BL51" s="166">
        <f>BN51/$Q51</f>
        <v>0.46987616050241654</v>
      </c>
      <c r="BM51" s="165">
        <f>BM31+BM36+BM38+BM47+BM49+BM50+BM48+BM46+BM44</f>
        <v>79884.854300000006</v>
      </c>
      <c r="BN51" s="165">
        <f>BN31+BN36+BN38+BN47+BN49+BN50+BN48+BN46+BN44</f>
        <v>111838.79602000001</v>
      </c>
      <c r="BO51" s="167">
        <f>BO31+BO36+BO38+BO47+BO49+BO50+BO48+BO46+BO44</f>
        <v>26372.567032967028</v>
      </c>
      <c r="BP51" s="165">
        <f>BP31+BP36+BP38+BP47+BP49+BP50+BP48+BP46+BP44</f>
        <v>24044.637362637361</v>
      </c>
      <c r="BQ51" s="166">
        <f>BS51/$Q51</f>
        <v>0.48219659660857495</v>
      </c>
      <c r="BR51" s="165">
        <f>BR31+BR36+BR38+BR47+BR49+BR50+BR48+BR46+BR44</f>
        <v>92910.081099999996</v>
      </c>
      <c r="BS51" s="165">
        <f>BS31+BS36+BS38+BS47+BS49+BS50+BS48+BS46+BS44</f>
        <v>114771.27665294117</v>
      </c>
      <c r="BT51" s="167">
        <f>BT31+BT36+BT38+BT47+BT49+BT50+BT48+BT46+BT44</f>
        <v>29475.221978021978</v>
      </c>
      <c r="BU51" s="165">
        <f>BU31+BU36+BU38+BU47+BU49+BU50+BU48+BU46+BU44</f>
        <v>26953.31868131868</v>
      </c>
      <c r="BV51" s="166">
        <f>BX51/$Q51</f>
        <v>0.4895514096436564</v>
      </c>
      <c r="BW51" s="165">
        <f>BW31+BW36+BW38+BW47+BW49+BW50+BW48+BW46+BW44</f>
        <v>105424.53240000003</v>
      </c>
      <c r="BX51" s="165">
        <f>BX31+BX36+BX38+BX47+BX49+BX50+BX48+BX46+BX44</f>
        <v>116521.85159999998</v>
      </c>
    </row>
    <row r="52" spans="1:76" s="138" customFormat="1" ht="18.75" customHeight="1" x14ac:dyDescent="0.45">
      <c r="A52" s="163"/>
      <c r="B52" s="162"/>
      <c r="C52" s="161"/>
      <c r="D52" s="161"/>
      <c r="E52" s="160" t="s">
        <v>16</v>
      </c>
      <c r="F52" s="159">
        <f>F51-F36</f>
        <v>358</v>
      </c>
      <c r="G52" s="150">
        <f>J52-I52</f>
        <v>20.25</v>
      </c>
      <c r="H52" s="149"/>
      <c r="I52" s="158">
        <f>I51/360</f>
        <v>8.75</v>
      </c>
      <c r="J52" s="147">
        <f>J51/360</f>
        <v>29</v>
      </c>
      <c r="K52" s="129"/>
      <c r="L52" s="144"/>
      <c r="M52" s="146"/>
      <c r="N52" s="328"/>
      <c r="O52" s="144"/>
      <c r="P52" s="144"/>
      <c r="Q52" s="144"/>
      <c r="R52" s="143"/>
      <c r="S52" s="143"/>
      <c r="T52" s="145"/>
      <c r="U52" s="127"/>
      <c r="V52" s="16"/>
      <c r="W52" s="144"/>
      <c r="Y52" s="143"/>
      <c r="AA52" s="142" t="s">
        <v>15</v>
      </c>
      <c r="AB52" s="157">
        <f>AB51-AA51</f>
        <v>-1097.3802197802197</v>
      </c>
      <c r="AC52" s="156">
        <f>AC51-$R51</f>
        <v>-0.20395232676071007</v>
      </c>
      <c r="AD52" s="155"/>
      <c r="AE52" s="155"/>
      <c r="AF52" s="142" t="s">
        <v>15</v>
      </c>
      <c r="AG52" s="157">
        <f>AG51-AF51</f>
        <v>-1353.6175824175825</v>
      </c>
      <c r="AH52" s="156">
        <f>AH51-$R51</f>
        <v>-0.16208828288328248</v>
      </c>
      <c r="AI52" s="155"/>
      <c r="AJ52" s="155"/>
      <c r="AL52" s="157">
        <f>AL51-AK51</f>
        <v>-1978.0307692307697</v>
      </c>
      <c r="AM52" s="156">
        <f>AM51-$R51</f>
        <v>-0.15442713765704719</v>
      </c>
      <c r="AN52" s="155"/>
      <c r="AO52" s="155"/>
      <c r="AQ52" s="157">
        <f>AQ51-AP51</f>
        <v>-2525.0703296703305</v>
      </c>
      <c r="AR52" s="156">
        <f>AR51-$R51</f>
        <v>-0.14794195436597962</v>
      </c>
      <c r="AS52" s="155"/>
      <c r="AT52" s="155"/>
      <c r="AV52" s="157">
        <f>AV51-AU51</f>
        <v>-1416.002197802196</v>
      </c>
      <c r="AW52" s="156">
        <f>AW51-$R51</f>
        <v>-0.10150761671965991</v>
      </c>
      <c r="AX52" s="155"/>
      <c r="AY52" s="155"/>
      <c r="BA52" s="157">
        <f>BA51-AZ51</f>
        <v>-1830.4593406593394</v>
      </c>
      <c r="BB52" s="156">
        <f>BB51-$R51</f>
        <v>-0.10409624890993535</v>
      </c>
      <c r="BC52" s="155"/>
      <c r="BD52" s="155"/>
      <c r="BF52" s="157">
        <f>BF51-BE51</f>
        <v>-2307.3890109890126</v>
      </c>
      <c r="BG52" s="156">
        <f>BG51-$R51</f>
        <v>-0.10275385095633521</v>
      </c>
      <c r="BH52" s="155"/>
      <c r="BI52" s="155"/>
      <c r="BK52" s="157">
        <f>BK51-BJ51</f>
        <v>-2510.4285714285725</v>
      </c>
      <c r="BL52" s="156">
        <f>BL51-$R51</f>
        <v>-9.8651748694214114E-2</v>
      </c>
      <c r="BM52" s="155"/>
      <c r="BN52" s="155"/>
      <c r="BP52" s="157">
        <f>BP51-BO51</f>
        <v>-2327.9296703296677</v>
      </c>
      <c r="BQ52" s="156">
        <f>BQ51-$R51</f>
        <v>-8.6331312588055709E-2</v>
      </c>
      <c r="BR52" s="155"/>
      <c r="BS52" s="155"/>
      <c r="BU52" s="157">
        <f>BU51-BT51</f>
        <v>-2521.9032967032981</v>
      </c>
      <c r="BV52" s="156">
        <f>BV51-$R51</f>
        <v>-7.8976499552974255E-2</v>
      </c>
      <c r="BW52" s="155"/>
      <c r="BX52" s="155"/>
    </row>
    <row r="53" spans="1:76" s="138" customFormat="1" ht="18.75" customHeight="1" x14ac:dyDescent="0.45">
      <c r="A53" s="154"/>
      <c r="B53" s="153"/>
      <c r="C53" s="152"/>
      <c r="D53" s="152"/>
      <c r="E53" s="2"/>
      <c r="F53" s="151"/>
      <c r="G53" s="150">
        <f>G51+G52</f>
        <v>394.25</v>
      </c>
      <c r="H53" s="149"/>
      <c r="I53" s="148"/>
      <c r="J53" s="147"/>
      <c r="K53" s="129"/>
      <c r="L53" s="144"/>
      <c r="M53" s="146"/>
      <c r="N53" s="328"/>
      <c r="O53" s="144"/>
      <c r="P53" s="144"/>
      <c r="Q53" s="144"/>
      <c r="R53" s="143"/>
      <c r="S53" s="143"/>
      <c r="T53" s="145"/>
      <c r="U53" s="127"/>
      <c r="V53" s="16"/>
      <c r="W53" s="144"/>
      <c r="Y53" s="143"/>
      <c r="AA53" s="142"/>
      <c r="AB53" s="141"/>
      <c r="AC53" s="140"/>
      <c r="AD53" s="139"/>
      <c r="AE53" s="139"/>
      <c r="AF53" s="142"/>
      <c r="AG53" s="141"/>
      <c r="AH53" s="140"/>
      <c r="AI53" s="139"/>
      <c r="AJ53" s="139"/>
      <c r="AL53" s="141"/>
      <c r="AM53" s="140"/>
      <c r="AN53" s="139"/>
      <c r="AO53" s="139"/>
      <c r="AQ53" s="141"/>
      <c r="AR53" s="140"/>
      <c r="AS53" s="139"/>
      <c r="AT53" s="139"/>
      <c r="AV53" s="141"/>
      <c r="AW53" s="140"/>
      <c r="AX53" s="139"/>
      <c r="AY53" s="139"/>
      <c r="BA53" s="141"/>
      <c r="BB53" s="140"/>
      <c r="BC53" s="139"/>
      <c r="BD53" s="139"/>
      <c r="BF53" s="141"/>
      <c r="BG53" s="140"/>
      <c r="BH53" s="139"/>
      <c r="BI53" s="139"/>
      <c r="BK53" s="141"/>
      <c r="BL53" s="140"/>
      <c r="BM53" s="139"/>
      <c r="BN53" s="139"/>
      <c r="BP53" s="141"/>
      <c r="BQ53" s="140"/>
      <c r="BR53" s="139"/>
      <c r="BS53" s="139"/>
      <c r="BU53" s="141"/>
      <c r="BV53" s="140"/>
      <c r="BW53" s="139"/>
      <c r="BX53" s="139"/>
    </row>
    <row r="54" spans="1:76" ht="23.25" customHeight="1" x14ac:dyDescent="0.35">
      <c r="A54" s="135"/>
      <c r="B54" s="134"/>
      <c r="E54" s="137" t="s">
        <v>14</v>
      </c>
      <c r="F54" s="136">
        <v>0.63800000000000001</v>
      </c>
      <c r="G54" s="132"/>
      <c r="H54" s="131"/>
      <c r="I54" s="130"/>
      <c r="J54" s="129"/>
      <c r="K54" s="128"/>
      <c r="L54" s="111"/>
      <c r="M54" s="128"/>
      <c r="N54" s="329"/>
      <c r="O54" s="19"/>
      <c r="P54" s="19"/>
      <c r="Q54" s="19"/>
      <c r="R54" s="113"/>
      <c r="S54" s="113"/>
      <c r="T54" s="12"/>
      <c r="U54" s="127"/>
      <c r="V54" s="13"/>
      <c r="W54" s="126"/>
      <c r="Y54" s="125"/>
      <c r="AC54" s="136">
        <v>0.3798684442771959</v>
      </c>
      <c r="AH54" s="136">
        <v>0.44586720541689689</v>
      </c>
      <c r="AM54" s="136">
        <v>0.49243276877151032</v>
      </c>
      <c r="AR54" s="136">
        <v>0.50014508811395508</v>
      </c>
      <c r="AW54" s="136">
        <v>0.53911888571360056</v>
      </c>
      <c r="BB54" s="136">
        <v>0.5494730826696882</v>
      </c>
      <c r="BG54" s="136">
        <v>0.55091827049218911</v>
      </c>
      <c r="BL54" s="136">
        <v>0.5610206522976231</v>
      </c>
      <c r="BQ54" s="136">
        <v>0.56651535824369537</v>
      </c>
      <c r="BV54" s="136">
        <v>0.57861781470502682</v>
      </c>
    </row>
    <row r="55" spans="1:76" ht="23.25" customHeight="1" x14ac:dyDescent="0.35">
      <c r="A55" s="135"/>
      <c r="B55" s="134"/>
      <c r="E55" s="133">
        <v>44895</v>
      </c>
      <c r="F55" s="124"/>
      <c r="G55" s="132"/>
      <c r="H55" s="131"/>
      <c r="I55" s="130"/>
      <c r="J55" s="129"/>
      <c r="K55" s="128"/>
      <c r="L55" s="111"/>
      <c r="M55" s="128"/>
      <c r="N55" s="329"/>
      <c r="O55" s="19"/>
      <c r="P55" s="19"/>
      <c r="Q55" s="19"/>
      <c r="R55" s="110"/>
      <c r="S55" s="113"/>
      <c r="T55" s="12"/>
      <c r="U55" s="127"/>
      <c r="V55" s="13"/>
      <c r="W55" s="126"/>
      <c r="Y55" s="125"/>
    </row>
    <row r="56" spans="1:76" s="97" customFormat="1" ht="16.5" customHeight="1" x14ac:dyDescent="0.35">
      <c r="A56" s="40"/>
      <c r="B56" s="123"/>
      <c r="C56" s="9"/>
      <c r="D56" s="9"/>
      <c r="E56" s="10"/>
      <c r="F56" s="124"/>
      <c r="G56" s="76">
        <v>29</v>
      </c>
      <c r="H56" s="120"/>
      <c r="I56" s="119"/>
      <c r="J56" s="118">
        <v>6630</v>
      </c>
      <c r="K56" s="117"/>
      <c r="L56" s="116"/>
      <c r="M56" s="117"/>
      <c r="N56" s="116"/>
      <c r="O56" s="115"/>
      <c r="P56" s="115"/>
      <c r="Q56" s="337"/>
      <c r="R56" s="110"/>
      <c r="S56" s="113"/>
      <c r="T56" s="112"/>
      <c r="U56" s="27"/>
      <c r="V56" s="9"/>
      <c r="W56" s="111"/>
      <c r="Y56" s="110"/>
    </row>
    <row r="57" spans="1:76" s="97" customFormat="1" ht="24" customHeight="1" x14ac:dyDescent="0.35">
      <c r="A57" s="40"/>
      <c r="B57" s="123"/>
      <c r="C57" s="9"/>
      <c r="D57" s="9"/>
      <c r="E57" s="122"/>
      <c r="F57" s="371"/>
      <c r="G57" s="76"/>
      <c r="H57" s="120"/>
      <c r="I57" s="119"/>
      <c r="J57" s="118"/>
      <c r="K57" s="117"/>
      <c r="L57" s="116"/>
      <c r="M57" s="117"/>
      <c r="N57" s="116"/>
      <c r="O57" s="115"/>
      <c r="P57" s="115"/>
      <c r="Q57" s="374"/>
      <c r="R57" s="113"/>
      <c r="S57" s="113"/>
      <c r="T57" s="112"/>
      <c r="U57" s="27"/>
      <c r="V57" s="9"/>
      <c r="W57" s="111"/>
      <c r="Y57" s="110"/>
      <c r="AA57" s="15"/>
    </row>
    <row r="58" spans="1:76" s="97" customFormat="1" ht="22.5" customHeight="1" x14ac:dyDescent="0.35">
      <c r="A58" s="96"/>
      <c r="B58" s="109">
        <v>2.6212</v>
      </c>
      <c r="C58" s="94">
        <v>420</v>
      </c>
      <c r="D58" s="94">
        <f>B58*C58</f>
        <v>1100.904</v>
      </c>
      <c r="E58" s="93"/>
      <c r="F58" s="372"/>
      <c r="G58" s="76"/>
      <c r="H58" s="85" t="s">
        <v>13</v>
      </c>
      <c r="I58" s="85" t="s">
        <v>12</v>
      </c>
      <c r="J58" s="85"/>
      <c r="K58" s="107"/>
      <c r="L58" s="105"/>
      <c r="M58" s="106"/>
      <c r="N58" s="105"/>
      <c r="O58" s="104" t="s">
        <v>11</v>
      </c>
      <c r="P58" s="104"/>
      <c r="Q58" s="343"/>
      <c r="R58" s="102"/>
      <c r="S58" s="102"/>
      <c r="T58" s="101"/>
      <c r="U58" s="54"/>
      <c r="V58" s="100"/>
      <c r="W58" s="99"/>
      <c r="Y58" s="98"/>
      <c r="AA58" s="15"/>
    </row>
    <row r="59" spans="1:76" s="52" customFormat="1" x14ac:dyDescent="0.25">
      <c r="A59" s="96" t="s">
        <v>10</v>
      </c>
      <c r="B59" s="95">
        <v>3.6211000000000002</v>
      </c>
      <c r="C59" s="86">
        <v>60</v>
      </c>
      <c r="D59" s="94">
        <f>B59*C59</f>
        <v>217.26600000000002</v>
      </c>
      <c r="E59" s="93"/>
      <c r="F59" s="373"/>
      <c r="G59" s="76"/>
      <c r="H59" s="92">
        <v>30</v>
      </c>
      <c r="I59" s="20">
        <f>(H59*$S$1)</f>
        <v>18522</v>
      </c>
      <c r="J59" s="91">
        <v>0.46600000000000003</v>
      </c>
      <c r="K59" s="69">
        <f>I59*J59</f>
        <v>8631.2520000000004</v>
      </c>
      <c r="L59" s="89"/>
      <c r="M59" s="90"/>
      <c r="N59" s="89"/>
      <c r="O59" s="82"/>
      <c r="P59" s="82"/>
      <c r="Q59" s="351"/>
      <c r="R59" s="88"/>
      <c r="S59" s="88"/>
      <c r="T59" s="55"/>
      <c r="U59" s="54"/>
      <c r="V59" s="48"/>
      <c r="W59" s="79"/>
      <c r="Y59" s="87"/>
      <c r="AA59" s="25"/>
    </row>
    <row r="60" spans="1:76" s="52" customFormat="1" x14ac:dyDescent="0.25">
      <c r="A60" s="42">
        <f>D60/C60</f>
        <v>2.7461875</v>
      </c>
      <c r="B60" s="78"/>
      <c r="C60" s="86">
        <f>C58+C59</f>
        <v>480</v>
      </c>
      <c r="D60" s="86">
        <f>D58+D59</f>
        <v>1318.17</v>
      </c>
      <c r="E60" s="77"/>
      <c r="F60" s="373"/>
      <c r="G60" s="76"/>
      <c r="H60" s="85" t="s">
        <v>9</v>
      </c>
      <c r="I60" s="85" t="s">
        <v>8</v>
      </c>
      <c r="J60" s="85" t="s">
        <v>7</v>
      </c>
      <c r="K60" s="84" t="s">
        <v>6</v>
      </c>
      <c r="L60" s="84" t="s">
        <v>5</v>
      </c>
      <c r="M60" s="84" t="s">
        <v>4</v>
      </c>
      <c r="N60" s="83" t="s">
        <v>3</v>
      </c>
      <c r="O60" s="83" t="s">
        <v>2</v>
      </c>
      <c r="P60" s="82"/>
      <c r="Q60" s="351"/>
      <c r="R60" s="56"/>
      <c r="S60" s="56"/>
      <c r="T60" s="80"/>
      <c r="U60" s="54"/>
      <c r="V60" s="39"/>
      <c r="W60" s="79"/>
      <c r="Y60" s="48"/>
      <c r="AA60" s="25"/>
    </row>
    <row r="61" spans="1:76" s="52" customFormat="1" x14ac:dyDescent="0.25">
      <c r="A61" s="42"/>
      <c r="B61" s="78"/>
      <c r="C61" s="78"/>
      <c r="D61" s="78"/>
      <c r="E61" s="77"/>
      <c r="F61" s="373"/>
      <c r="G61" s="76" t="s">
        <v>1</v>
      </c>
      <c r="H61" s="70">
        <v>100</v>
      </c>
      <c r="I61" s="21">
        <v>12.332599999999999</v>
      </c>
      <c r="J61" s="20">
        <f>I61*H61</f>
        <v>1233.26</v>
      </c>
      <c r="K61" s="69">
        <f>K59-J61-J62-J63-J64-J65-J66-J67</f>
        <v>7397.9920000000002</v>
      </c>
      <c r="L61" s="21">
        <v>2.6002000000000001</v>
      </c>
      <c r="M61" s="70">
        <f>K61/L61</f>
        <v>2845.162679793862</v>
      </c>
      <c r="N61" s="70">
        <f>H61+M61+H62+H63+H64+H65+H66+H67</f>
        <v>2945.162679793862</v>
      </c>
      <c r="O61" s="21">
        <f>K59/N61</f>
        <v>2.9306537323785862</v>
      </c>
      <c r="P61" s="73"/>
      <c r="Q61" s="358"/>
      <c r="R61" s="56"/>
      <c r="S61" s="56"/>
      <c r="T61" s="55"/>
      <c r="U61" s="54"/>
      <c r="V61" s="48"/>
      <c r="W61" s="48"/>
      <c r="Y61" s="48"/>
      <c r="AA61" s="25"/>
    </row>
    <row r="62" spans="1:76" s="52" customFormat="1" x14ac:dyDescent="0.25">
      <c r="A62" s="42"/>
      <c r="B62" s="78"/>
      <c r="C62" s="78"/>
      <c r="D62" s="78"/>
      <c r="E62" s="77"/>
      <c r="F62" s="373"/>
      <c r="G62" s="76" t="s">
        <v>0</v>
      </c>
      <c r="H62" s="70"/>
      <c r="I62" s="21"/>
      <c r="J62" s="20">
        <f>I62*H62</f>
        <v>0</v>
      </c>
      <c r="K62" s="75"/>
      <c r="L62" s="74"/>
      <c r="M62" s="69"/>
      <c r="N62" s="67"/>
      <c r="O62" s="73"/>
      <c r="P62" s="73"/>
      <c r="Q62" s="358"/>
      <c r="R62" s="56"/>
      <c r="S62" s="56"/>
      <c r="T62" s="55"/>
      <c r="U62" s="54"/>
      <c r="V62" s="48"/>
      <c r="W62" s="48"/>
      <c r="Y62" s="48"/>
      <c r="AA62" s="25"/>
    </row>
    <row r="63" spans="1:76" s="52" customFormat="1" x14ac:dyDescent="0.35">
      <c r="A63" s="42"/>
      <c r="B63" s="42"/>
      <c r="C63" s="42"/>
      <c r="D63" s="42"/>
      <c r="E63" s="65"/>
      <c r="F63" s="41"/>
      <c r="G63" s="71"/>
      <c r="H63" s="70"/>
      <c r="I63" s="21"/>
      <c r="J63" s="20">
        <f>I63*H63</f>
        <v>0</v>
      </c>
      <c r="K63" s="21"/>
      <c r="L63" s="68"/>
      <c r="M63" s="69"/>
      <c r="N63" s="68"/>
      <c r="O63" s="67"/>
      <c r="P63" s="67"/>
      <c r="Q63" s="363"/>
      <c r="R63" s="56"/>
      <c r="S63" s="56"/>
      <c r="T63" s="55"/>
      <c r="U63" s="54"/>
      <c r="V63" s="48"/>
      <c r="W63" s="53"/>
      <c r="Y63" s="48"/>
      <c r="AA63" s="25"/>
    </row>
    <row r="64" spans="1:76" s="52" customFormat="1" x14ac:dyDescent="0.35">
      <c r="A64" s="42"/>
      <c r="B64" s="42"/>
      <c r="C64" s="42"/>
      <c r="D64" s="42"/>
      <c r="E64" s="65"/>
      <c r="F64" s="41"/>
      <c r="G64" s="40"/>
      <c r="H64" s="63"/>
      <c r="I64" s="21"/>
      <c r="J64" s="20">
        <f t="shared" ref="J64:J69" si="51">I64*H64</f>
        <v>0</v>
      </c>
      <c r="K64" s="57"/>
      <c r="L64" s="53"/>
      <c r="M64" s="62"/>
      <c r="N64" s="61"/>
      <c r="O64" s="48"/>
      <c r="P64" s="48"/>
      <c r="Q64" s="60"/>
      <c r="R64" s="48"/>
      <c r="S64" s="56"/>
      <c r="T64" s="55"/>
      <c r="U64" s="54"/>
      <c r="V64" s="48"/>
      <c r="W64" s="53"/>
      <c r="Y64" s="48"/>
      <c r="AA64" s="25"/>
    </row>
    <row r="65" spans="1:76" s="52" customFormat="1" x14ac:dyDescent="0.35">
      <c r="A65" s="42"/>
      <c r="B65" s="42"/>
      <c r="C65" s="42"/>
      <c r="D65" s="42"/>
      <c r="E65" s="42"/>
      <c r="F65" s="41"/>
      <c r="G65" s="40"/>
      <c r="H65" s="59"/>
      <c r="I65" s="21"/>
      <c r="J65" s="20">
        <f t="shared" si="51"/>
        <v>0</v>
      </c>
      <c r="K65" s="58"/>
      <c r="L65" s="53"/>
      <c r="M65" s="57"/>
      <c r="N65" s="53"/>
      <c r="O65" s="48"/>
      <c r="P65" s="48"/>
      <c r="Q65" s="48"/>
      <c r="R65" s="48"/>
      <c r="S65" s="56"/>
      <c r="T65" s="55"/>
      <c r="U65" s="54"/>
      <c r="V65" s="48"/>
      <c r="W65" s="53"/>
      <c r="Y65" s="48"/>
      <c r="AA65" s="25"/>
    </row>
    <row r="66" spans="1:76" s="23" customFormat="1" x14ac:dyDescent="0.35">
      <c r="A66" s="51"/>
      <c r="B66" s="42"/>
      <c r="C66" s="42"/>
      <c r="D66" s="42"/>
      <c r="E66" s="42"/>
      <c r="F66" s="41"/>
      <c r="G66" s="40"/>
      <c r="H66" s="50"/>
      <c r="I66" s="21"/>
      <c r="J66" s="20">
        <f t="shared" si="51"/>
        <v>0</v>
      </c>
      <c r="K66" s="49"/>
      <c r="L66" s="48"/>
      <c r="M66" s="48"/>
      <c r="N66" s="48"/>
      <c r="O66" s="48"/>
      <c r="P66" s="48"/>
      <c r="Q66" s="47"/>
      <c r="R66" s="47"/>
      <c r="S66" s="46"/>
      <c r="T66" s="28"/>
      <c r="U66" s="27"/>
      <c r="V66" s="45"/>
      <c r="W66" s="44"/>
      <c r="Y66" s="44"/>
      <c r="AA66" s="25"/>
      <c r="AF66" s="24"/>
      <c r="AG66" s="24"/>
      <c r="AH66" s="24"/>
    </row>
    <row r="67" spans="1:76" s="23" customFormat="1" x14ac:dyDescent="0.35">
      <c r="A67" s="43"/>
      <c r="B67" s="42"/>
      <c r="C67" s="42"/>
      <c r="D67" s="42"/>
      <c r="E67" s="42"/>
      <c r="F67" s="41"/>
      <c r="G67" s="40"/>
      <c r="H67" s="39"/>
      <c r="I67" s="21"/>
      <c r="J67" s="20">
        <f t="shared" si="51"/>
        <v>0</v>
      </c>
      <c r="K67" s="38"/>
      <c r="L67" s="38"/>
      <c r="M67" s="38"/>
      <c r="N67" s="366"/>
      <c r="O67" s="38"/>
      <c r="P67" s="38"/>
      <c r="Q67" s="37"/>
      <c r="R67" s="36"/>
      <c r="S67" s="35"/>
      <c r="T67" s="28"/>
      <c r="U67" s="27"/>
      <c r="V67" s="34"/>
      <c r="W67" s="34"/>
      <c r="Y67" s="33"/>
      <c r="AA67" s="25"/>
      <c r="AF67" s="24"/>
      <c r="AG67" s="24"/>
      <c r="AH67" s="24"/>
    </row>
    <row r="68" spans="1:76" s="23" customFormat="1" x14ac:dyDescent="0.25">
      <c r="B68" s="22"/>
      <c r="C68" s="22"/>
      <c r="D68" s="22"/>
      <c r="E68" s="10"/>
      <c r="F68" s="9"/>
      <c r="G68" s="32"/>
      <c r="H68" s="31"/>
      <c r="I68" s="21"/>
      <c r="J68" s="20">
        <f t="shared" si="51"/>
        <v>0</v>
      </c>
      <c r="K68" s="31"/>
      <c r="L68" s="30"/>
      <c r="M68" s="31"/>
      <c r="N68" s="367"/>
      <c r="O68" s="29"/>
      <c r="P68" s="29"/>
      <c r="Q68" s="8"/>
      <c r="R68" s="9"/>
      <c r="S68" s="6"/>
      <c r="T68" s="28"/>
      <c r="U68" s="27"/>
      <c r="V68" s="11"/>
      <c r="W68" s="26"/>
      <c r="Y68" s="2"/>
      <c r="AA68" s="25"/>
      <c r="AB68" s="24"/>
      <c r="AC68" s="24"/>
      <c r="AF68" s="24"/>
      <c r="AG68" s="24"/>
      <c r="AH68" s="24"/>
    </row>
    <row r="69" spans="1:76" ht="24.75" customHeight="1" x14ac:dyDescent="0.35">
      <c r="B69" s="17"/>
      <c r="C69" s="16"/>
      <c r="D69" s="22"/>
      <c r="E69" s="10"/>
      <c r="F69" s="9"/>
      <c r="G69" s="9"/>
      <c r="H69" s="9"/>
      <c r="I69" s="21"/>
      <c r="J69" s="20">
        <f t="shared" si="51"/>
        <v>0</v>
      </c>
      <c r="K69" s="9"/>
      <c r="L69" s="19"/>
      <c r="M69" s="9"/>
      <c r="N69" s="368"/>
      <c r="O69" s="8"/>
      <c r="P69" s="8"/>
      <c r="Q69" s="8"/>
      <c r="R69" s="9"/>
      <c r="S69" s="13"/>
      <c r="T69" s="12"/>
      <c r="U69" s="14"/>
      <c r="V69" s="11"/>
      <c r="W69" s="18"/>
      <c r="AA69" s="15"/>
      <c r="AB69" s="14"/>
      <c r="AC69" s="14"/>
      <c r="AF69" s="14"/>
      <c r="AG69" s="14"/>
      <c r="AH69" s="14"/>
    </row>
    <row r="70" spans="1:76" s="2" customFormat="1" ht="24.75" customHeight="1" x14ac:dyDescent="0.35">
      <c r="A70" s="1"/>
      <c r="B70" s="17"/>
      <c r="C70" s="16"/>
      <c r="D70" s="9"/>
      <c r="E70" s="10"/>
      <c r="F70" s="9"/>
      <c r="G70" s="9"/>
      <c r="H70" s="9"/>
      <c r="I70" s="9"/>
      <c r="J70" s="9"/>
      <c r="K70" s="9"/>
      <c r="L70" s="8"/>
      <c r="M70" s="9"/>
      <c r="N70" s="369"/>
      <c r="O70" s="8"/>
      <c r="P70" s="8"/>
      <c r="Q70" s="8"/>
      <c r="R70" s="9"/>
      <c r="S70" s="13"/>
      <c r="T70" s="12"/>
      <c r="U70" s="14"/>
      <c r="V70" s="6"/>
      <c r="W70" s="3"/>
      <c r="AA70" s="6"/>
    </row>
    <row r="71" spans="1:76" x14ac:dyDescent="0.35">
      <c r="C71" s="13"/>
      <c r="D71" s="9"/>
      <c r="E71" s="10"/>
      <c r="F71" s="9"/>
      <c r="G71" s="9"/>
      <c r="H71" s="9"/>
      <c r="I71" s="9"/>
      <c r="J71" s="9"/>
      <c r="K71" s="9"/>
      <c r="L71" s="8"/>
      <c r="M71" s="9"/>
      <c r="O71" s="8"/>
      <c r="P71" s="8"/>
      <c r="Q71" s="8"/>
      <c r="R71" s="9"/>
      <c r="S71" s="13"/>
      <c r="T71" s="12"/>
      <c r="U71" s="14"/>
      <c r="V71" s="6"/>
      <c r="AA71" s="15"/>
    </row>
    <row r="72" spans="1:76" x14ac:dyDescent="0.35">
      <c r="D72" s="9"/>
      <c r="E72" s="10"/>
      <c r="F72" s="9"/>
      <c r="G72" s="9"/>
      <c r="H72" s="9"/>
      <c r="I72" s="9"/>
      <c r="J72" s="9"/>
      <c r="K72" s="9"/>
      <c r="L72" s="8"/>
      <c r="M72" s="9"/>
      <c r="O72" s="8"/>
      <c r="P72" s="8"/>
      <c r="Q72" s="8"/>
      <c r="R72" s="9"/>
      <c r="S72" s="13"/>
      <c r="T72" s="12"/>
      <c r="U72" s="14"/>
      <c r="V72" s="6"/>
      <c r="AA72" s="15"/>
    </row>
    <row r="73" spans="1:76" x14ac:dyDescent="0.35">
      <c r="D73" s="9"/>
      <c r="E73" s="10"/>
      <c r="F73" s="9"/>
      <c r="G73" s="9"/>
      <c r="H73" s="9"/>
      <c r="I73" s="9"/>
      <c r="J73" s="9"/>
      <c r="K73" s="9"/>
      <c r="L73" s="8"/>
      <c r="M73" s="9"/>
      <c r="O73" s="8"/>
      <c r="P73" s="8"/>
      <c r="Q73" s="8"/>
      <c r="R73" s="9"/>
      <c r="S73" s="11"/>
      <c r="T73" s="4">
        <v>74.2</v>
      </c>
      <c r="V73" s="13"/>
      <c r="AA73" s="15"/>
    </row>
    <row r="74" spans="1:76" x14ac:dyDescent="0.35">
      <c r="D74" s="9"/>
      <c r="E74" s="10"/>
      <c r="F74" s="9"/>
      <c r="G74" s="9"/>
      <c r="H74" s="9"/>
      <c r="I74" s="9"/>
      <c r="J74" s="9"/>
      <c r="K74" s="9"/>
      <c r="L74" s="8"/>
      <c r="M74" s="9"/>
      <c r="O74" s="8"/>
      <c r="P74" s="8"/>
      <c r="Q74" s="8"/>
      <c r="R74" s="9"/>
      <c r="S74" s="11"/>
      <c r="V74" s="13"/>
      <c r="AA74" s="15"/>
    </row>
    <row r="75" spans="1:76" x14ac:dyDescent="0.35">
      <c r="D75" s="9"/>
      <c r="E75" s="10"/>
      <c r="F75" s="9"/>
      <c r="G75" s="9"/>
      <c r="H75" s="9"/>
      <c r="I75" s="9"/>
      <c r="J75" s="9"/>
      <c r="K75" s="9"/>
      <c r="L75" s="8"/>
      <c r="M75" s="9"/>
      <c r="O75" s="8"/>
      <c r="P75" s="8"/>
      <c r="Q75" s="8"/>
      <c r="R75" s="9"/>
      <c r="S75" s="11"/>
      <c r="V75" s="13"/>
    </row>
    <row r="76" spans="1:76" x14ac:dyDescent="0.35">
      <c r="D76" s="9"/>
      <c r="E76" s="10"/>
      <c r="F76" s="9"/>
      <c r="G76" s="9"/>
      <c r="H76" s="9"/>
      <c r="I76" s="9"/>
      <c r="J76" s="9"/>
      <c r="K76" s="9"/>
      <c r="L76" s="8"/>
      <c r="M76" s="9"/>
      <c r="O76" s="8"/>
      <c r="P76" s="8"/>
      <c r="Q76" s="8"/>
      <c r="R76" s="9"/>
      <c r="S76" s="13"/>
      <c r="T76" s="12"/>
      <c r="U76" s="14"/>
      <c r="V76" s="13"/>
    </row>
    <row r="77" spans="1:76" x14ac:dyDescent="0.35">
      <c r="D77" s="9"/>
      <c r="E77" s="10"/>
      <c r="F77" s="9"/>
      <c r="G77" s="9"/>
      <c r="H77" s="9"/>
      <c r="I77" s="9"/>
      <c r="J77" s="9"/>
      <c r="K77" s="9"/>
      <c r="L77" s="8"/>
      <c r="M77" s="9"/>
      <c r="O77" s="8"/>
      <c r="P77" s="8"/>
      <c r="Q77" s="8"/>
      <c r="R77" s="11"/>
      <c r="S77" s="13"/>
      <c r="T77" s="12"/>
      <c r="U77" s="14"/>
      <c r="V77" s="13"/>
    </row>
    <row r="78" spans="1:76" x14ac:dyDescent="0.35">
      <c r="D78" s="9"/>
      <c r="E78" s="10"/>
      <c r="F78" s="9"/>
      <c r="G78" s="9"/>
      <c r="H78" s="9"/>
      <c r="I78" s="9"/>
      <c r="J78" s="9"/>
      <c r="K78" s="9"/>
      <c r="L78" s="8"/>
      <c r="M78" s="9"/>
      <c r="O78" s="8"/>
      <c r="P78" s="8"/>
      <c r="Q78" s="8"/>
      <c r="R78" s="11"/>
      <c r="S78" s="13"/>
      <c r="T78" s="12"/>
    </row>
    <row r="79" spans="1:76" s="3" customFormat="1" x14ac:dyDescent="0.35">
      <c r="A79" s="1"/>
      <c r="B79" s="6"/>
      <c r="C79" s="2"/>
      <c r="D79" s="9"/>
      <c r="E79" s="10"/>
      <c r="F79" s="9"/>
      <c r="G79" s="9"/>
      <c r="H79" s="9"/>
      <c r="I79" s="9"/>
      <c r="J79" s="9"/>
      <c r="K79" s="9"/>
      <c r="L79" s="8"/>
      <c r="M79" s="9"/>
      <c r="N79" s="369"/>
      <c r="O79" s="8"/>
      <c r="P79" s="8"/>
      <c r="Q79" s="8"/>
      <c r="R79" s="11"/>
      <c r="S79" s="2"/>
      <c r="T79" s="4"/>
      <c r="U79" s="1"/>
      <c r="V79" s="2"/>
      <c r="X79" s="1"/>
      <c r="Y79" s="2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1:76" x14ac:dyDescent="0.35">
      <c r="D80" s="9"/>
      <c r="E80" s="10"/>
      <c r="F80" s="9"/>
      <c r="G80" s="9"/>
      <c r="H80" s="9"/>
      <c r="I80" s="9"/>
      <c r="J80" s="9"/>
      <c r="K80" s="9"/>
      <c r="L80" s="8"/>
      <c r="M80" s="9"/>
      <c r="O80" s="8"/>
      <c r="P80" s="8"/>
      <c r="Q80" s="8"/>
      <c r="R80" s="11"/>
    </row>
    <row r="81" spans="1:78" x14ac:dyDescent="0.35">
      <c r="D81" s="9"/>
      <c r="E81" s="10"/>
      <c r="F81" s="9"/>
      <c r="G81" s="9"/>
      <c r="H81" s="9"/>
      <c r="I81" s="9"/>
      <c r="J81" s="9"/>
      <c r="K81" s="9"/>
      <c r="L81" s="8"/>
      <c r="M81" s="9"/>
      <c r="O81" s="8"/>
      <c r="P81" s="8"/>
      <c r="Q81" s="8"/>
      <c r="R81" s="11"/>
    </row>
    <row r="82" spans="1:78" s="2" customFormat="1" x14ac:dyDescent="0.35">
      <c r="A82" s="1"/>
      <c r="B82" s="6"/>
      <c r="D82" s="9"/>
      <c r="E82" s="10"/>
      <c r="F82" s="9"/>
      <c r="G82" s="9"/>
      <c r="H82" s="9"/>
      <c r="I82" s="9"/>
      <c r="J82" s="9"/>
      <c r="K82" s="9"/>
      <c r="L82" s="8"/>
      <c r="M82" s="9"/>
      <c r="N82" s="369"/>
      <c r="O82" s="8"/>
      <c r="P82" s="8"/>
      <c r="Q82" s="8"/>
      <c r="R82" s="11"/>
      <c r="T82" s="4"/>
      <c r="U82" s="1"/>
      <c r="W82" s="3"/>
      <c r="X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1:78" s="2" customFormat="1" x14ac:dyDescent="0.35">
      <c r="A83" s="1"/>
      <c r="B83" s="6"/>
      <c r="D83" s="9"/>
      <c r="E83" s="10"/>
      <c r="F83" s="9"/>
      <c r="G83" s="9"/>
      <c r="H83" s="9"/>
      <c r="I83" s="9"/>
      <c r="J83" s="9"/>
      <c r="K83" s="9"/>
      <c r="L83" s="8"/>
      <c r="M83" s="9"/>
      <c r="N83" s="369"/>
      <c r="O83" s="8"/>
      <c r="P83" s="8"/>
      <c r="Q83" s="8"/>
      <c r="R83" s="11"/>
      <c r="T83" s="4"/>
      <c r="U83" s="1"/>
      <c r="W83" s="3"/>
      <c r="X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8" s="2" customFormat="1" x14ac:dyDescent="0.35">
      <c r="A84" s="1"/>
      <c r="B84" s="6"/>
      <c r="D84" s="9"/>
      <c r="E84" s="10"/>
      <c r="F84" s="9"/>
      <c r="G84" s="9"/>
      <c r="H84" s="9"/>
      <c r="I84" s="9"/>
      <c r="J84" s="9"/>
      <c r="K84" s="9"/>
      <c r="L84" s="8"/>
      <c r="M84" s="9"/>
      <c r="N84" s="369"/>
      <c r="O84" s="8"/>
      <c r="P84" s="8"/>
      <c r="Q84" s="8"/>
      <c r="T84" s="4"/>
      <c r="U84" s="1"/>
      <c r="W84" s="3"/>
      <c r="X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s="2" customFormat="1" x14ac:dyDescent="0.35">
      <c r="A85" s="1"/>
      <c r="B85" s="6"/>
      <c r="D85" s="9"/>
      <c r="E85" s="10"/>
      <c r="F85" s="9"/>
      <c r="G85" s="9"/>
      <c r="H85" s="9"/>
      <c r="I85" s="9"/>
      <c r="J85" s="9"/>
      <c r="K85" s="9"/>
      <c r="L85" s="8"/>
      <c r="M85" s="9"/>
      <c r="N85" s="369"/>
      <c r="O85" s="8"/>
      <c r="P85" s="8"/>
      <c r="Q85" s="8"/>
      <c r="T85" s="4"/>
      <c r="U85" s="1"/>
      <c r="W85" s="3"/>
      <c r="X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s="2" customFormat="1" x14ac:dyDescent="0.35">
      <c r="A86" s="1"/>
      <c r="B86" s="6"/>
      <c r="D86" s="9"/>
      <c r="E86" s="10"/>
      <c r="F86" s="9"/>
      <c r="G86" s="9"/>
      <c r="H86" s="9"/>
      <c r="I86" s="9"/>
      <c r="J86" s="9"/>
      <c r="K86" s="9"/>
      <c r="L86" s="8"/>
      <c r="M86" s="9"/>
      <c r="N86" s="369"/>
      <c r="O86" s="8"/>
      <c r="P86" s="8"/>
      <c r="Q86" s="8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s="2" customFormat="1" x14ac:dyDescent="0.35">
      <c r="A87" s="1"/>
      <c r="B87" s="6"/>
      <c r="D87" s="9"/>
      <c r="E87" s="10"/>
      <c r="F87" s="9"/>
      <c r="G87" s="9"/>
      <c r="H87" s="9"/>
      <c r="I87" s="9"/>
      <c r="J87" s="9"/>
      <c r="K87" s="9"/>
      <c r="L87" s="8"/>
      <c r="M87" s="9"/>
      <c r="N87" s="369"/>
      <c r="O87" s="8"/>
      <c r="P87" s="8"/>
      <c r="Q87" s="8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s="2" customFormat="1" x14ac:dyDescent="0.35">
      <c r="A88" s="1"/>
      <c r="B88" s="6"/>
      <c r="D88" s="9"/>
      <c r="E88" s="10"/>
      <c r="F88" s="9"/>
      <c r="G88" s="9"/>
      <c r="H88" s="9"/>
      <c r="I88" s="9"/>
      <c r="J88" s="9"/>
      <c r="K88" s="9"/>
      <c r="L88" s="8"/>
      <c r="M88" s="9"/>
      <c r="N88" s="369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B89" s="6"/>
      <c r="D89" s="9"/>
      <c r="E89" s="10"/>
      <c r="F89" s="9"/>
      <c r="G89" s="9"/>
      <c r="H89" s="9"/>
      <c r="I89" s="9"/>
      <c r="J89" s="9"/>
      <c r="K89" s="9"/>
      <c r="L89" s="8"/>
      <c r="M89" s="9"/>
      <c r="N89" s="369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B90" s="6"/>
      <c r="D90" s="9"/>
      <c r="E90" s="10"/>
      <c r="F90" s="9"/>
      <c r="G90" s="9"/>
      <c r="H90" s="9"/>
      <c r="I90" s="9"/>
      <c r="J90" s="9"/>
      <c r="K90" s="9"/>
      <c r="L90" s="8"/>
      <c r="M90" s="9"/>
      <c r="N90" s="369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B91" s="6"/>
      <c r="D91" s="9"/>
      <c r="E91" s="10"/>
      <c r="F91" s="9"/>
      <c r="G91" s="9"/>
      <c r="H91" s="9"/>
      <c r="I91" s="9"/>
      <c r="J91" s="9"/>
      <c r="K91" s="9"/>
      <c r="L91" s="8"/>
      <c r="M91" s="9"/>
      <c r="N91" s="369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B92" s="6"/>
      <c r="D92" s="9"/>
      <c r="E92" s="10"/>
      <c r="F92" s="9"/>
      <c r="G92" s="9"/>
      <c r="H92" s="9"/>
      <c r="I92" s="9"/>
      <c r="J92" s="9"/>
      <c r="K92" s="9"/>
      <c r="L92" s="8"/>
      <c r="M92" s="9"/>
      <c r="N92" s="369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B93" s="6"/>
      <c r="D93" s="9"/>
      <c r="E93" s="10"/>
      <c r="F93" s="9"/>
      <c r="G93" s="9"/>
      <c r="H93" s="9"/>
      <c r="I93" s="9"/>
      <c r="J93" s="9"/>
      <c r="K93" s="9"/>
      <c r="L93" s="8"/>
      <c r="M93" s="9"/>
      <c r="N93" s="369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B94" s="6"/>
      <c r="D94" s="9"/>
      <c r="E94" s="10"/>
      <c r="F94" s="9"/>
      <c r="G94" s="9"/>
      <c r="H94" s="9"/>
      <c r="I94" s="9"/>
      <c r="J94" s="9"/>
      <c r="K94" s="9"/>
      <c r="L94" s="8"/>
      <c r="M94" s="9"/>
      <c r="N94" s="369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B95" s="6"/>
      <c r="D95" s="9"/>
      <c r="E95" s="10"/>
      <c r="F95" s="9"/>
      <c r="G95" s="9"/>
      <c r="H95" s="9"/>
      <c r="I95" s="9"/>
      <c r="J95" s="9"/>
      <c r="K95" s="9"/>
      <c r="L95" s="8"/>
      <c r="M95" s="9"/>
      <c r="N95" s="369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B96" s="6"/>
      <c r="E96" s="5"/>
      <c r="F96" s="9"/>
      <c r="G96" s="9"/>
      <c r="H96" s="9"/>
      <c r="I96" s="9"/>
      <c r="J96" s="9"/>
      <c r="K96" s="9"/>
      <c r="L96" s="8"/>
      <c r="M96" s="9"/>
      <c r="N96" s="369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B97" s="6"/>
      <c r="E97" s="5"/>
      <c r="F97" s="9"/>
      <c r="G97" s="9"/>
      <c r="H97" s="9"/>
      <c r="I97" s="9"/>
      <c r="J97" s="9"/>
      <c r="K97" s="9"/>
      <c r="L97" s="8"/>
      <c r="M97" s="9"/>
      <c r="N97" s="369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B98" s="6"/>
      <c r="E98" s="5"/>
      <c r="F98" s="9"/>
      <c r="G98" s="9"/>
      <c r="H98" s="9"/>
      <c r="I98" s="9"/>
      <c r="J98" s="9"/>
      <c r="K98" s="9"/>
      <c r="L98" s="8"/>
      <c r="M98" s="9"/>
      <c r="N98" s="369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B99" s="6"/>
      <c r="E99" s="5"/>
      <c r="F99" s="9"/>
      <c r="G99" s="9"/>
      <c r="H99" s="9"/>
      <c r="I99" s="9"/>
      <c r="J99" s="9"/>
      <c r="K99" s="9"/>
      <c r="L99" s="8"/>
      <c r="M99" s="9"/>
      <c r="N99" s="369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B100" s="6"/>
      <c r="E100" s="5"/>
      <c r="F100" s="9"/>
      <c r="G100" s="9"/>
      <c r="H100" s="9"/>
      <c r="I100" s="9"/>
      <c r="J100" s="9"/>
      <c r="K100" s="9"/>
      <c r="L100" s="8"/>
      <c r="M100" s="9"/>
      <c r="N100" s="369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B101" s="6"/>
      <c r="E101" s="5"/>
      <c r="F101" s="9"/>
      <c r="G101" s="9"/>
      <c r="H101" s="9"/>
      <c r="I101" s="9"/>
      <c r="J101" s="9"/>
      <c r="K101" s="9"/>
      <c r="L101" s="8"/>
      <c r="M101" s="9"/>
      <c r="N101" s="369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B102" s="6"/>
      <c r="E102" s="5"/>
      <c r="F102" s="9"/>
      <c r="G102" s="9"/>
      <c r="H102" s="9"/>
      <c r="I102" s="9"/>
      <c r="J102" s="9"/>
      <c r="K102" s="9"/>
      <c r="L102" s="8"/>
      <c r="M102" s="9"/>
      <c r="N102" s="369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B103" s="6"/>
      <c r="E103" s="5"/>
      <c r="F103" s="9"/>
      <c r="G103" s="9"/>
      <c r="H103" s="9"/>
      <c r="I103" s="9"/>
      <c r="J103" s="9"/>
      <c r="K103" s="9"/>
      <c r="L103" s="8"/>
      <c r="M103" s="9"/>
      <c r="N103" s="369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B104" s="6"/>
      <c r="E104" s="5"/>
      <c r="F104" s="9"/>
      <c r="G104" s="9"/>
      <c r="H104" s="9"/>
      <c r="I104" s="9"/>
      <c r="J104" s="9"/>
      <c r="K104" s="9"/>
      <c r="L104" s="8"/>
      <c r="M104" s="9"/>
      <c r="N104" s="369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B105" s="6"/>
      <c r="E105" s="5"/>
      <c r="F105" s="9"/>
      <c r="G105" s="9"/>
      <c r="H105" s="9"/>
      <c r="I105" s="9"/>
      <c r="J105" s="9"/>
      <c r="K105" s="9"/>
      <c r="L105" s="8"/>
      <c r="M105" s="9"/>
      <c r="N105" s="369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B106" s="6"/>
      <c r="E106" s="5"/>
      <c r="F106" s="9"/>
      <c r="G106" s="9"/>
      <c r="H106" s="9"/>
      <c r="I106" s="9"/>
      <c r="J106" s="9"/>
      <c r="K106" s="9"/>
      <c r="L106" s="8"/>
      <c r="M106" s="9"/>
      <c r="N106" s="369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B107" s="6"/>
      <c r="E107" s="5"/>
      <c r="F107" s="9"/>
      <c r="G107" s="9"/>
      <c r="H107" s="9"/>
      <c r="I107" s="9"/>
      <c r="J107" s="9"/>
      <c r="K107" s="9"/>
      <c r="L107" s="8"/>
      <c r="M107" s="9"/>
      <c r="N107" s="369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B108" s="6"/>
      <c r="E108" s="5"/>
      <c r="F108" s="9"/>
      <c r="G108" s="9"/>
      <c r="H108" s="9"/>
      <c r="I108" s="9"/>
      <c r="J108" s="9"/>
      <c r="K108" s="9"/>
      <c r="L108" s="8"/>
      <c r="M108" s="9"/>
      <c r="N108" s="369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B109" s="6"/>
      <c r="E109" s="5"/>
      <c r="F109" s="9"/>
      <c r="G109" s="9"/>
      <c r="H109" s="9"/>
      <c r="I109" s="9"/>
      <c r="J109" s="9"/>
      <c r="K109" s="9"/>
      <c r="L109" s="8"/>
      <c r="M109" s="9"/>
      <c r="N109" s="369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B110" s="6"/>
      <c r="E110" s="5"/>
      <c r="F110" s="9"/>
      <c r="G110" s="9"/>
      <c r="H110" s="9"/>
      <c r="I110" s="9"/>
      <c r="J110" s="9"/>
      <c r="K110" s="9"/>
      <c r="L110" s="8"/>
      <c r="M110" s="9"/>
      <c r="N110" s="369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B111" s="6"/>
      <c r="E111" s="5"/>
      <c r="F111" s="9"/>
      <c r="G111" s="9"/>
      <c r="H111" s="9"/>
      <c r="I111" s="9"/>
      <c r="J111" s="9"/>
      <c r="K111" s="9"/>
      <c r="L111" s="8"/>
      <c r="M111" s="9"/>
      <c r="N111" s="369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B112" s="6"/>
      <c r="E112" s="5"/>
      <c r="F112" s="9"/>
      <c r="G112" s="9"/>
      <c r="H112" s="9"/>
      <c r="I112" s="9"/>
      <c r="J112" s="9"/>
      <c r="K112" s="9"/>
      <c r="L112" s="8"/>
      <c r="M112" s="9"/>
      <c r="N112" s="369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B113" s="6"/>
      <c r="E113" s="5"/>
      <c r="F113" s="9"/>
      <c r="G113" s="9"/>
      <c r="H113" s="9"/>
      <c r="I113" s="9"/>
      <c r="J113" s="9"/>
      <c r="K113" s="9"/>
      <c r="L113" s="8"/>
      <c r="M113" s="9"/>
      <c r="N113" s="369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B114" s="6"/>
      <c r="E114" s="5"/>
      <c r="F114" s="9"/>
      <c r="G114" s="9"/>
      <c r="H114" s="9"/>
      <c r="I114" s="9"/>
      <c r="J114" s="9"/>
      <c r="K114" s="9"/>
      <c r="L114" s="8"/>
      <c r="M114" s="9"/>
      <c r="N114" s="369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B115" s="6"/>
      <c r="E115" s="5"/>
      <c r="F115" s="9"/>
      <c r="G115" s="9"/>
      <c r="H115" s="9"/>
      <c r="I115" s="9"/>
      <c r="J115" s="9"/>
      <c r="K115" s="9"/>
      <c r="L115" s="8"/>
      <c r="M115" s="9"/>
      <c r="N115" s="369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35">
      <c r="G116" s="9"/>
      <c r="H116" s="9"/>
      <c r="I116" s="9"/>
      <c r="J116" s="9"/>
      <c r="K116" s="9"/>
      <c r="L116" s="8"/>
      <c r="M116" s="9"/>
      <c r="O116" s="8"/>
      <c r="P116" s="8"/>
      <c r="Q116" s="8"/>
    </row>
    <row r="117" spans="1:78" x14ac:dyDescent="0.35">
      <c r="G117" s="9"/>
      <c r="H117" s="9"/>
      <c r="I117" s="9"/>
      <c r="J117" s="9"/>
      <c r="K117" s="9"/>
      <c r="L117" s="8"/>
      <c r="M117" s="9"/>
      <c r="O117" s="8"/>
      <c r="P117" s="8"/>
      <c r="Q117" s="8"/>
    </row>
    <row r="118" spans="1:78" x14ac:dyDescent="0.35">
      <c r="G118" s="9"/>
      <c r="H118" s="9"/>
      <c r="I118" s="9"/>
      <c r="J118" s="9"/>
      <c r="K118" s="9"/>
      <c r="L118" s="8"/>
      <c r="M118" s="9"/>
      <c r="O118" s="8"/>
      <c r="P118" s="8"/>
      <c r="Q118" s="8"/>
    </row>
    <row r="119" spans="1:78" x14ac:dyDescent="0.35">
      <c r="G119" s="9"/>
      <c r="H119" s="9"/>
      <c r="I119" s="9"/>
      <c r="J119" s="9"/>
      <c r="K119" s="9"/>
      <c r="L119" s="8"/>
      <c r="M119" s="9"/>
      <c r="O119" s="8"/>
      <c r="P119" s="8"/>
      <c r="Q119" s="8"/>
    </row>
    <row r="120" spans="1:78" x14ac:dyDescent="0.35">
      <c r="G120" s="9"/>
      <c r="H120" s="9"/>
      <c r="I120" s="9"/>
      <c r="J120" s="9"/>
      <c r="K120" s="9"/>
      <c r="L120" s="8"/>
      <c r="M120" s="9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O126" s="8"/>
      <c r="P126" s="8"/>
      <c r="Q126" s="8"/>
    </row>
    <row r="127" spans="1:78" s="2" customFormat="1" x14ac:dyDescent="0.35">
      <c r="A127" s="1"/>
      <c r="B127" s="6"/>
      <c r="E127" s="5"/>
      <c r="G127" s="9"/>
      <c r="H127" s="9"/>
      <c r="I127" s="9"/>
      <c r="J127" s="9"/>
      <c r="K127" s="9"/>
      <c r="L127" s="8"/>
      <c r="M127" s="9"/>
      <c r="N127" s="369"/>
      <c r="O127" s="8"/>
      <c r="P127" s="8"/>
      <c r="Q127" s="8"/>
      <c r="T127" s="4"/>
      <c r="U127" s="1"/>
      <c r="W127" s="3"/>
      <c r="X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s="2" customFormat="1" x14ac:dyDescent="0.35">
      <c r="A128" s="1"/>
      <c r="B128" s="6"/>
      <c r="E128" s="5"/>
      <c r="G128" s="9"/>
      <c r="H128" s="9"/>
      <c r="I128" s="9"/>
      <c r="J128" s="9"/>
      <c r="K128" s="9"/>
      <c r="L128" s="8"/>
      <c r="M128" s="9"/>
      <c r="N128" s="369"/>
      <c r="O128" s="8"/>
      <c r="P128" s="8"/>
      <c r="Q128" s="8"/>
      <c r="T128" s="4"/>
      <c r="U128" s="1"/>
      <c r="W128" s="3"/>
      <c r="X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55" spans="1:77" s="5" customFormat="1" x14ac:dyDescent="0.35">
      <c r="A155" s="1"/>
      <c r="B155" s="6"/>
      <c r="C155" s="2"/>
      <c r="D155" s="7">
        <v>0.35416666666666669</v>
      </c>
      <c r="F155" s="2"/>
      <c r="G155" s="2"/>
      <c r="H155" s="2"/>
      <c r="I155" s="2"/>
      <c r="J155" s="2"/>
      <c r="K155" s="2"/>
      <c r="L155" s="3"/>
      <c r="M155" s="2"/>
      <c r="N155" s="369"/>
      <c r="O155" s="3"/>
      <c r="P155" s="3"/>
      <c r="Q155" s="3"/>
      <c r="R155" s="2"/>
      <c r="S155" s="2"/>
      <c r="T155" s="4"/>
      <c r="U155" s="1"/>
      <c r="V155" s="2"/>
      <c r="W155" s="3"/>
      <c r="X155" s="1"/>
      <c r="Y155" s="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</sheetData>
  <autoFilter ref="A4:BX55">
    <sortState ref="A5:BX56">
      <sortCondition descending="1" ref="C4:C52"/>
    </sortState>
  </autoFilter>
  <mergeCells count="11">
    <mergeCell ref="AV3:AX3"/>
    <mergeCell ref="W2:Y2"/>
    <mergeCell ref="AB3:AD3"/>
    <mergeCell ref="AG3:AI3"/>
    <mergeCell ref="AL3:AN3"/>
    <mergeCell ref="AQ3:AS3"/>
    <mergeCell ref="BA3:BC3"/>
    <mergeCell ref="BF3:BH3"/>
    <mergeCell ref="BK3:BM3"/>
    <mergeCell ref="BP3:BR3"/>
    <mergeCell ref="BU3:BW3"/>
  </mergeCells>
  <conditionalFormatting sqref="AA16 AA32:AA34 BT9:BT10 BO9:BO10 Z6:AA6 AF6 AK6:AK7 AP6:AP7 AU6:AU7 AZ6:AZ7 BE6:BE7 BJ6:BJ7 BO6:BO7 BT6:BT7">
    <cfRule type="cellIs" dxfId="1426" priority="714" operator="lessThan">
      <formula>1</formula>
    </cfRule>
  </conditionalFormatting>
  <conditionalFormatting sqref="W45 W49:W50 W20 W32:W34 W27">
    <cfRule type="cellIs" dxfId="1425" priority="713" operator="lessThan">
      <formula>N20</formula>
    </cfRule>
  </conditionalFormatting>
  <conditionalFormatting sqref="Z47">
    <cfRule type="cellIs" dxfId="1424" priority="711" operator="lessThan">
      <formula>1</formula>
    </cfRule>
  </conditionalFormatting>
  <conditionalFormatting sqref="G47">
    <cfRule type="cellIs" dxfId="1423" priority="712" operator="lessThan">
      <formula>F47</formula>
    </cfRule>
  </conditionalFormatting>
  <conditionalFormatting sqref="AA47">
    <cfRule type="cellIs" dxfId="1422" priority="710" operator="lessThan">
      <formula>1</formula>
    </cfRule>
  </conditionalFormatting>
  <conditionalFormatting sqref="AA28">
    <cfRule type="cellIs" dxfId="1421" priority="706" operator="lessThan">
      <formula>1</formula>
    </cfRule>
  </conditionalFormatting>
  <conditionalFormatting sqref="G28">
    <cfRule type="cellIs" dxfId="1420" priority="709" operator="lessThan">
      <formula>F28</formula>
    </cfRule>
  </conditionalFormatting>
  <conditionalFormatting sqref="W28">
    <cfRule type="cellIs" dxfId="1419" priority="708" operator="lessThan">
      <formula>N28</formula>
    </cfRule>
  </conditionalFormatting>
  <conditionalFormatting sqref="Z28">
    <cfRule type="cellIs" dxfId="1418" priority="707" operator="lessThan">
      <formula>1</formula>
    </cfRule>
  </conditionalFormatting>
  <conditionalFormatting sqref="G45">
    <cfRule type="cellIs" dxfId="1417" priority="705" operator="lessThan">
      <formula>F45</formula>
    </cfRule>
  </conditionalFormatting>
  <conditionalFormatting sqref="Z45">
    <cfRule type="cellIs" dxfId="1416" priority="704" operator="lessThan">
      <formula>1</formula>
    </cfRule>
  </conditionalFormatting>
  <conditionalFormatting sqref="AA45">
    <cfRule type="cellIs" dxfId="1415" priority="703" operator="lessThan">
      <formula>1</formula>
    </cfRule>
  </conditionalFormatting>
  <conditionalFormatting sqref="G50">
    <cfRule type="cellIs" dxfId="1414" priority="702" operator="lessThan">
      <formula>F50</formula>
    </cfRule>
  </conditionalFormatting>
  <conditionalFormatting sqref="Z50">
    <cfRule type="cellIs" dxfId="1413" priority="701" operator="lessThan">
      <formula>1</formula>
    </cfRule>
  </conditionalFormatting>
  <conditionalFormatting sqref="G49">
    <cfRule type="cellIs" dxfId="1412" priority="700" operator="lessThan">
      <formula>F49</formula>
    </cfRule>
  </conditionalFormatting>
  <conditionalFormatting sqref="AA49">
    <cfRule type="cellIs" dxfId="1411" priority="698" operator="lessThan">
      <formula>1</formula>
    </cfRule>
  </conditionalFormatting>
  <conditionalFormatting sqref="Z49">
    <cfRule type="cellIs" dxfId="1410" priority="699" operator="lessThan">
      <formula>1</formula>
    </cfRule>
  </conditionalFormatting>
  <conditionalFormatting sqref="G20">
    <cfRule type="cellIs" dxfId="1409" priority="697" operator="lessThan">
      <formula>F20</formula>
    </cfRule>
  </conditionalFormatting>
  <conditionalFormatting sqref="AA20">
    <cfRule type="cellIs" dxfId="1408" priority="695" operator="lessThan">
      <formula>1</formula>
    </cfRule>
  </conditionalFormatting>
  <conditionalFormatting sqref="Z20">
    <cfRule type="cellIs" dxfId="1407" priority="696" operator="lessThan">
      <formula>1</formula>
    </cfRule>
  </conditionalFormatting>
  <conditionalFormatting sqref="G27">
    <cfRule type="cellIs" dxfId="1406" priority="694" operator="lessThan">
      <formula>F27</formula>
    </cfRule>
  </conditionalFormatting>
  <conditionalFormatting sqref="AA27">
    <cfRule type="cellIs" dxfId="1405" priority="692" operator="lessThan">
      <formula>1</formula>
    </cfRule>
  </conditionalFormatting>
  <conditionalFormatting sqref="Z27">
    <cfRule type="cellIs" dxfId="1404" priority="693" operator="lessThan">
      <formula>1</formula>
    </cfRule>
  </conditionalFormatting>
  <conditionalFormatting sqref="H45 H49:H50 H47 H20 H27 J32">
    <cfRule type="cellIs" dxfId="1403" priority="691" operator="greaterThan">
      <formula>1</formula>
    </cfRule>
  </conditionalFormatting>
  <conditionalFormatting sqref="H28:I28 H34 H32">
    <cfRule type="cellIs" dxfId="1402" priority="690" operator="greaterThan">
      <formula>1</formula>
    </cfRule>
  </conditionalFormatting>
  <conditionalFormatting sqref="J47">
    <cfRule type="cellIs" dxfId="1401" priority="689" operator="greaterThan">
      <formula>1</formula>
    </cfRule>
  </conditionalFormatting>
  <conditionalFormatting sqref="J27">
    <cfRule type="cellIs" dxfId="1400" priority="688" operator="greaterThan">
      <formula>1</formula>
    </cfRule>
  </conditionalFormatting>
  <conditionalFormatting sqref="J45">
    <cfRule type="cellIs" dxfId="1399" priority="687" operator="greaterThan">
      <formula>1</formula>
    </cfRule>
  </conditionalFormatting>
  <conditionalFormatting sqref="AZ45 BE45 BJ45 BT45">
    <cfRule type="cellIs" dxfId="1398" priority="683" operator="lessThan">
      <formula>1</formula>
    </cfRule>
  </conditionalFormatting>
  <conditionalFormatting sqref="AQ45 AB45 BF45 BA45 BK45 BP45 BU45 AG45 AL45 AV45 AB49 AB47 BA16 BF16 AB16 AG16 AV16 BK16 BP16 BU16 AQ16 AL16 BK22 BP22 BU22 AQ22 AL22 AB32:AB34 AG32:AG34 AL32:AL34 AQ32:AQ34 AV32:AV34 BA32:BA34 BF32:BF34 BK32:BK34 BP32:BP34 BU32:BU34 BA28 BF28 AB27:AB28 AG28 AV28 BK28 BP28 BU28 AQ28 AL28 BA6:BA7 BF6:BF7 AB6:AB7 AG6:AG7 AV6:AV7 BK6:BK7 BP6:BP7 BU6:BU7 AQ6:AQ7 AL6:AL7">
    <cfRule type="cellIs" dxfId="1397" priority="686" operator="equal">
      <formula>0</formula>
    </cfRule>
  </conditionalFormatting>
  <conditionalFormatting sqref="AH37 BB37 AW37 BV37 BQ37 BL37 BG37 AR37 AM37 AC37 AR32:AR33 AH32:AH34 AM32:AM34 AC32:AC34 AW32:AW34 BB32:BB34 BG32:BG34 BL32:BL34 BQ32:BQ34 BV32:BV34 AH45 BB45 AW45 BV45 BQ45 BL45 BG45 AR45 AM45 AC45 BV27:BV28 BQ27:BQ28 BL27:BL28 BG27:BG28 BB27:BB28 AW27:AW28 AR27:AR28 AM27:AM28 AH27:AH28 AC27:AC28 BV9:BV11 BQ9:BQ11 BL9:BL11 BG9:BG11 BB9:BB11 AW9:AW11 AR9:AR11 AM9:AM11 AH9:AH11 AC9:AC11 BV13:BV25 BQ13:BQ25 BL13:BL25 BG13:BG25 BB13:BB25 AW13:AW25 AR13:AR25 AM13:AM25 AH13:AH25 AC13:AC25 AC6:AC7 AH5:AH7 AM5:AM7 AR5:AR7 AW5:AW7 BB5:BB7 BG5:BG7 BL5:BL7 BQ5:BQ7 BV5:BV7">
    <cfRule type="cellIs" dxfId="1396" priority="685" operator="lessThan">
      <formula>$R5</formula>
    </cfRule>
  </conditionalFormatting>
  <conditionalFormatting sqref="AZ28 BE28 BJ28 BT28">
    <cfRule type="cellIs" dxfId="1395" priority="684" operator="lessThan">
      <formula>1</formula>
    </cfRule>
  </conditionalFormatting>
  <conditionalFormatting sqref="AZ49 BE49 BJ49 BT49">
    <cfRule type="cellIs" dxfId="1394" priority="682" operator="lessThan">
      <formula>1</formula>
    </cfRule>
  </conditionalFormatting>
  <conditionalFormatting sqref="BA20">
    <cfRule type="cellIs" dxfId="1393" priority="679" operator="equal">
      <formula>0</formula>
    </cfRule>
  </conditionalFormatting>
  <conditionalFormatting sqref="AZ20 BE20 BJ20 BT20">
    <cfRule type="cellIs" dxfId="1392" priority="681" operator="lessThan">
      <formula>1</formula>
    </cfRule>
  </conditionalFormatting>
  <conditionalFormatting sqref="AZ27 BE27 BJ27 BT27">
    <cfRule type="cellIs" dxfId="1391" priority="680" operator="lessThan">
      <formula>1</formula>
    </cfRule>
  </conditionalFormatting>
  <conditionalFormatting sqref="BA27">
    <cfRule type="cellIs" dxfId="1390" priority="678" operator="equal">
      <formula>0</formula>
    </cfRule>
  </conditionalFormatting>
  <conditionalFormatting sqref="BF20">
    <cfRule type="cellIs" dxfId="1389" priority="677" operator="equal">
      <formula>0</formula>
    </cfRule>
  </conditionalFormatting>
  <conditionalFormatting sqref="BF27">
    <cfRule type="cellIs" dxfId="1388" priority="676" operator="equal">
      <formula>0</formula>
    </cfRule>
  </conditionalFormatting>
  <conditionalFormatting sqref="BK20">
    <cfRule type="cellIs" dxfId="1387" priority="675" operator="equal">
      <formula>0</formula>
    </cfRule>
  </conditionalFormatting>
  <conditionalFormatting sqref="BK27">
    <cfRule type="cellIs" dxfId="1386" priority="674" operator="equal">
      <formula>0</formula>
    </cfRule>
  </conditionalFormatting>
  <conditionalFormatting sqref="BP20">
    <cfRule type="cellIs" dxfId="1385" priority="673" operator="equal">
      <formula>0</formula>
    </cfRule>
  </conditionalFormatting>
  <conditionalFormatting sqref="BP27">
    <cfRule type="cellIs" dxfId="1384" priority="672" operator="equal">
      <formula>0</formula>
    </cfRule>
  </conditionalFormatting>
  <conditionalFormatting sqref="BU20">
    <cfRule type="cellIs" dxfId="1383" priority="671" operator="equal">
      <formula>0</formula>
    </cfRule>
  </conditionalFormatting>
  <conditionalFormatting sqref="BU27">
    <cfRule type="cellIs" dxfId="1382" priority="670" operator="equal">
      <formula>0</formula>
    </cfRule>
  </conditionalFormatting>
  <conditionalFormatting sqref="AZ47 BE47 BJ47 BT47">
    <cfRule type="cellIs" dxfId="1381" priority="669" operator="lessThan">
      <formula>1</formula>
    </cfRule>
  </conditionalFormatting>
  <conditionalFormatting sqref="AB45">
    <cfRule type="cellIs" dxfId="1380" priority="665" operator="equal">
      <formula>0</formula>
    </cfRule>
  </conditionalFormatting>
  <conditionalFormatting sqref="AB20">
    <cfRule type="cellIs" dxfId="1379" priority="668" operator="equal">
      <formula>0</formula>
    </cfRule>
  </conditionalFormatting>
  <conditionalFormatting sqref="AB28">
    <cfRule type="cellIs" dxfId="1378" priority="667" operator="equal">
      <formula>0</formula>
    </cfRule>
  </conditionalFormatting>
  <conditionalFormatting sqref="AB27">
    <cfRule type="cellIs" dxfId="1377" priority="666" operator="equal">
      <formula>0</formula>
    </cfRule>
  </conditionalFormatting>
  <conditionalFormatting sqref="AB20">
    <cfRule type="cellIs" dxfId="1376" priority="664" operator="equal">
      <formula>0</formula>
    </cfRule>
  </conditionalFormatting>
  <conditionalFormatting sqref="AF47">
    <cfRule type="cellIs" dxfId="1375" priority="663" operator="lessThan">
      <formula>1</formula>
    </cfRule>
  </conditionalFormatting>
  <conditionalFormatting sqref="AF28">
    <cfRule type="cellIs" dxfId="1374" priority="662" operator="lessThan">
      <formula>1</formula>
    </cfRule>
  </conditionalFormatting>
  <conditionalFormatting sqref="AF45">
    <cfRule type="cellIs" dxfId="1373" priority="661" operator="lessThan">
      <formula>1</formula>
    </cfRule>
  </conditionalFormatting>
  <conditionalFormatting sqref="AF49">
    <cfRule type="cellIs" dxfId="1372" priority="660" operator="lessThan">
      <formula>1</formula>
    </cfRule>
  </conditionalFormatting>
  <conditionalFormatting sqref="AF20">
    <cfRule type="cellIs" dxfId="1371" priority="659" operator="lessThan">
      <formula>1</formula>
    </cfRule>
  </conditionalFormatting>
  <conditionalFormatting sqref="AF27">
    <cfRule type="cellIs" dxfId="1370" priority="658" operator="lessThan">
      <formula>1</formula>
    </cfRule>
  </conditionalFormatting>
  <conditionalFormatting sqref="AP28">
    <cfRule type="cellIs" dxfId="1369" priority="656" operator="lessThan">
      <formula>1</formula>
    </cfRule>
  </conditionalFormatting>
  <conditionalFormatting sqref="AK28 AU28">
    <cfRule type="cellIs" dxfId="1368" priority="657" operator="lessThan">
      <formula>1</formula>
    </cfRule>
  </conditionalFormatting>
  <conditionalFormatting sqref="AU45 AK45 AP45">
    <cfRule type="cellIs" dxfId="1367" priority="655" operator="lessThan">
      <formula>1</formula>
    </cfRule>
  </conditionalFormatting>
  <conditionalFormatting sqref="AU49 AK49 AP49">
    <cfRule type="cellIs" dxfId="1366" priority="654" operator="lessThan">
      <formula>1</formula>
    </cfRule>
  </conditionalFormatting>
  <conditionalFormatting sqref="AQ20">
    <cfRule type="cellIs" dxfId="1365" priority="647" operator="equal">
      <formula>0</formula>
    </cfRule>
  </conditionalFormatting>
  <conditionalFormatting sqref="AL27">
    <cfRule type="cellIs" dxfId="1364" priority="648" operator="equal">
      <formula>0</formula>
    </cfRule>
  </conditionalFormatting>
  <conditionalFormatting sqref="AU20 AK20 AP20">
    <cfRule type="cellIs" dxfId="1363" priority="653" operator="lessThan">
      <formula>1</formula>
    </cfRule>
  </conditionalFormatting>
  <conditionalFormatting sqref="AG20">
    <cfRule type="cellIs" dxfId="1362" priority="652" operator="equal">
      <formula>0</formula>
    </cfRule>
  </conditionalFormatting>
  <conditionalFormatting sqref="AU27 AK27 AP27">
    <cfRule type="cellIs" dxfId="1361" priority="651" operator="lessThan">
      <formula>1</formula>
    </cfRule>
  </conditionalFormatting>
  <conditionalFormatting sqref="AG27">
    <cfRule type="cellIs" dxfId="1360" priority="650" operator="equal">
      <formula>0</formula>
    </cfRule>
  </conditionalFormatting>
  <conditionalFormatting sqref="AV20">
    <cfRule type="cellIs" dxfId="1359" priority="645" operator="equal">
      <formula>0</formula>
    </cfRule>
  </conditionalFormatting>
  <conditionalFormatting sqref="AV27">
    <cfRule type="cellIs" dxfId="1358" priority="644" operator="equal">
      <formula>0</formula>
    </cfRule>
  </conditionalFormatting>
  <conditionalFormatting sqref="AL20">
    <cfRule type="cellIs" dxfId="1357" priority="649" operator="equal">
      <formula>0</formula>
    </cfRule>
  </conditionalFormatting>
  <conditionalFormatting sqref="AQ27">
    <cfRule type="cellIs" dxfId="1356" priority="646" operator="equal">
      <formula>0</formula>
    </cfRule>
  </conditionalFormatting>
  <conditionalFormatting sqref="AU47 AK47 AP47">
    <cfRule type="cellIs" dxfId="1355" priority="643" operator="lessThan">
      <formula>1</formula>
    </cfRule>
  </conditionalFormatting>
  <conditionalFormatting sqref="J28">
    <cfRule type="cellIs" dxfId="1354" priority="642" operator="greaterThan">
      <formula>1</formula>
    </cfRule>
  </conditionalFormatting>
  <conditionalFormatting sqref="I47">
    <cfRule type="cellIs" dxfId="1353" priority="641" operator="greaterThan">
      <formula>1</formula>
    </cfRule>
  </conditionalFormatting>
  <conditionalFormatting sqref="Z34">
    <cfRule type="cellIs" dxfId="1352" priority="640" operator="lessThan">
      <formula>1</formula>
    </cfRule>
  </conditionalFormatting>
  <conditionalFormatting sqref="G33">
    <cfRule type="cellIs" dxfId="1351" priority="639" operator="lessThan">
      <formula>F33</formula>
    </cfRule>
  </conditionalFormatting>
  <conditionalFormatting sqref="W33">
    <cfRule type="cellIs" dxfId="1350" priority="638" operator="lessThan">
      <formula>N33</formula>
    </cfRule>
  </conditionalFormatting>
  <conditionalFormatting sqref="Z33">
    <cfRule type="cellIs" dxfId="1349" priority="637" operator="lessThan">
      <formula>1</formula>
    </cfRule>
  </conditionalFormatting>
  <conditionalFormatting sqref="AA33">
    <cfRule type="cellIs" dxfId="1348" priority="636" operator="lessThan">
      <formula>1</formula>
    </cfRule>
  </conditionalFormatting>
  <conditionalFormatting sqref="H33">
    <cfRule type="cellIs" dxfId="1347" priority="635" operator="greaterThan">
      <formula>1</formula>
    </cfRule>
  </conditionalFormatting>
  <conditionalFormatting sqref="BT33:BT34">
    <cfRule type="cellIs" dxfId="1346" priority="634" operator="lessThan">
      <formula>1</formula>
    </cfRule>
  </conditionalFormatting>
  <conditionalFormatting sqref="AB32">
    <cfRule type="cellIs" dxfId="1345" priority="631" operator="equal">
      <formula>0</formula>
    </cfRule>
  </conditionalFormatting>
  <conditionalFormatting sqref="BT32 BJ32:BJ34 BE32:BE34 AZ32:AZ34">
    <cfRule type="cellIs" dxfId="1344" priority="630" operator="lessThan">
      <formula>1</formula>
    </cfRule>
  </conditionalFormatting>
  <conditionalFormatting sqref="G32">
    <cfRule type="cellIs" dxfId="1343" priority="633" operator="lessThan">
      <formula>F32</formula>
    </cfRule>
  </conditionalFormatting>
  <conditionalFormatting sqref="Z32">
    <cfRule type="cellIs" dxfId="1342" priority="632" operator="lessThan">
      <formula>1</formula>
    </cfRule>
  </conditionalFormatting>
  <conditionalFormatting sqref="AB32">
    <cfRule type="cellIs" dxfId="1341" priority="629" operator="equal">
      <formula>0</formula>
    </cfRule>
  </conditionalFormatting>
  <conditionalFormatting sqref="AF32:AF34">
    <cfRule type="cellIs" dxfId="1340" priority="628" operator="lessThan">
      <formula>1</formula>
    </cfRule>
  </conditionalFormatting>
  <conditionalFormatting sqref="AU32:AU34 AP32:AP34 AK32:AK34">
    <cfRule type="cellIs" dxfId="1339" priority="627" operator="lessThan">
      <formula>1</formula>
    </cfRule>
  </conditionalFormatting>
  <conditionalFormatting sqref="I20">
    <cfRule type="cellIs" dxfId="1338" priority="626" operator="greaterThan">
      <formula>1</formula>
    </cfRule>
  </conditionalFormatting>
  <conditionalFormatting sqref="G16">
    <cfRule type="cellIs" dxfId="1337" priority="625" operator="lessThan">
      <formula>F16</formula>
    </cfRule>
  </conditionalFormatting>
  <conditionalFormatting sqref="W16">
    <cfRule type="cellIs" dxfId="1336" priority="624" operator="lessThan">
      <formula>N16</formula>
    </cfRule>
  </conditionalFormatting>
  <conditionalFormatting sqref="Z16">
    <cfRule type="cellIs" dxfId="1335" priority="623" operator="lessThan">
      <formula>1</formula>
    </cfRule>
  </conditionalFormatting>
  <conditionalFormatting sqref="AZ16 BE16 BJ16 BT16">
    <cfRule type="cellIs" dxfId="1334" priority="622" operator="lessThan">
      <formula>1</formula>
    </cfRule>
  </conditionalFormatting>
  <conditionalFormatting sqref="BA13">
    <cfRule type="cellIs" dxfId="1333" priority="621" operator="equal">
      <formula>0</formula>
    </cfRule>
  </conditionalFormatting>
  <conditionalFormatting sqref="BF13">
    <cfRule type="cellIs" dxfId="1332" priority="620" operator="equal">
      <formula>0</formula>
    </cfRule>
  </conditionalFormatting>
  <conditionalFormatting sqref="AF16">
    <cfRule type="cellIs" dxfId="1331" priority="619" operator="lessThan">
      <formula>1</formula>
    </cfRule>
  </conditionalFormatting>
  <conditionalFormatting sqref="AP16">
    <cfRule type="cellIs" dxfId="1330" priority="617" operator="lessThan">
      <formula>1</formula>
    </cfRule>
  </conditionalFormatting>
  <conditionalFormatting sqref="AK16 AU16">
    <cfRule type="cellIs" dxfId="1329" priority="618" operator="lessThan">
      <formula>1</formula>
    </cfRule>
  </conditionalFormatting>
  <conditionalFormatting sqref="AV13">
    <cfRule type="cellIs" dxfId="1328" priority="616" operator="equal">
      <formula>0</formula>
    </cfRule>
  </conditionalFormatting>
  <conditionalFormatting sqref="Z48">
    <cfRule type="cellIs" dxfId="1327" priority="613" operator="lessThan">
      <formula>1</formula>
    </cfRule>
  </conditionalFormatting>
  <conditionalFormatting sqref="AA48">
    <cfRule type="cellIs" dxfId="1326" priority="612" operator="lessThan">
      <formula>1</formula>
    </cfRule>
  </conditionalFormatting>
  <conditionalFormatting sqref="G48">
    <cfRule type="cellIs" dxfId="1325" priority="615" operator="lessThan">
      <formula>F48</formula>
    </cfRule>
  </conditionalFormatting>
  <conditionalFormatting sqref="W48">
    <cfRule type="cellIs" dxfId="1324" priority="614" operator="lessThan">
      <formula>N48</formula>
    </cfRule>
  </conditionalFormatting>
  <conditionalFormatting sqref="H48:I48">
    <cfRule type="cellIs" dxfId="1323" priority="611" operator="greaterThan">
      <formula>1</formula>
    </cfRule>
  </conditionalFormatting>
  <conditionalFormatting sqref="AB48">
    <cfRule type="cellIs" dxfId="1322" priority="610" operator="equal">
      <formula>0</formula>
    </cfRule>
  </conditionalFormatting>
  <conditionalFormatting sqref="AF48">
    <cfRule type="cellIs" dxfId="1321" priority="609" operator="lessThan">
      <formula>1</formula>
    </cfRule>
  </conditionalFormatting>
  <conditionalFormatting sqref="J48">
    <cfRule type="cellIs" dxfId="1320" priority="608" operator="greaterThan">
      <formula>1</formula>
    </cfRule>
  </conditionalFormatting>
  <conditionalFormatting sqref="H16">
    <cfRule type="cellIs" dxfId="1319" priority="607" operator="greaterThan">
      <formula>1</formula>
    </cfRule>
  </conditionalFormatting>
  <conditionalFormatting sqref="AZ18 BE18 BJ18 BT18">
    <cfRule type="cellIs" dxfId="1318" priority="600" operator="lessThan">
      <formula>1</formula>
    </cfRule>
  </conditionalFormatting>
  <conditionalFormatting sqref="BA18">
    <cfRule type="cellIs" dxfId="1317" priority="599" operator="equal">
      <formula>0</formula>
    </cfRule>
  </conditionalFormatting>
  <conditionalFormatting sqref="Z18">
    <cfRule type="cellIs" dxfId="1316" priority="604" operator="lessThan">
      <formula>1</formula>
    </cfRule>
  </conditionalFormatting>
  <conditionalFormatting sqref="AA18">
    <cfRule type="cellIs" dxfId="1315" priority="603" operator="lessThan">
      <formula>1</formula>
    </cfRule>
  </conditionalFormatting>
  <conditionalFormatting sqref="G18">
    <cfRule type="cellIs" dxfId="1314" priority="606" operator="lessThan">
      <formula>F18</formula>
    </cfRule>
  </conditionalFormatting>
  <conditionalFormatting sqref="W18">
    <cfRule type="cellIs" dxfId="1313" priority="605" operator="lessThan">
      <formula>N18</formula>
    </cfRule>
  </conditionalFormatting>
  <conditionalFormatting sqref="H18">
    <cfRule type="cellIs" dxfId="1312" priority="602" operator="greaterThan">
      <formula>1</formula>
    </cfRule>
  </conditionalFormatting>
  <conditionalFormatting sqref="AQ18">
    <cfRule type="cellIs" dxfId="1311" priority="601" operator="equal">
      <formula>0</formula>
    </cfRule>
  </conditionalFormatting>
  <conditionalFormatting sqref="BF18">
    <cfRule type="cellIs" dxfId="1310" priority="598" operator="equal">
      <formula>0</formula>
    </cfRule>
  </conditionalFormatting>
  <conditionalFormatting sqref="BK18">
    <cfRule type="cellIs" dxfId="1309" priority="597" operator="equal">
      <formula>0</formula>
    </cfRule>
  </conditionalFormatting>
  <conditionalFormatting sqref="BP18">
    <cfRule type="cellIs" dxfId="1308" priority="596" operator="equal">
      <formula>0</formula>
    </cfRule>
  </conditionalFormatting>
  <conditionalFormatting sqref="BU18">
    <cfRule type="cellIs" dxfId="1307" priority="595" operator="equal">
      <formula>0</formula>
    </cfRule>
  </conditionalFormatting>
  <conditionalFormatting sqref="BF18">
    <cfRule type="cellIs" dxfId="1306" priority="594" operator="equal">
      <formula>0</formula>
    </cfRule>
  </conditionalFormatting>
  <conditionalFormatting sqref="AB18">
    <cfRule type="cellIs" dxfId="1305" priority="593" operator="equal">
      <formula>0</formula>
    </cfRule>
  </conditionalFormatting>
  <conditionalFormatting sqref="AF18">
    <cfRule type="cellIs" dxfId="1304" priority="592" operator="lessThan">
      <formula>1</formula>
    </cfRule>
  </conditionalFormatting>
  <conditionalFormatting sqref="AP18">
    <cfRule type="cellIs" dxfId="1303" priority="590" operator="lessThan">
      <formula>1</formula>
    </cfRule>
  </conditionalFormatting>
  <conditionalFormatting sqref="AK18 AU18">
    <cfRule type="cellIs" dxfId="1302" priority="591" operator="lessThan">
      <formula>1</formula>
    </cfRule>
  </conditionalFormatting>
  <conditionalFormatting sqref="AG18">
    <cfRule type="cellIs" dxfId="1301" priority="589" operator="equal">
      <formula>0</formula>
    </cfRule>
  </conditionalFormatting>
  <conditionalFormatting sqref="AL18">
    <cfRule type="cellIs" dxfId="1300" priority="588" operator="equal">
      <formula>0</formula>
    </cfRule>
  </conditionalFormatting>
  <conditionalFormatting sqref="AQ18">
    <cfRule type="cellIs" dxfId="1299" priority="587" operator="equal">
      <formula>0</formula>
    </cfRule>
  </conditionalFormatting>
  <conditionalFormatting sqref="AV18">
    <cfRule type="cellIs" dxfId="1298" priority="586" operator="equal">
      <formula>0</formula>
    </cfRule>
  </conditionalFormatting>
  <conditionalFormatting sqref="I49">
    <cfRule type="cellIs" dxfId="1297" priority="585" operator="greaterThan">
      <formula>1</formula>
    </cfRule>
  </conditionalFormatting>
  <conditionalFormatting sqref="AA22">
    <cfRule type="cellIs" dxfId="1296" priority="581" operator="lessThan">
      <formula>1</formula>
    </cfRule>
  </conditionalFormatting>
  <conditionalFormatting sqref="G22">
    <cfRule type="cellIs" dxfId="1295" priority="584" operator="lessThan">
      <formula>F22</formula>
    </cfRule>
  </conditionalFormatting>
  <conditionalFormatting sqref="W22">
    <cfRule type="cellIs" dxfId="1294" priority="583" operator="lessThan">
      <formula>N22</formula>
    </cfRule>
  </conditionalFormatting>
  <conditionalFormatting sqref="Z22">
    <cfRule type="cellIs" dxfId="1293" priority="582" operator="lessThan">
      <formula>1</formula>
    </cfRule>
  </conditionalFormatting>
  <conditionalFormatting sqref="H22">
    <cfRule type="cellIs" dxfId="1292" priority="580" operator="greaterThan">
      <formula>1</formula>
    </cfRule>
  </conditionalFormatting>
  <conditionalFormatting sqref="AQ13:AQ14">
    <cfRule type="cellIs" dxfId="1291" priority="579" operator="equal">
      <formula>0</formula>
    </cfRule>
  </conditionalFormatting>
  <conditionalFormatting sqref="AZ22 BE22 BJ22 BT22">
    <cfRule type="cellIs" dxfId="1290" priority="578" operator="lessThan">
      <formula>1</formula>
    </cfRule>
  </conditionalFormatting>
  <conditionalFormatting sqref="BA22">
    <cfRule type="cellIs" dxfId="1289" priority="577" operator="equal">
      <formula>0</formula>
    </cfRule>
  </conditionalFormatting>
  <conditionalFormatting sqref="BF22">
    <cfRule type="cellIs" dxfId="1288" priority="576" operator="equal">
      <formula>0</formula>
    </cfRule>
  </conditionalFormatting>
  <conditionalFormatting sqref="BK13:BK14">
    <cfRule type="cellIs" dxfId="1287" priority="575" operator="equal">
      <formula>0</formula>
    </cfRule>
  </conditionalFormatting>
  <conditionalFormatting sqref="BP13:BP14">
    <cfRule type="cellIs" dxfId="1286" priority="574" operator="equal">
      <formula>0</formula>
    </cfRule>
  </conditionalFormatting>
  <conditionalFormatting sqref="BU13:BU14">
    <cfRule type="cellIs" dxfId="1285" priority="573" operator="equal">
      <formula>0</formula>
    </cfRule>
  </conditionalFormatting>
  <conditionalFormatting sqref="AB22">
    <cfRule type="cellIs" dxfId="1284" priority="572" operator="equal">
      <formula>0</formula>
    </cfRule>
  </conditionalFormatting>
  <conditionalFormatting sqref="AF22">
    <cfRule type="cellIs" dxfId="1283" priority="571" operator="lessThan">
      <formula>1</formula>
    </cfRule>
  </conditionalFormatting>
  <conditionalFormatting sqref="AP22">
    <cfRule type="cellIs" dxfId="1282" priority="569" operator="lessThan">
      <formula>1</formula>
    </cfRule>
  </conditionalFormatting>
  <conditionalFormatting sqref="AK22 AU22">
    <cfRule type="cellIs" dxfId="1281" priority="570" operator="lessThan">
      <formula>1</formula>
    </cfRule>
  </conditionalFormatting>
  <conditionalFormatting sqref="AG22">
    <cfRule type="cellIs" dxfId="1280" priority="568" operator="equal">
      <formula>0</formula>
    </cfRule>
  </conditionalFormatting>
  <conditionalFormatting sqref="AQ13:AQ14">
    <cfRule type="cellIs" dxfId="1279" priority="566" operator="equal">
      <formula>0</formula>
    </cfRule>
  </conditionalFormatting>
  <conditionalFormatting sqref="AL13">
    <cfRule type="cellIs" dxfId="1278" priority="567" operator="equal">
      <formula>0</formula>
    </cfRule>
  </conditionalFormatting>
  <conditionalFormatting sqref="AV22">
    <cfRule type="cellIs" dxfId="1277" priority="565" operator="equal">
      <formula>0</formula>
    </cfRule>
  </conditionalFormatting>
  <conditionalFormatting sqref="I22">
    <cfRule type="cellIs" dxfId="1276" priority="564" operator="greaterThan">
      <formula>1</formula>
    </cfRule>
  </conditionalFormatting>
  <conditionalFormatting sqref="Z10">
    <cfRule type="cellIs" dxfId="1275" priority="562" operator="lessThan">
      <formula>1</formula>
    </cfRule>
  </conditionalFormatting>
  <conditionalFormatting sqref="AA10">
    <cfRule type="cellIs" dxfId="1274" priority="561" operator="lessThan">
      <formula>1</formula>
    </cfRule>
  </conditionalFormatting>
  <conditionalFormatting sqref="W10">
    <cfRule type="cellIs" dxfId="1273" priority="563" operator="lessThan">
      <formula>N10</formula>
    </cfRule>
  </conditionalFormatting>
  <conditionalFormatting sqref="AQ10">
    <cfRule type="cellIs" dxfId="1272" priority="560" operator="equal">
      <formula>0</formula>
    </cfRule>
  </conditionalFormatting>
  <conditionalFormatting sqref="AZ10 BE10 BJ10">
    <cfRule type="cellIs" dxfId="1271" priority="559" operator="lessThan">
      <formula>1</formula>
    </cfRule>
  </conditionalFormatting>
  <conditionalFormatting sqref="BA10">
    <cfRule type="cellIs" dxfId="1270" priority="558" operator="equal">
      <formula>0</formula>
    </cfRule>
  </conditionalFormatting>
  <conditionalFormatting sqref="BF10">
    <cfRule type="cellIs" dxfId="1269" priority="557" operator="equal">
      <formula>0</formula>
    </cfRule>
  </conditionalFormatting>
  <conditionalFormatting sqref="BK10">
    <cfRule type="cellIs" dxfId="1268" priority="556" operator="equal">
      <formula>0</formula>
    </cfRule>
  </conditionalFormatting>
  <conditionalFormatting sqref="BP10">
    <cfRule type="cellIs" dxfId="1267" priority="555" operator="equal">
      <formula>0</formula>
    </cfRule>
  </conditionalFormatting>
  <conditionalFormatting sqref="BU10">
    <cfRule type="cellIs" dxfId="1266" priority="554" operator="equal">
      <formula>0</formula>
    </cfRule>
  </conditionalFormatting>
  <conditionalFormatting sqref="BF10">
    <cfRule type="cellIs" dxfId="1265" priority="553" operator="equal">
      <formula>0</formula>
    </cfRule>
  </conditionalFormatting>
  <conditionalFormatting sqref="AB10">
    <cfRule type="cellIs" dxfId="1264" priority="552" operator="equal">
      <formula>0</formula>
    </cfRule>
  </conditionalFormatting>
  <conditionalFormatting sqref="AF10">
    <cfRule type="cellIs" dxfId="1263" priority="551" operator="lessThan">
      <formula>1</formula>
    </cfRule>
  </conditionalFormatting>
  <conditionalFormatting sqref="AP10">
    <cfRule type="cellIs" dxfId="1262" priority="549" operator="lessThan">
      <formula>1</formula>
    </cfRule>
  </conditionalFormatting>
  <conditionalFormatting sqref="AK10 AU10">
    <cfRule type="cellIs" dxfId="1261" priority="550" operator="lessThan">
      <formula>1</formula>
    </cfRule>
  </conditionalFormatting>
  <conditionalFormatting sqref="AG10">
    <cfRule type="cellIs" dxfId="1260" priority="548" operator="equal">
      <formula>0</formula>
    </cfRule>
  </conditionalFormatting>
  <conditionalFormatting sqref="AL10">
    <cfRule type="cellIs" dxfId="1259" priority="547" operator="equal">
      <formula>0</formula>
    </cfRule>
  </conditionalFormatting>
  <conditionalFormatting sqref="AQ10">
    <cfRule type="cellIs" dxfId="1258" priority="546" operator="equal">
      <formula>0</formula>
    </cfRule>
  </conditionalFormatting>
  <conditionalFormatting sqref="AV10">
    <cfRule type="cellIs" dxfId="1257" priority="545" operator="equal">
      <formula>0</formula>
    </cfRule>
  </conditionalFormatting>
  <conditionalFormatting sqref="Z13">
    <cfRule type="cellIs" dxfId="1256" priority="542" operator="lessThan">
      <formula>1</formula>
    </cfRule>
  </conditionalFormatting>
  <conditionalFormatting sqref="AA13">
    <cfRule type="cellIs" dxfId="1255" priority="541" operator="lessThan">
      <formula>1</formula>
    </cfRule>
  </conditionalFormatting>
  <conditionalFormatting sqref="G13">
    <cfRule type="cellIs" dxfId="1254" priority="544" operator="lessThan">
      <formula>F13</formula>
    </cfRule>
  </conditionalFormatting>
  <conditionalFormatting sqref="W13">
    <cfRule type="cellIs" dxfId="1253" priority="543" operator="lessThan">
      <formula>N13</formula>
    </cfRule>
  </conditionalFormatting>
  <conditionalFormatting sqref="H13">
    <cfRule type="cellIs" dxfId="1252" priority="540" operator="greaterThan">
      <formula>1</formula>
    </cfRule>
  </conditionalFormatting>
  <conditionalFormatting sqref="AZ13 BE13 BJ13 BT13">
    <cfRule type="cellIs" dxfId="1251" priority="539" operator="lessThan">
      <formula>1</formula>
    </cfRule>
  </conditionalFormatting>
  <conditionalFormatting sqref="AB13">
    <cfRule type="cellIs" dxfId="1250" priority="538" operator="equal">
      <formula>0</formula>
    </cfRule>
  </conditionalFormatting>
  <conditionalFormatting sqref="AF13">
    <cfRule type="cellIs" dxfId="1249" priority="537" operator="lessThan">
      <formula>1</formula>
    </cfRule>
  </conditionalFormatting>
  <conditionalFormatting sqref="AP13">
    <cfRule type="cellIs" dxfId="1248" priority="535" operator="lessThan">
      <formula>1</formula>
    </cfRule>
  </conditionalFormatting>
  <conditionalFormatting sqref="AK13 AU13">
    <cfRule type="cellIs" dxfId="1247" priority="536" operator="lessThan">
      <formula>1</formula>
    </cfRule>
  </conditionalFormatting>
  <conditionalFormatting sqref="AG13">
    <cfRule type="cellIs" dxfId="1246" priority="534" operator="equal">
      <formula>0</formula>
    </cfRule>
  </conditionalFormatting>
  <conditionalFormatting sqref="Z25">
    <cfRule type="cellIs" dxfId="1245" priority="531" operator="lessThan">
      <formula>1</formula>
    </cfRule>
  </conditionalFormatting>
  <conditionalFormatting sqref="AA25">
    <cfRule type="cellIs" dxfId="1244" priority="530" operator="lessThan">
      <formula>1</formula>
    </cfRule>
  </conditionalFormatting>
  <conditionalFormatting sqref="G25">
    <cfRule type="cellIs" dxfId="1243" priority="533" operator="lessThan">
      <formula>F25</formula>
    </cfRule>
  </conditionalFormatting>
  <conditionalFormatting sqref="W25">
    <cfRule type="cellIs" dxfId="1242" priority="532" operator="lessThan">
      <formula>N25</formula>
    </cfRule>
  </conditionalFormatting>
  <conditionalFormatting sqref="H25">
    <cfRule type="cellIs" dxfId="1241" priority="529" operator="greaterThan">
      <formula>1</formula>
    </cfRule>
  </conditionalFormatting>
  <conditionalFormatting sqref="AQ25">
    <cfRule type="cellIs" dxfId="1240" priority="528" operator="equal">
      <formula>0</formula>
    </cfRule>
  </conditionalFormatting>
  <conditionalFormatting sqref="AZ25 BE25 BJ25 BT25">
    <cfRule type="cellIs" dxfId="1239" priority="527" operator="lessThan">
      <formula>1</formula>
    </cfRule>
  </conditionalFormatting>
  <conditionalFormatting sqref="BA25">
    <cfRule type="cellIs" dxfId="1238" priority="526" operator="equal">
      <formula>0</formula>
    </cfRule>
  </conditionalFormatting>
  <conditionalFormatting sqref="BF25">
    <cfRule type="cellIs" dxfId="1237" priority="525" operator="equal">
      <formula>0</formula>
    </cfRule>
  </conditionalFormatting>
  <conditionalFormatting sqref="BK25">
    <cfRule type="cellIs" dxfId="1236" priority="524" operator="equal">
      <formula>0</formula>
    </cfRule>
  </conditionalFormatting>
  <conditionalFormatting sqref="BP25">
    <cfRule type="cellIs" dxfId="1235" priority="523" operator="equal">
      <formula>0</formula>
    </cfRule>
  </conditionalFormatting>
  <conditionalFormatting sqref="BU25">
    <cfRule type="cellIs" dxfId="1234" priority="522" operator="equal">
      <formula>0</formula>
    </cfRule>
  </conditionalFormatting>
  <conditionalFormatting sqref="BF25">
    <cfRule type="cellIs" dxfId="1233" priority="521" operator="equal">
      <formula>0</formula>
    </cfRule>
  </conditionalFormatting>
  <conditionalFormatting sqref="AB25">
    <cfRule type="cellIs" dxfId="1232" priority="520" operator="equal">
      <formula>0</formula>
    </cfRule>
  </conditionalFormatting>
  <conditionalFormatting sqref="AF25">
    <cfRule type="cellIs" dxfId="1231" priority="519" operator="lessThan">
      <formula>1</formula>
    </cfRule>
  </conditionalFormatting>
  <conditionalFormatting sqref="AP25">
    <cfRule type="cellIs" dxfId="1230" priority="517" operator="lessThan">
      <formula>1</formula>
    </cfRule>
  </conditionalFormatting>
  <conditionalFormatting sqref="AK25 AU25">
    <cfRule type="cellIs" dxfId="1229" priority="518" operator="lessThan">
      <formula>1</formula>
    </cfRule>
  </conditionalFormatting>
  <conditionalFormatting sqref="AG25">
    <cfRule type="cellIs" dxfId="1228" priority="516" operator="equal">
      <formula>0</formula>
    </cfRule>
  </conditionalFormatting>
  <conditionalFormatting sqref="AL25">
    <cfRule type="cellIs" dxfId="1227" priority="515" operator="equal">
      <formula>0</formula>
    </cfRule>
  </conditionalFormatting>
  <conditionalFormatting sqref="AQ25">
    <cfRule type="cellIs" dxfId="1226" priority="514" operator="equal">
      <formula>0</formula>
    </cfRule>
  </conditionalFormatting>
  <conditionalFormatting sqref="AV25">
    <cfRule type="cellIs" dxfId="1225" priority="513" operator="equal">
      <formula>0</formula>
    </cfRule>
  </conditionalFormatting>
  <conditionalFormatting sqref="AZ9 BE9 BJ9">
    <cfRule type="cellIs" dxfId="1224" priority="508" operator="lessThan">
      <formula>1</formula>
    </cfRule>
  </conditionalFormatting>
  <conditionalFormatting sqref="BK9">
    <cfRule type="cellIs" dxfId="1223" priority="505" operator="equal">
      <formula>0</formula>
    </cfRule>
  </conditionalFormatting>
  <conditionalFormatting sqref="BU9">
    <cfRule type="cellIs" dxfId="1222" priority="503" operator="equal">
      <formula>0</formula>
    </cfRule>
  </conditionalFormatting>
  <conditionalFormatting sqref="BF9">
    <cfRule type="cellIs" dxfId="1221" priority="502" operator="equal">
      <formula>0</formula>
    </cfRule>
  </conditionalFormatting>
  <conditionalFormatting sqref="AB9">
    <cfRule type="cellIs" dxfId="1220" priority="501" operator="equal">
      <formula>0</formula>
    </cfRule>
  </conditionalFormatting>
  <conditionalFormatting sqref="AV9">
    <cfRule type="cellIs" dxfId="1219" priority="494" operator="equal">
      <formula>0</formula>
    </cfRule>
  </conditionalFormatting>
  <conditionalFormatting sqref="Z9">
    <cfRule type="cellIs" dxfId="1218" priority="511" operator="lessThan">
      <formula>1</formula>
    </cfRule>
  </conditionalFormatting>
  <conditionalFormatting sqref="AA9">
    <cfRule type="cellIs" dxfId="1217" priority="510" operator="lessThan">
      <formula>1</formula>
    </cfRule>
  </conditionalFormatting>
  <conditionalFormatting sqref="W9">
    <cfRule type="cellIs" dxfId="1216" priority="512" operator="lessThan">
      <formula>N9</formula>
    </cfRule>
  </conditionalFormatting>
  <conditionalFormatting sqref="AQ9">
    <cfRule type="cellIs" dxfId="1215" priority="509" operator="equal">
      <formula>0</formula>
    </cfRule>
  </conditionalFormatting>
  <conditionalFormatting sqref="BA9">
    <cfRule type="cellIs" dxfId="1214" priority="507" operator="equal">
      <formula>0</formula>
    </cfRule>
  </conditionalFormatting>
  <conditionalFormatting sqref="BF9">
    <cfRule type="cellIs" dxfId="1213" priority="506" operator="equal">
      <formula>0</formula>
    </cfRule>
  </conditionalFormatting>
  <conditionalFormatting sqref="BP9">
    <cfRule type="cellIs" dxfId="1212" priority="504" operator="equal">
      <formula>0</formula>
    </cfRule>
  </conditionalFormatting>
  <conditionalFormatting sqref="AF9">
    <cfRule type="cellIs" dxfId="1211" priority="500" operator="lessThan">
      <formula>1</formula>
    </cfRule>
  </conditionalFormatting>
  <conditionalFormatting sqref="AP9">
    <cfRule type="cellIs" dxfId="1210" priority="498" operator="lessThan">
      <formula>1</formula>
    </cfRule>
  </conditionalFormatting>
  <conditionalFormatting sqref="AK9 AU9">
    <cfRule type="cellIs" dxfId="1209" priority="499" operator="lessThan">
      <formula>1</formula>
    </cfRule>
  </conditionalFormatting>
  <conditionalFormatting sqref="AG9">
    <cfRule type="cellIs" dxfId="1208" priority="497" operator="equal">
      <formula>0</formula>
    </cfRule>
  </conditionalFormatting>
  <conditionalFormatting sqref="AL9">
    <cfRule type="cellIs" dxfId="1207" priority="496" operator="equal">
      <formula>0</formula>
    </cfRule>
  </conditionalFormatting>
  <conditionalFormatting sqref="AQ9">
    <cfRule type="cellIs" dxfId="1206" priority="495" operator="equal">
      <formula>0</formula>
    </cfRule>
  </conditionalFormatting>
  <conditionalFormatting sqref="Z7">
    <cfRule type="cellIs" dxfId="1205" priority="492" operator="lessThan">
      <formula>1</formula>
    </cfRule>
  </conditionalFormatting>
  <conditionalFormatting sqref="AA7">
    <cfRule type="cellIs" dxfId="1204" priority="491" operator="lessThan">
      <formula>1</formula>
    </cfRule>
  </conditionalFormatting>
  <conditionalFormatting sqref="W7">
    <cfRule type="cellIs" dxfId="1203" priority="493" operator="lessThan">
      <formula>N7</formula>
    </cfRule>
  </conditionalFormatting>
  <conditionalFormatting sqref="I25">
    <cfRule type="cellIs" dxfId="1202" priority="475" operator="greaterThan">
      <formula>1</formula>
    </cfRule>
  </conditionalFormatting>
  <conditionalFormatting sqref="AF7">
    <cfRule type="cellIs" dxfId="1201" priority="490" operator="lessThan">
      <formula>1</formula>
    </cfRule>
  </conditionalFormatting>
  <conditionalFormatting sqref="Z14">
    <cfRule type="cellIs" dxfId="1200" priority="487" operator="lessThan">
      <formula>1</formula>
    </cfRule>
  </conditionalFormatting>
  <conditionalFormatting sqref="AA14">
    <cfRule type="cellIs" dxfId="1199" priority="486" operator="lessThan">
      <formula>1</formula>
    </cfRule>
  </conditionalFormatting>
  <conditionalFormatting sqref="G14">
    <cfRule type="cellIs" dxfId="1198" priority="489" operator="lessThan">
      <formula>F14</formula>
    </cfRule>
  </conditionalFormatting>
  <conditionalFormatting sqref="W14">
    <cfRule type="cellIs" dxfId="1197" priority="488" operator="lessThan">
      <formula>N14</formula>
    </cfRule>
  </conditionalFormatting>
  <conditionalFormatting sqref="H14">
    <cfRule type="cellIs" dxfId="1196" priority="485" operator="greaterThan">
      <formula>1</formula>
    </cfRule>
  </conditionalFormatting>
  <conditionalFormatting sqref="AG14 BF14 BA14 AL14 AV14 AB14:AB17">
    <cfRule type="cellIs" dxfId="1195" priority="484" operator="equal">
      <formula>0</formula>
    </cfRule>
  </conditionalFormatting>
  <conditionalFormatting sqref="AZ14 BE14 BJ14 BT14">
    <cfRule type="cellIs" dxfId="1194" priority="483" operator="lessThan">
      <formula>1</formula>
    </cfRule>
  </conditionalFormatting>
  <conditionalFormatting sqref="BF14">
    <cfRule type="cellIs" dxfId="1193" priority="482" operator="equal">
      <formula>0</formula>
    </cfRule>
  </conditionalFormatting>
  <conditionalFormatting sqref="AF14">
    <cfRule type="cellIs" dxfId="1192" priority="481" operator="lessThan">
      <formula>1</formula>
    </cfRule>
  </conditionalFormatting>
  <conditionalFormatting sqref="AP14">
    <cfRule type="cellIs" dxfId="1191" priority="479" operator="lessThan">
      <formula>1</formula>
    </cfRule>
  </conditionalFormatting>
  <conditionalFormatting sqref="AK14 AU14">
    <cfRule type="cellIs" dxfId="1190" priority="480" operator="lessThan">
      <formula>1</formula>
    </cfRule>
  </conditionalFormatting>
  <conditionalFormatting sqref="I14">
    <cfRule type="cellIs" dxfId="1189" priority="478" operator="greaterThan">
      <formula>1</formula>
    </cfRule>
  </conditionalFormatting>
  <conditionalFormatting sqref="J50">
    <cfRule type="cellIs" dxfId="1188" priority="474" operator="greaterThan">
      <formula>1</formula>
    </cfRule>
  </conditionalFormatting>
  <conditionalFormatting sqref="J16">
    <cfRule type="cellIs" dxfId="1187" priority="477" operator="greaterThan">
      <formula>1</formula>
    </cfRule>
  </conditionalFormatting>
  <conditionalFormatting sqref="J49">
    <cfRule type="cellIs" dxfId="1186" priority="476" operator="greaterThan">
      <formula>1</formula>
    </cfRule>
  </conditionalFormatting>
  <conditionalFormatting sqref="I27">
    <cfRule type="cellIs" dxfId="1185" priority="473" operator="greaterThan">
      <formula>1</formula>
    </cfRule>
  </conditionalFormatting>
  <conditionalFormatting sqref="I50">
    <cfRule type="cellIs" dxfId="1184" priority="472" operator="greaterThan">
      <formula>1</formula>
    </cfRule>
  </conditionalFormatting>
  <conditionalFormatting sqref="AA21">
    <cfRule type="cellIs" dxfId="1183" priority="468" operator="lessThan">
      <formula>1</formula>
    </cfRule>
  </conditionalFormatting>
  <conditionalFormatting sqref="G21">
    <cfRule type="cellIs" dxfId="1182" priority="471" operator="lessThan">
      <formula>F21</formula>
    </cfRule>
  </conditionalFormatting>
  <conditionalFormatting sqref="W21">
    <cfRule type="cellIs" dxfId="1181" priority="470" operator="lessThan">
      <formula>N21</formula>
    </cfRule>
  </conditionalFormatting>
  <conditionalFormatting sqref="Z21">
    <cfRule type="cellIs" dxfId="1180" priority="469" operator="lessThan">
      <formula>1</formula>
    </cfRule>
  </conditionalFormatting>
  <conditionalFormatting sqref="H21">
    <cfRule type="cellIs" dxfId="1179" priority="467" operator="greaterThan">
      <formula>1</formula>
    </cfRule>
  </conditionalFormatting>
  <conditionalFormatting sqref="AQ21">
    <cfRule type="cellIs" dxfId="1178" priority="466" operator="equal">
      <formula>0</formula>
    </cfRule>
  </conditionalFormatting>
  <conditionalFormatting sqref="AZ21 BE21 BJ21 BT21">
    <cfRule type="cellIs" dxfId="1177" priority="465" operator="lessThan">
      <formula>1</formula>
    </cfRule>
  </conditionalFormatting>
  <conditionalFormatting sqref="BA21">
    <cfRule type="cellIs" dxfId="1176" priority="464" operator="equal">
      <formula>0</formula>
    </cfRule>
  </conditionalFormatting>
  <conditionalFormatting sqref="BF21">
    <cfRule type="cellIs" dxfId="1175" priority="463" operator="equal">
      <formula>0</formula>
    </cfRule>
  </conditionalFormatting>
  <conditionalFormatting sqref="BK21">
    <cfRule type="cellIs" dxfId="1174" priority="462" operator="equal">
      <formula>0</formula>
    </cfRule>
  </conditionalFormatting>
  <conditionalFormatting sqref="BP21">
    <cfRule type="cellIs" dxfId="1173" priority="461" operator="equal">
      <formula>0</formula>
    </cfRule>
  </conditionalFormatting>
  <conditionalFormatting sqref="BU21">
    <cfRule type="cellIs" dxfId="1172" priority="460" operator="equal">
      <formula>0</formula>
    </cfRule>
  </conditionalFormatting>
  <conditionalFormatting sqref="AB21">
    <cfRule type="cellIs" dxfId="1171" priority="459" operator="equal">
      <formula>0</formula>
    </cfRule>
  </conditionalFormatting>
  <conditionalFormatting sqref="AF21">
    <cfRule type="cellIs" dxfId="1170" priority="458" operator="lessThan">
      <formula>1</formula>
    </cfRule>
  </conditionalFormatting>
  <conditionalFormatting sqref="AP21">
    <cfRule type="cellIs" dxfId="1169" priority="456" operator="lessThan">
      <formula>1</formula>
    </cfRule>
  </conditionalFormatting>
  <conditionalFormatting sqref="AK21 AU21">
    <cfRule type="cellIs" dxfId="1168" priority="457" operator="lessThan">
      <formula>1</formula>
    </cfRule>
  </conditionalFormatting>
  <conditionalFormatting sqref="AG21">
    <cfRule type="cellIs" dxfId="1167" priority="455" operator="equal">
      <formula>0</formula>
    </cfRule>
  </conditionalFormatting>
  <conditionalFormatting sqref="AQ21">
    <cfRule type="cellIs" dxfId="1166" priority="453" operator="equal">
      <formula>0</formula>
    </cfRule>
  </conditionalFormatting>
  <conditionalFormatting sqref="AL21">
    <cfRule type="cellIs" dxfId="1165" priority="454" operator="equal">
      <formula>0</formula>
    </cfRule>
  </conditionalFormatting>
  <conditionalFormatting sqref="AV21">
    <cfRule type="cellIs" dxfId="1164" priority="452" operator="equal">
      <formula>0</formula>
    </cfRule>
  </conditionalFormatting>
  <conditionalFormatting sqref="Z19">
    <cfRule type="cellIs" dxfId="1163" priority="450" operator="lessThan">
      <formula>1</formula>
    </cfRule>
  </conditionalFormatting>
  <conditionalFormatting sqref="AA19">
    <cfRule type="cellIs" dxfId="1162" priority="449" operator="lessThan">
      <formula>1</formula>
    </cfRule>
  </conditionalFormatting>
  <conditionalFormatting sqref="W19">
    <cfRule type="cellIs" dxfId="1161" priority="451" operator="lessThan">
      <formula>N19</formula>
    </cfRule>
  </conditionalFormatting>
  <conditionalFormatting sqref="H19">
    <cfRule type="cellIs" dxfId="1160" priority="448" operator="greaterThan">
      <formula>1</formula>
    </cfRule>
  </conditionalFormatting>
  <conditionalFormatting sqref="AQ19">
    <cfRule type="cellIs" dxfId="1159" priority="447" operator="equal">
      <formula>0</formula>
    </cfRule>
  </conditionalFormatting>
  <conditionalFormatting sqref="AZ19 BE19 BJ19 BT19">
    <cfRule type="cellIs" dxfId="1158" priority="446" operator="lessThan">
      <formula>1</formula>
    </cfRule>
  </conditionalFormatting>
  <conditionalFormatting sqref="BA19">
    <cfRule type="cellIs" dxfId="1157" priority="445" operator="equal">
      <formula>0</formula>
    </cfRule>
  </conditionalFormatting>
  <conditionalFormatting sqref="BF19">
    <cfRule type="cellIs" dxfId="1156" priority="444" operator="equal">
      <formula>0</formula>
    </cfRule>
  </conditionalFormatting>
  <conditionalFormatting sqref="BK19">
    <cfRule type="cellIs" dxfId="1155" priority="443" operator="equal">
      <formula>0</formula>
    </cfRule>
  </conditionalFormatting>
  <conditionalFormatting sqref="BP19">
    <cfRule type="cellIs" dxfId="1154" priority="442" operator="equal">
      <formula>0</formula>
    </cfRule>
  </conditionalFormatting>
  <conditionalFormatting sqref="BU19">
    <cfRule type="cellIs" dxfId="1153" priority="441" operator="equal">
      <formula>0</formula>
    </cfRule>
  </conditionalFormatting>
  <conditionalFormatting sqref="BF19">
    <cfRule type="cellIs" dxfId="1152" priority="440" operator="equal">
      <formula>0</formula>
    </cfRule>
  </conditionalFormatting>
  <conditionalFormatting sqref="AB19">
    <cfRule type="cellIs" dxfId="1151" priority="439" operator="equal">
      <formula>0</formula>
    </cfRule>
  </conditionalFormatting>
  <conditionalFormatting sqref="AF19">
    <cfRule type="cellIs" dxfId="1150" priority="438" operator="lessThan">
      <formula>1</formula>
    </cfRule>
  </conditionalFormatting>
  <conditionalFormatting sqref="AP19">
    <cfRule type="cellIs" dxfId="1149" priority="436" operator="lessThan">
      <formula>1</formula>
    </cfRule>
  </conditionalFormatting>
  <conditionalFormatting sqref="AK19 AU19">
    <cfRule type="cellIs" dxfId="1148" priority="437" operator="lessThan">
      <formula>1</formula>
    </cfRule>
  </conditionalFormatting>
  <conditionalFormatting sqref="AG19">
    <cfRule type="cellIs" dxfId="1147" priority="435" operator="equal">
      <formula>0</formula>
    </cfRule>
  </conditionalFormatting>
  <conditionalFormatting sqref="AL19">
    <cfRule type="cellIs" dxfId="1146" priority="434" operator="equal">
      <formula>0</formula>
    </cfRule>
  </conditionalFormatting>
  <conditionalFormatting sqref="AQ19">
    <cfRule type="cellIs" dxfId="1145" priority="433" operator="equal">
      <formula>0</formula>
    </cfRule>
  </conditionalFormatting>
  <conditionalFormatting sqref="AV19">
    <cfRule type="cellIs" dxfId="1144" priority="432" operator="equal">
      <formula>0</formula>
    </cfRule>
  </conditionalFormatting>
  <conditionalFormatting sqref="AA17">
    <cfRule type="cellIs" dxfId="1143" priority="428" operator="lessThan">
      <formula>1</formula>
    </cfRule>
  </conditionalFormatting>
  <conditionalFormatting sqref="G17">
    <cfRule type="cellIs" dxfId="1142" priority="431" operator="lessThan">
      <formula>F17</formula>
    </cfRule>
  </conditionalFormatting>
  <conditionalFormatting sqref="W17">
    <cfRule type="cellIs" dxfId="1141" priority="430" operator="lessThan">
      <formula>N17</formula>
    </cfRule>
  </conditionalFormatting>
  <conditionalFormatting sqref="Z17">
    <cfRule type="cellIs" dxfId="1140" priority="429" operator="lessThan">
      <formula>1</formula>
    </cfRule>
  </conditionalFormatting>
  <conditionalFormatting sqref="AQ17">
    <cfRule type="cellIs" dxfId="1139" priority="427" operator="equal">
      <formula>0</formula>
    </cfRule>
  </conditionalFormatting>
  <conditionalFormatting sqref="AZ17 BE17 BJ17 BT17">
    <cfRule type="cellIs" dxfId="1138" priority="426" operator="lessThan">
      <formula>1</formula>
    </cfRule>
  </conditionalFormatting>
  <conditionalFormatting sqref="BA17">
    <cfRule type="cellIs" dxfId="1137" priority="425" operator="equal">
      <formula>0</formula>
    </cfRule>
  </conditionalFormatting>
  <conditionalFormatting sqref="BF17">
    <cfRule type="cellIs" dxfId="1136" priority="424" operator="equal">
      <formula>0</formula>
    </cfRule>
  </conditionalFormatting>
  <conditionalFormatting sqref="BK17">
    <cfRule type="cellIs" dxfId="1135" priority="423" operator="equal">
      <formula>0</formula>
    </cfRule>
  </conditionalFormatting>
  <conditionalFormatting sqref="BP17">
    <cfRule type="cellIs" dxfId="1134" priority="422" operator="equal">
      <formula>0</formula>
    </cfRule>
  </conditionalFormatting>
  <conditionalFormatting sqref="BU17">
    <cfRule type="cellIs" dxfId="1133" priority="421" operator="equal">
      <formula>0</formula>
    </cfRule>
  </conditionalFormatting>
  <conditionalFormatting sqref="AB17">
    <cfRule type="cellIs" dxfId="1132" priority="420" operator="equal">
      <formula>0</formula>
    </cfRule>
  </conditionalFormatting>
  <conditionalFormatting sqref="AF17">
    <cfRule type="cellIs" dxfId="1131" priority="419" operator="lessThan">
      <formula>1</formula>
    </cfRule>
  </conditionalFormatting>
  <conditionalFormatting sqref="AP17">
    <cfRule type="cellIs" dxfId="1130" priority="417" operator="lessThan">
      <formula>1</formula>
    </cfRule>
  </conditionalFormatting>
  <conditionalFormatting sqref="AK17 AU17">
    <cfRule type="cellIs" dxfId="1129" priority="418" operator="lessThan">
      <formula>1</formula>
    </cfRule>
  </conditionalFormatting>
  <conditionalFormatting sqref="AG17">
    <cfRule type="cellIs" dxfId="1128" priority="416" operator="equal">
      <formula>0</formula>
    </cfRule>
  </conditionalFormatting>
  <conditionalFormatting sqref="AQ17">
    <cfRule type="cellIs" dxfId="1127" priority="414" operator="equal">
      <formula>0</formula>
    </cfRule>
  </conditionalFormatting>
  <conditionalFormatting sqref="AL17">
    <cfRule type="cellIs" dxfId="1126" priority="415" operator="equal">
      <formula>0</formula>
    </cfRule>
  </conditionalFormatting>
  <conditionalFormatting sqref="AV17">
    <cfRule type="cellIs" dxfId="1125" priority="413" operator="equal">
      <formula>0</formula>
    </cfRule>
  </conditionalFormatting>
  <conditionalFormatting sqref="J17">
    <cfRule type="cellIs" dxfId="1124" priority="412" operator="greaterThan">
      <formula>1</formula>
    </cfRule>
  </conditionalFormatting>
  <conditionalFormatting sqref="I17">
    <cfRule type="cellIs" dxfId="1123" priority="411" operator="greaterThan">
      <formula>1</formula>
    </cfRule>
  </conditionalFormatting>
  <conditionalFormatting sqref="I13">
    <cfRule type="cellIs" dxfId="1122" priority="410" operator="greaterThan">
      <formula>1</formula>
    </cfRule>
  </conditionalFormatting>
  <conditionalFormatting sqref="W37">
    <cfRule type="cellIs" dxfId="1121" priority="409" operator="lessThan">
      <formula>N37</formula>
    </cfRule>
  </conditionalFormatting>
  <conditionalFormatting sqref="G37">
    <cfRule type="cellIs" dxfId="1120" priority="408" operator="lessThan">
      <formula>F37</formula>
    </cfRule>
  </conditionalFormatting>
  <conditionalFormatting sqref="AA37">
    <cfRule type="cellIs" dxfId="1119" priority="406" operator="lessThan">
      <formula>1</formula>
    </cfRule>
  </conditionalFormatting>
  <conditionalFormatting sqref="Z37">
    <cfRule type="cellIs" dxfId="1118" priority="407" operator="lessThan">
      <formula>1</formula>
    </cfRule>
  </conditionalFormatting>
  <conditionalFormatting sqref="H37">
    <cfRule type="cellIs" dxfId="1117" priority="405" operator="greaterThan">
      <formula>1</formula>
    </cfRule>
  </conditionalFormatting>
  <conditionalFormatting sqref="J37">
    <cfRule type="cellIs" dxfId="1116" priority="404" operator="greaterThan">
      <formula>1</formula>
    </cfRule>
  </conditionalFormatting>
  <conditionalFormatting sqref="AB37">
    <cfRule type="cellIs" dxfId="1115" priority="403" operator="equal">
      <formula>0</formula>
    </cfRule>
  </conditionalFormatting>
  <conditionalFormatting sqref="AZ37 BE37 BJ37 BT37">
    <cfRule type="cellIs" dxfId="1114" priority="402" operator="lessThan">
      <formula>1</formula>
    </cfRule>
  </conditionalFormatting>
  <conditionalFormatting sqref="BA37">
    <cfRule type="cellIs" dxfId="1113" priority="401" operator="equal">
      <formula>0</formula>
    </cfRule>
  </conditionalFormatting>
  <conditionalFormatting sqref="BF37">
    <cfRule type="cellIs" dxfId="1112" priority="400" operator="equal">
      <formula>0</formula>
    </cfRule>
  </conditionalFormatting>
  <conditionalFormatting sqref="BK37">
    <cfRule type="cellIs" dxfId="1111" priority="399" operator="equal">
      <formula>0</formula>
    </cfRule>
  </conditionalFormatting>
  <conditionalFormatting sqref="BP37">
    <cfRule type="cellIs" dxfId="1110" priority="398" operator="equal">
      <formula>0</formula>
    </cfRule>
  </conditionalFormatting>
  <conditionalFormatting sqref="BU37">
    <cfRule type="cellIs" dxfId="1109" priority="397" operator="equal">
      <formula>0</formula>
    </cfRule>
  </conditionalFormatting>
  <conditionalFormatting sqref="AB37">
    <cfRule type="cellIs" dxfId="1108" priority="396" operator="equal">
      <formula>0</formula>
    </cfRule>
  </conditionalFormatting>
  <conditionalFormatting sqref="AF37">
    <cfRule type="cellIs" dxfId="1107" priority="395" operator="lessThan">
      <formula>1</formula>
    </cfRule>
  </conditionalFormatting>
  <conditionalFormatting sqref="AL37">
    <cfRule type="cellIs" dxfId="1106" priority="392" operator="equal">
      <formula>0</formula>
    </cfRule>
  </conditionalFormatting>
  <conditionalFormatting sqref="AU37 AK37 AP37">
    <cfRule type="cellIs" dxfId="1105" priority="394" operator="lessThan">
      <formula>1</formula>
    </cfRule>
  </conditionalFormatting>
  <conditionalFormatting sqref="AG37">
    <cfRule type="cellIs" dxfId="1104" priority="393" operator="equal">
      <formula>0</formula>
    </cfRule>
  </conditionalFormatting>
  <conditionalFormatting sqref="AV37">
    <cfRule type="cellIs" dxfId="1103" priority="390" operator="equal">
      <formula>0</formula>
    </cfRule>
  </conditionalFormatting>
  <conditionalFormatting sqref="AQ37">
    <cfRule type="cellIs" dxfId="1102" priority="391" operator="equal">
      <formula>0</formula>
    </cfRule>
  </conditionalFormatting>
  <conditionalFormatting sqref="W15">
    <cfRule type="cellIs" dxfId="1101" priority="389" operator="lessThan">
      <formula>N15</formula>
    </cfRule>
  </conditionalFormatting>
  <conditionalFormatting sqref="Z15">
    <cfRule type="cellIs" dxfId="1100" priority="387" operator="lessThan">
      <formula>1</formula>
    </cfRule>
  </conditionalFormatting>
  <conditionalFormatting sqref="G15">
    <cfRule type="cellIs" dxfId="1099" priority="388" operator="lessThan">
      <formula>F15</formula>
    </cfRule>
  </conditionalFormatting>
  <conditionalFormatting sqref="AA15">
    <cfRule type="cellIs" dxfId="1098" priority="386" operator="lessThan">
      <formula>1</formula>
    </cfRule>
  </conditionalFormatting>
  <conditionalFormatting sqref="H15">
    <cfRule type="cellIs" dxfId="1097" priority="385" operator="greaterThan">
      <formula>1</formula>
    </cfRule>
  </conditionalFormatting>
  <conditionalFormatting sqref="J15">
    <cfRule type="cellIs" dxfId="1096" priority="384" operator="greaterThan">
      <formula>1</formula>
    </cfRule>
  </conditionalFormatting>
  <conditionalFormatting sqref="BF15 BA15 BK15 BP15 BU15 AG15 AL15 AV15 AQ15 AB15">
    <cfRule type="cellIs" dxfId="1095" priority="383" operator="equal">
      <formula>0</formula>
    </cfRule>
  </conditionalFormatting>
  <conditionalFormatting sqref="AZ15 BE15 BJ15 BT15">
    <cfRule type="cellIs" dxfId="1094" priority="382" operator="lessThan">
      <formula>1</formula>
    </cfRule>
  </conditionalFormatting>
  <conditionalFormatting sqref="AB15">
    <cfRule type="cellIs" dxfId="1093" priority="381" operator="equal">
      <formula>0</formula>
    </cfRule>
  </conditionalFormatting>
  <conditionalFormatting sqref="AF15">
    <cfRule type="cellIs" dxfId="1092" priority="380" operator="lessThan">
      <formula>1</formula>
    </cfRule>
  </conditionalFormatting>
  <conditionalFormatting sqref="AU15 AK15 AP15">
    <cfRule type="cellIs" dxfId="1091" priority="379" operator="lessThan">
      <formula>1</formula>
    </cfRule>
  </conditionalFormatting>
  <conditionalFormatting sqref="I15">
    <cfRule type="cellIs" dxfId="1090" priority="378" operator="greaterThan">
      <formula>1</formula>
    </cfRule>
  </conditionalFormatting>
  <conditionalFormatting sqref="Z5">
    <cfRule type="cellIs" dxfId="1089" priority="376" operator="lessThan">
      <formula>1</formula>
    </cfRule>
  </conditionalFormatting>
  <conditionalFormatting sqref="AA5">
    <cfRule type="cellIs" dxfId="1088" priority="375" operator="lessThan">
      <formula>1</formula>
    </cfRule>
  </conditionalFormatting>
  <conditionalFormatting sqref="W5">
    <cfRule type="cellIs" dxfId="1087" priority="377" operator="lessThan">
      <formula>N5</formula>
    </cfRule>
  </conditionalFormatting>
  <conditionalFormatting sqref="H5">
    <cfRule type="cellIs" dxfId="1086" priority="374" operator="greaterThan">
      <formula>1</formula>
    </cfRule>
  </conditionalFormatting>
  <conditionalFormatting sqref="AQ5">
    <cfRule type="cellIs" dxfId="1085" priority="373" operator="equal">
      <formula>0</formula>
    </cfRule>
  </conditionalFormatting>
  <conditionalFormatting sqref="AZ5 BE5 BJ5 BT5">
    <cfRule type="cellIs" dxfId="1084" priority="372" operator="lessThan">
      <formula>1</formula>
    </cfRule>
  </conditionalFormatting>
  <conditionalFormatting sqref="BA5">
    <cfRule type="cellIs" dxfId="1083" priority="371" operator="equal">
      <formula>0</formula>
    </cfRule>
  </conditionalFormatting>
  <conditionalFormatting sqref="BF5">
    <cfRule type="cellIs" dxfId="1082" priority="370" operator="equal">
      <formula>0</formula>
    </cfRule>
  </conditionalFormatting>
  <conditionalFormatting sqref="BK5">
    <cfRule type="cellIs" dxfId="1081" priority="369" operator="equal">
      <formula>0</formula>
    </cfRule>
  </conditionalFormatting>
  <conditionalFormatting sqref="BP5">
    <cfRule type="cellIs" dxfId="1080" priority="368" operator="equal">
      <formula>0</formula>
    </cfRule>
  </conditionalFormatting>
  <conditionalFormatting sqref="BU5">
    <cfRule type="cellIs" dxfId="1079" priority="367" operator="equal">
      <formula>0</formula>
    </cfRule>
  </conditionalFormatting>
  <conditionalFormatting sqref="BF5">
    <cfRule type="cellIs" dxfId="1078" priority="366" operator="equal">
      <formula>0</formula>
    </cfRule>
  </conditionalFormatting>
  <conditionalFormatting sqref="AB5">
    <cfRule type="cellIs" dxfId="1077" priority="365" operator="equal">
      <formula>0</formula>
    </cfRule>
  </conditionalFormatting>
  <conditionalFormatting sqref="AF5">
    <cfRule type="cellIs" dxfId="1076" priority="364" operator="lessThan">
      <formula>1</formula>
    </cfRule>
  </conditionalFormatting>
  <conditionalFormatting sqref="AP5">
    <cfRule type="cellIs" dxfId="1075" priority="362" operator="lessThan">
      <formula>1</formula>
    </cfRule>
  </conditionalFormatting>
  <conditionalFormatting sqref="AK5 AU5">
    <cfRule type="cellIs" dxfId="1074" priority="363" operator="lessThan">
      <formula>1</formula>
    </cfRule>
  </conditionalFormatting>
  <conditionalFormatting sqref="AG5">
    <cfRule type="cellIs" dxfId="1073" priority="361" operator="equal">
      <formula>0</formula>
    </cfRule>
  </conditionalFormatting>
  <conditionalFormatting sqref="AL5">
    <cfRule type="cellIs" dxfId="1072" priority="360" operator="equal">
      <formula>0</formula>
    </cfRule>
  </conditionalFormatting>
  <conditionalFormatting sqref="AQ5">
    <cfRule type="cellIs" dxfId="1071" priority="359" operator="equal">
      <formula>0</formula>
    </cfRule>
  </conditionalFormatting>
  <conditionalFormatting sqref="AV5">
    <cfRule type="cellIs" dxfId="1070" priority="358" operator="equal">
      <formula>0</formula>
    </cfRule>
  </conditionalFormatting>
  <conditionalFormatting sqref="I5">
    <cfRule type="cellIs" dxfId="1069" priority="357" operator="greaterThan">
      <formula>1</formula>
    </cfRule>
  </conditionalFormatting>
  <conditionalFormatting sqref="J5">
    <cfRule type="cellIs" dxfId="1068" priority="356" operator="greaterThan">
      <formula>1</formula>
    </cfRule>
  </conditionalFormatting>
  <conditionalFormatting sqref="I16">
    <cfRule type="cellIs" dxfId="1067" priority="354" operator="greaterThan">
      <formula>1</formula>
    </cfRule>
  </conditionalFormatting>
  <conditionalFormatting sqref="I32">
    <cfRule type="cellIs" dxfId="1066" priority="355" operator="greaterThan">
      <formula>1</formula>
    </cfRule>
  </conditionalFormatting>
  <conditionalFormatting sqref="I45">
    <cfRule type="cellIs" dxfId="1065" priority="353" operator="greaterThan">
      <formula>1</formula>
    </cfRule>
  </conditionalFormatting>
  <conditionalFormatting sqref="J13:J14">
    <cfRule type="cellIs" dxfId="1064" priority="352" operator="greaterThan">
      <formula>1</formula>
    </cfRule>
  </conditionalFormatting>
  <conditionalFormatting sqref="Z31">
    <cfRule type="cellIs" dxfId="1063" priority="351" operator="lessThan">
      <formula>1</formula>
    </cfRule>
  </conditionalFormatting>
  <conditionalFormatting sqref="Z36">
    <cfRule type="cellIs" dxfId="1062" priority="350" operator="lessThan">
      <formula>1</formula>
    </cfRule>
  </conditionalFormatting>
  <conditionalFormatting sqref="AK50">
    <cfRule type="cellIs" dxfId="1061" priority="326" operator="lessThan">
      <formula>1</formula>
    </cfRule>
  </conditionalFormatting>
  <conditionalFormatting sqref="Z38">
    <cfRule type="cellIs" dxfId="1060" priority="349" operator="lessThan">
      <formula>1</formula>
    </cfRule>
  </conditionalFormatting>
  <conditionalFormatting sqref="Z46">
    <cfRule type="cellIs" dxfId="1059" priority="348" operator="lessThan">
      <formula>1</formula>
    </cfRule>
  </conditionalFormatting>
  <conditionalFormatting sqref="Z51">
    <cfRule type="cellIs" dxfId="1058" priority="347" operator="lessThan">
      <formula>1</formula>
    </cfRule>
  </conditionalFormatting>
  <conditionalFormatting sqref="AG49 AG47">
    <cfRule type="cellIs" dxfId="1057" priority="346" operator="equal">
      <formula>0</formula>
    </cfRule>
  </conditionalFormatting>
  <conditionalFormatting sqref="AG48">
    <cfRule type="cellIs" dxfId="1056" priority="345" operator="equal">
      <formula>0</formula>
    </cfRule>
  </conditionalFormatting>
  <conditionalFormatting sqref="AL49 AL47">
    <cfRule type="cellIs" dxfId="1055" priority="344" operator="equal">
      <formula>0</formula>
    </cfRule>
  </conditionalFormatting>
  <conditionalFormatting sqref="AL48">
    <cfRule type="cellIs" dxfId="1054" priority="343" operator="equal">
      <formula>0</formula>
    </cfRule>
  </conditionalFormatting>
  <conditionalFormatting sqref="AQ49 AQ47">
    <cfRule type="cellIs" dxfId="1053" priority="342" operator="equal">
      <formula>0</formula>
    </cfRule>
  </conditionalFormatting>
  <conditionalFormatting sqref="AQ48">
    <cfRule type="cellIs" dxfId="1052" priority="341" operator="equal">
      <formula>0</formula>
    </cfRule>
  </conditionalFormatting>
  <conditionalFormatting sqref="AV49 AV47">
    <cfRule type="cellIs" dxfId="1051" priority="340" operator="equal">
      <formula>0</formula>
    </cfRule>
  </conditionalFormatting>
  <conditionalFormatting sqref="AV48">
    <cfRule type="cellIs" dxfId="1050" priority="339" operator="equal">
      <formula>0</formula>
    </cfRule>
  </conditionalFormatting>
  <conditionalFormatting sqref="BA49 BA47">
    <cfRule type="cellIs" dxfId="1049" priority="338" operator="equal">
      <formula>0</formula>
    </cfRule>
  </conditionalFormatting>
  <conditionalFormatting sqref="BA48">
    <cfRule type="cellIs" dxfId="1048" priority="337" operator="equal">
      <formula>0</formula>
    </cfRule>
  </conditionalFormatting>
  <conditionalFormatting sqref="BF49 BF47">
    <cfRule type="cellIs" dxfId="1047" priority="336" operator="equal">
      <formula>0</formula>
    </cfRule>
  </conditionalFormatting>
  <conditionalFormatting sqref="BF48">
    <cfRule type="cellIs" dxfId="1046" priority="335" operator="equal">
      <formula>0</formula>
    </cfRule>
  </conditionalFormatting>
  <conditionalFormatting sqref="BK49 BK47">
    <cfRule type="cellIs" dxfId="1045" priority="334" operator="equal">
      <formula>0</formula>
    </cfRule>
  </conditionalFormatting>
  <conditionalFormatting sqref="BK48">
    <cfRule type="cellIs" dxfId="1044" priority="333" operator="equal">
      <formula>0</formula>
    </cfRule>
  </conditionalFormatting>
  <conditionalFormatting sqref="BP49 BP47">
    <cfRule type="cellIs" dxfId="1043" priority="332" operator="equal">
      <formula>0</formula>
    </cfRule>
  </conditionalFormatting>
  <conditionalFormatting sqref="BP48">
    <cfRule type="cellIs" dxfId="1042" priority="331" operator="equal">
      <formula>0</formula>
    </cfRule>
  </conditionalFormatting>
  <conditionalFormatting sqref="BU49 BU47">
    <cfRule type="cellIs" dxfId="1041" priority="330" operator="equal">
      <formula>0</formula>
    </cfRule>
  </conditionalFormatting>
  <conditionalFormatting sqref="BU48">
    <cfRule type="cellIs" dxfId="1040" priority="329" operator="equal">
      <formula>0</formula>
    </cfRule>
  </conditionalFormatting>
  <conditionalFormatting sqref="AA50">
    <cfRule type="cellIs" dxfId="1039" priority="328" operator="lessThan">
      <formula>1</formula>
    </cfRule>
  </conditionalFormatting>
  <conditionalFormatting sqref="AF50">
    <cfRule type="cellIs" dxfId="1038" priority="327" operator="lessThan">
      <formula>1</formula>
    </cfRule>
  </conditionalFormatting>
  <conditionalFormatting sqref="AP50">
    <cfRule type="cellIs" dxfId="1037" priority="325" operator="lessThan">
      <formula>1</formula>
    </cfRule>
  </conditionalFormatting>
  <conditionalFormatting sqref="AU50">
    <cfRule type="cellIs" dxfId="1036" priority="324" operator="lessThan">
      <formula>1</formula>
    </cfRule>
  </conditionalFormatting>
  <conditionalFormatting sqref="AZ50">
    <cfRule type="cellIs" dxfId="1035" priority="323" operator="lessThan">
      <formula>1</formula>
    </cfRule>
  </conditionalFormatting>
  <conditionalFormatting sqref="BE50">
    <cfRule type="cellIs" dxfId="1034" priority="322" operator="lessThan">
      <formula>1</formula>
    </cfRule>
  </conditionalFormatting>
  <conditionalFormatting sqref="BJ50">
    <cfRule type="cellIs" dxfId="1033" priority="321" operator="lessThan">
      <formula>1</formula>
    </cfRule>
  </conditionalFormatting>
  <conditionalFormatting sqref="BT50">
    <cfRule type="cellIs" dxfId="1032" priority="320" operator="lessThan">
      <formula>1</formula>
    </cfRule>
  </conditionalFormatting>
  <conditionalFormatting sqref="AC5">
    <cfRule type="cellIs" dxfId="1031" priority="319" operator="lessThan">
      <formula>$R5</formula>
    </cfRule>
  </conditionalFormatting>
  <conditionalFormatting sqref="AC47:AC48">
    <cfRule type="cellIs" dxfId="1030" priority="318" operator="lessThan">
      <formula>$R47</formula>
    </cfRule>
  </conditionalFormatting>
  <conditionalFormatting sqref="AR34">
    <cfRule type="cellIs" dxfId="1029" priority="317" operator="lessThan">
      <formula>$R34</formula>
    </cfRule>
  </conditionalFormatting>
  <conditionalFormatting sqref="AH47:AH48">
    <cfRule type="cellIs" dxfId="1028" priority="316" operator="lessThan">
      <formula>$R47</formula>
    </cfRule>
  </conditionalFormatting>
  <conditionalFormatting sqref="AM47:AM48">
    <cfRule type="cellIs" dxfId="1027" priority="315" operator="lessThan">
      <formula>$R47</formula>
    </cfRule>
  </conditionalFormatting>
  <conditionalFormatting sqref="AR47:AR48">
    <cfRule type="cellIs" dxfId="1026" priority="314" operator="lessThan">
      <formula>$R47</formula>
    </cfRule>
  </conditionalFormatting>
  <conditionalFormatting sqref="AW47:AW48">
    <cfRule type="cellIs" dxfId="1025" priority="313" operator="lessThan">
      <formula>$R47</formula>
    </cfRule>
  </conditionalFormatting>
  <conditionalFormatting sqref="BB47:BB48">
    <cfRule type="cellIs" dxfId="1024" priority="312" operator="lessThan">
      <formula>$R47</formula>
    </cfRule>
  </conditionalFormatting>
  <conditionalFormatting sqref="BG47:BG48">
    <cfRule type="cellIs" dxfId="1023" priority="311" operator="lessThan">
      <formula>$R47</formula>
    </cfRule>
  </conditionalFormatting>
  <conditionalFormatting sqref="BL47:BL48">
    <cfRule type="cellIs" dxfId="1022" priority="310" operator="lessThan">
      <formula>$R47</formula>
    </cfRule>
  </conditionalFormatting>
  <conditionalFormatting sqref="BQ47:BQ48">
    <cfRule type="cellIs" dxfId="1021" priority="309" operator="lessThan">
      <formula>$R47</formula>
    </cfRule>
  </conditionalFormatting>
  <conditionalFormatting sqref="BV47:BV48">
    <cfRule type="cellIs" dxfId="1020" priority="308" operator="lessThan">
      <formula>$R47</formula>
    </cfRule>
  </conditionalFormatting>
  <conditionalFormatting sqref="I19">
    <cfRule type="cellIs" dxfId="1019" priority="307" operator="greaterThan">
      <formula>1</formula>
    </cfRule>
  </conditionalFormatting>
  <conditionalFormatting sqref="I33">
    <cfRule type="cellIs" dxfId="1018" priority="306" operator="greaterThan">
      <formula>1</formula>
    </cfRule>
  </conditionalFormatting>
  <conditionalFormatting sqref="J33">
    <cfRule type="cellIs" dxfId="1017" priority="305" operator="greaterThan">
      <formula>1</formula>
    </cfRule>
  </conditionalFormatting>
  <conditionalFormatting sqref="I21">
    <cfRule type="cellIs" dxfId="1016" priority="304" operator="greaterThan">
      <formula>1</formula>
    </cfRule>
  </conditionalFormatting>
  <conditionalFormatting sqref="J21">
    <cfRule type="cellIs" dxfId="1015" priority="303" operator="greaterThan">
      <formula>1</formula>
    </cfRule>
  </conditionalFormatting>
  <conditionalFormatting sqref="Z23">
    <cfRule type="cellIs" dxfId="1014" priority="301" operator="lessThan">
      <formula>1</formula>
    </cfRule>
  </conditionalFormatting>
  <conditionalFormatting sqref="AA23">
    <cfRule type="cellIs" dxfId="1013" priority="300" operator="lessThan">
      <formula>1</formula>
    </cfRule>
  </conditionalFormatting>
  <conditionalFormatting sqref="W23">
    <cfRule type="cellIs" dxfId="1012" priority="302" operator="lessThan">
      <formula>N23</formula>
    </cfRule>
  </conditionalFormatting>
  <conditionalFormatting sqref="H23">
    <cfRule type="cellIs" dxfId="1011" priority="299" operator="greaterThan">
      <formula>1</formula>
    </cfRule>
  </conditionalFormatting>
  <conditionalFormatting sqref="AQ23">
    <cfRule type="cellIs" dxfId="1010" priority="298" operator="equal">
      <formula>0</formula>
    </cfRule>
  </conditionalFormatting>
  <conditionalFormatting sqref="AZ23 BE23 BJ23 BT23">
    <cfRule type="cellIs" dxfId="1009" priority="297" operator="lessThan">
      <formula>1</formula>
    </cfRule>
  </conditionalFormatting>
  <conditionalFormatting sqref="BA23">
    <cfRule type="cellIs" dxfId="1008" priority="296" operator="equal">
      <formula>0</formula>
    </cfRule>
  </conditionalFormatting>
  <conditionalFormatting sqref="BF23">
    <cfRule type="cellIs" dxfId="1007" priority="295" operator="equal">
      <formula>0</formula>
    </cfRule>
  </conditionalFormatting>
  <conditionalFormatting sqref="BK23">
    <cfRule type="cellIs" dxfId="1006" priority="294" operator="equal">
      <formula>0</formula>
    </cfRule>
  </conditionalFormatting>
  <conditionalFormatting sqref="BP23">
    <cfRule type="cellIs" dxfId="1005" priority="293" operator="equal">
      <formula>0</formula>
    </cfRule>
  </conditionalFormatting>
  <conditionalFormatting sqref="BU23">
    <cfRule type="cellIs" dxfId="1004" priority="292" operator="equal">
      <formula>0</formula>
    </cfRule>
  </conditionalFormatting>
  <conditionalFormatting sqref="BF23">
    <cfRule type="cellIs" dxfId="1003" priority="291" operator="equal">
      <formula>0</formula>
    </cfRule>
  </conditionalFormatting>
  <conditionalFormatting sqref="AB23">
    <cfRule type="cellIs" dxfId="1002" priority="290" operator="equal">
      <formula>0</formula>
    </cfRule>
  </conditionalFormatting>
  <conditionalFormatting sqref="AF23">
    <cfRule type="cellIs" dxfId="1001" priority="289" operator="lessThan">
      <formula>1</formula>
    </cfRule>
  </conditionalFormatting>
  <conditionalFormatting sqref="AP23">
    <cfRule type="cellIs" dxfId="1000" priority="287" operator="lessThan">
      <formula>1</formula>
    </cfRule>
  </conditionalFormatting>
  <conditionalFormatting sqref="AK23 AU23">
    <cfRule type="cellIs" dxfId="999" priority="288" operator="lessThan">
      <formula>1</formula>
    </cfRule>
  </conditionalFormatting>
  <conditionalFormatting sqref="AG23">
    <cfRule type="cellIs" dxfId="998" priority="286" operator="equal">
      <formula>0</formula>
    </cfRule>
  </conditionalFormatting>
  <conditionalFormatting sqref="AL23">
    <cfRule type="cellIs" dxfId="997" priority="285" operator="equal">
      <formula>0</formula>
    </cfRule>
  </conditionalFormatting>
  <conditionalFormatting sqref="AQ23">
    <cfRule type="cellIs" dxfId="996" priority="284" operator="equal">
      <formula>0</formula>
    </cfRule>
  </conditionalFormatting>
  <conditionalFormatting sqref="AV23">
    <cfRule type="cellIs" dxfId="995" priority="283" operator="equal">
      <formula>0</formula>
    </cfRule>
  </conditionalFormatting>
  <conditionalFormatting sqref="J23">
    <cfRule type="cellIs" dxfId="994" priority="282" operator="greaterThan">
      <formula>1</formula>
    </cfRule>
  </conditionalFormatting>
  <conditionalFormatting sqref="I23">
    <cfRule type="cellIs" dxfId="993" priority="281" operator="greaterThan">
      <formula>1</formula>
    </cfRule>
  </conditionalFormatting>
  <conditionalFormatting sqref="Z11">
    <cfRule type="cellIs" dxfId="992" priority="279" operator="lessThan">
      <formula>1</formula>
    </cfRule>
  </conditionalFormatting>
  <conditionalFormatting sqref="AA11">
    <cfRule type="cellIs" dxfId="991" priority="278" operator="lessThan">
      <formula>1</formula>
    </cfRule>
  </conditionalFormatting>
  <conditionalFormatting sqref="W11">
    <cfRule type="cellIs" dxfId="990" priority="280" operator="lessThan">
      <formula>N11</formula>
    </cfRule>
  </conditionalFormatting>
  <conditionalFormatting sqref="AQ11">
    <cfRule type="cellIs" dxfId="989" priority="277" operator="equal">
      <formula>0</formula>
    </cfRule>
  </conditionalFormatting>
  <conditionalFormatting sqref="AZ11 BE11 BJ11 BT11">
    <cfRule type="cellIs" dxfId="988" priority="276" operator="lessThan">
      <formula>1</formula>
    </cfRule>
  </conditionalFormatting>
  <conditionalFormatting sqref="BA11">
    <cfRule type="cellIs" dxfId="987" priority="275" operator="equal">
      <formula>0</formula>
    </cfRule>
  </conditionalFormatting>
  <conditionalFormatting sqref="BF11">
    <cfRule type="cellIs" dxfId="986" priority="274" operator="equal">
      <formula>0</formula>
    </cfRule>
  </conditionalFormatting>
  <conditionalFormatting sqref="BK11">
    <cfRule type="cellIs" dxfId="985" priority="273" operator="equal">
      <formula>0</formula>
    </cfRule>
  </conditionalFormatting>
  <conditionalFormatting sqref="BP11">
    <cfRule type="cellIs" dxfId="984" priority="272" operator="equal">
      <formula>0</formula>
    </cfRule>
  </conditionalFormatting>
  <conditionalFormatting sqref="BU11">
    <cfRule type="cellIs" dxfId="983" priority="271" operator="equal">
      <formula>0</formula>
    </cfRule>
  </conditionalFormatting>
  <conditionalFormatting sqref="BF11">
    <cfRule type="cellIs" dxfId="982" priority="270" operator="equal">
      <formula>0</formula>
    </cfRule>
  </conditionalFormatting>
  <conditionalFormatting sqref="AB11">
    <cfRule type="cellIs" dxfId="981" priority="269" operator="equal">
      <formula>0</formula>
    </cfRule>
  </conditionalFormatting>
  <conditionalFormatting sqref="AF11">
    <cfRule type="cellIs" dxfId="980" priority="268" operator="lessThan">
      <formula>1</formula>
    </cfRule>
  </conditionalFormatting>
  <conditionalFormatting sqref="AP11">
    <cfRule type="cellIs" dxfId="979" priority="266" operator="lessThan">
      <formula>1</formula>
    </cfRule>
  </conditionalFormatting>
  <conditionalFormatting sqref="AK11 AU11">
    <cfRule type="cellIs" dxfId="978" priority="267" operator="lessThan">
      <formula>1</formula>
    </cfRule>
  </conditionalFormatting>
  <conditionalFormatting sqref="AG11">
    <cfRule type="cellIs" dxfId="977" priority="265" operator="equal">
      <formula>0</formula>
    </cfRule>
  </conditionalFormatting>
  <conditionalFormatting sqref="AL11">
    <cfRule type="cellIs" dxfId="976" priority="264" operator="equal">
      <formula>0</formula>
    </cfRule>
  </conditionalFormatting>
  <conditionalFormatting sqref="AQ11">
    <cfRule type="cellIs" dxfId="975" priority="263" operator="equal">
      <formula>0</formula>
    </cfRule>
  </conditionalFormatting>
  <conditionalFormatting sqref="AV11">
    <cfRule type="cellIs" dxfId="974" priority="262" operator="equal">
      <formula>0</formula>
    </cfRule>
  </conditionalFormatting>
  <conditionalFormatting sqref="I24">
    <cfRule type="cellIs" dxfId="973" priority="240" operator="greaterThan">
      <formula>1</formula>
    </cfRule>
  </conditionalFormatting>
  <conditionalFormatting sqref="AA24">
    <cfRule type="cellIs" dxfId="972" priority="258" operator="lessThan">
      <formula>1</formula>
    </cfRule>
  </conditionalFormatting>
  <conditionalFormatting sqref="G24">
    <cfRule type="cellIs" dxfId="971" priority="261" operator="lessThan">
      <formula>F24</formula>
    </cfRule>
  </conditionalFormatting>
  <conditionalFormatting sqref="W24">
    <cfRule type="cellIs" dxfId="970" priority="260" operator="lessThan">
      <formula>N24</formula>
    </cfRule>
  </conditionalFormatting>
  <conditionalFormatting sqref="Z24">
    <cfRule type="cellIs" dxfId="969" priority="259" operator="lessThan">
      <formula>1</formula>
    </cfRule>
  </conditionalFormatting>
  <conditionalFormatting sqref="H24">
    <cfRule type="cellIs" dxfId="968" priority="257" operator="greaterThan">
      <formula>1</formula>
    </cfRule>
  </conditionalFormatting>
  <conditionalFormatting sqref="AQ24">
    <cfRule type="cellIs" dxfId="967" priority="256" operator="equal">
      <formula>0</formula>
    </cfRule>
  </conditionalFormatting>
  <conditionalFormatting sqref="AZ24 BE24 BJ24 BT24">
    <cfRule type="cellIs" dxfId="966" priority="255" operator="lessThan">
      <formula>1</formula>
    </cfRule>
  </conditionalFormatting>
  <conditionalFormatting sqref="BA24">
    <cfRule type="cellIs" dxfId="965" priority="254" operator="equal">
      <formula>0</formula>
    </cfRule>
  </conditionalFormatting>
  <conditionalFormatting sqref="BF24">
    <cfRule type="cellIs" dxfId="964" priority="253" operator="equal">
      <formula>0</formula>
    </cfRule>
  </conditionalFormatting>
  <conditionalFormatting sqref="BK24">
    <cfRule type="cellIs" dxfId="963" priority="252" operator="equal">
      <formula>0</formula>
    </cfRule>
  </conditionalFormatting>
  <conditionalFormatting sqref="BP24">
    <cfRule type="cellIs" dxfId="962" priority="251" operator="equal">
      <formula>0</formula>
    </cfRule>
  </conditionalFormatting>
  <conditionalFormatting sqref="BU24">
    <cfRule type="cellIs" dxfId="961" priority="250" operator="equal">
      <formula>0</formula>
    </cfRule>
  </conditionalFormatting>
  <conditionalFormatting sqref="AB24">
    <cfRule type="cellIs" dxfId="960" priority="249" operator="equal">
      <formula>0</formula>
    </cfRule>
  </conditionalFormatting>
  <conditionalFormatting sqref="AF24">
    <cfRule type="cellIs" dxfId="959" priority="248" operator="lessThan">
      <formula>1</formula>
    </cfRule>
  </conditionalFormatting>
  <conditionalFormatting sqref="AP24">
    <cfRule type="cellIs" dxfId="958" priority="246" operator="lessThan">
      <formula>1</formula>
    </cfRule>
  </conditionalFormatting>
  <conditionalFormatting sqref="AK24 AU24">
    <cfRule type="cellIs" dxfId="957" priority="247" operator="lessThan">
      <formula>1</formula>
    </cfRule>
  </conditionalFormatting>
  <conditionalFormatting sqref="AG24">
    <cfRule type="cellIs" dxfId="956" priority="245" operator="equal">
      <formula>0</formula>
    </cfRule>
  </conditionalFormatting>
  <conditionalFormatting sqref="AQ24">
    <cfRule type="cellIs" dxfId="955" priority="243" operator="equal">
      <formula>0</formula>
    </cfRule>
  </conditionalFormatting>
  <conditionalFormatting sqref="AL24">
    <cfRule type="cellIs" dxfId="954" priority="244" operator="equal">
      <formula>0</formula>
    </cfRule>
  </conditionalFormatting>
  <conditionalFormatting sqref="AV24">
    <cfRule type="cellIs" dxfId="953" priority="242" operator="equal">
      <formula>0</formula>
    </cfRule>
  </conditionalFormatting>
  <conditionalFormatting sqref="J24">
    <cfRule type="cellIs" dxfId="952" priority="241" operator="greaterThan">
      <formula>1</formula>
    </cfRule>
  </conditionalFormatting>
  <conditionalFormatting sqref="AK48">
    <cfRule type="cellIs" dxfId="951" priority="239" operator="lessThan">
      <formula>1</formula>
    </cfRule>
  </conditionalFormatting>
  <conditionalFormatting sqref="AP48">
    <cfRule type="cellIs" dxfId="950" priority="238" operator="lessThan">
      <formula>1</formula>
    </cfRule>
  </conditionalFormatting>
  <conditionalFormatting sqref="AU48">
    <cfRule type="cellIs" dxfId="949" priority="237" operator="lessThan">
      <formula>1</formula>
    </cfRule>
  </conditionalFormatting>
  <conditionalFormatting sqref="AZ48">
    <cfRule type="cellIs" dxfId="948" priority="236" operator="lessThan">
      <formula>1</formula>
    </cfRule>
  </conditionalFormatting>
  <conditionalFormatting sqref="BE48">
    <cfRule type="cellIs" dxfId="947" priority="235" operator="lessThan">
      <formula>1</formula>
    </cfRule>
  </conditionalFormatting>
  <conditionalFormatting sqref="BJ48">
    <cfRule type="cellIs" dxfId="946" priority="234" operator="lessThan">
      <formula>1</formula>
    </cfRule>
  </conditionalFormatting>
  <conditionalFormatting sqref="BT48">
    <cfRule type="cellIs" dxfId="945" priority="233" operator="lessThan">
      <formula>1</formula>
    </cfRule>
  </conditionalFormatting>
  <conditionalFormatting sqref="W47">
    <cfRule type="cellIs" dxfId="944" priority="232" operator="lessThan">
      <formula>N47</formula>
    </cfRule>
  </conditionalFormatting>
  <conditionalFormatting sqref="G23">
    <cfRule type="cellIs" dxfId="943" priority="231" operator="lessThan">
      <formula>F23</formula>
    </cfRule>
  </conditionalFormatting>
  <conditionalFormatting sqref="BO45">
    <cfRule type="cellIs" dxfId="942" priority="229" operator="lessThan">
      <formula>1</formula>
    </cfRule>
  </conditionalFormatting>
  <conditionalFormatting sqref="BO28">
    <cfRule type="cellIs" dxfId="941" priority="230" operator="lessThan">
      <formula>1</formula>
    </cfRule>
  </conditionalFormatting>
  <conditionalFormatting sqref="BO49">
    <cfRule type="cellIs" dxfId="940" priority="228" operator="lessThan">
      <formula>1</formula>
    </cfRule>
  </conditionalFormatting>
  <conditionalFormatting sqref="BO20">
    <cfRule type="cellIs" dxfId="939" priority="227" operator="lessThan">
      <formula>1</formula>
    </cfRule>
  </conditionalFormatting>
  <conditionalFormatting sqref="BO27">
    <cfRule type="cellIs" dxfId="938" priority="226" operator="lessThan">
      <formula>1</formula>
    </cfRule>
  </conditionalFormatting>
  <conditionalFormatting sqref="BO47">
    <cfRule type="cellIs" dxfId="937" priority="225" operator="lessThan">
      <formula>1</formula>
    </cfRule>
  </conditionalFormatting>
  <conditionalFormatting sqref="BO33:BO34">
    <cfRule type="cellIs" dxfId="936" priority="224" operator="lessThan">
      <formula>1</formula>
    </cfRule>
  </conditionalFormatting>
  <conditionalFormatting sqref="BO32">
    <cfRule type="cellIs" dxfId="935" priority="223" operator="lessThan">
      <formula>1</formula>
    </cfRule>
  </conditionalFormatting>
  <conditionalFormatting sqref="BO16">
    <cfRule type="cellIs" dxfId="934" priority="222" operator="lessThan">
      <formula>1</formula>
    </cfRule>
  </conditionalFormatting>
  <conditionalFormatting sqref="BO18">
    <cfRule type="cellIs" dxfId="933" priority="221" operator="lessThan">
      <formula>1</formula>
    </cfRule>
  </conditionalFormatting>
  <conditionalFormatting sqref="BO22">
    <cfRule type="cellIs" dxfId="932" priority="220" operator="lessThan">
      <formula>1</formula>
    </cfRule>
  </conditionalFormatting>
  <conditionalFormatting sqref="BO13">
    <cfRule type="cellIs" dxfId="931" priority="219" operator="lessThan">
      <formula>1</formula>
    </cfRule>
  </conditionalFormatting>
  <conditionalFormatting sqref="BO25">
    <cfRule type="cellIs" dxfId="930" priority="218" operator="lessThan">
      <formula>1</formula>
    </cfRule>
  </conditionalFormatting>
  <conditionalFormatting sqref="BO14">
    <cfRule type="cellIs" dxfId="929" priority="217" operator="lessThan">
      <formula>1</formula>
    </cfRule>
  </conditionalFormatting>
  <conditionalFormatting sqref="BO21">
    <cfRule type="cellIs" dxfId="928" priority="216" operator="lessThan">
      <formula>1</formula>
    </cfRule>
  </conditionalFormatting>
  <conditionalFormatting sqref="BO19">
    <cfRule type="cellIs" dxfId="927" priority="215" operator="lessThan">
      <formula>1</formula>
    </cfRule>
  </conditionalFormatting>
  <conditionalFormatting sqref="BO17">
    <cfRule type="cellIs" dxfId="926" priority="214" operator="lessThan">
      <formula>1</formula>
    </cfRule>
  </conditionalFormatting>
  <conditionalFormatting sqref="BO37">
    <cfRule type="cellIs" dxfId="925" priority="213" operator="lessThan">
      <formula>1</formula>
    </cfRule>
  </conditionalFormatting>
  <conditionalFormatting sqref="BO15">
    <cfRule type="cellIs" dxfId="924" priority="212" operator="lessThan">
      <formula>1</formula>
    </cfRule>
  </conditionalFormatting>
  <conditionalFormatting sqref="BO5">
    <cfRule type="cellIs" dxfId="923" priority="211" operator="lessThan">
      <formula>1</formula>
    </cfRule>
  </conditionalFormatting>
  <conditionalFormatting sqref="BO50">
    <cfRule type="cellIs" dxfId="922" priority="210" operator="lessThan">
      <formula>1</formula>
    </cfRule>
  </conditionalFormatting>
  <conditionalFormatting sqref="BO23">
    <cfRule type="cellIs" dxfId="921" priority="209" operator="lessThan">
      <formula>1</formula>
    </cfRule>
  </conditionalFormatting>
  <conditionalFormatting sqref="BO11">
    <cfRule type="cellIs" dxfId="920" priority="208" operator="lessThan">
      <formula>1</formula>
    </cfRule>
  </conditionalFormatting>
  <conditionalFormatting sqref="BO24">
    <cfRule type="cellIs" dxfId="919" priority="207" operator="lessThan">
      <formula>1</formula>
    </cfRule>
  </conditionalFormatting>
  <conditionalFormatting sqref="BO48">
    <cfRule type="cellIs" dxfId="918" priority="206" operator="lessThan">
      <formula>1</formula>
    </cfRule>
  </conditionalFormatting>
  <conditionalFormatting sqref="J25">
    <cfRule type="cellIs" dxfId="917" priority="204" operator="greaterThan">
      <formula>1</formula>
    </cfRule>
  </conditionalFormatting>
  <conditionalFormatting sqref="G5">
    <cfRule type="cellIs" dxfId="916" priority="205" operator="lessThan">
      <formula>F5</formula>
    </cfRule>
  </conditionalFormatting>
  <conditionalFormatting sqref="I18">
    <cfRule type="cellIs" dxfId="915" priority="203" operator="greaterThan">
      <formula>1</formula>
    </cfRule>
  </conditionalFormatting>
  <conditionalFormatting sqref="G19">
    <cfRule type="cellIs" dxfId="914" priority="202" operator="lessThan">
      <formula>F19</formula>
    </cfRule>
  </conditionalFormatting>
  <conditionalFormatting sqref="AH35 AM35 AR35 AW35 BB35 BG35 BL35 BQ35 BV35 AC35">
    <cfRule type="cellIs" dxfId="913" priority="201" operator="lessThan">
      <formula>$R35</formula>
    </cfRule>
  </conditionalFormatting>
  <conditionalFormatting sqref="W35">
    <cfRule type="cellIs" dxfId="912" priority="200" operator="lessThan">
      <formula>N35</formula>
    </cfRule>
  </conditionalFormatting>
  <conditionalFormatting sqref="G35">
    <cfRule type="cellIs" dxfId="911" priority="199" operator="lessThan">
      <formula>F35</formula>
    </cfRule>
  </conditionalFormatting>
  <conditionalFormatting sqref="Z35">
    <cfRule type="cellIs" dxfId="910" priority="198" operator="lessThan">
      <formula>1</formula>
    </cfRule>
  </conditionalFormatting>
  <conditionalFormatting sqref="AA35">
    <cfRule type="cellIs" dxfId="909" priority="197" operator="lessThan">
      <formula>1</formula>
    </cfRule>
  </conditionalFormatting>
  <conditionalFormatting sqref="H35">
    <cfRule type="cellIs" dxfId="908" priority="196" operator="greaterThan">
      <formula>1</formula>
    </cfRule>
  </conditionalFormatting>
  <conditionalFormatting sqref="J35">
    <cfRule type="cellIs" dxfId="907" priority="195" operator="greaterThan">
      <formula>1</formula>
    </cfRule>
  </conditionalFormatting>
  <conditionalFormatting sqref="AZ35 BE35 BJ35 BT35">
    <cfRule type="cellIs" dxfId="906" priority="193" operator="lessThan">
      <formula>1</formula>
    </cfRule>
  </conditionalFormatting>
  <conditionalFormatting sqref="AQ35 AB35 BF35 BA35 BK35 BP35 BU35 AG35 AL35 AV35">
    <cfRule type="cellIs" dxfId="905" priority="194" operator="equal">
      <formula>0</formula>
    </cfRule>
  </conditionalFormatting>
  <conditionalFormatting sqref="AB35">
    <cfRule type="cellIs" dxfId="904" priority="192" operator="equal">
      <formula>0</formula>
    </cfRule>
  </conditionalFormatting>
  <conditionalFormatting sqref="AF35">
    <cfRule type="cellIs" dxfId="903" priority="191" operator="lessThan">
      <formula>1</formula>
    </cfRule>
  </conditionalFormatting>
  <conditionalFormatting sqref="AU35 AK35 AP35">
    <cfRule type="cellIs" dxfId="902" priority="190" operator="lessThan">
      <formula>1</formula>
    </cfRule>
  </conditionalFormatting>
  <conditionalFormatting sqref="BO35">
    <cfRule type="cellIs" dxfId="901" priority="189" operator="lessThan">
      <formula>1</formula>
    </cfRule>
  </conditionalFormatting>
  <conditionalFormatting sqref="Z44">
    <cfRule type="cellIs" dxfId="900" priority="188" operator="lessThan">
      <formula>1</formula>
    </cfRule>
  </conditionalFormatting>
  <conditionalFormatting sqref="AH43 AM43 AR43 AW43 BB43 BG43 BL43 BQ43 BV43 AC43">
    <cfRule type="cellIs" dxfId="899" priority="187" operator="lessThan">
      <formula>$R43</formula>
    </cfRule>
  </conditionalFormatting>
  <conditionalFormatting sqref="W43">
    <cfRule type="cellIs" dxfId="898" priority="186" operator="lessThan">
      <formula>N43</formula>
    </cfRule>
  </conditionalFormatting>
  <conditionalFormatting sqref="Z43">
    <cfRule type="cellIs" dxfId="897" priority="184" operator="lessThan">
      <formula>1</formula>
    </cfRule>
  </conditionalFormatting>
  <conditionalFormatting sqref="G43">
    <cfRule type="cellIs" dxfId="896" priority="185" operator="lessThan">
      <formula>F43</formula>
    </cfRule>
  </conditionalFormatting>
  <conditionalFormatting sqref="AA43">
    <cfRule type="cellIs" dxfId="895" priority="183" operator="lessThan">
      <formula>1</formula>
    </cfRule>
  </conditionalFormatting>
  <conditionalFormatting sqref="H43">
    <cfRule type="cellIs" dxfId="894" priority="182" operator="greaterThan">
      <formula>1</formula>
    </cfRule>
  </conditionalFormatting>
  <conditionalFormatting sqref="BF43 BA43 BK43 BP43 BU43 AG43 AL43 AV43 AQ43 AB43">
    <cfRule type="cellIs" dxfId="893" priority="181" operator="equal">
      <formula>0</formula>
    </cfRule>
  </conditionalFormatting>
  <conditionalFormatting sqref="AZ43 BE43 BJ43 BT43">
    <cfRule type="cellIs" dxfId="892" priority="180" operator="lessThan">
      <formula>1</formula>
    </cfRule>
  </conditionalFormatting>
  <conditionalFormatting sqref="AB43">
    <cfRule type="cellIs" dxfId="891" priority="179" operator="equal">
      <formula>0</formula>
    </cfRule>
  </conditionalFormatting>
  <conditionalFormatting sqref="AF43">
    <cfRule type="cellIs" dxfId="890" priority="178" operator="lessThan">
      <formula>1</formula>
    </cfRule>
  </conditionalFormatting>
  <conditionalFormatting sqref="AU43 AK43 AP43">
    <cfRule type="cellIs" dxfId="889" priority="177" operator="lessThan">
      <formula>1</formula>
    </cfRule>
  </conditionalFormatting>
  <conditionalFormatting sqref="BO43">
    <cfRule type="cellIs" dxfId="888" priority="176" operator="lessThan">
      <formula>1</formula>
    </cfRule>
  </conditionalFormatting>
  <conditionalFormatting sqref="G10">
    <cfRule type="cellIs" dxfId="887" priority="175" operator="lessThan">
      <formula>F10</formula>
    </cfRule>
  </conditionalFormatting>
  <conditionalFormatting sqref="H10:I10">
    <cfRule type="cellIs" dxfId="886" priority="174" operator="greaterThan">
      <formula>1</formula>
    </cfRule>
  </conditionalFormatting>
  <conditionalFormatting sqref="J10">
    <cfRule type="cellIs" dxfId="885" priority="173" operator="greaterThan">
      <formula>1</formula>
    </cfRule>
  </conditionalFormatting>
  <conditionalFormatting sqref="G9">
    <cfRule type="cellIs" dxfId="884" priority="172" operator="lessThan">
      <formula>F9</formula>
    </cfRule>
  </conditionalFormatting>
  <conditionalFormatting sqref="H9">
    <cfRule type="cellIs" dxfId="883" priority="171" operator="greaterThan">
      <formula>1</formula>
    </cfRule>
  </conditionalFormatting>
  <conditionalFormatting sqref="G7">
    <cfRule type="cellIs" dxfId="882" priority="170" operator="lessThan">
      <formula>F7</formula>
    </cfRule>
  </conditionalFormatting>
  <conditionalFormatting sqref="H7:I7">
    <cfRule type="cellIs" dxfId="881" priority="169" operator="greaterThan">
      <formula>1</formula>
    </cfRule>
  </conditionalFormatting>
  <conditionalFormatting sqref="I9">
    <cfRule type="cellIs" dxfId="880" priority="168" operator="greaterThan">
      <formula>1</formula>
    </cfRule>
  </conditionalFormatting>
  <conditionalFormatting sqref="H11">
    <cfRule type="cellIs" dxfId="879" priority="167" operator="greaterThan">
      <formula>1</formula>
    </cfRule>
  </conditionalFormatting>
  <conditionalFormatting sqref="J11">
    <cfRule type="cellIs" dxfId="878" priority="166" operator="greaterThan">
      <formula>1</formula>
    </cfRule>
  </conditionalFormatting>
  <conditionalFormatting sqref="I11">
    <cfRule type="cellIs" dxfId="877" priority="165" operator="greaterThan">
      <formula>1</formula>
    </cfRule>
  </conditionalFormatting>
  <conditionalFormatting sqref="G6">
    <cfRule type="cellIs" dxfId="876" priority="164" operator="lessThan">
      <formula>F6</formula>
    </cfRule>
  </conditionalFormatting>
  <conditionalFormatting sqref="H6:I6">
    <cfRule type="cellIs" dxfId="875" priority="163" operator="greaterThan">
      <formula>1</formula>
    </cfRule>
  </conditionalFormatting>
  <conditionalFormatting sqref="J6">
    <cfRule type="cellIs" dxfId="874" priority="161" operator="greaterThan">
      <formula>1</formula>
    </cfRule>
  </conditionalFormatting>
  <conditionalFormatting sqref="J9">
    <cfRule type="cellIs" dxfId="873" priority="162" operator="greaterThan">
      <formula>1</formula>
    </cfRule>
  </conditionalFormatting>
  <conditionalFormatting sqref="Z39:AA39 AF39 AK39 AP39 AU39 AZ39 BE39 BJ39 BT39 BO39">
    <cfRule type="cellIs" dxfId="872" priority="160" operator="lessThan">
      <formula>1</formula>
    </cfRule>
  </conditionalFormatting>
  <conditionalFormatting sqref="W39">
    <cfRule type="cellIs" dxfId="871" priority="159" operator="lessThan">
      <formula>N39</formula>
    </cfRule>
  </conditionalFormatting>
  <conditionalFormatting sqref="G39">
    <cfRule type="cellIs" dxfId="870" priority="158" operator="lessThan">
      <formula>F39</formula>
    </cfRule>
  </conditionalFormatting>
  <conditionalFormatting sqref="H39">
    <cfRule type="cellIs" dxfId="869" priority="157" operator="greaterThan">
      <formula>1</formula>
    </cfRule>
  </conditionalFormatting>
  <conditionalFormatting sqref="BA39 BF39 AB39 AG39 AV39 BK39 BP39 BU39 AQ39 AL39">
    <cfRule type="cellIs" dxfId="868" priority="156" operator="equal">
      <formula>0</formula>
    </cfRule>
  </conditionalFormatting>
  <conditionalFormatting sqref="AC39 AH39 AM39 AR39 AW39 BB39 BG39 BL39 BQ39 BV39">
    <cfRule type="cellIs" dxfId="867" priority="155" operator="lessThan">
      <formula>$R39</formula>
    </cfRule>
  </conditionalFormatting>
  <conditionalFormatting sqref="J7">
    <cfRule type="cellIs" dxfId="866" priority="152" operator="greaterThan">
      <formula>1</formula>
    </cfRule>
  </conditionalFormatting>
  <conditionalFormatting sqref="I35">
    <cfRule type="cellIs" dxfId="865" priority="154" operator="greaterThan">
      <formula>1</formula>
    </cfRule>
  </conditionalFormatting>
  <conditionalFormatting sqref="J18">
    <cfRule type="cellIs" dxfId="864" priority="153" operator="greaterThan">
      <formula>1</formula>
    </cfRule>
  </conditionalFormatting>
  <conditionalFormatting sqref="AA42 BT42 AZ42 BE42 BJ42 AF42 AK42 AP42 AU42 BO42">
    <cfRule type="cellIs" dxfId="863" priority="151" operator="lessThan">
      <formula>1</formula>
    </cfRule>
  </conditionalFormatting>
  <conditionalFormatting sqref="Z42">
    <cfRule type="cellIs" dxfId="862" priority="150" operator="lessThan">
      <formula>1</formula>
    </cfRule>
  </conditionalFormatting>
  <conditionalFormatting sqref="BU42 BP42 BK42 BF42 BA42 AV42 AQ42 AL42 AG42 AB42">
    <cfRule type="cellIs" dxfId="861" priority="149" operator="equal">
      <formula>0</formula>
    </cfRule>
  </conditionalFormatting>
  <conditionalFormatting sqref="BV42 BQ42 BL42 BG42 BB42 AW42 AC42 AM42 AH42">
    <cfRule type="cellIs" dxfId="860" priority="148" operator="lessThan">
      <formula>$R42</formula>
    </cfRule>
  </conditionalFormatting>
  <conditionalFormatting sqref="AR42">
    <cfRule type="cellIs" dxfId="859" priority="147" operator="lessThan">
      <formula>$R42</formula>
    </cfRule>
  </conditionalFormatting>
  <conditionalFormatting sqref="I42">
    <cfRule type="cellIs" dxfId="858" priority="146" operator="greaterThan">
      <formula>1</formula>
    </cfRule>
  </conditionalFormatting>
  <conditionalFormatting sqref="J42">
    <cfRule type="cellIs" dxfId="857" priority="145" operator="greaterThan">
      <formula>1</formula>
    </cfRule>
  </conditionalFormatting>
  <conditionalFormatting sqref="G42">
    <cfRule type="cellIs" dxfId="856" priority="144" operator="lessThan">
      <formula>F42</formula>
    </cfRule>
  </conditionalFormatting>
  <conditionalFormatting sqref="H17">
    <cfRule type="cellIs" dxfId="855" priority="143" operator="greaterThan">
      <formula>1</formula>
    </cfRule>
  </conditionalFormatting>
  <conditionalFormatting sqref="BV26 BQ26 BL26 BG26 BB26 AW26 AR26 AM26 AH26 AC26">
    <cfRule type="cellIs" dxfId="854" priority="142" operator="lessThan">
      <formula>$R26</formula>
    </cfRule>
  </conditionalFormatting>
  <conditionalFormatting sqref="AA26">
    <cfRule type="cellIs" dxfId="853" priority="138" operator="lessThan">
      <formula>1</formula>
    </cfRule>
  </conditionalFormatting>
  <conditionalFormatting sqref="G26">
    <cfRule type="cellIs" dxfId="852" priority="141" operator="lessThan">
      <formula>F26</formula>
    </cfRule>
  </conditionalFormatting>
  <conditionalFormatting sqref="W26">
    <cfRule type="cellIs" dxfId="851" priority="140" operator="lessThan">
      <formula>N26</formula>
    </cfRule>
  </conditionalFormatting>
  <conditionalFormatting sqref="Z26">
    <cfRule type="cellIs" dxfId="850" priority="139" operator="lessThan">
      <formula>1</formula>
    </cfRule>
  </conditionalFormatting>
  <conditionalFormatting sqref="H26">
    <cfRule type="cellIs" dxfId="849" priority="137" operator="greaterThan">
      <formula>1</formula>
    </cfRule>
  </conditionalFormatting>
  <conditionalFormatting sqref="AQ26">
    <cfRule type="cellIs" dxfId="848" priority="136" operator="equal">
      <formula>0</formula>
    </cfRule>
  </conditionalFormatting>
  <conditionalFormatting sqref="AZ26 BE26 BJ26 BT26">
    <cfRule type="cellIs" dxfId="847" priority="135" operator="lessThan">
      <formula>1</formula>
    </cfRule>
  </conditionalFormatting>
  <conditionalFormatting sqref="BA26">
    <cfRule type="cellIs" dxfId="846" priority="134" operator="equal">
      <formula>0</formula>
    </cfRule>
  </conditionalFormatting>
  <conditionalFormatting sqref="BF26">
    <cfRule type="cellIs" dxfId="845" priority="133" operator="equal">
      <formula>0</formula>
    </cfRule>
  </conditionalFormatting>
  <conditionalFormatting sqref="BK26">
    <cfRule type="cellIs" dxfId="844" priority="132" operator="equal">
      <formula>0</formula>
    </cfRule>
  </conditionalFormatting>
  <conditionalFormatting sqref="BP26">
    <cfRule type="cellIs" dxfId="843" priority="131" operator="equal">
      <formula>0</formula>
    </cfRule>
  </conditionalFormatting>
  <conditionalFormatting sqref="BU26">
    <cfRule type="cellIs" dxfId="842" priority="130" operator="equal">
      <formula>0</formula>
    </cfRule>
  </conditionalFormatting>
  <conditionalFormatting sqref="AB26">
    <cfRule type="cellIs" dxfId="841" priority="129" operator="equal">
      <formula>0</formula>
    </cfRule>
  </conditionalFormatting>
  <conditionalFormatting sqref="AF26">
    <cfRule type="cellIs" dxfId="840" priority="128" operator="lessThan">
      <formula>1</formula>
    </cfRule>
  </conditionalFormatting>
  <conditionalFormatting sqref="AP26">
    <cfRule type="cellIs" dxfId="839" priority="126" operator="lessThan">
      <formula>1</formula>
    </cfRule>
  </conditionalFormatting>
  <conditionalFormatting sqref="AK26 AU26">
    <cfRule type="cellIs" dxfId="838" priority="127" operator="lessThan">
      <formula>1</formula>
    </cfRule>
  </conditionalFormatting>
  <conditionalFormatting sqref="AG26">
    <cfRule type="cellIs" dxfId="837" priority="125" operator="equal">
      <formula>0</formula>
    </cfRule>
  </conditionalFormatting>
  <conditionalFormatting sqref="AQ26">
    <cfRule type="cellIs" dxfId="836" priority="123" operator="equal">
      <formula>0</formula>
    </cfRule>
  </conditionalFormatting>
  <conditionalFormatting sqref="AL26">
    <cfRule type="cellIs" dxfId="835" priority="124" operator="equal">
      <formula>0</formula>
    </cfRule>
  </conditionalFormatting>
  <conditionalFormatting sqref="AV26">
    <cfRule type="cellIs" dxfId="834" priority="122" operator="equal">
      <formula>0</formula>
    </cfRule>
  </conditionalFormatting>
  <conditionalFormatting sqref="J26">
    <cfRule type="cellIs" dxfId="833" priority="121" operator="greaterThan">
      <formula>1</formula>
    </cfRule>
  </conditionalFormatting>
  <conditionalFormatting sqref="I26">
    <cfRule type="cellIs" dxfId="832" priority="120" operator="greaterThan">
      <formula>1</formula>
    </cfRule>
  </conditionalFormatting>
  <conditionalFormatting sqref="BO26">
    <cfRule type="cellIs" dxfId="831" priority="119" operator="lessThan">
      <formula>1</formula>
    </cfRule>
  </conditionalFormatting>
  <conditionalFormatting sqref="AA40 BT40 AZ40 BE40 BJ40 AF40 AK40 AP40 AU40 BO40">
    <cfRule type="cellIs" dxfId="830" priority="118" operator="lessThan">
      <formula>1</formula>
    </cfRule>
  </conditionalFormatting>
  <conditionalFormatting sqref="Z40">
    <cfRule type="cellIs" dxfId="829" priority="117" operator="lessThan">
      <formula>1</formula>
    </cfRule>
  </conditionalFormatting>
  <conditionalFormatting sqref="BU40 BP40 BK40 BF40 BA40 AV40 AQ40 AL40 AG40 AB40">
    <cfRule type="cellIs" dxfId="828" priority="116" operator="equal">
      <formula>0</formula>
    </cfRule>
  </conditionalFormatting>
  <conditionalFormatting sqref="BV40 BQ40 BL40 BG40 BB40 AW40 AC40 AM40 AH40">
    <cfRule type="cellIs" dxfId="827" priority="115" operator="lessThan">
      <formula>$R40</formula>
    </cfRule>
  </conditionalFormatting>
  <conditionalFormatting sqref="AR40">
    <cfRule type="cellIs" dxfId="826" priority="114" operator="lessThan">
      <formula>$R40</formula>
    </cfRule>
  </conditionalFormatting>
  <conditionalFormatting sqref="I40">
    <cfRule type="cellIs" dxfId="825" priority="113" operator="greaterThan">
      <formula>1</formula>
    </cfRule>
  </conditionalFormatting>
  <conditionalFormatting sqref="J40">
    <cfRule type="cellIs" dxfId="824" priority="112" operator="greaterThan">
      <formula>1</formula>
    </cfRule>
  </conditionalFormatting>
  <conditionalFormatting sqref="G40">
    <cfRule type="cellIs" dxfId="823" priority="111" operator="lessThan">
      <formula>F40</formula>
    </cfRule>
  </conditionalFormatting>
  <conditionalFormatting sqref="G11">
    <cfRule type="cellIs" dxfId="822" priority="110" operator="lessThan">
      <formula>F11</formula>
    </cfRule>
  </conditionalFormatting>
  <conditionalFormatting sqref="I34">
    <cfRule type="cellIs" dxfId="821" priority="83" operator="greaterThan">
      <formula>1</formula>
    </cfRule>
  </conditionalFormatting>
  <conditionalFormatting sqref="BV41 BQ41 BL41 BG41 BB41 AW41 AR41 AM41 AH41 AC41">
    <cfRule type="cellIs" dxfId="820" priority="109" operator="lessThan">
      <formula>$R41</formula>
    </cfRule>
  </conditionalFormatting>
  <conditionalFormatting sqref="AA41">
    <cfRule type="cellIs" dxfId="819" priority="106" operator="lessThan">
      <formula>1</formula>
    </cfRule>
  </conditionalFormatting>
  <conditionalFormatting sqref="G41">
    <cfRule type="cellIs" dxfId="818" priority="108" operator="lessThan">
      <formula>F41</formula>
    </cfRule>
  </conditionalFormatting>
  <conditionalFormatting sqref="Z41">
    <cfRule type="cellIs" dxfId="817" priority="107" operator="lessThan">
      <formula>1</formula>
    </cfRule>
  </conditionalFormatting>
  <conditionalFormatting sqref="AQ41">
    <cfRule type="cellIs" dxfId="816" priority="105" operator="equal">
      <formula>0</formula>
    </cfRule>
  </conditionalFormatting>
  <conditionalFormatting sqref="AZ41 BE41 BJ41 BT41">
    <cfRule type="cellIs" dxfId="815" priority="104" operator="lessThan">
      <formula>1</formula>
    </cfRule>
  </conditionalFormatting>
  <conditionalFormatting sqref="BA41">
    <cfRule type="cellIs" dxfId="814" priority="103" operator="equal">
      <formula>0</formula>
    </cfRule>
  </conditionalFormatting>
  <conditionalFormatting sqref="BF41">
    <cfRule type="cellIs" dxfId="813" priority="102" operator="equal">
      <formula>0</formula>
    </cfRule>
  </conditionalFormatting>
  <conditionalFormatting sqref="BK41">
    <cfRule type="cellIs" dxfId="812" priority="101" operator="equal">
      <formula>0</formula>
    </cfRule>
  </conditionalFormatting>
  <conditionalFormatting sqref="BP41">
    <cfRule type="cellIs" dxfId="811" priority="100" operator="equal">
      <formula>0</formula>
    </cfRule>
  </conditionalFormatting>
  <conditionalFormatting sqref="BU41">
    <cfRule type="cellIs" dxfId="810" priority="99" operator="equal">
      <formula>0</formula>
    </cfRule>
  </conditionalFormatting>
  <conditionalFormatting sqref="AB41">
    <cfRule type="cellIs" dxfId="809" priority="98" operator="equal">
      <formula>0</formula>
    </cfRule>
  </conditionalFormatting>
  <conditionalFormatting sqref="AF41">
    <cfRule type="cellIs" dxfId="808" priority="97" operator="lessThan">
      <formula>1</formula>
    </cfRule>
  </conditionalFormatting>
  <conditionalFormatting sqref="AP41">
    <cfRule type="cellIs" dxfId="807" priority="95" operator="lessThan">
      <formula>1</formula>
    </cfRule>
  </conditionalFormatting>
  <conditionalFormatting sqref="AK41 AU41">
    <cfRule type="cellIs" dxfId="806" priority="96" operator="lessThan">
      <formula>1</formula>
    </cfRule>
  </conditionalFormatting>
  <conditionalFormatting sqref="AG41">
    <cfRule type="cellIs" dxfId="805" priority="94" operator="equal">
      <formula>0</formula>
    </cfRule>
  </conditionalFormatting>
  <conditionalFormatting sqref="AQ41">
    <cfRule type="cellIs" dxfId="804" priority="92" operator="equal">
      <formula>0</formula>
    </cfRule>
  </conditionalFormatting>
  <conditionalFormatting sqref="AL41">
    <cfRule type="cellIs" dxfId="803" priority="93" operator="equal">
      <formula>0</formula>
    </cfRule>
  </conditionalFormatting>
  <conditionalFormatting sqref="AV41">
    <cfRule type="cellIs" dxfId="802" priority="91" operator="equal">
      <formula>0</formula>
    </cfRule>
  </conditionalFormatting>
  <conditionalFormatting sqref="J41">
    <cfRule type="cellIs" dxfId="801" priority="90" operator="greaterThan">
      <formula>1</formula>
    </cfRule>
  </conditionalFormatting>
  <conditionalFormatting sqref="I41">
    <cfRule type="cellIs" dxfId="800" priority="89" operator="greaterThan">
      <formula>1</formula>
    </cfRule>
  </conditionalFormatting>
  <conditionalFormatting sqref="BO41">
    <cfRule type="cellIs" dxfId="799" priority="88" operator="lessThan">
      <formula>1</formula>
    </cfRule>
  </conditionalFormatting>
  <conditionalFormatting sqref="H41">
    <cfRule type="cellIs" dxfId="798" priority="87" operator="greaterThan">
      <formula>1</formula>
    </cfRule>
  </conditionalFormatting>
  <conditionalFormatting sqref="W6">
    <cfRule type="cellIs" dxfId="797" priority="86" operator="lessThan">
      <formula>N6</formula>
    </cfRule>
  </conditionalFormatting>
  <conditionalFormatting sqref="W40:W42">
    <cfRule type="cellIs" dxfId="796" priority="85" operator="lessThan">
      <formula>N40</formula>
    </cfRule>
  </conditionalFormatting>
  <conditionalFormatting sqref="J34">
    <cfRule type="cellIs" dxfId="795" priority="84" operator="greaterThan">
      <formula>1</formula>
    </cfRule>
  </conditionalFormatting>
  <conditionalFormatting sqref="BV12 BQ12 BL12 BG12 BB12 AW12 AR12 AM12 AH12 AC12">
    <cfRule type="cellIs" dxfId="794" priority="82" operator="lessThan">
      <formula>$R12</formula>
    </cfRule>
  </conditionalFormatting>
  <conditionalFormatting sqref="BA12">
    <cfRule type="cellIs" dxfId="793" priority="81" operator="equal">
      <formula>0</formula>
    </cfRule>
  </conditionalFormatting>
  <conditionalFormatting sqref="BF12">
    <cfRule type="cellIs" dxfId="792" priority="80" operator="equal">
      <formula>0</formula>
    </cfRule>
  </conditionalFormatting>
  <conditionalFormatting sqref="AV12">
    <cfRule type="cellIs" dxfId="791" priority="79" operator="equal">
      <formula>0</formula>
    </cfRule>
  </conditionalFormatting>
  <conditionalFormatting sqref="AQ12">
    <cfRule type="cellIs" dxfId="790" priority="78" operator="equal">
      <formula>0</formula>
    </cfRule>
  </conditionalFormatting>
  <conditionalFormatting sqref="BK12">
    <cfRule type="cellIs" dxfId="789" priority="77" operator="equal">
      <formula>0</formula>
    </cfRule>
  </conditionalFormatting>
  <conditionalFormatting sqref="BP12">
    <cfRule type="cellIs" dxfId="788" priority="76" operator="equal">
      <formula>0</formula>
    </cfRule>
  </conditionalFormatting>
  <conditionalFormatting sqref="BU12">
    <cfRule type="cellIs" dxfId="787" priority="75" operator="equal">
      <formula>0</formula>
    </cfRule>
  </conditionalFormatting>
  <conditionalFormatting sqref="AQ12">
    <cfRule type="cellIs" dxfId="786" priority="73" operator="equal">
      <formula>0</formula>
    </cfRule>
  </conditionalFormatting>
  <conditionalFormatting sqref="AL12">
    <cfRule type="cellIs" dxfId="785" priority="74" operator="equal">
      <formula>0</formula>
    </cfRule>
  </conditionalFormatting>
  <conditionalFormatting sqref="Z12">
    <cfRule type="cellIs" dxfId="784" priority="70" operator="lessThan">
      <formula>1</formula>
    </cfRule>
  </conditionalFormatting>
  <conditionalFormatting sqref="AA12">
    <cfRule type="cellIs" dxfId="783" priority="69" operator="lessThan">
      <formula>1</formula>
    </cfRule>
  </conditionalFormatting>
  <conditionalFormatting sqref="G12">
    <cfRule type="cellIs" dxfId="782" priority="72" operator="lessThan">
      <formula>F12</formula>
    </cfRule>
  </conditionalFormatting>
  <conditionalFormatting sqref="W12">
    <cfRule type="cellIs" dxfId="781" priority="71" operator="lessThan">
      <formula>N12</formula>
    </cfRule>
  </conditionalFormatting>
  <conditionalFormatting sqref="H12">
    <cfRule type="cellIs" dxfId="780" priority="68" operator="greaterThan">
      <formula>1</formula>
    </cfRule>
  </conditionalFormatting>
  <conditionalFormatting sqref="AZ12 BE12 BJ12 BT12">
    <cfRule type="cellIs" dxfId="779" priority="67" operator="lessThan">
      <formula>1</formula>
    </cfRule>
  </conditionalFormatting>
  <conditionalFormatting sqref="AB12">
    <cfRule type="cellIs" dxfId="778" priority="66" operator="equal">
      <formula>0</formula>
    </cfRule>
  </conditionalFormatting>
  <conditionalFormatting sqref="AF12">
    <cfRule type="cellIs" dxfId="777" priority="65" operator="lessThan">
      <formula>1</formula>
    </cfRule>
  </conditionalFormatting>
  <conditionalFormatting sqref="AP12">
    <cfRule type="cellIs" dxfId="776" priority="63" operator="lessThan">
      <formula>1</formula>
    </cfRule>
  </conditionalFormatting>
  <conditionalFormatting sqref="AK12 AU12">
    <cfRule type="cellIs" dxfId="775" priority="64" operator="lessThan">
      <formula>1</formula>
    </cfRule>
  </conditionalFormatting>
  <conditionalFormatting sqref="AG12">
    <cfRule type="cellIs" dxfId="774" priority="62" operator="equal">
      <formula>0</formula>
    </cfRule>
  </conditionalFormatting>
  <conditionalFormatting sqref="I12">
    <cfRule type="cellIs" dxfId="773" priority="61" operator="greaterThan">
      <formula>1</formula>
    </cfRule>
  </conditionalFormatting>
  <conditionalFormatting sqref="J12">
    <cfRule type="cellIs" dxfId="772" priority="60" operator="greaterThan">
      <formula>1</formula>
    </cfRule>
  </conditionalFormatting>
  <conditionalFormatting sqref="BO12">
    <cfRule type="cellIs" dxfId="771" priority="59" operator="lessThan">
      <formula>1</formula>
    </cfRule>
  </conditionalFormatting>
  <conditionalFormatting sqref="I43">
    <cfRule type="cellIs" dxfId="770" priority="58" operator="greaterThan">
      <formula>1</formula>
    </cfRule>
  </conditionalFormatting>
  <conditionalFormatting sqref="BT8 BO8">
    <cfRule type="cellIs" dxfId="769" priority="57" operator="lessThan">
      <formula>1</formula>
    </cfRule>
  </conditionalFormatting>
  <conditionalFormatting sqref="BV8 BQ8 BL8 BG8 BB8 AW8 AR8 AM8 AH8 AC8">
    <cfRule type="cellIs" dxfId="768" priority="56" operator="lessThan">
      <formula>$R8</formula>
    </cfRule>
  </conditionalFormatting>
  <conditionalFormatting sqref="AZ8 BE8 BJ8">
    <cfRule type="cellIs" dxfId="767" priority="51" operator="lessThan">
      <formula>1</formula>
    </cfRule>
  </conditionalFormatting>
  <conditionalFormatting sqref="BK8">
    <cfRule type="cellIs" dxfId="766" priority="48" operator="equal">
      <formula>0</formula>
    </cfRule>
  </conditionalFormatting>
  <conditionalFormatting sqref="BU8">
    <cfRule type="cellIs" dxfId="765" priority="46" operator="equal">
      <formula>0</formula>
    </cfRule>
  </conditionalFormatting>
  <conditionalFormatting sqref="BF8">
    <cfRule type="cellIs" dxfId="764" priority="45" operator="equal">
      <formula>0</formula>
    </cfRule>
  </conditionalFormatting>
  <conditionalFormatting sqref="AB8">
    <cfRule type="cellIs" dxfId="763" priority="44" operator="equal">
      <formula>0</formula>
    </cfRule>
  </conditionalFormatting>
  <conditionalFormatting sqref="AV8">
    <cfRule type="cellIs" dxfId="762" priority="37" operator="equal">
      <formula>0</formula>
    </cfRule>
  </conditionalFormatting>
  <conditionalFormatting sqref="Z8">
    <cfRule type="cellIs" dxfId="761" priority="54" operator="lessThan">
      <formula>1</formula>
    </cfRule>
  </conditionalFormatting>
  <conditionalFormatting sqref="AA8">
    <cfRule type="cellIs" dxfId="760" priority="53" operator="lessThan">
      <formula>1</formula>
    </cfRule>
  </conditionalFormatting>
  <conditionalFormatting sqref="W8">
    <cfRule type="cellIs" dxfId="759" priority="55" operator="lessThan">
      <formula>N8</formula>
    </cfRule>
  </conditionalFormatting>
  <conditionalFormatting sqref="AQ8">
    <cfRule type="cellIs" dxfId="758" priority="52" operator="equal">
      <formula>0</formula>
    </cfRule>
  </conditionalFormatting>
  <conditionalFormatting sqref="BA8">
    <cfRule type="cellIs" dxfId="757" priority="50" operator="equal">
      <formula>0</formula>
    </cfRule>
  </conditionalFormatting>
  <conditionalFormatting sqref="BF8">
    <cfRule type="cellIs" dxfId="756" priority="49" operator="equal">
      <formula>0</formula>
    </cfRule>
  </conditionalFormatting>
  <conditionalFormatting sqref="BP8">
    <cfRule type="cellIs" dxfId="755" priority="47" operator="equal">
      <formula>0</formula>
    </cfRule>
  </conditionalFormatting>
  <conditionalFormatting sqref="AF8">
    <cfRule type="cellIs" dxfId="754" priority="43" operator="lessThan">
      <formula>1</formula>
    </cfRule>
  </conditionalFormatting>
  <conditionalFormatting sqref="AP8">
    <cfRule type="cellIs" dxfId="753" priority="41" operator="lessThan">
      <formula>1</formula>
    </cfRule>
  </conditionalFormatting>
  <conditionalFormatting sqref="AK8 AU8">
    <cfRule type="cellIs" dxfId="752" priority="42" operator="lessThan">
      <formula>1</formula>
    </cfRule>
  </conditionalFormatting>
  <conditionalFormatting sqref="AG8">
    <cfRule type="cellIs" dxfId="751" priority="40" operator="equal">
      <formula>0</formula>
    </cfRule>
  </conditionalFormatting>
  <conditionalFormatting sqref="AL8">
    <cfRule type="cellIs" dxfId="750" priority="39" operator="equal">
      <formula>0</formula>
    </cfRule>
  </conditionalFormatting>
  <conditionalFormatting sqref="AQ8">
    <cfRule type="cellIs" dxfId="749" priority="38" operator="equal">
      <formula>0</formula>
    </cfRule>
  </conditionalFormatting>
  <conditionalFormatting sqref="G8">
    <cfRule type="cellIs" dxfId="748" priority="36" operator="lessThan">
      <formula>F8</formula>
    </cfRule>
  </conditionalFormatting>
  <conditionalFormatting sqref="H8">
    <cfRule type="cellIs" dxfId="747" priority="35" operator="greaterThan">
      <formula>1</formula>
    </cfRule>
  </conditionalFormatting>
  <conditionalFormatting sqref="I8">
    <cfRule type="cellIs" dxfId="746" priority="34" operator="greaterThan">
      <formula>1</formula>
    </cfRule>
  </conditionalFormatting>
  <conditionalFormatting sqref="J8">
    <cfRule type="cellIs" dxfId="745" priority="33" operator="greaterThan">
      <formula>1</formula>
    </cfRule>
  </conditionalFormatting>
  <conditionalFormatting sqref="J20">
    <cfRule type="cellIs" dxfId="744" priority="32" operator="greaterThan">
      <formula>1</formula>
    </cfRule>
  </conditionalFormatting>
  <conditionalFormatting sqref="J19">
    <cfRule type="cellIs" dxfId="743" priority="31" operator="greaterThan">
      <formula>1</formula>
    </cfRule>
  </conditionalFormatting>
  <conditionalFormatting sqref="J22">
    <cfRule type="cellIs" dxfId="742" priority="30" operator="greaterThan">
      <formula>1</formula>
    </cfRule>
  </conditionalFormatting>
  <conditionalFormatting sqref="J43">
    <cfRule type="cellIs" dxfId="741" priority="29" operator="greaterThan">
      <formula>1</formula>
    </cfRule>
  </conditionalFormatting>
  <conditionalFormatting sqref="I39:J39">
    <cfRule type="cellIs" dxfId="740" priority="28" operator="greaterThan">
      <formula>1</formula>
    </cfRule>
  </conditionalFormatting>
  <conditionalFormatting sqref="W30">
    <cfRule type="cellIs" dxfId="739" priority="27" operator="lessThan">
      <formula>N30</formula>
    </cfRule>
  </conditionalFormatting>
  <conditionalFormatting sqref="G30">
    <cfRule type="cellIs" dxfId="738" priority="26" operator="lessThan">
      <formula>F30</formula>
    </cfRule>
  </conditionalFormatting>
  <conditionalFormatting sqref="AA30">
    <cfRule type="cellIs" dxfId="737" priority="24" operator="lessThan">
      <formula>1</formula>
    </cfRule>
  </conditionalFormatting>
  <conditionalFormatting sqref="Z30">
    <cfRule type="cellIs" dxfId="736" priority="25" operator="lessThan">
      <formula>1</formula>
    </cfRule>
  </conditionalFormatting>
  <conditionalFormatting sqref="H30">
    <cfRule type="cellIs" dxfId="735" priority="23" operator="greaterThan">
      <formula>1</formula>
    </cfRule>
  </conditionalFormatting>
  <conditionalFormatting sqref="I30">
    <cfRule type="cellIs" dxfId="734" priority="22" operator="greaterThan">
      <formula>1</formula>
    </cfRule>
  </conditionalFormatting>
  <conditionalFormatting sqref="AV30 AL30 AG30 BU30 BP30 BK30 BA30 BF30 AB30 AQ30">
    <cfRule type="cellIs" dxfId="733" priority="21" operator="equal">
      <formula>0</formula>
    </cfRule>
  </conditionalFormatting>
  <conditionalFormatting sqref="AC30 AM30 AR30 BG30 BL30 BQ30 BV30 AW30 BB30 AH30">
    <cfRule type="cellIs" dxfId="732" priority="20" operator="lessThan">
      <formula>$R30</formula>
    </cfRule>
  </conditionalFormatting>
  <conditionalFormatting sqref="AZ30 BE30 BJ30 BT30">
    <cfRule type="cellIs" dxfId="731" priority="19" operator="lessThan">
      <formula>1</formula>
    </cfRule>
  </conditionalFormatting>
  <conditionalFormatting sqref="AF30">
    <cfRule type="cellIs" dxfId="730" priority="18" operator="lessThan">
      <formula>1</formula>
    </cfRule>
  </conditionalFormatting>
  <conditionalFormatting sqref="AU30 AK30 AP30">
    <cfRule type="cellIs" dxfId="729" priority="17" operator="lessThan">
      <formula>1</formula>
    </cfRule>
  </conditionalFormatting>
  <conditionalFormatting sqref="J30">
    <cfRule type="cellIs" dxfId="728" priority="16" operator="greaterThan">
      <formula>1</formula>
    </cfRule>
  </conditionalFormatting>
  <conditionalFormatting sqref="BO30">
    <cfRule type="cellIs" dxfId="727" priority="15" operator="lessThan">
      <formula>1</formula>
    </cfRule>
  </conditionalFormatting>
  <conditionalFormatting sqref="W29">
    <cfRule type="cellIs" dxfId="726" priority="14" operator="lessThan">
      <formula>N29</formula>
    </cfRule>
  </conditionalFormatting>
  <conditionalFormatting sqref="G29">
    <cfRule type="cellIs" dxfId="725" priority="13" operator="lessThan">
      <formula>F29</formula>
    </cfRule>
  </conditionalFormatting>
  <conditionalFormatting sqref="AA29">
    <cfRule type="cellIs" dxfId="724" priority="11" operator="lessThan">
      <formula>1</formula>
    </cfRule>
  </conditionalFormatting>
  <conditionalFormatting sqref="Z29">
    <cfRule type="cellIs" dxfId="723" priority="12" operator="lessThan">
      <formula>1</formula>
    </cfRule>
  </conditionalFormatting>
  <conditionalFormatting sqref="H29">
    <cfRule type="cellIs" dxfId="722" priority="10" operator="greaterThan">
      <formula>1</formula>
    </cfRule>
  </conditionalFormatting>
  <conditionalFormatting sqref="I29">
    <cfRule type="cellIs" dxfId="721" priority="9" operator="greaterThan">
      <formula>1</formula>
    </cfRule>
  </conditionalFormatting>
  <conditionalFormatting sqref="AV29 AL29 AG29 BU29 BP29 BK29 BA29 BF29 AB29 AQ29">
    <cfRule type="cellIs" dxfId="720" priority="8" operator="equal">
      <formula>0</formula>
    </cfRule>
  </conditionalFormatting>
  <conditionalFormatting sqref="AC29 AM29 AR29 BG29 BL29 BQ29 BV29 AW29 BB29 AH29">
    <cfRule type="cellIs" dxfId="719" priority="7" operator="lessThan">
      <formula>$R29</formula>
    </cfRule>
  </conditionalFormatting>
  <conditionalFormatting sqref="AZ29 BE29 BJ29 BT29">
    <cfRule type="cellIs" dxfId="718" priority="6" operator="lessThan">
      <formula>1</formula>
    </cfRule>
  </conditionalFormatting>
  <conditionalFormatting sqref="AF29">
    <cfRule type="cellIs" dxfId="717" priority="5" operator="lessThan">
      <formula>1</formula>
    </cfRule>
  </conditionalFormatting>
  <conditionalFormatting sqref="AU29 AK29 AP29">
    <cfRule type="cellIs" dxfId="716" priority="4" operator="lessThan">
      <formula>1</formula>
    </cfRule>
  </conditionalFormatting>
  <conditionalFormatting sqref="J29">
    <cfRule type="cellIs" dxfId="715" priority="3" operator="greaterThan">
      <formula>1</formula>
    </cfRule>
  </conditionalFormatting>
  <conditionalFormatting sqref="BO29">
    <cfRule type="cellIs" dxfId="714" priority="2" operator="lessThan">
      <formula>1</formula>
    </cfRule>
  </conditionalFormatting>
  <conditionalFormatting sqref="I37">
    <cfRule type="cellIs" dxfId="713" priority="1" operator="greaterThan">
      <formula>1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Z155"/>
  <sheetViews>
    <sheetView zoomScale="80" zoomScaleNormal="80" zoomScalePageLayoutView="68" workbookViewId="0">
      <pane xSplit="26" ySplit="11" topLeftCell="AK22" activePane="bottomRight" state="frozen"/>
      <selection pane="topRight" activeCell="AA1" sqref="AA1"/>
      <selection pane="bottomLeft" activeCell="A12" sqref="A12"/>
      <selection pane="bottomRight" activeCell="AN50" sqref="AN50"/>
    </sheetView>
  </sheetViews>
  <sheetFormatPr baseColWidth="10" defaultColWidth="11.42578125" defaultRowHeight="23.25" x14ac:dyDescent="0.35"/>
  <cols>
    <col min="1" max="1" width="5.42578125" style="1" customWidth="1"/>
    <col min="2" max="2" width="14.28515625" style="2" bestFit="1" customWidth="1"/>
    <col min="3" max="3" width="6.140625" style="2" customWidth="1"/>
    <col min="4" max="4" width="8.7109375" style="2" customWidth="1"/>
    <col min="5" max="5" width="13.5703125" style="5" customWidth="1"/>
    <col min="6" max="6" width="8" style="2" hidden="1" customWidth="1"/>
    <col min="7" max="7" width="10.7109375" style="2" hidden="1" customWidth="1"/>
    <col min="8" max="8" width="9.28515625" style="2" hidden="1" customWidth="1"/>
    <col min="9" max="9" width="9.85546875" style="2" hidden="1" customWidth="1"/>
    <col min="10" max="10" width="11.140625" style="2" hidden="1" customWidth="1"/>
    <col min="11" max="11" width="12.42578125" style="2" hidden="1" customWidth="1"/>
    <col min="12" max="12" width="12.7109375" style="3" customWidth="1"/>
    <col min="13" max="13" width="11.7109375" style="2" hidden="1" customWidth="1"/>
    <col min="14" max="14" width="15.7109375" style="369" customWidth="1"/>
    <col min="15" max="15" width="12.5703125" style="3" hidden="1" customWidth="1"/>
    <col min="16" max="16" width="14.28515625" style="3" hidden="1" customWidth="1"/>
    <col min="17" max="17" width="16.42578125" style="3" hidden="1" customWidth="1"/>
    <col min="18" max="18" width="10.5703125" style="2" customWidth="1"/>
    <col min="19" max="19" width="6.7109375" style="2" hidden="1" customWidth="1"/>
    <col min="20" max="20" width="6.85546875" style="4" hidden="1" customWidth="1"/>
    <col min="21" max="21" width="11.7109375" style="1" hidden="1" customWidth="1"/>
    <col min="22" max="22" width="12.28515625" style="2" hidden="1" customWidth="1"/>
    <col min="23" max="23" width="11.42578125" style="3" hidden="1" customWidth="1"/>
    <col min="24" max="24" width="14.28515625" style="1" hidden="1" customWidth="1"/>
    <col min="25" max="25" width="14.5703125" style="2" hidden="1" customWidth="1"/>
    <col min="26" max="26" width="11.28515625" style="1" hidden="1" customWidth="1"/>
    <col min="27" max="27" width="11.5703125" style="1" customWidth="1"/>
    <col min="28" max="28" width="12.7109375" style="1" customWidth="1"/>
    <col min="29" max="29" width="13.140625" style="1" customWidth="1"/>
    <col min="30" max="30" width="11.28515625" style="1" customWidth="1"/>
    <col min="31" max="31" width="13.140625" style="1" customWidth="1"/>
    <col min="32" max="32" width="12" style="1" customWidth="1"/>
    <col min="33" max="33" width="12.140625" style="1" bestFit="1" customWidth="1"/>
    <col min="34" max="34" width="11.28515625" style="1" customWidth="1"/>
    <col min="35" max="35" width="15" style="1" bestFit="1" customWidth="1"/>
    <col min="36" max="36" width="15" style="1" customWidth="1"/>
    <col min="37" max="37" width="11.28515625" style="1" customWidth="1"/>
    <col min="38" max="38" width="12.140625" style="1" bestFit="1" customWidth="1"/>
    <col min="39" max="39" width="11.28515625" style="1" customWidth="1"/>
    <col min="40" max="40" width="11.7109375" style="1" customWidth="1"/>
    <col min="41" max="41" width="11.85546875" style="1" customWidth="1"/>
    <col min="42" max="42" width="14.5703125" style="1" bestFit="1" customWidth="1"/>
    <col min="43" max="43" width="12.7109375" style="1" customWidth="1"/>
    <col min="44" max="45" width="11.28515625" style="1" customWidth="1"/>
    <col min="46" max="46" width="15" style="1" customWidth="1"/>
    <col min="47" max="47" width="15.140625" style="1" bestFit="1" customWidth="1"/>
    <col min="48" max="48" width="12.140625" style="1" bestFit="1" customWidth="1"/>
    <col min="49" max="49" width="11.28515625" style="1" customWidth="1"/>
    <col min="50" max="50" width="14.140625" style="1" bestFit="1" customWidth="1"/>
    <col min="51" max="51" width="14" style="1" customWidth="1"/>
    <col min="52" max="52" width="11.28515625" style="1" customWidth="1"/>
    <col min="53" max="53" width="12.140625" style="1" customWidth="1"/>
    <col min="54" max="55" width="11.28515625" style="1" customWidth="1"/>
    <col min="56" max="56" width="12.85546875" style="1" customWidth="1"/>
    <col min="57" max="57" width="11.28515625" style="1" customWidth="1"/>
    <col min="58" max="58" width="12.140625" style="1" customWidth="1"/>
    <col min="59" max="59" width="11.28515625" style="1" customWidth="1"/>
    <col min="60" max="60" width="13" style="1" customWidth="1"/>
    <col min="61" max="61" width="13.140625" style="1" customWidth="1"/>
    <col min="62" max="62" width="11.28515625" style="1" customWidth="1"/>
    <col min="63" max="63" width="12.140625" style="1" customWidth="1"/>
    <col min="64" max="65" width="11.28515625" style="1" customWidth="1"/>
    <col min="66" max="66" width="15" style="1" customWidth="1"/>
    <col min="67" max="67" width="14.42578125" style="1" customWidth="1"/>
    <col min="68" max="68" width="12.140625" style="1" customWidth="1"/>
    <col min="69" max="69" width="13.5703125" style="1" customWidth="1"/>
    <col min="70" max="71" width="15" style="1" customWidth="1"/>
    <col min="72" max="72" width="15.140625" style="1" customWidth="1"/>
    <col min="73" max="74" width="13.5703125" style="1" customWidth="1"/>
    <col min="75" max="75" width="15" style="1" customWidth="1"/>
    <col min="76" max="76" width="12" style="1" customWidth="1"/>
    <col min="77" max="77" width="11.28515625" style="1" customWidth="1"/>
    <col min="78" max="16384" width="11.42578125" style="1"/>
  </cols>
  <sheetData>
    <row r="1" spans="1:76" ht="12.75" customHeight="1" x14ac:dyDescent="0.35">
      <c r="A1" s="305"/>
      <c r="B1" s="376"/>
      <c r="C1" s="376"/>
      <c r="D1" s="301"/>
      <c r="E1" s="301"/>
      <c r="F1" s="313"/>
      <c r="G1" s="313"/>
      <c r="I1" s="313"/>
      <c r="J1" s="313"/>
      <c r="K1" s="301"/>
      <c r="L1" s="312" t="s">
        <v>144</v>
      </c>
      <c r="M1" s="313"/>
      <c r="N1" s="321"/>
      <c r="O1" s="311">
        <f>630*0.98</f>
        <v>617.4</v>
      </c>
      <c r="P1" s="311"/>
      <c r="Q1" s="311"/>
      <c r="R1" s="310">
        <f>O1</f>
        <v>617.4</v>
      </c>
      <c r="S1" s="309">
        <f>O1</f>
        <v>617.4</v>
      </c>
      <c r="V1" s="308"/>
      <c r="W1" s="307"/>
      <c r="X1" s="15"/>
      <c r="Y1" s="306"/>
    </row>
    <row r="2" spans="1:76" ht="18.75" customHeight="1" x14ac:dyDescent="0.35">
      <c r="A2" s="305"/>
      <c r="B2" s="376"/>
      <c r="C2" s="376"/>
      <c r="E2" s="301"/>
      <c r="F2" s="301"/>
      <c r="G2" s="301"/>
      <c r="H2" s="301"/>
      <c r="I2" s="301"/>
      <c r="J2" s="301"/>
      <c r="K2" s="301"/>
      <c r="L2" s="303" t="s">
        <v>143</v>
      </c>
      <c r="M2" s="301"/>
      <c r="N2" s="322" t="s">
        <v>142</v>
      </c>
      <c r="O2" s="303"/>
      <c r="P2" s="303"/>
      <c r="Q2" s="303"/>
      <c r="R2" s="303"/>
      <c r="S2" s="302"/>
      <c r="V2" s="301"/>
      <c r="W2" s="398" t="s">
        <v>141</v>
      </c>
      <c r="X2" s="398"/>
      <c r="Y2" s="398"/>
    </row>
    <row r="3" spans="1:76" s="287" customFormat="1" ht="24" thickBot="1" x14ac:dyDescent="0.3">
      <c r="A3" s="300"/>
      <c r="B3" s="377" t="s">
        <v>140</v>
      </c>
      <c r="C3" s="294"/>
      <c r="D3" s="294"/>
      <c r="E3" s="5"/>
      <c r="F3" s="294"/>
      <c r="G3" s="294"/>
      <c r="H3" s="298" t="s">
        <v>139</v>
      </c>
      <c r="I3" s="298" t="s">
        <v>139</v>
      </c>
      <c r="J3" s="298" t="s">
        <v>138</v>
      </c>
      <c r="K3" s="294"/>
      <c r="L3" s="297"/>
      <c r="M3" s="294"/>
      <c r="N3" s="323" t="s">
        <v>137</v>
      </c>
      <c r="P3" s="297"/>
      <c r="Q3" s="297"/>
      <c r="R3" s="296">
        <v>45209</v>
      </c>
      <c r="S3" s="296"/>
      <c r="T3" s="295"/>
      <c r="V3" s="294"/>
      <c r="W3" s="293"/>
      <c r="X3" s="292"/>
      <c r="Y3" s="291">
        <f>R3</f>
        <v>45209</v>
      </c>
      <c r="Z3" s="287">
        <v>10.5</v>
      </c>
      <c r="AB3" s="397">
        <v>0.375</v>
      </c>
      <c r="AC3" s="397"/>
      <c r="AD3" s="397"/>
      <c r="AE3" s="288">
        <v>1</v>
      </c>
      <c r="AG3" s="397">
        <v>0.41666666666666669</v>
      </c>
      <c r="AH3" s="397"/>
      <c r="AI3" s="397"/>
      <c r="AJ3" s="288">
        <v>2</v>
      </c>
      <c r="AL3" s="397">
        <v>0.45833333333333331</v>
      </c>
      <c r="AM3" s="397"/>
      <c r="AN3" s="397"/>
      <c r="AO3" s="288">
        <v>3</v>
      </c>
      <c r="AQ3" s="397">
        <v>0.5</v>
      </c>
      <c r="AR3" s="397"/>
      <c r="AS3" s="397"/>
      <c r="AT3" s="288">
        <v>4</v>
      </c>
      <c r="AV3" s="397">
        <v>4.1666666666666664E-2</v>
      </c>
      <c r="AW3" s="397"/>
      <c r="AX3" s="397"/>
      <c r="AY3" s="290">
        <v>4.5</v>
      </c>
      <c r="AZ3" s="289"/>
      <c r="BA3" s="399">
        <v>8.3333333333333329E-2</v>
      </c>
      <c r="BB3" s="399"/>
      <c r="BC3" s="399"/>
      <c r="BD3" s="288">
        <v>5.5</v>
      </c>
      <c r="BF3" s="397">
        <v>0.125</v>
      </c>
      <c r="BG3" s="397"/>
      <c r="BH3" s="397"/>
      <c r="BI3" s="288">
        <v>6.5</v>
      </c>
      <c r="BK3" s="397">
        <v>0.16666666666666666</v>
      </c>
      <c r="BL3" s="397"/>
      <c r="BM3" s="397"/>
      <c r="BN3" s="288">
        <v>7.5</v>
      </c>
      <c r="BP3" s="397">
        <v>0.20833333333333334</v>
      </c>
      <c r="BQ3" s="397"/>
      <c r="BR3" s="397"/>
      <c r="BS3" s="288">
        <v>8.5</v>
      </c>
      <c r="BU3" s="397">
        <v>0.25</v>
      </c>
      <c r="BV3" s="397"/>
      <c r="BW3" s="397"/>
      <c r="BX3" s="288">
        <v>9.5</v>
      </c>
    </row>
    <row r="4" spans="1:76" s="181" customFormat="1" ht="49.5" customHeight="1" x14ac:dyDescent="0.25">
      <c r="A4" s="378" t="s">
        <v>136</v>
      </c>
      <c r="B4" s="379" t="s">
        <v>135</v>
      </c>
      <c r="C4" s="379" t="s">
        <v>134</v>
      </c>
      <c r="D4" s="284" t="s">
        <v>133</v>
      </c>
      <c r="E4" s="284" t="s">
        <v>132</v>
      </c>
      <c r="F4" s="284" t="s">
        <v>131</v>
      </c>
      <c r="G4" s="283" t="s">
        <v>130</v>
      </c>
      <c r="H4" s="283" t="s">
        <v>129</v>
      </c>
      <c r="I4" s="283" t="s">
        <v>128</v>
      </c>
      <c r="J4" s="282" t="s">
        <v>127</v>
      </c>
      <c r="K4" s="273" t="s">
        <v>126</v>
      </c>
      <c r="L4" s="273"/>
      <c r="M4" s="273" t="s">
        <v>125</v>
      </c>
      <c r="N4" s="273" t="s">
        <v>124</v>
      </c>
      <c r="O4" s="273" t="s">
        <v>123</v>
      </c>
      <c r="P4" s="273" t="s">
        <v>122</v>
      </c>
      <c r="Q4" s="273" t="s">
        <v>121</v>
      </c>
      <c r="R4" s="281">
        <v>6</v>
      </c>
      <c r="S4" s="280" t="s">
        <v>120</v>
      </c>
      <c r="T4" s="279" t="s">
        <v>119</v>
      </c>
      <c r="U4" s="278" t="s">
        <v>118</v>
      </c>
      <c r="V4" s="277" t="s">
        <v>117</v>
      </c>
      <c r="W4" s="276" t="s">
        <v>116</v>
      </c>
      <c r="X4" s="275" t="s">
        <v>115</v>
      </c>
      <c r="Y4" s="275" t="s">
        <v>114</v>
      </c>
      <c r="Z4" s="274" t="s">
        <v>113</v>
      </c>
      <c r="AA4" s="273" t="s">
        <v>112</v>
      </c>
      <c r="AB4" s="268" t="s">
        <v>102</v>
      </c>
      <c r="AC4" s="268" t="s">
        <v>101</v>
      </c>
      <c r="AD4" s="268" t="s">
        <v>100</v>
      </c>
      <c r="AE4" s="268" t="s">
        <v>99</v>
      </c>
      <c r="AF4" s="272" t="s">
        <v>111</v>
      </c>
      <c r="AG4" s="268" t="s">
        <v>102</v>
      </c>
      <c r="AH4" s="268" t="s">
        <v>101</v>
      </c>
      <c r="AI4" s="268" t="s">
        <v>100</v>
      </c>
      <c r="AJ4" s="268" t="s">
        <v>99</v>
      </c>
      <c r="AK4" s="271" t="s">
        <v>110</v>
      </c>
      <c r="AL4" s="268" t="s">
        <v>102</v>
      </c>
      <c r="AM4" s="268" t="s">
        <v>101</v>
      </c>
      <c r="AN4" s="268" t="s">
        <v>100</v>
      </c>
      <c r="AO4" s="268" t="s">
        <v>99</v>
      </c>
      <c r="AP4" s="271" t="s">
        <v>109</v>
      </c>
      <c r="AQ4" s="268" t="s">
        <v>102</v>
      </c>
      <c r="AR4" s="268" t="s">
        <v>101</v>
      </c>
      <c r="AS4" s="269" t="s">
        <v>100</v>
      </c>
      <c r="AT4" s="269" t="s">
        <v>99</v>
      </c>
      <c r="AU4" s="270" t="s">
        <v>108</v>
      </c>
      <c r="AV4" s="269" t="s">
        <v>102</v>
      </c>
      <c r="AW4" s="268" t="s">
        <v>101</v>
      </c>
      <c r="AX4" s="269" t="s">
        <v>100</v>
      </c>
      <c r="AY4" s="269" t="s">
        <v>99</v>
      </c>
      <c r="AZ4" s="270" t="s">
        <v>107</v>
      </c>
      <c r="BA4" s="269" t="s">
        <v>102</v>
      </c>
      <c r="BB4" s="268" t="s">
        <v>101</v>
      </c>
      <c r="BC4" s="269" t="s">
        <v>100</v>
      </c>
      <c r="BD4" s="269" t="s">
        <v>99</v>
      </c>
      <c r="BE4" s="270" t="s">
        <v>106</v>
      </c>
      <c r="BF4" s="269" t="s">
        <v>102</v>
      </c>
      <c r="BG4" s="268" t="s">
        <v>101</v>
      </c>
      <c r="BH4" s="268" t="s">
        <v>100</v>
      </c>
      <c r="BI4" s="268" t="s">
        <v>99</v>
      </c>
      <c r="BJ4" s="271" t="s">
        <v>105</v>
      </c>
      <c r="BK4" s="268" t="s">
        <v>102</v>
      </c>
      <c r="BL4" s="268" t="s">
        <v>101</v>
      </c>
      <c r="BM4" s="269" t="s">
        <v>100</v>
      </c>
      <c r="BN4" s="269" t="s">
        <v>99</v>
      </c>
      <c r="BO4" s="270" t="s">
        <v>104</v>
      </c>
      <c r="BP4" s="269" t="s">
        <v>102</v>
      </c>
      <c r="BQ4" s="268" t="s">
        <v>101</v>
      </c>
      <c r="BR4" s="269" t="s">
        <v>100</v>
      </c>
      <c r="BS4" s="269" t="s">
        <v>99</v>
      </c>
      <c r="BT4" s="270" t="s">
        <v>103</v>
      </c>
      <c r="BU4" s="269" t="s">
        <v>102</v>
      </c>
      <c r="BV4" s="268" t="s">
        <v>101</v>
      </c>
      <c r="BW4" s="268" t="s">
        <v>100</v>
      </c>
      <c r="BX4" s="268" t="s">
        <v>99</v>
      </c>
    </row>
    <row r="5" spans="1:76" s="181" customFormat="1" ht="23.25" customHeight="1" x14ac:dyDescent="0.2">
      <c r="A5" s="380" t="s">
        <v>20</v>
      </c>
      <c r="B5" s="375" t="s">
        <v>72</v>
      </c>
      <c r="C5" s="201" t="s">
        <v>70</v>
      </c>
      <c r="D5" s="247" t="s">
        <v>98</v>
      </c>
      <c r="E5" s="260">
        <v>11173458</v>
      </c>
      <c r="F5" s="198">
        <v>4</v>
      </c>
      <c r="G5" s="258">
        <v>4</v>
      </c>
      <c r="H5" s="246"/>
      <c r="I5" s="246"/>
      <c r="J5" s="245"/>
      <c r="K5" s="212">
        <v>0.39900000000000002</v>
      </c>
      <c r="L5" s="225"/>
      <c r="M5" s="212">
        <f t="shared" ref="M5:M28" si="0">K5</f>
        <v>0.39900000000000002</v>
      </c>
      <c r="N5" s="224">
        <v>6190</v>
      </c>
      <c r="O5" s="157">
        <f t="shared" ref="O5:O28" si="1">(N5*M5)</f>
        <v>2469.81</v>
      </c>
      <c r="P5" s="157">
        <f t="shared" ref="P5:P28" si="2">G5*$R$1</f>
        <v>2469.6</v>
      </c>
      <c r="Q5" s="157">
        <f t="shared" ref="Q5:Q28" si="3">(P5-((H5+I5)))+(J5)</f>
        <v>2469.6</v>
      </c>
      <c r="R5" s="209">
        <f t="shared" ref="R5:R49" si="4">O5/Q5</f>
        <v>1.0000850340136054</v>
      </c>
      <c r="S5" s="222">
        <f t="shared" ref="S5:S28" si="5">R5*100</f>
        <v>100.00850340136054</v>
      </c>
      <c r="T5" s="243">
        <v>100</v>
      </c>
      <c r="U5" s="220">
        <f t="shared" ref="U5:U47" si="6">((((G5*$S$1))*T5)/K5)/100</f>
        <v>6189.4736842105258</v>
      </c>
      <c r="V5" s="219">
        <f t="shared" ref="V5:V28" si="7">M5</f>
        <v>0.39900000000000002</v>
      </c>
      <c r="W5" s="223"/>
      <c r="X5" s="218">
        <f t="shared" ref="X5:X28" si="8">W5*V5</f>
        <v>0</v>
      </c>
      <c r="Y5" s="187">
        <f t="shared" ref="Y5:Y48" si="9">X5/Q5</f>
        <v>0</v>
      </c>
      <c r="Z5" s="217">
        <f t="shared" ref="Z5:Z47" si="10">W5/N5</f>
        <v>0</v>
      </c>
      <c r="AA5" s="185">
        <f t="shared" ref="AA5:AA28" si="11">($N5/$Z$3)*AE$3</f>
        <v>589.52380952380952</v>
      </c>
      <c r="AB5" s="214">
        <v>540</v>
      </c>
      <c r="AC5" s="215">
        <f t="shared" ref="AC5:AC48" si="12">AE5/$Q5</f>
        <v>0.91607142857142854</v>
      </c>
      <c r="AD5" s="214">
        <f t="shared" ref="AD5:AD28" si="13">AB5*$M5</f>
        <v>215.46</v>
      </c>
      <c r="AE5" s="214">
        <f t="shared" ref="AE5:AE28" si="14">(AD5/AE$3)*$Z$3</f>
        <v>2262.33</v>
      </c>
      <c r="AF5" s="216">
        <f>($N5/$Z$3)*AJ$3</f>
        <v>1179.047619047619</v>
      </c>
      <c r="AG5" s="214">
        <v>1080</v>
      </c>
      <c r="AH5" s="215">
        <f t="shared" ref="AH5:AH48" si="15">AJ5/$Q5</f>
        <v>0.91607142857142854</v>
      </c>
      <c r="AI5" s="214">
        <f t="shared" ref="AI5:AI28" si="16">AG5*$M5</f>
        <v>430.92</v>
      </c>
      <c r="AJ5" s="214">
        <f t="shared" ref="AJ5:AJ28" si="17">(AI5/AJ$3)*$Z$3</f>
        <v>2262.33</v>
      </c>
      <c r="AK5" s="185">
        <f t="shared" ref="AK5:AK28" si="18">($N5/$Z$3)*AO$3</f>
        <v>1768.5714285714284</v>
      </c>
      <c r="AL5" s="214">
        <v>1440</v>
      </c>
      <c r="AM5" s="215">
        <f t="shared" ref="AM5:AM48" si="19">AO5/$Q5</f>
        <v>0.81428571428571428</v>
      </c>
      <c r="AN5" s="214">
        <f t="shared" ref="AN5:AN28" si="20">AL5*$M5</f>
        <v>574.56000000000006</v>
      </c>
      <c r="AO5" s="214">
        <f t="shared" ref="AO5:AO28" si="21">(AN5/AO$3)*$Z$3</f>
        <v>2010.96</v>
      </c>
      <c r="AP5" s="185">
        <f t="shared" ref="AP5:AP28" si="22">($N5/$Z$3)*AT$3</f>
        <v>2358.0952380952381</v>
      </c>
      <c r="AQ5" s="214"/>
      <c r="AR5" s="215">
        <f t="shared" ref="AR5:AR48" si="23">AT5/$Q5</f>
        <v>0</v>
      </c>
      <c r="AS5" s="214">
        <f t="shared" ref="AS5:AS28" si="24">AQ5*$M5</f>
        <v>0</v>
      </c>
      <c r="AT5" s="214">
        <f t="shared" ref="AT5:AT28" si="25">(AS5/AT$3)*$Z$3</f>
        <v>0</v>
      </c>
      <c r="AU5" s="185">
        <f t="shared" ref="AU5:AU28" si="26">($N5/$Z$3)*AY$3</f>
        <v>2652.8571428571427</v>
      </c>
      <c r="AV5" s="214"/>
      <c r="AW5" s="215">
        <f t="shared" ref="AW5:AW48" si="27">AY5/$Q5</f>
        <v>0</v>
      </c>
      <c r="AX5" s="214">
        <f t="shared" ref="AX5:AX28" si="28">AV5*$M5</f>
        <v>0</v>
      </c>
      <c r="AY5" s="214">
        <f t="shared" ref="AY5:AY28" si="29">(AX5/AY$3)*$Z$3</f>
        <v>0</v>
      </c>
      <c r="AZ5" s="185">
        <f t="shared" ref="AZ5:AZ28" si="30">($N5/$Z$3)*BD$3</f>
        <v>3242.3809523809523</v>
      </c>
      <c r="BA5" s="214"/>
      <c r="BB5" s="215">
        <f t="shared" ref="BB5:BB48" si="31">BD5/$Q5</f>
        <v>0</v>
      </c>
      <c r="BC5" s="214">
        <f t="shared" ref="BC5:BC28" si="32">BA5*$M5</f>
        <v>0</v>
      </c>
      <c r="BD5" s="214">
        <f t="shared" ref="BD5:BD28" si="33">(BC5/BD$3)*$Z$3</f>
        <v>0</v>
      </c>
      <c r="BE5" s="185">
        <f t="shared" ref="BE5:BE28" si="34">($N5/$Z$3)*BI$3</f>
        <v>3831.9047619047619</v>
      </c>
      <c r="BF5" s="214"/>
      <c r="BG5" s="215">
        <f t="shared" ref="BG5:BG48" si="35">BI5/$Q5</f>
        <v>0</v>
      </c>
      <c r="BH5" s="214">
        <f t="shared" ref="BH5:BH28" si="36">BF5*$M5</f>
        <v>0</v>
      </c>
      <c r="BI5" s="214">
        <f t="shared" ref="BI5:BI28" si="37">(BH5/BI$3)*$Z$3</f>
        <v>0</v>
      </c>
      <c r="BJ5" s="185">
        <f t="shared" ref="BJ5:BJ28" si="38">($N5/$Z$3)*BN$3</f>
        <v>4421.4285714285716</v>
      </c>
      <c r="BK5" s="214"/>
      <c r="BL5" s="215">
        <f t="shared" ref="BL5:BL48" si="39">BN5/$Q5</f>
        <v>0</v>
      </c>
      <c r="BM5" s="214">
        <f t="shared" ref="BM5:BM28" si="40">BK5*$M5</f>
        <v>0</v>
      </c>
      <c r="BN5" s="214">
        <f t="shared" ref="BN5:BN28" si="41">(BM5/BN$3)*$Z$3</f>
        <v>0</v>
      </c>
      <c r="BO5" s="185">
        <f t="shared" ref="BO5:BO28" si="42">($N5/$Z$3)*BS$3</f>
        <v>5010.9523809523807</v>
      </c>
      <c r="BP5" s="214"/>
      <c r="BQ5" s="215">
        <f t="shared" ref="BQ5:BQ48" si="43">BS5/$Q5</f>
        <v>0</v>
      </c>
      <c r="BR5" s="214">
        <f t="shared" ref="BR5:BR28" si="44">BP5*$M5</f>
        <v>0</v>
      </c>
      <c r="BS5" s="214">
        <f t="shared" ref="BS5:BS28" si="45">(BR5/BS$3)*$Z$3</f>
        <v>0</v>
      </c>
      <c r="BT5" s="185">
        <f t="shared" ref="BT5:BT28" si="46">($N5/$Z$3)*BX$3</f>
        <v>5600.4761904761908</v>
      </c>
      <c r="BU5" s="214"/>
      <c r="BV5" s="215">
        <f t="shared" ref="BV5:BV48" si="47">BX5/$Q5</f>
        <v>0</v>
      </c>
      <c r="BW5" s="242">
        <f t="shared" ref="BW5:BW28" si="48">BU5*$M5</f>
        <v>0</v>
      </c>
      <c r="BX5" s="242">
        <f t="shared" ref="BX5:BX28" si="49">(BW5/BX$3)*$Z$3</f>
        <v>0</v>
      </c>
    </row>
    <row r="6" spans="1:76" s="265" customFormat="1" x14ac:dyDescent="0.2">
      <c r="A6" s="380" t="s">
        <v>20</v>
      </c>
      <c r="B6" s="375" t="s">
        <v>91</v>
      </c>
      <c r="C6" s="201" t="s">
        <v>70</v>
      </c>
      <c r="D6" s="247" t="s">
        <v>95</v>
      </c>
      <c r="E6" s="260">
        <v>3458</v>
      </c>
      <c r="F6" s="198">
        <v>7</v>
      </c>
      <c r="G6" s="258">
        <v>7</v>
      </c>
      <c r="H6" s="246"/>
      <c r="I6" s="246"/>
      <c r="J6" s="245"/>
      <c r="K6" s="212">
        <v>3.7639999999999998</v>
      </c>
      <c r="L6" s="256">
        <v>973</v>
      </c>
      <c r="M6" s="212">
        <f t="shared" si="0"/>
        <v>3.7639999999999998</v>
      </c>
      <c r="N6" s="255">
        <v>974</v>
      </c>
      <c r="O6" s="254">
        <f t="shared" si="1"/>
        <v>3666.136</v>
      </c>
      <c r="P6" s="254">
        <f t="shared" si="2"/>
        <v>4321.8</v>
      </c>
      <c r="Q6" s="254">
        <f t="shared" si="3"/>
        <v>4321.8</v>
      </c>
      <c r="R6" s="209">
        <f t="shared" si="4"/>
        <v>0.84828913878476553</v>
      </c>
      <c r="S6" s="222">
        <f t="shared" si="5"/>
        <v>84.828913878476556</v>
      </c>
      <c r="T6" s="243">
        <v>84.8</v>
      </c>
      <c r="U6" s="220">
        <f t="shared" si="6"/>
        <v>973.66801275239118</v>
      </c>
      <c r="V6" s="219">
        <f t="shared" si="7"/>
        <v>3.7639999999999998</v>
      </c>
      <c r="W6" s="223"/>
      <c r="X6" s="253">
        <f t="shared" si="8"/>
        <v>0</v>
      </c>
      <c r="Y6" s="187">
        <f t="shared" si="9"/>
        <v>0</v>
      </c>
      <c r="Z6" s="217">
        <f t="shared" si="10"/>
        <v>0</v>
      </c>
      <c r="AA6" s="185">
        <f t="shared" si="11"/>
        <v>92.761904761904759</v>
      </c>
      <c r="AB6" s="214">
        <v>60</v>
      </c>
      <c r="AC6" s="215">
        <f t="shared" si="12"/>
        <v>0.54868804664723025</v>
      </c>
      <c r="AD6" s="214">
        <f t="shared" si="13"/>
        <v>225.83999999999997</v>
      </c>
      <c r="AE6" s="214">
        <f t="shared" si="14"/>
        <v>2371.3199999999997</v>
      </c>
      <c r="AF6" s="216">
        <f t="shared" ref="AF6:AF28" si="50">($N6/$Z$3)*AJ$3</f>
        <v>185.52380952380952</v>
      </c>
      <c r="AG6" s="214">
        <v>120</v>
      </c>
      <c r="AH6" s="215">
        <f t="shared" si="15"/>
        <v>0.54868804664723025</v>
      </c>
      <c r="AI6" s="214">
        <f t="shared" si="16"/>
        <v>451.67999999999995</v>
      </c>
      <c r="AJ6" s="214">
        <f t="shared" si="17"/>
        <v>2371.3199999999997</v>
      </c>
      <c r="AK6" s="185">
        <f t="shared" si="18"/>
        <v>278.28571428571428</v>
      </c>
      <c r="AL6" s="214">
        <v>180</v>
      </c>
      <c r="AM6" s="215">
        <f t="shared" si="19"/>
        <v>0.54868804664723037</v>
      </c>
      <c r="AN6" s="214">
        <f t="shared" si="20"/>
        <v>677.52</v>
      </c>
      <c r="AO6" s="214">
        <f t="shared" si="21"/>
        <v>2371.3200000000002</v>
      </c>
      <c r="AP6" s="185">
        <f t="shared" si="22"/>
        <v>371.04761904761904</v>
      </c>
      <c r="AQ6" s="214"/>
      <c r="AR6" s="215">
        <f t="shared" si="23"/>
        <v>0</v>
      </c>
      <c r="AS6" s="214">
        <f t="shared" si="24"/>
        <v>0</v>
      </c>
      <c r="AT6" s="214">
        <f t="shared" si="25"/>
        <v>0</v>
      </c>
      <c r="AU6" s="185">
        <f t="shared" si="26"/>
        <v>417.42857142857144</v>
      </c>
      <c r="AV6" s="214"/>
      <c r="AW6" s="215">
        <f t="shared" si="27"/>
        <v>0</v>
      </c>
      <c r="AX6" s="214">
        <f t="shared" si="28"/>
        <v>0</v>
      </c>
      <c r="AY6" s="214">
        <f t="shared" si="29"/>
        <v>0</v>
      </c>
      <c r="AZ6" s="185">
        <f t="shared" si="30"/>
        <v>510.19047619047615</v>
      </c>
      <c r="BA6" s="214"/>
      <c r="BB6" s="215">
        <f t="shared" si="31"/>
        <v>0</v>
      </c>
      <c r="BC6" s="214">
        <f t="shared" si="32"/>
        <v>0</v>
      </c>
      <c r="BD6" s="214">
        <f t="shared" si="33"/>
        <v>0</v>
      </c>
      <c r="BE6" s="185">
        <f t="shared" si="34"/>
        <v>602.95238095238096</v>
      </c>
      <c r="BF6" s="214"/>
      <c r="BG6" s="215">
        <f t="shared" si="35"/>
        <v>0</v>
      </c>
      <c r="BH6" s="214">
        <f t="shared" si="36"/>
        <v>0</v>
      </c>
      <c r="BI6" s="214">
        <f t="shared" si="37"/>
        <v>0</v>
      </c>
      <c r="BJ6" s="185">
        <f t="shared" si="38"/>
        <v>695.71428571428567</v>
      </c>
      <c r="BK6" s="214"/>
      <c r="BL6" s="215">
        <f t="shared" si="39"/>
        <v>0</v>
      </c>
      <c r="BM6" s="214">
        <f t="shared" si="40"/>
        <v>0</v>
      </c>
      <c r="BN6" s="214">
        <f t="shared" si="41"/>
        <v>0</v>
      </c>
      <c r="BO6" s="185">
        <f t="shared" si="42"/>
        <v>788.47619047619048</v>
      </c>
      <c r="BP6" s="214"/>
      <c r="BQ6" s="215">
        <f t="shared" si="43"/>
        <v>0</v>
      </c>
      <c r="BR6" s="214">
        <f t="shared" si="44"/>
        <v>0</v>
      </c>
      <c r="BS6" s="214">
        <f t="shared" si="45"/>
        <v>0</v>
      </c>
      <c r="BT6" s="185">
        <f t="shared" si="46"/>
        <v>881.23809523809518</v>
      </c>
      <c r="BU6" s="214"/>
      <c r="BV6" s="215">
        <f t="shared" si="47"/>
        <v>0</v>
      </c>
      <c r="BW6" s="242">
        <f t="shared" si="48"/>
        <v>0</v>
      </c>
      <c r="BX6" s="242">
        <f t="shared" si="49"/>
        <v>0</v>
      </c>
    </row>
    <row r="7" spans="1:76" s="181" customFormat="1" ht="23.25" customHeight="1" x14ac:dyDescent="0.2">
      <c r="A7" s="380" t="s">
        <v>20</v>
      </c>
      <c r="B7" s="375" t="s">
        <v>91</v>
      </c>
      <c r="C7" s="201" t="s">
        <v>70</v>
      </c>
      <c r="D7" s="247" t="s">
        <v>94</v>
      </c>
      <c r="E7" s="260">
        <v>11229158</v>
      </c>
      <c r="F7" s="198">
        <v>7</v>
      </c>
      <c r="G7" s="258">
        <v>7</v>
      </c>
      <c r="H7" s="246"/>
      <c r="I7" s="246"/>
      <c r="J7" s="245"/>
      <c r="K7" s="212">
        <v>4.2229999999999999</v>
      </c>
      <c r="L7" s="225">
        <v>1023</v>
      </c>
      <c r="M7" s="212">
        <f t="shared" si="0"/>
        <v>4.2229999999999999</v>
      </c>
      <c r="N7" s="224">
        <v>1023</v>
      </c>
      <c r="O7" s="157">
        <f t="shared" si="1"/>
        <v>4320.1289999999999</v>
      </c>
      <c r="P7" s="157">
        <f t="shared" si="2"/>
        <v>4321.8</v>
      </c>
      <c r="Q7" s="157">
        <f t="shared" si="3"/>
        <v>4321.8</v>
      </c>
      <c r="R7" s="209">
        <f t="shared" si="4"/>
        <v>0.99961335554630004</v>
      </c>
      <c r="S7" s="222">
        <f t="shared" si="5"/>
        <v>99.961335554630011</v>
      </c>
      <c r="T7" s="243">
        <v>100</v>
      </c>
      <c r="U7" s="220">
        <f t="shared" si="6"/>
        <v>1023.3956902675823</v>
      </c>
      <c r="V7" s="219">
        <f t="shared" si="7"/>
        <v>4.2229999999999999</v>
      </c>
      <c r="W7" s="223"/>
      <c r="X7" s="218">
        <f t="shared" si="8"/>
        <v>0</v>
      </c>
      <c r="Y7" s="187">
        <f t="shared" si="9"/>
        <v>0</v>
      </c>
      <c r="Z7" s="217">
        <f t="shared" si="10"/>
        <v>0</v>
      </c>
      <c r="AA7" s="185">
        <f t="shared" si="11"/>
        <v>97.428571428571431</v>
      </c>
      <c r="AB7" s="214">
        <v>60</v>
      </c>
      <c r="AC7" s="215">
        <f t="shared" si="12"/>
        <v>0.61559766763848389</v>
      </c>
      <c r="AD7" s="214">
        <f t="shared" si="13"/>
        <v>253.38</v>
      </c>
      <c r="AE7" s="214">
        <f t="shared" si="14"/>
        <v>2660.49</v>
      </c>
      <c r="AF7" s="216">
        <f t="shared" si="50"/>
        <v>194.85714285714286</v>
      </c>
      <c r="AG7" s="214">
        <v>140</v>
      </c>
      <c r="AH7" s="215">
        <f t="shared" si="15"/>
        <v>0.7181972789115646</v>
      </c>
      <c r="AI7" s="214">
        <f t="shared" si="16"/>
        <v>591.22</v>
      </c>
      <c r="AJ7" s="214">
        <f t="shared" si="17"/>
        <v>3103.9050000000002</v>
      </c>
      <c r="AK7" s="185">
        <f t="shared" si="18"/>
        <v>292.28571428571428</v>
      </c>
      <c r="AL7" s="214">
        <v>210</v>
      </c>
      <c r="AM7" s="215">
        <f t="shared" si="19"/>
        <v>0.71819727891156449</v>
      </c>
      <c r="AN7" s="214">
        <f t="shared" si="20"/>
        <v>886.82999999999993</v>
      </c>
      <c r="AO7" s="214">
        <f t="shared" si="21"/>
        <v>3103.9049999999997</v>
      </c>
      <c r="AP7" s="185">
        <f t="shared" si="22"/>
        <v>389.71428571428572</v>
      </c>
      <c r="AQ7" s="214"/>
      <c r="AR7" s="215">
        <f t="shared" si="23"/>
        <v>0</v>
      </c>
      <c r="AS7" s="214">
        <f t="shared" si="24"/>
        <v>0</v>
      </c>
      <c r="AT7" s="214">
        <f t="shared" si="25"/>
        <v>0</v>
      </c>
      <c r="AU7" s="185">
        <f t="shared" si="26"/>
        <v>438.42857142857144</v>
      </c>
      <c r="AV7" s="214"/>
      <c r="AW7" s="215">
        <f t="shared" si="27"/>
        <v>0</v>
      </c>
      <c r="AX7" s="214">
        <f t="shared" si="28"/>
        <v>0</v>
      </c>
      <c r="AY7" s="214">
        <f t="shared" si="29"/>
        <v>0</v>
      </c>
      <c r="AZ7" s="185">
        <f t="shared" si="30"/>
        <v>535.85714285714289</v>
      </c>
      <c r="BA7" s="214"/>
      <c r="BB7" s="215">
        <f t="shared" si="31"/>
        <v>0</v>
      </c>
      <c r="BC7" s="214">
        <f t="shared" si="32"/>
        <v>0</v>
      </c>
      <c r="BD7" s="214">
        <f t="shared" si="33"/>
        <v>0</v>
      </c>
      <c r="BE7" s="185">
        <f t="shared" si="34"/>
        <v>633.28571428571433</v>
      </c>
      <c r="BF7" s="214"/>
      <c r="BG7" s="215">
        <f t="shared" si="35"/>
        <v>0</v>
      </c>
      <c r="BH7" s="214">
        <f t="shared" si="36"/>
        <v>0</v>
      </c>
      <c r="BI7" s="214">
        <f t="shared" si="37"/>
        <v>0</v>
      </c>
      <c r="BJ7" s="185">
        <f t="shared" si="38"/>
        <v>730.71428571428578</v>
      </c>
      <c r="BK7" s="214"/>
      <c r="BL7" s="215">
        <f t="shared" si="39"/>
        <v>0</v>
      </c>
      <c r="BM7" s="214">
        <f t="shared" si="40"/>
        <v>0</v>
      </c>
      <c r="BN7" s="214">
        <f t="shared" si="41"/>
        <v>0</v>
      </c>
      <c r="BO7" s="185">
        <f t="shared" si="42"/>
        <v>828.14285714285711</v>
      </c>
      <c r="BP7" s="214"/>
      <c r="BQ7" s="215">
        <f t="shared" si="43"/>
        <v>0</v>
      </c>
      <c r="BR7" s="214">
        <f t="shared" si="44"/>
        <v>0</v>
      </c>
      <c r="BS7" s="214">
        <f t="shared" si="45"/>
        <v>0</v>
      </c>
      <c r="BT7" s="185">
        <f t="shared" si="46"/>
        <v>925.57142857142856</v>
      </c>
      <c r="BU7" s="214"/>
      <c r="BV7" s="215">
        <f t="shared" si="47"/>
        <v>0</v>
      </c>
      <c r="BW7" s="242">
        <f t="shared" si="48"/>
        <v>0</v>
      </c>
      <c r="BX7" s="242">
        <f t="shared" si="49"/>
        <v>0</v>
      </c>
    </row>
    <row r="8" spans="1:76" s="181" customFormat="1" ht="23.25" hidden="1" customHeight="1" x14ac:dyDescent="0.2">
      <c r="A8" s="380" t="s">
        <v>20</v>
      </c>
      <c r="B8" s="375" t="s">
        <v>91</v>
      </c>
      <c r="C8" s="201" t="s">
        <v>70</v>
      </c>
      <c r="D8" s="247" t="s">
        <v>147</v>
      </c>
      <c r="E8" s="252">
        <v>11229158</v>
      </c>
      <c r="F8" s="198">
        <v>0</v>
      </c>
      <c r="G8" s="198">
        <v>0</v>
      </c>
      <c r="H8" s="246"/>
      <c r="I8" s="246"/>
      <c r="J8" s="245"/>
      <c r="K8" s="212">
        <v>4.2229999999999999</v>
      </c>
      <c r="L8" s="225"/>
      <c r="M8" s="212">
        <f t="shared" si="0"/>
        <v>4.2229999999999999</v>
      </c>
      <c r="N8" s="224"/>
      <c r="O8" s="157">
        <f t="shared" si="1"/>
        <v>0</v>
      </c>
      <c r="P8" s="157">
        <f t="shared" si="2"/>
        <v>0</v>
      </c>
      <c r="Q8" s="157">
        <f t="shared" si="3"/>
        <v>0</v>
      </c>
      <c r="R8" s="209" t="e">
        <f t="shared" si="4"/>
        <v>#DIV/0!</v>
      </c>
      <c r="S8" s="222" t="e">
        <f t="shared" si="5"/>
        <v>#DIV/0!</v>
      </c>
      <c r="T8" s="243"/>
      <c r="U8" s="220">
        <f t="shared" si="6"/>
        <v>0</v>
      </c>
      <c r="V8" s="219">
        <f t="shared" si="7"/>
        <v>4.2229999999999999</v>
      </c>
      <c r="W8" s="223"/>
      <c r="X8" s="218">
        <f t="shared" si="8"/>
        <v>0</v>
      </c>
      <c r="Y8" s="187" t="e">
        <f t="shared" si="9"/>
        <v>#DIV/0!</v>
      </c>
      <c r="Z8" s="217" t="e">
        <f t="shared" si="10"/>
        <v>#DIV/0!</v>
      </c>
      <c r="AA8" s="185">
        <f t="shared" si="11"/>
        <v>0</v>
      </c>
      <c r="AB8" s="214"/>
      <c r="AC8" s="215" t="e">
        <f t="shared" si="12"/>
        <v>#DIV/0!</v>
      </c>
      <c r="AD8" s="214">
        <f t="shared" si="13"/>
        <v>0</v>
      </c>
      <c r="AE8" s="214">
        <f t="shared" si="14"/>
        <v>0</v>
      </c>
      <c r="AF8" s="216">
        <f t="shared" si="50"/>
        <v>0</v>
      </c>
      <c r="AG8" s="214"/>
      <c r="AH8" s="215" t="e">
        <f t="shared" si="15"/>
        <v>#DIV/0!</v>
      </c>
      <c r="AI8" s="214">
        <f t="shared" si="16"/>
        <v>0</v>
      </c>
      <c r="AJ8" s="214">
        <f t="shared" si="17"/>
        <v>0</v>
      </c>
      <c r="AK8" s="185">
        <f t="shared" si="18"/>
        <v>0</v>
      </c>
      <c r="AL8" s="214"/>
      <c r="AM8" s="215" t="e">
        <f t="shared" si="19"/>
        <v>#DIV/0!</v>
      </c>
      <c r="AN8" s="214">
        <f t="shared" si="20"/>
        <v>0</v>
      </c>
      <c r="AO8" s="214">
        <f t="shared" si="21"/>
        <v>0</v>
      </c>
      <c r="AP8" s="185">
        <f t="shared" si="22"/>
        <v>0</v>
      </c>
      <c r="AQ8" s="214"/>
      <c r="AR8" s="215" t="e">
        <f t="shared" si="23"/>
        <v>#DIV/0!</v>
      </c>
      <c r="AS8" s="214">
        <f t="shared" si="24"/>
        <v>0</v>
      </c>
      <c r="AT8" s="214">
        <f t="shared" si="25"/>
        <v>0</v>
      </c>
      <c r="AU8" s="185">
        <f t="shared" si="26"/>
        <v>0</v>
      </c>
      <c r="AV8" s="214"/>
      <c r="AW8" s="215" t="e">
        <f t="shared" si="27"/>
        <v>#DIV/0!</v>
      </c>
      <c r="AX8" s="214">
        <f t="shared" si="28"/>
        <v>0</v>
      </c>
      <c r="AY8" s="214">
        <f t="shared" si="29"/>
        <v>0</v>
      </c>
      <c r="AZ8" s="185">
        <f t="shared" si="30"/>
        <v>0</v>
      </c>
      <c r="BA8" s="214"/>
      <c r="BB8" s="215" t="e">
        <f t="shared" si="31"/>
        <v>#DIV/0!</v>
      </c>
      <c r="BC8" s="214">
        <f t="shared" si="32"/>
        <v>0</v>
      </c>
      <c r="BD8" s="214">
        <f t="shared" si="33"/>
        <v>0</v>
      </c>
      <c r="BE8" s="185">
        <f t="shared" si="34"/>
        <v>0</v>
      </c>
      <c r="BF8" s="214"/>
      <c r="BG8" s="215" t="e">
        <f t="shared" si="35"/>
        <v>#DIV/0!</v>
      </c>
      <c r="BH8" s="214">
        <f t="shared" si="36"/>
        <v>0</v>
      </c>
      <c r="BI8" s="214">
        <f t="shared" si="37"/>
        <v>0</v>
      </c>
      <c r="BJ8" s="185">
        <f t="shared" si="38"/>
        <v>0</v>
      </c>
      <c r="BK8" s="214"/>
      <c r="BL8" s="215" t="e">
        <f t="shared" si="39"/>
        <v>#DIV/0!</v>
      </c>
      <c r="BM8" s="214">
        <f t="shared" si="40"/>
        <v>0</v>
      </c>
      <c r="BN8" s="214">
        <f t="shared" si="41"/>
        <v>0</v>
      </c>
      <c r="BO8" s="185">
        <f t="shared" si="42"/>
        <v>0</v>
      </c>
      <c r="BP8" s="214"/>
      <c r="BQ8" s="215" t="e">
        <f t="shared" si="43"/>
        <v>#DIV/0!</v>
      </c>
      <c r="BR8" s="214">
        <f t="shared" si="44"/>
        <v>0</v>
      </c>
      <c r="BS8" s="214">
        <f t="shared" si="45"/>
        <v>0</v>
      </c>
      <c r="BT8" s="185">
        <f t="shared" si="46"/>
        <v>0</v>
      </c>
      <c r="BU8" s="214"/>
      <c r="BV8" s="215" t="e">
        <f t="shared" si="47"/>
        <v>#DIV/0!</v>
      </c>
      <c r="BW8" s="242">
        <f t="shared" si="48"/>
        <v>0</v>
      </c>
      <c r="BX8" s="242">
        <f t="shared" si="49"/>
        <v>0</v>
      </c>
    </row>
    <row r="9" spans="1:76" s="181" customFormat="1" ht="23.25" customHeight="1" x14ac:dyDescent="0.2">
      <c r="A9" s="380" t="s">
        <v>20</v>
      </c>
      <c r="B9" s="375" t="s">
        <v>91</v>
      </c>
      <c r="C9" s="201" t="s">
        <v>70</v>
      </c>
      <c r="D9" s="247" t="s">
        <v>93</v>
      </c>
      <c r="E9" s="252">
        <v>11229158</v>
      </c>
      <c r="F9" s="198">
        <v>7</v>
      </c>
      <c r="G9" s="198">
        <v>7</v>
      </c>
      <c r="H9" s="246"/>
      <c r="I9" s="246"/>
      <c r="J9" s="245"/>
      <c r="K9" s="212">
        <v>4.2229999999999999</v>
      </c>
      <c r="L9" s="225">
        <v>850</v>
      </c>
      <c r="M9" s="212">
        <f t="shared" si="0"/>
        <v>4.2229999999999999</v>
      </c>
      <c r="N9" s="224">
        <v>850</v>
      </c>
      <c r="O9" s="157">
        <f t="shared" si="1"/>
        <v>3589.5499999999997</v>
      </c>
      <c r="P9" s="157">
        <f t="shared" si="2"/>
        <v>4321.8</v>
      </c>
      <c r="Q9" s="157">
        <f t="shared" si="3"/>
        <v>4321.8</v>
      </c>
      <c r="R9" s="209">
        <f t="shared" si="4"/>
        <v>0.8305682817344624</v>
      </c>
      <c r="S9" s="222">
        <f t="shared" si="5"/>
        <v>83.056828173446235</v>
      </c>
      <c r="T9" s="243">
        <v>83</v>
      </c>
      <c r="U9" s="220">
        <f t="shared" si="6"/>
        <v>849.41842292209344</v>
      </c>
      <c r="V9" s="219">
        <f t="shared" si="7"/>
        <v>4.2229999999999999</v>
      </c>
      <c r="W9" s="223"/>
      <c r="X9" s="218">
        <f t="shared" si="8"/>
        <v>0</v>
      </c>
      <c r="Y9" s="187">
        <f t="shared" si="9"/>
        <v>0</v>
      </c>
      <c r="Z9" s="217">
        <f t="shared" si="10"/>
        <v>0</v>
      </c>
      <c r="AA9" s="185">
        <f t="shared" si="11"/>
        <v>80.952380952380949</v>
      </c>
      <c r="AB9" s="214">
        <v>60</v>
      </c>
      <c r="AC9" s="215">
        <f t="shared" si="12"/>
        <v>0.61559766763848389</v>
      </c>
      <c r="AD9" s="214">
        <f t="shared" si="13"/>
        <v>253.38</v>
      </c>
      <c r="AE9" s="214">
        <f t="shared" si="14"/>
        <v>2660.49</v>
      </c>
      <c r="AF9" s="216">
        <f t="shared" si="50"/>
        <v>161.9047619047619</v>
      </c>
      <c r="AG9" s="214">
        <v>120</v>
      </c>
      <c r="AH9" s="215">
        <f t="shared" si="15"/>
        <v>0.61559766763848389</v>
      </c>
      <c r="AI9" s="214">
        <f t="shared" si="16"/>
        <v>506.76</v>
      </c>
      <c r="AJ9" s="214">
        <f t="shared" si="17"/>
        <v>2660.49</v>
      </c>
      <c r="AK9" s="185">
        <f t="shared" si="18"/>
        <v>242.85714285714283</v>
      </c>
      <c r="AL9" s="214">
        <v>180</v>
      </c>
      <c r="AM9" s="215">
        <f t="shared" si="19"/>
        <v>0.61559766763848389</v>
      </c>
      <c r="AN9" s="214">
        <f t="shared" si="20"/>
        <v>760.14</v>
      </c>
      <c r="AO9" s="214">
        <f t="shared" si="21"/>
        <v>2660.49</v>
      </c>
      <c r="AP9" s="185">
        <f t="shared" si="22"/>
        <v>323.8095238095238</v>
      </c>
      <c r="AQ9" s="214"/>
      <c r="AR9" s="215">
        <f t="shared" si="23"/>
        <v>0</v>
      </c>
      <c r="AS9" s="214">
        <f t="shared" si="24"/>
        <v>0</v>
      </c>
      <c r="AT9" s="214">
        <f t="shared" si="25"/>
        <v>0</v>
      </c>
      <c r="AU9" s="185">
        <f t="shared" si="26"/>
        <v>364.28571428571428</v>
      </c>
      <c r="AV9" s="214"/>
      <c r="AW9" s="215">
        <f t="shared" si="27"/>
        <v>0</v>
      </c>
      <c r="AX9" s="214">
        <f t="shared" si="28"/>
        <v>0</v>
      </c>
      <c r="AY9" s="214">
        <f t="shared" si="29"/>
        <v>0</v>
      </c>
      <c r="AZ9" s="185">
        <f t="shared" si="30"/>
        <v>445.23809523809524</v>
      </c>
      <c r="BA9" s="214"/>
      <c r="BB9" s="215">
        <f t="shared" si="31"/>
        <v>0</v>
      </c>
      <c r="BC9" s="214">
        <f t="shared" si="32"/>
        <v>0</v>
      </c>
      <c r="BD9" s="214">
        <f t="shared" si="33"/>
        <v>0</v>
      </c>
      <c r="BE9" s="185">
        <f t="shared" si="34"/>
        <v>526.19047619047615</v>
      </c>
      <c r="BF9" s="214"/>
      <c r="BG9" s="215">
        <f t="shared" si="35"/>
        <v>0</v>
      </c>
      <c r="BH9" s="214">
        <f t="shared" si="36"/>
        <v>0</v>
      </c>
      <c r="BI9" s="214">
        <f t="shared" si="37"/>
        <v>0</v>
      </c>
      <c r="BJ9" s="185">
        <f t="shared" si="38"/>
        <v>607.14285714285711</v>
      </c>
      <c r="BK9" s="214"/>
      <c r="BL9" s="215">
        <f t="shared" si="39"/>
        <v>0</v>
      </c>
      <c r="BM9" s="214">
        <f t="shared" si="40"/>
        <v>0</v>
      </c>
      <c r="BN9" s="214">
        <f t="shared" si="41"/>
        <v>0</v>
      </c>
      <c r="BO9" s="185">
        <f t="shared" si="42"/>
        <v>688.09523809523807</v>
      </c>
      <c r="BP9" s="214"/>
      <c r="BQ9" s="215">
        <f t="shared" si="43"/>
        <v>0</v>
      </c>
      <c r="BR9" s="214">
        <f t="shared" si="44"/>
        <v>0</v>
      </c>
      <c r="BS9" s="214">
        <f t="shared" si="45"/>
        <v>0</v>
      </c>
      <c r="BT9" s="185">
        <f t="shared" si="46"/>
        <v>769.04761904761904</v>
      </c>
      <c r="BU9" s="214"/>
      <c r="BV9" s="215">
        <f t="shared" si="47"/>
        <v>0</v>
      </c>
      <c r="BW9" s="242">
        <f t="shared" si="48"/>
        <v>0</v>
      </c>
      <c r="BX9" s="242">
        <f t="shared" si="49"/>
        <v>0</v>
      </c>
    </row>
    <row r="10" spans="1:76" s="181" customFormat="1" ht="23.25" customHeight="1" x14ac:dyDescent="0.2">
      <c r="A10" s="380" t="s">
        <v>20</v>
      </c>
      <c r="B10" s="375" t="s">
        <v>91</v>
      </c>
      <c r="C10" s="201" t="s">
        <v>70</v>
      </c>
      <c r="D10" s="226" t="s">
        <v>92</v>
      </c>
      <c r="E10" s="252">
        <v>11229158</v>
      </c>
      <c r="F10" s="198">
        <v>7</v>
      </c>
      <c r="G10" s="258">
        <v>7</v>
      </c>
      <c r="H10" s="246"/>
      <c r="I10" s="245"/>
      <c r="J10" s="245"/>
      <c r="K10" s="212">
        <v>4.0054999999999996</v>
      </c>
      <c r="L10" s="225">
        <v>1079</v>
      </c>
      <c r="M10" s="212">
        <f t="shared" si="0"/>
        <v>4.0054999999999996</v>
      </c>
      <c r="N10" s="224">
        <v>1079</v>
      </c>
      <c r="O10" s="157">
        <f t="shared" si="1"/>
        <v>4321.9344999999994</v>
      </c>
      <c r="P10" s="157">
        <f t="shared" si="2"/>
        <v>4321.8</v>
      </c>
      <c r="Q10" s="157">
        <f t="shared" si="3"/>
        <v>4321.8</v>
      </c>
      <c r="R10" s="209">
        <f t="shared" si="4"/>
        <v>1.0000311212920541</v>
      </c>
      <c r="S10" s="222">
        <f t="shared" si="5"/>
        <v>100.00311212920541</v>
      </c>
      <c r="T10" s="243">
        <v>100</v>
      </c>
      <c r="U10" s="220">
        <f t="shared" si="6"/>
        <v>1078.96642117089</v>
      </c>
      <c r="V10" s="219">
        <f t="shared" si="7"/>
        <v>4.0054999999999996</v>
      </c>
      <c r="W10" s="223"/>
      <c r="X10" s="218">
        <f t="shared" si="8"/>
        <v>0</v>
      </c>
      <c r="Y10" s="187">
        <f t="shared" si="9"/>
        <v>0</v>
      </c>
      <c r="Z10" s="217">
        <f t="shared" si="10"/>
        <v>0</v>
      </c>
      <c r="AA10" s="185">
        <f t="shared" si="11"/>
        <v>102.76190476190476</v>
      </c>
      <c r="AB10" s="214">
        <v>60</v>
      </c>
      <c r="AC10" s="215">
        <f t="shared" si="12"/>
        <v>0.58389212827988324</v>
      </c>
      <c r="AD10" s="214">
        <f t="shared" si="13"/>
        <v>240.32999999999998</v>
      </c>
      <c r="AE10" s="214">
        <f t="shared" si="14"/>
        <v>2523.4649999999997</v>
      </c>
      <c r="AF10" s="216">
        <f t="shared" si="50"/>
        <v>205.52380952380952</v>
      </c>
      <c r="AG10" s="214">
        <v>150</v>
      </c>
      <c r="AH10" s="215">
        <f t="shared" si="15"/>
        <v>0.72986516034985416</v>
      </c>
      <c r="AI10" s="214">
        <f t="shared" si="16"/>
        <v>600.82499999999993</v>
      </c>
      <c r="AJ10" s="214">
        <f t="shared" si="17"/>
        <v>3154.3312499999997</v>
      </c>
      <c r="AK10" s="185">
        <f t="shared" si="18"/>
        <v>308.28571428571428</v>
      </c>
      <c r="AL10" s="214">
        <v>220</v>
      </c>
      <c r="AM10" s="215">
        <f t="shared" si="19"/>
        <v>0.71364593456430181</v>
      </c>
      <c r="AN10" s="214">
        <f t="shared" si="20"/>
        <v>881.20999999999992</v>
      </c>
      <c r="AO10" s="214">
        <f t="shared" si="21"/>
        <v>3084.2349999999997</v>
      </c>
      <c r="AP10" s="185">
        <f t="shared" si="22"/>
        <v>411.04761904761904</v>
      </c>
      <c r="AQ10" s="214"/>
      <c r="AR10" s="215">
        <f t="shared" si="23"/>
        <v>0</v>
      </c>
      <c r="AS10" s="214">
        <f t="shared" si="24"/>
        <v>0</v>
      </c>
      <c r="AT10" s="214">
        <f t="shared" si="25"/>
        <v>0</v>
      </c>
      <c r="AU10" s="185">
        <f t="shared" si="26"/>
        <v>462.42857142857144</v>
      </c>
      <c r="AV10" s="214"/>
      <c r="AW10" s="215">
        <f t="shared" si="27"/>
        <v>0</v>
      </c>
      <c r="AX10" s="214">
        <f t="shared" si="28"/>
        <v>0</v>
      </c>
      <c r="AY10" s="214">
        <f t="shared" si="29"/>
        <v>0</v>
      </c>
      <c r="AZ10" s="185">
        <f t="shared" si="30"/>
        <v>565.19047619047615</v>
      </c>
      <c r="BA10" s="214"/>
      <c r="BB10" s="215">
        <f t="shared" si="31"/>
        <v>0</v>
      </c>
      <c r="BC10" s="214">
        <f t="shared" si="32"/>
        <v>0</v>
      </c>
      <c r="BD10" s="214">
        <f t="shared" si="33"/>
        <v>0</v>
      </c>
      <c r="BE10" s="185">
        <f t="shared" si="34"/>
        <v>667.95238095238096</v>
      </c>
      <c r="BF10" s="214"/>
      <c r="BG10" s="215">
        <f t="shared" si="35"/>
        <v>0</v>
      </c>
      <c r="BH10" s="214">
        <f t="shared" si="36"/>
        <v>0</v>
      </c>
      <c r="BI10" s="214">
        <f t="shared" si="37"/>
        <v>0</v>
      </c>
      <c r="BJ10" s="185">
        <f t="shared" si="38"/>
        <v>770.71428571428567</v>
      </c>
      <c r="BK10" s="214"/>
      <c r="BL10" s="215">
        <f t="shared" si="39"/>
        <v>0</v>
      </c>
      <c r="BM10" s="214">
        <f t="shared" si="40"/>
        <v>0</v>
      </c>
      <c r="BN10" s="214">
        <f t="shared" si="41"/>
        <v>0</v>
      </c>
      <c r="BO10" s="185">
        <f t="shared" si="42"/>
        <v>873.47619047619048</v>
      </c>
      <c r="BP10" s="214"/>
      <c r="BQ10" s="215">
        <f t="shared" si="43"/>
        <v>0</v>
      </c>
      <c r="BR10" s="214">
        <f t="shared" si="44"/>
        <v>0</v>
      </c>
      <c r="BS10" s="214">
        <f t="shared" si="45"/>
        <v>0</v>
      </c>
      <c r="BT10" s="185">
        <f t="shared" si="46"/>
        <v>976.23809523809518</v>
      </c>
      <c r="BU10" s="214"/>
      <c r="BV10" s="215">
        <f t="shared" si="47"/>
        <v>0</v>
      </c>
      <c r="BW10" s="242">
        <f t="shared" si="48"/>
        <v>0</v>
      </c>
      <c r="BX10" s="242">
        <f t="shared" si="49"/>
        <v>0</v>
      </c>
    </row>
    <row r="11" spans="1:76" s="181" customFormat="1" ht="23.25" customHeight="1" x14ac:dyDescent="0.2">
      <c r="A11" s="380" t="s">
        <v>20</v>
      </c>
      <c r="B11" s="375" t="s">
        <v>91</v>
      </c>
      <c r="C11" s="201" t="s">
        <v>70</v>
      </c>
      <c r="D11" s="247" t="s">
        <v>90</v>
      </c>
      <c r="E11" s="261">
        <v>11229158</v>
      </c>
      <c r="F11" s="198">
        <v>7</v>
      </c>
      <c r="G11" s="258">
        <v>6</v>
      </c>
      <c r="H11" s="245"/>
      <c r="I11" s="245"/>
      <c r="J11" s="245">
        <v>630</v>
      </c>
      <c r="K11" s="212">
        <v>4.2229999999999999</v>
      </c>
      <c r="L11" s="225">
        <v>819</v>
      </c>
      <c r="M11" s="212">
        <f t="shared" si="0"/>
        <v>4.2229999999999999</v>
      </c>
      <c r="N11" s="224">
        <v>819</v>
      </c>
      <c r="O11" s="157">
        <f t="shared" si="1"/>
        <v>3458.6369999999997</v>
      </c>
      <c r="P11" s="157">
        <f t="shared" si="2"/>
        <v>3704.3999999999996</v>
      </c>
      <c r="Q11" s="157">
        <f t="shared" si="3"/>
        <v>4334.3999999999996</v>
      </c>
      <c r="R11" s="209">
        <f t="shared" si="4"/>
        <v>0.7979505813953488</v>
      </c>
      <c r="S11" s="222">
        <f t="shared" si="5"/>
        <v>79.795058139534873</v>
      </c>
      <c r="T11" s="251">
        <v>80</v>
      </c>
      <c r="U11" s="220">
        <f t="shared" si="6"/>
        <v>701.75704475491364</v>
      </c>
      <c r="V11" s="219">
        <f t="shared" si="7"/>
        <v>4.2229999999999999</v>
      </c>
      <c r="W11" s="223"/>
      <c r="X11" s="218">
        <f t="shared" si="8"/>
        <v>0</v>
      </c>
      <c r="Y11" s="187">
        <f t="shared" si="9"/>
        <v>0</v>
      </c>
      <c r="Z11" s="217">
        <f t="shared" si="10"/>
        <v>0</v>
      </c>
      <c r="AA11" s="185">
        <f t="shared" si="11"/>
        <v>78</v>
      </c>
      <c r="AB11" s="214">
        <v>60</v>
      </c>
      <c r="AC11" s="215">
        <f t="shared" si="12"/>
        <v>0.61380813953488367</v>
      </c>
      <c r="AD11" s="214">
        <f t="shared" si="13"/>
        <v>253.38</v>
      </c>
      <c r="AE11" s="214">
        <f t="shared" si="14"/>
        <v>2660.49</v>
      </c>
      <c r="AF11" s="216">
        <f t="shared" si="50"/>
        <v>156</v>
      </c>
      <c r="AG11" s="214">
        <v>120</v>
      </c>
      <c r="AH11" s="215">
        <f t="shared" si="15"/>
        <v>0.61380813953488367</v>
      </c>
      <c r="AI11" s="214">
        <f t="shared" si="16"/>
        <v>506.76</v>
      </c>
      <c r="AJ11" s="214">
        <f t="shared" si="17"/>
        <v>2660.49</v>
      </c>
      <c r="AK11" s="185">
        <f t="shared" si="18"/>
        <v>234</v>
      </c>
      <c r="AL11" s="214">
        <v>180</v>
      </c>
      <c r="AM11" s="215">
        <f t="shared" si="19"/>
        <v>0.61380813953488367</v>
      </c>
      <c r="AN11" s="214">
        <f t="shared" si="20"/>
        <v>760.14</v>
      </c>
      <c r="AO11" s="214">
        <f t="shared" si="21"/>
        <v>2660.49</v>
      </c>
      <c r="AP11" s="185">
        <f t="shared" si="22"/>
        <v>312</v>
      </c>
      <c r="AQ11" s="214"/>
      <c r="AR11" s="215">
        <f t="shared" si="23"/>
        <v>0</v>
      </c>
      <c r="AS11" s="214">
        <f t="shared" si="24"/>
        <v>0</v>
      </c>
      <c r="AT11" s="214">
        <f t="shared" si="25"/>
        <v>0</v>
      </c>
      <c r="AU11" s="185">
        <f t="shared" si="26"/>
        <v>351</v>
      </c>
      <c r="AV11" s="214"/>
      <c r="AW11" s="215">
        <f t="shared" si="27"/>
        <v>0</v>
      </c>
      <c r="AX11" s="214">
        <f t="shared" si="28"/>
        <v>0</v>
      </c>
      <c r="AY11" s="214">
        <f t="shared" si="29"/>
        <v>0</v>
      </c>
      <c r="AZ11" s="185">
        <f t="shared" si="30"/>
        <v>429</v>
      </c>
      <c r="BA11" s="214"/>
      <c r="BB11" s="215">
        <f t="shared" si="31"/>
        <v>0</v>
      </c>
      <c r="BC11" s="214">
        <f t="shared" si="32"/>
        <v>0</v>
      </c>
      <c r="BD11" s="214">
        <f t="shared" si="33"/>
        <v>0</v>
      </c>
      <c r="BE11" s="185">
        <f t="shared" si="34"/>
        <v>507</v>
      </c>
      <c r="BF11" s="214"/>
      <c r="BG11" s="215">
        <f t="shared" si="35"/>
        <v>0</v>
      </c>
      <c r="BH11" s="214">
        <f t="shared" si="36"/>
        <v>0</v>
      </c>
      <c r="BI11" s="214">
        <f t="shared" si="37"/>
        <v>0</v>
      </c>
      <c r="BJ11" s="185">
        <f t="shared" si="38"/>
        <v>585</v>
      </c>
      <c r="BK11" s="214"/>
      <c r="BL11" s="215">
        <f t="shared" si="39"/>
        <v>0</v>
      </c>
      <c r="BM11" s="214">
        <f t="shared" si="40"/>
        <v>0</v>
      </c>
      <c r="BN11" s="214">
        <f t="shared" si="41"/>
        <v>0</v>
      </c>
      <c r="BO11" s="185">
        <f t="shared" si="42"/>
        <v>663</v>
      </c>
      <c r="BP11" s="214"/>
      <c r="BQ11" s="215">
        <f t="shared" si="43"/>
        <v>0</v>
      </c>
      <c r="BR11" s="214">
        <f t="shared" si="44"/>
        <v>0</v>
      </c>
      <c r="BS11" s="214">
        <f t="shared" si="45"/>
        <v>0</v>
      </c>
      <c r="BT11" s="185">
        <f t="shared" si="46"/>
        <v>741</v>
      </c>
      <c r="BU11" s="214"/>
      <c r="BV11" s="215">
        <f t="shared" si="47"/>
        <v>0</v>
      </c>
      <c r="BW11" s="242">
        <f t="shared" si="48"/>
        <v>0</v>
      </c>
      <c r="BX11" s="242">
        <f t="shared" si="49"/>
        <v>0</v>
      </c>
    </row>
    <row r="12" spans="1:76" s="181" customFormat="1" ht="22.5" customHeight="1" x14ac:dyDescent="0.2">
      <c r="A12" s="380" t="s">
        <v>20</v>
      </c>
      <c r="B12" s="375" t="s">
        <v>24</v>
      </c>
      <c r="C12" s="201" t="s">
        <v>70</v>
      </c>
      <c r="D12" s="247" t="s">
        <v>148</v>
      </c>
      <c r="E12" s="252">
        <v>11202010</v>
      </c>
      <c r="F12" s="198">
        <v>7</v>
      </c>
      <c r="G12" s="258">
        <v>7</v>
      </c>
      <c r="H12" s="246"/>
      <c r="I12" s="246"/>
      <c r="J12" s="245"/>
      <c r="K12" s="212">
        <v>3.7138</v>
      </c>
      <c r="L12" s="225">
        <v>272</v>
      </c>
      <c r="M12" s="212">
        <f t="shared" si="0"/>
        <v>3.7138</v>
      </c>
      <c r="N12" s="224">
        <v>272</v>
      </c>
      <c r="O12" s="157">
        <f t="shared" si="1"/>
        <v>1010.1536</v>
      </c>
      <c r="P12" s="157">
        <f t="shared" si="2"/>
        <v>4321.8</v>
      </c>
      <c r="Q12" s="157">
        <f t="shared" si="3"/>
        <v>4321.8</v>
      </c>
      <c r="R12" s="209">
        <f t="shared" si="4"/>
        <v>0.23373446249247998</v>
      </c>
      <c r="S12" s="222">
        <f t="shared" si="5"/>
        <v>23.373446249247998</v>
      </c>
      <c r="T12" s="243">
        <v>23.4</v>
      </c>
      <c r="U12" s="220">
        <f t="shared" si="6"/>
        <v>272.30900963972209</v>
      </c>
      <c r="V12" s="219">
        <f t="shared" si="7"/>
        <v>3.7138</v>
      </c>
      <c r="W12" s="223"/>
      <c r="X12" s="218">
        <f t="shared" si="8"/>
        <v>0</v>
      </c>
      <c r="Y12" s="187">
        <f t="shared" si="9"/>
        <v>0</v>
      </c>
      <c r="Z12" s="217">
        <f t="shared" si="10"/>
        <v>0</v>
      </c>
      <c r="AA12" s="185">
        <f t="shared" si="11"/>
        <v>25.904761904761905</v>
      </c>
      <c r="AB12" s="214">
        <v>20</v>
      </c>
      <c r="AC12" s="215">
        <f t="shared" si="12"/>
        <v>0.1804567541302235</v>
      </c>
      <c r="AD12" s="214">
        <f t="shared" si="13"/>
        <v>74.275999999999996</v>
      </c>
      <c r="AE12" s="214">
        <f t="shared" si="14"/>
        <v>779.89799999999991</v>
      </c>
      <c r="AF12" s="216">
        <f t="shared" si="50"/>
        <v>51.80952380952381</v>
      </c>
      <c r="AG12" s="214">
        <v>50</v>
      </c>
      <c r="AH12" s="215">
        <f t="shared" si="15"/>
        <v>0.22557094266277938</v>
      </c>
      <c r="AI12" s="214">
        <f t="shared" si="16"/>
        <v>185.69</v>
      </c>
      <c r="AJ12" s="214">
        <f t="shared" si="17"/>
        <v>974.87249999999995</v>
      </c>
      <c r="AK12" s="185">
        <f t="shared" si="18"/>
        <v>77.714285714285722</v>
      </c>
      <c r="AL12" s="214">
        <v>70</v>
      </c>
      <c r="AM12" s="215">
        <f t="shared" si="19"/>
        <v>0.21053287981859409</v>
      </c>
      <c r="AN12" s="214">
        <f t="shared" si="20"/>
        <v>259.96600000000001</v>
      </c>
      <c r="AO12" s="214">
        <f t="shared" si="21"/>
        <v>909.88099999999997</v>
      </c>
      <c r="AP12" s="185">
        <f t="shared" si="22"/>
        <v>103.61904761904762</v>
      </c>
      <c r="AQ12" s="214"/>
      <c r="AR12" s="215">
        <f t="shared" si="23"/>
        <v>0</v>
      </c>
      <c r="AS12" s="214">
        <f t="shared" si="24"/>
        <v>0</v>
      </c>
      <c r="AT12" s="214">
        <f t="shared" si="25"/>
        <v>0</v>
      </c>
      <c r="AU12" s="185">
        <f t="shared" si="26"/>
        <v>116.57142857142857</v>
      </c>
      <c r="AV12" s="214"/>
      <c r="AW12" s="215">
        <f t="shared" si="27"/>
        <v>0</v>
      </c>
      <c r="AX12" s="214">
        <f t="shared" si="28"/>
        <v>0</v>
      </c>
      <c r="AY12" s="214">
        <f t="shared" si="29"/>
        <v>0</v>
      </c>
      <c r="AZ12" s="185">
        <f t="shared" si="30"/>
        <v>142.47619047619048</v>
      </c>
      <c r="BA12" s="214"/>
      <c r="BB12" s="215">
        <f t="shared" si="31"/>
        <v>0</v>
      </c>
      <c r="BC12" s="214">
        <f t="shared" si="32"/>
        <v>0</v>
      </c>
      <c r="BD12" s="214">
        <f t="shared" si="33"/>
        <v>0</v>
      </c>
      <c r="BE12" s="185">
        <f t="shared" si="34"/>
        <v>168.38095238095238</v>
      </c>
      <c r="BF12" s="214"/>
      <c r="BG12" s="215">
        <f t="shared" si="35"/>
        <v>0</v>
      </c>
      <c r="BH12" s="214">
        <f t="shared" si="36"/>
        <v>0</v>
      </c>
      <c r="BI12" s="214">
        <f t="shared" si="37"/>
        <v>0</v>
      </c>
      <c r="BJ12" s="185">
        <f t="shared" si="38"/>
        <v>194.28571428571428</v>
      </c>
      <c r="BK12" s="214"/>
      <c r="BL12" s="215">
        <f t="shared" si="39"/>
        <v>0</v>
      </c>
      <c r="BM12" s="214">
        <f t="shared" si="40"/>
        <v>0</v>
      </c>
      <c r="BN12" s="214">
        <f t="shared" si="41"/>
        <v>0</v>
      </c>
      <c r="BO12" s="185">
        <f t="shared" si="42"/>
        <v>220.1904761904762</v>
      </c>
      <c r="BP12" s="214"/>
      <c r="BQ12" s="215">
        <f t="shared" si="43"/>
        <v>0</v>
      </c>
      <c r="BR12" s="214">
        <f t="shared" si="44"/>
        <v>0</v>
      </c>
      <c r="BS12" s="214">
        <f t="shared" si="45"/>
        <v>0</v>
      </c>
      <c r="BT12" s="185">
        <f t="shared" si="46"/>
        <v>246.0952380952381</v>
      </c>
      <c r="BU12" s="214"/>
      <c r="BV12" s="215">
        <f t="shared" si="47"/>
        <v>0</v>
      </c>
      <c r="BW12" s="242">
        <f t="shared" si="48"/>
        <v>0</v>
      </c>
      <c r="BX12" s="242">
        <f t="shared" si="49"/>
        <v>0</v>
      </c>
    </row>
    <row r="13" spans="1:76" s="181" customFormat="1" ht="22.5" customHeight="1" x14ac:dyDescent="0.2">
      <c r="A13" s="380" t="s">
        <v>20</v>
      </c>
      <c r="B13" s="375" t="s">
        <v>85</v>
      </c>
      <c r="C13" s="201" t="s">
        <v>70</v>
      </c>
      <c r="D13" s="247" t="s">
        <v>89</v>
      </c>
      <c r="E13" s="252">
        <v>11202010</v>
      </c>
      <c r="F13" s="198">
        <v>7</v>
      </c>
      <c r="G13" s="258">
        <v>6</v>
      </c>
      <c r="H13" s="246"/>
      <c r="I13" s="246"/>
      <c r="J13" s="245">
        <v>630</v>
      </c>
      <c r="K13" s="212">
        <v>3.7138</v>
      </c>
      <c r="L13" s="225">
        <v>440</v>
      </c>
      <c r="M13" s="212">
        <f t="shared" si="0"/>
        <v>3.7138</v>
      </c>
      <c r="N13" s="224">
        <v>440</v>
      </c>
      <c r="O13" s="157">
        <f t="shared" si="1"/>
        <v>1634.0719999999999</v>
      </c>
      <c r="P13" s="157">
        <f t="shared" si="2"/>
        <v>3704.3999999999996</v>
      </c>
      <c r="Q13" s="157">
        <f t="shared" si="3"/>
        <v>4334.3999999999996</v>
      </c>
      <c r="R13" s="209">
        <f t="shared" si="4"/>
        <v>0.37700073827980807</v>
      </c>
      <c r="S13" s="222">
        <f t="shared" si="5"/>
        <v>37.700073827980809</v>
      </c>
      <c r="T13" s="243">
        <v>37.799999999999997</v>
      </c>
      <c r="U13" s="220">
        <f t="shared" si="6"/>
        <v>377.04324411653829</v>
      </c>
      <c r="V13" s="219">
        <f t="shared" si="7"/>
        <v>3.7138</v>
      </c>
      <c r="W13" s="223"/>
      <c r="X13" s="218">
        <f t="shared" si="8"/>
        <v>0</v>
      </c>
      <c r="Y13" s="187">
        <f t="shared" si="9"/>
        <v>0</v>
      </c>
      <c r="Z13" s="217">
        <f t="shared" si="10"/>
        <v>0</v>
      </c>
      <c r="AA13" s="185">
        <f t="shared" si="11"/>
        <v>41.904761904761905</v>
      </c>
      <c r="AB13" s="214">
        <v>40</v>
      </c>
      <c r="AC13" s="215">
        <f t="shared" si="12"/>
        <v>0.35986434108527132</v>
      </c>
      <c r="AD13" s="214">
        <f t="shared" si="13"/>
        <v>148.55199999999999</v>
      </c>
      <c r="AE13" s="214">
        <f t="shared" si="14"/>
        <v>1559.7959999999998</v>
      </c>
      <c r="AF13" s="216">
        <f t="shared" si="50"/>
        <v>83.80952380952381</v>
      </c>
      <c r="AG13" s="214">
        <v>84</v>
      </c>
      <c r="AH13" s="215">
        <f t="shared" si="15"/>
        <v>0.37785755813953492</v>
      </c>
      <c r="AI13" s="214">
        <f t="shared" si="16"/>
        <v>311.95920000000001</v>
      </c>
      <c r="AJ13" s="214">
        <f t="shared" si="17"/>
        <v>1637.7858000000001</v>
      </c>
      <c r="AK13" s="185">
        <f t="shared" si="18"/>
        <v>125.71428571428572</v>
      </c>
      <c r="AL13" s="214">
        <v>126</v>
      </c>
      <c r="AM13" s="215">
        <f t="shared" si="19"/>
        <v>0.37785755813953492</v>
      </c>
      <c r="AN13" s="214">
        <f t="shared" si="20"/>
        <v>467.93880000000001</v>
      </c>
      <c r="AO13" s="214">
        <f t="shared" si="21"/>
        <v>1637.7858000000001</v>
      </c>
      <c r="AP13" s="185">
        <f t="shared" si="22"/>
        <v>167.61904761904762</v>
      </c>
      <c r="AQ13" s="214"/>
      <c r="AR13" s="215">
        <f t="shared" si="23"/>
        <v>0</v>
      </c>
      <c r="AS13" s="214">
        <f t="shared" si="24"/>
        <v>0</v>
      </c>
      <c r="AT13" s="214">
        <f t="shared" si="25"/>
        <v>0</v>
      </c>
      <c r="AU13" s="185">
        <f t="shared" si="26"/>
        <v>188.57142857142858</v>
      </c>
      <c r="AV13" s="214"/>
      <c r="AW13" s="215">
        <f t="shared" si="27"/>
        <v>0</v>
      </c>
      <c r="AX13" s="214">
        <f t="shared" si="28"/>
        <v>0</v>
      </c>
      <c r="AY13" s="214">
        <f t="shared" si="29"/>
        <v>0</v>
      </c>
      <c r="AZ13" s="185">
        <f t="shared" si="30"/>
        <v>230.47619047619048</v>
      </c>
      <c r="BA13" s="214"/>
      <c r="BB13" s="215">
        <f t="shared" si="31"/>
        <v>0</v>
      </c>
      <c r="BC13" s="214">
        <f t="shared" si="32"/>
        <v>0</v>
      </c>
      <c r="BD13" s="214">
        <f t="shared" si="33"/>
        <v>0</v>
      </c>
      <c r="BE13" s="185">
        <f t="shared" si="34"/>
        <v>272.38095238095241</v>
      </c>
      <c r="BF13" s="214"/>
      <c r="BG13" s="215">
        <f t="shared" si="35"/>
        <v>0</v>
      </c>
      <c r="BH13" s="214">
        <f t="shared" si="36"/>
        <v>0</v>
      </c>
      <c r="BI13" s="214">
        <f t="shared" si="37"/>
        <v>0</v>
      </c>
      <c r="BJ13" s="185">
        <f t="shared" si="38"/>
        <v>314.28571428571428</v>
      </c>
      <c r="BK13" s="214"/>
      <c r="BL13" s="215">
        <f t="shared" si="39"/>
        <v>0</v>
      </c>
      <c r="BM13" s="214">
        <f t="shared" si="40"/>
        <v>0</v>
      </c>
      <c r="BN13" s="214">
        <f t="shared" si="41"/>
        <v>0</v>
      </c>
      <c r="BO13" s="185">
        <f t="shared" si="42"/>
        <v>356.1904761904762</v>
      </c>
      <c r="BP13" s="214"/>
      <c r="BQ13" s="215">
        <f t="shared" si="43"/>
        <v>0</v>
      </c>
      <c r="BR13" s="214">
        <f t="shared" si="44"/>
        <v>0</v>
      </c>
      <c r="BS13" s="214">
        <f t="shared" si="45"/>
        <v>0</v>
      </c>
      <c r="BT13" s="185">
        <f t="shared" si="46"/>
        <v>398.09523809523807</v>
      </c>
      <c r="BU13" s="214"/>
      <c r="BV13" s="215">
        <f t="shared" si="47"/>
        <v>0</v>
      </c>
      <c r="BW13" s="242">
        <f t="shared" si="48"/>
        <v>0</v>
      </c>
      <c r="BX13" s="242">
        <f t="shared" si="49"/>
        <v>0</v>
      </c>
    </row>
    <row r="14" spans="1:76" s="181" customFormat="1" ht="23.25" customHeight="1" x14ac:dyDescent="0.2">
      <c r="A14" s="380" t="s">
        <v>20</v>
      </c>
      <c r="B14" s="375" t="s">
        <v>85</v>
      </c>
      <c r="C14" s="201" t="s">
        <v>70</v>
      </c>
      <c r="D14" s="247" t="s">
        <v>88</v>
      </c>
      <c r="E14" s="252">
        <v>11202010</v>
      </c>
      <c r="F14" s="198">
        <v>7</v>
      </c>
      <c r="G14" s="258">
        <v>6</v>
      </c>
      <c r="H14" s="246">
        <v>240</v>
      </c>
      <c r="I14" s="246"/>
      <c r="J14" s="245">
        <f>240+630</f>
        <v>870</v>
      </c>
      <c r="K14" s="212">
        <v>3.7138</v>
      </c>
      <c r="L14" s="225">
        <v>848</v>
      </c>
      <c r="M14" s="212">
        <f t="shared" si="0"/>
        <v>3.7138</v>
      </c>
      <c r="N14" s="224">
        <v>848</v>
      </c>
      <c r="O14" s="157">
        <f t="shared" si="1"/>
        <v>3149.3024</v>
      </c>
      <c r="P14" s="157">
        <f t="shared" si="2"/>
        <v>3704.3999999999996</v>
      </c>
      <c r="Q14" s="157">
        <f t="shared" si="3"/>
        <v>4334.3999999999996</v>
      </c>
      <c r="R14" s="209">
        <f t="shared" si="4"/>
        <v>0.72658324104835736</v>
      </c>
      <c r="S14" s="222">
        <f t="shared" si="5"/>
        <v>72.658324104835742</v>
      </c>
      <c r="T14" s="243">
        <v>85</v>
      </c>
      <c r="U14" s="220">
        <f t="shared" si="6"/>
        <v>847.84856481232146</v>
      </c>
      <c r="V14" s="219">
        <f t="shared" si="7"/>
        <v>3.7138</v>
      </c>
      <c r="W14" s="223"/>
      <c r="X14" s="218">
        <f t="shared" si="8"/>
        <v>0</v>
      </c>
      <c r="Y14" s="187">
        <f t="shared" si="9"/>
        <v>0</v>
      </c>
      <c r="Z14" s="217">
        <f t="shared" si="10"/>
        <v>0</v>
      </c>
      <c r="AA14" s="185">
        <f t="shared" si="11"/>
        <v>80.761904761904759</v>
      </c>
      <c r="AB14" s="214">
        <v>60</v>
      </c>
      <c r="AC14" s="215">
        <f t="shared" si="12"/>
        <v>0.53979651162790698</v>
      </c>
      <c r="AD14" s="214">
        <f t="shared" si="13"/>
        <v>222.828</v>
      </c>
      <c r="AE14" s="214">
        <f t="shared" si="14"/>
        <v>2339.694</v>
      </c>
      <c r="AF14" s="216">
        <f t="shared" si="50"/>
        <v>161.52380952380952</v>
      </c>
      <c r="AG14" s="214">
        <v>80</v>
      </c>
      <c r="AH14" s="215">
        <f t="shared" si="15"/>
        <v>0.35986434108527132</v>
      </c>
      <c r="AI14" s="214">
        <f t="shared" si="16"/>
        <v>297.10399999999998</v>
      </c>
      <c r="AJ14" s="214">
        <f t="shared" si="17"/>
        <v>1559.7959999999998</v>
      </c>
      <c r="AK14" s="185">
        <f t="shared" si="18"/>
        <v>242.28571428571428</v>
      </c>
      <c r="AL14" s="214">
        <v>160</v>
      </c>
      <c r="AM14" s="215">
        <f t="shared" si="19"/>
        <v>0.47981912144702848</v>
      </c>
      <c r="AN14" s="214">
        <f t="shared" si="20"/>
        <v>594.20799999999997</v>
      </c>
      <c r="AO14" s="214">
        <f t="shared" si="21"/>
        <v>2079.7280000000001</v>
      </c>
      <c r="AP14" s="185">
        <f t="shared" si="22"/>
        <v>323.04761904761904</v>
      </c>
      <c r="AQ14" s="214"/>
      <c r="AR14" s="215">
        <f t="shared" si="23"/>
        <v>0</v>
      </c>
      <c r="AS14" s="214">
        <f t="shared" si="24"/>
        <v>0</v>
      </c>
      <c r="AT14" s="214">
        <f t="shared" si="25"/>
        <v>0</v>
      </c>
      <c r="AU14" s="185">
        <f t="shared" si="26"/>
        <v>363.42857142857144</v>
      </c>
      <c r="AV14" s="214"/>
      <c r="AW14" s="215">
        <f t="shared" si="27"/>
        <v>0</v>
      </c>
      <c r="AX14" s="214">
        <f t="shared" si="28"/>
        <v>0</v>
      </c>
      <c r="AY14" s="214">
        <f t="shared" si="29"/>
        <v>0</v>
      </c>
      <c r="AZ14" s="185">
        <f t="shared" si="30"/>
        <v>444.19047619047615</v>
      </c>
      <c r="BA14" s="214"/>
      <c r="BB14" s="215">
        <f t="shared" si="31"/>
        <v>0</v>
      </c>
      <c r="BC14" s="214">
        <f t="shared" si="32"/>
        <v>0</v>
      </c>
      <c r="BD14" s="214">
        <f t="shared" si="33"/>
        <v>0</v>
      </c>
      <c r="BE14" s="185">
        <f t="shared" si="34"/>
        <v>524.95238095238096</v>
      </c>
      <c r="BF14" s="214"/>
      <c r="BG14" s="215">
        <f t="shared" si="35"/>
        <v>0</v>
      </c>
      <c r="BH14" s="214">
        <f t="shared" si="36"/>
        <v>0</v>
      </c>
      <c r="BI14" s="214">
        <f t="shared" si="37"/>
        <v>0</v>
      </c>
      <c r="BJ14" s="185">
        <f t="shared" si="38"/>
        <v>605.71428571428567</v>
      </c>
      <c r="BK14" s="214"/>
      <c r="BL14" s="215">
        <f t="shared" si="39"/>
        <v>0</v>
      </c>
      <c r="BM14" s="214">
        <f t="shared" si="40"/>
        <v>0</v>
      </c>
      <c r="BN14" s="214">
        <f t="shared" si="41"/>
        <v>0</v>
      </c>
      <c r="BO14" s="185">
        <f t="shared" si="42"/>
        <v>686.47619047619048</v>
      </c>
      <c r="BP14" s="214"/>
      <c r="BQ14" s="215">
        <f t="shared" si="43"/>
        <v>0</v>
      </c>
      <c r="BR14" s="214">
        <f t="shared" si="44"/>
        <v>0</v>
      </c>
      <c r="BS14" s="214">
        <f t="shared" si="45"/>
        <v>0</v>
      </c>
      <c r="BT14" s="185">
        <f t="shared" si="46"/>
        <v>767.23809523809518</v>
      </c>
      <c r="BU14" s="214"/>
      <c r="BV14" s="215">
        <f t="shared" si="47"/>
        <v>0</v>
      </c>
      <c r="BW14" s="242">
        <f t="shared" si="48"/>
        <v>0</v>
      </c>
      <c r="BX14" s="242">
        <f t="shared" si="49"/>
        <v>0</v>
      </c>
    </row>
    <row r="15" spans="1:76" s="181" customFormat="1" ht="23.25" customHeight="1" x14ac:dyDescent="0.2">
      <c r="A15" s="380" t="s">
        <v>20</v>
      </c>
      <c r="B15" s="375" t="s">
        <v>85</v>
      </c>
      <c r="C15" s="201" t="s">
        <v>70</v>
      </c>
      <c r="D15" s="247" t="s">
        <v>87</v>
      </c>
      <c r="E15" s="260">
        <v>11214898</v>
      </c>
      <c r="F15" s="198">
        <v>7</v>
      </c>
      <c r="G15" s="258">
        <v>7</v>
      </c>
      <c r="H15" s="246"/>
      <c r="I15" s="245"/>
      <c r="J15" s="245"/>
      <c r="K15" s="212">
        <v>2.4809999999999999</v>
      </c>
      <c r="L15" s="225">
        <v>1568</v>
      </c>
      <c r="M15" s="212">
        <f t="shared" si="0"/>
        <v>2.4809999999999999</v>
      </c>
      <c r="N15" s="224">
        <v>1568</v>
      </c>
      <c r="O15" s="157">
        <f t="shared" si="1"/>
        <v>3890.2079999999996</v>
      </c>
      <c r="P15" s="157">
        <f t="shared" si="2"/>
        <v>4321.8</v>
      </c>
      <c r="Q15" s="157">
        <f t="shared" si="3"/>
        <v>4321.8</v>
      </c>
      <c r="R15" s="209">
        <f t="shared" si="4"/>
        <v>0.90013605442176858</v>
      </c>
      <c r="S15" s="222">
        <f t="shared" si="5"/>
        <v>90.013605442176853</v>
      </c>
      <c r="T15" s="243">
        <v>90</v>
      </c>
      <c r="U15" s="220">
        <f t="shared" si="6"/>
        <v>1567.7629987908103</v>
      </c>
      <c r="V15" s="219">
        <f t="shared" si="7"/>
        <v>2.4809999999999999</v>
      </c>
      <c r="W15" s="223"/>
      <c r="X15" s="218">
        <f t="shared" si="8"/>
        <v>0</v>
      </c>
      <c r="Y15" s="187">
        <f t="shared" si="9"/>
        <v>0</v>
      </c>
      <c r="Z15" s="217">
        <f t="shared" si="10"/>
        <v>0</v>
      </c>
      <c r="AA15" s="185">
        <f t="shared" si="11"/>
        <v>149.33333333333334</v>
      </c>
      <c r="AB15" s="214">
        <v>60</v>
      </c>
      <c r="AC15" s="215">
        <f t="shared" si="12"/>
        <v>0.36166180758017485</v>
      </c>
      <c r="AD15" s="214">
        <f t="shared" si="13"/>
        <v>148.85999999999999</v>
      </c>
      <c r="AE15" s="214">
        <f t="shared" si="14"/>
        <v>1563.0299999999997</v>
      </c>
      <c r="AF15" s="216">
        <f t="shared" si="50"/>
        <v>298.66666666666669</v>
      </c>
      <c r="AG15" s="214">
        <v>260</v>
      </c>
      <c r="AH15" s="215">
        <f t="shared" si="15"/>
        <v>0.78360058309037883</v>
      </c>
      <c r="AI15" s="214">
        <f t="shared" si="16"/>
        <v>645.05999999999995</v>
      </c>
      <c r="AJ15" s="214">
        <f t="shared" si="17"/>
        <v>3386.5649999999996</v>
      </c>
      <c r="AK15" s="185">
        <f t="shared" si="18"/>
        <v>448</v>
      </c>
      <c r="AL15" s="214">
        <v>366</v>
      </c>
      <c r="AM15" s="215">
        <f t="shared" si="19"/>
        <v>0.73537900874635553</v>
      </c>
      <c r="AN15" s="214">
        <f t="shared" si="20"/>
        <v>908.04599999999994</v>
      </c>
      <c r="AO15" s="214">
        <f t="shared" si="21"/>
        <v>3178.1609999999996</v>
      </c>
      <c r="AP15" s="185">
        <f t="shared" si="22"/>
        <v>597.33333333333337</v>
      </c>
      <c r="AQ15" s="214"/>
      <c r="AR15" s="215">
        <f t="shared" si="23"/>
        <v>0</v>
      </c>
      <c r="AS15" s="214">
        <f t="shared" si="24"/>
        <v>0</v>
      </c>
      <c r="AT15" s="214">
        <f t="shared" si="25"/>
        <v>0</v>
      </c>
      <c r="AU15" s="185">
        <f t="shared" si="26"/>
        <v>672</v>
      </c>
      <c r="AV15" s="214"/>
      <c r="AW15" s="215">
        <f t="shared" si="27"/>
        <v>0</v>
      </c>
      <c r="AX15" s="214">
        <f t="shared" si="28"/>
        <v>0</v>
      </c>
      <c r="AY15" s="214">
        <f t="shared" si="29"/>
        <v>0</v>
      </c>
      <c r="AZ15" s="185">
        <f t="shared" si="30"/>
        <v>821.33333333333337</v>
      </c>
      <c r="BA15" s="214"/>
      <c r="BB15" s="215">
        <f t="shared" si="31"/>
        <v>0</v>
      </c>
      <c r="BC15" s="214">
        <f t="shared" si="32"/>
        <v>0</v>
      </c>
      <c r="BD15" s="214">
        <f t="shared" si="33"/>
        <v>0</v>
      </c>
      <c r="BE15" s="185">
        <f t="shared" si="34"/>
        <v>970.66666666666674</v>
      </c>
      <c r="BF15" s="214"/>
      <c r="BG15" s="215">
        <f t="shared" si="35"/>
        <v>0</v>
      </c>
      <c r="BH15" s="214">
        <f t="shared" si="36"/>
        <v>0</v>
      </c>
      <c r="BI15" s="214">
        <f t="shared" si="37"/>
        <v>0</v>
      </c>
      <c r="BJ15" s="185">
        <f t="shared" si="38"/>
        <v>1120</v>
      </c>
      <c r="BK15" s="214"/>
      <c r="BL15" s="215">
        <f t="shared" si="39"/>
        <v>0</v>
      </c>
      <c r="BM15" s="214">
        <f t="shared" si="40"/>
        <v>0</v>
      </c>
      <c r="BN15" s="214">
        <f t="shared" si="41"/>
        <v>0</v>
      </c>
      <c r="BO15" s="185">
        <f t="shared" si="42"/>
        <v>1269.3333333333335</v>
      </c>
      <c r="BP15" s="214"/>
      <c r="BQ15" s="215">
        <f t="shared" si="43"/>
        <v>0</v>
      </c>
      <c r="BR15" s="214">
        <f t="shared" si="44"/>
        <v>0</v>
      </c>
      <c r="BS15" s="214">
        <f t="shared" si="45"/>
        <v>0</v>
      </c>
      <c r="BT15" s="185">
        <f t="shared" si="46"/>
        <v>1418.6666666666667</v>
      </c>
      <c r="BU15" s="214"/>
      <c r="BV15" s="215">
        <f t="shared" si="47"/>
        <v>0</v>
      </c>
      <c r="BW15" s="242">
        <f t="shared" si="48"/>
        <v>0</v>
      </c>
      <c r="BX15" s="242">
        <f t="shared" si="49"/>
        <v>0</v>
      </c>
    </row>
    <row r="16" spans="1:76" s="181" customFormat="1" ht="23.25" customHeight="1" x14ac:dyDescent="0.2">
      <c r="A16" s="380" t="s">
        <v>20</v>
      </c>
      <c r="B16" s="375" t="s">
        <v>85</v>
      </c>
      <c r="C16" s="201" t="s">
        <v>70</v>
      </c>
      <c r="D16" s="247" t="s">
        <v>86</v>
      </c>
      <c r="E16" s="260">
        <v>11202010</v>
      </c>
      <c r="F16" s="198">
        <v>7</v>
      </c>
      <c r="G16" s="258">
        <v>7</v>
      </c>
      <c r="H16" s="246"/>
      <c r="I16" s="246"/>
      <c r="J16" s="245"/>
      <c r="K16" s="212">
        <v>3.7138</v>
      </c>
      <c r="L16" s="225">
        <v>700</v>
      </c>
      <c r="M16" s="212">
        <f t="shared" si="0"/>
        <v>3.7138</v>
      </c>
      <c r="N16" s="224">
        <v>700</v>
      </c>
      <c r="O16" s="157">
        <f t="shared" si="1"/>
        <v>2599.66</v>
      </c>
      <c r="P16" s="157">
        <f t="shared" si="2"/>
        <v>4321.8</v>
      </c>
      <c r="Q16" s="157">
        <f t="shared" si="3"/>
        <v>4321.8</v>
      </c>
      <c r="R16" s="209">
        <f t="shared" si="4"/>
        <v>0.60152251376741162</v>
      </c>
      <c r="S16" s="222">
        <f t="shared" si="5"/>
        <v>60.152251376741162</v>
      </c>
      <c r="T16" s="243">
        <v>60.2</v>
      </c>
      <c r="U16" s="220">
        <f t="shared" si="6"/>
        <v>700.55565727825945</v>
      </c>
      <c r="V16" s="219">
        <f t="shared" si="7"/>
        <v>3.7138</v>
      </c>
      <c r="W16" s="223"/>
      <c r="X16" s="218">
        <f t="shared" si="8"/>
        <v>0</v>
      </c>
      <c r="Y16" s="187">
        <f t="shared" si="9"/>
        <v>0</v>
      </c>
      <c r="Z16" s="217">
        <f t="shared" si="10"/>
        <v>0</v>
      </c>
      <c r="AA16" s="185">
        <f t="shared" si="11"/>
        <v>66.666666666666671</v>
      </c>
      <c r="AB16" s="214">
        <v>60</v>
      </c>
      <c r="AC16" s="215">
        <f t="shared" si="12"/>
        <v>0.54137026239067054</v>
      </c>
      <c r="AD16" s="214">
        <f t="shared" si="13"/>
        <v>222.828</v>
      </c>
      <c r="AE16" s="214">
        <f t="shared" si="14"/>
        <v>2339.694</v>
      </c>
      <c r="AF16" s="216">
        <f t="shared" si="50"/>
        <v>133.33333333333334</v>
      </c>
      <c r="AG16" s="214">
        <v>120</v>
      </c>
      <c r="AH16" s="215">
        <f t="shared" si="15"/>
        <v>0.54137026239067054</v>
      </c>
      <c r="AI16" s="214">
        <f t="shared" si="16"/>
        <v>445.65600000000001</v>
      </c>
      <c r="AJ16" s="214">
        <f t="shared" si="17"/>
        <v>2339.694</v>
      </c>
      <c r="AK16" s="185">
        <f t="shared" si="18"/>
        <v>200</v>
      </c>
      <c r="AL16" s="214">
        <v>190</v>
      </c>
      <c r="AM16" s="215">
        <f t="shared" si="19"/>
        <v>0.57144638807904102</v>
      </c>
      <c r="AN16" s="214">
        <f t="shared" si="20"/>
        <v>705.62199999999996</v>
      </c>
      <c r="AO16" s="214">
        <f t="shared" si="21"/>
        <v>2469.6769999999997</v>
      </c>
      <c r="AP16" s="185">
        <f t="shared" si="22"/>
        <v>266.66666666666669</v>
      </c>
      <c r="AQ16" s="214"/>
      <c r="AR16" s="215">
        <f t="shared" si="23"/>
        <v>0</v>
      </c>
      <c r="AS16" s="214">
        <f t="shared" si="24"/>
        <v>0</v>
      </c>
      <c r="AT16" s="214">
        <f t="shared" si="25"/>
        <v>0</v>
      </c>
      <c r="AU16" s="185">
        <f t="shared" si="26"/>
        <v>300</v>
      </c>
      <c r="AV16" s="214"/>
      <c r="AW16" s="215">
        <f t="shared" si="27"/>
        <v>0</v>
      </c>
      <c r="AX16" s="214">
        <f t="shared" si="28"/>
        <v>0</v>
      </c>
      <c r="AY16" s="214">
        <f t="shared" si="29"/>
        <v>0</v>
      </c>
      <c r="AZ16" s="185">
        <f t="shared" si="30"/>
        <v>366.66666666666669</v>
      </c>
      <c r="BA16" s="214"/>
      <c r="BB16" s="215">
        <f t="shared" si="31"/>
        <v>0</v>
      </c>
      <c r="BC16" s="214">
        <f t="shared" si="32"/>
        <v>0</v>
      </c>
      <c r="BD16" s="214">
        <f t="shared" si="33"/>
        <v>0</v>
      </c>
      <c r="BE16" s="185">
        <f t="shared" si="34"/>
        <v>433.33333333333337</v>
      </c>
      <c r="BF16" s="214"/>
      <c r="BG16" s="215">
        <f t="shared" si="35"/>
        <v>0</v>
      </c>
      <c r="BH16" s="214">
        <f t="shared" si="36"/>
        <v>0</v>
      </c>
      <c r="BI16" s="214">
        <f t="shared" si="37"/>
        <v>0</v>
      </c>
      <c r="BJ16" s="185">
        <f t="shared" si="38"/>
        <v>500.00000000000006</v>
      </c>
      <c r="BK16" s="214"/>
      <c r="BL16" s="215">
        <f t="shared" si="39"/>
        <v>0</v>
      </c>
      <c r="BM16" s="214">
        <f t="shared" si="40"/>
        <v>0</v>
      </c>
      <c r="BN16" s="214">
        <f t="shared" si="41"/>
        <v>0</v>
      </c>
      <c r="BO16" s="185">
        <f t="shared" si="42"/>
        <v>566.66666666666674</v>
      </c>
      <c r="BP16" s="214"/>
      <c r="BQ16" s="215">
        <f t="shared" si="43"/>
        <v>0</v>
      </c>
      <c r="BR16" s="214">
        <f t="shared" si="44"/>
        <v>0</v>
      </c>
      <c r="BS16" s="214">
        <f t="shared" si="45"/>
        <v>0</v>
      </c>
      <c r="BT16" s="185">
        <f t="shared" si="46"/>
        <v>633.33333333333337</v>
      </c>
      <c r="BU16" s="214"/>
      <c r="BV16" s="215">
        <f t="shared" si="47"/>
        <v>0</v>
      </c>
      <c r="BW16" s="242">
        <f t="shared" si="48"/>
        <v>0</v>
      </c>
      <c r="BX16" s="242">
        <f t="shared" si="49"/>
        <v>0</v>
      </c>
    </row>
    <row r="17" spans="1:76" s="181" customFormat="1" ht="23.25" customHeight="1" x14ac:dyDescent="0.2">
      <c r="A17" s="380" t="s">
        <v>20</v>
      </c>
      <c r="B17" s="375" t="s">
        <v>85</v>
      </c>
      <c r="C17" s="201" t="s">
        <v>70</v>
      </c>
      <c r="D17" s="247" t="s">
        <v>84</v>
      </c>
      <c r="E17" s="260">
        <v>11202010</v>
      </c>
      <c r="F17" s="198">
        <v>7</v>
      </c>
      <c r="G17" s="258">
        <v>7</v>
      </c>
      <c r="H17" s="246"/>
      <c r="I17" s="246"/>
      <c r="J17" s="245"/>
      <c r="K17" s="212">
        <v>3.7138</v>
      </c>
      <c r="L17" s="225">
        <v>1105</v>
      </c>
      <c r="M17" s="212">
        <f t="shared" si="0"/>
        <v>3.7138</v>
      </c>
      <c r="N17" s="224">
        <v>1105</v>
      </c>
      <c r="O17" s="157">
        <f t="shared" si="1"/>
        <v>4103.7489999999998</v>
      </c>
      <c r="P17" s="157">
        <f t="shared" si="2"/>
        <v>4321.8</v>
      </c>
      <c r="Q17" s="157">
        <f t="shared" si="3"/>
        <v>4321.8</v>
      </c>
      <c r="R17" s="209">
        <f t="shared" si="4"/>
        <v>0.9495462538756998</v>
      </c>
      <c r="S17" s="222">
        <f t="shared" si="5"/>
        <v>94.954625387569976</v>
      </c>
      <c r="T17" s="243">
        <v>95</v>
      </c>
      <c r="U17" s="220">
        <f t="shared" si="6"/>
        <v>1105.5280305886154</v>
      </c>
      <c r="V17" s="219">
        <f t="shared" si="7"/>
        <v>3.7138</v>
      </c>
      <c r="W17" s="223"/>
      <c r="X17" s="218">
        <f t="shared" si="8"/>
        <v>0</v>
      </c>
      <c r="Y17" s="187">
        <f t="shared" si="9"/>
        <v>0</v>
      </c>
      <c r="Z17" s="217">
        <f t="shared" si="10"/>
        <v>0</v>
      </c>
      <c r="AA17" s="185">
        <f t="shared" si="11"/>
        <v>105.23809523809524</v>
      </c>
      <c r="AB17" s="214">
        <v>60</v>
      </c>
      <c r="AC17" s="215">
        <f t="shared" si="12"/>
        <v>0.54137026239067054</v>
      </c>
      <c r="AD17" s="214">
        <f t="shared" si="13"/>
        <v>222.828</v>
      </c>
      <c r="AE17" s="214">
        <f t="shared" si="14"/>
        <v>2339.694</v>
      </c>
      <c r="AF17" s="216">
        <f t="shared" si="50"/>
        <v>210.47619047619048</v>
      </c>
      <c r="AG17" s="214">
        <v>120</v>
      </c>
      <c r="AH17" s="215">
        <f t="shared" si="15"/>
        <v>0.54137026239067054</v>
      </c>
      <c r="AI17" s="214">
        <f t="shared" si="16"/>
        <v>445.65600000000001</v>
      </c>
      <c r="AJ17" s="214">
        <f t="shared" si="17"/>
        <v>2339.694</v>
      </c>
      <c r="AK17" s="185">
        <f t="shared" si="18"/>
        <v>315.71428571428572</v>
      </c>
      <c r="AL17" s="214">
        <v>210</v>
      </c>
      <c r="AM17" s="215">
        <f t="shared" si="19"/>
        <v>0.63159863945578232</v>
      </c>
      <c r="AN17" s="214">
        <f t="shared" si="20"/>
        <v>779.89800000000002</v>
      </c>
      <c r="AO17" s="214">
        <f t="shared" si="21"/>
        <v>2729.643</v>
      </c>
      <c r="AP17" s="185">
        <f t="shared" si="22"/>
        <v>420.95238095238096</v>
      </c>
      <c r="AQ17" s="214"/>
      <c r="AR17" s="215">
        <f t="shared" si="23"/>
        <v>0</v>
      </c>
      <c r="AS17" s="214">
        <f t="shared" si="24"/>
        <v>0</v>
      </c>
      <c r="AT17" s="214">
        <f t="shared" si="25"/>
        <v>0</v>
      </c>
      <c r="AU17" s="185">
        <f t="shared" si="26"/>
        <v>473.57142857142856</v>
      </c>
      <c r="AV17" s="214"/>
      <c r="AW17" s="215">
        <f t="shared" si="27"/>
        <v>0</v>
      </c>
      <c r="AX17" s="214">
        <f t="shared" si="28"/>
        <v>0</v>
      </c>
      <c r="AY17" s="214">
        <f t="shared" si="29"/>
        <v>0</v>
      </c>
      <c r="AZ17" s="185">
        <f t="shared" si="30"/>
        <v>578.80952380952385</v>
      </c>
      <c r="BA17" s="214"/>
      <c r="BB17" s="215">
        <f t="shared" si="31"/>
        <v>0</v>
      </c>
      <c r="BC17" s="214">
        <f t="shared" si="32"/>
        <v>0</v>
      </c>
      <c r="BD17" s="214">
        <f t="shared" si="33"/>
        <v>0</v>
      </c>
      <c r="BE17" s="185">
        <f t="shared" si="34"/>
        <v>684.04761904761904</v>
      </c>
      <c r="BF17" s="214"/>
      <c r="BG17" s="215">
        <f t="shared" si="35"/>
        <v>0</v>
      </c>
      <c r="BH17" s="214">
        <f t="shared" si="36"/>
        <v>0</v>
      </c>
      <c r="BI17" s="214">
        <f t="shared" si="37"/>
        <v>0</v>
      </c>
      <c r="BJ17" s="185">
        <f t="shared" si="38"/>
        <v>789.28571428571433</v>
      </c>
      <c r="BK17" s="214"/>
      <c r="BL17" s="215">
        <f t="shared" si="39"/>
        <v>0</v>
      </c>
      <c r="BM17" s="214">
        <f t="shared" si="40"/>
        <v>0</v>
      </c>
      <c r="BN17" s="214">
        <f t="shared" si="41"/>
        <v>0</v>
      </c>
      <c r="BO17" s="185">
        <f t="shared" si="42"/>
        <v>894.52380952380952</v>
      </c>
      <c r="BP17" s="214"/>
      <c r="BQ17" s="215">
        <f t="shared" si="43"/>
        <v>0</v>
      </c>
      <c r="BR17" s="214">
        <f t="shared" si="44"/>
        <v>0</v>
      </c>
      <c r="BS17" s="214">
        <f t="shared" si="45"/>
        <v>0</v>
      </c>
      <c r="BT17" s="185">
        <f t="shared" si="46"/>
        <v>999.76190476190482</v>
      </c>
      <c r="BU17" s="214"/>
      <c r="BV17" s="215">
        <f t="shared" si="47"/>
        <v>0</v>
      </c>
      <c r="BW17" s="242">
        <f t="shared" si="48"/>
        <v>0</v>
      </c>
      <c r="BX17" s="242">
        <f t="shared" si="49"/>
        <v>0</v>
      </c>
    </row>
    <row r="18" spans="1:76" s="181" customFormat="1" ht="23.25" customHeight="1" x14ac:dyDescent="0.2">
      <c r="A18" s="380" t="s">
        <v>20</v>
      </c>
      <c r="B18" s="375" t="s">
        <v>56</v>
      </c>
      <c r="C18" s="201" t="s">
        <v>70</v>
      </c>
      <c r="D18" s="247" t="s">
        <v>83</v>
      </c>
      <c r="E18" s="252">
        <v>11219207</v>
      </c>
      <c r="F18" s="198">
        <v>7</v>
      </c>
      <c r="G18" s="258">
        <v>7</v>
      </c>
      <c r="H18" s="246"/>
      <c r="I18" s="245"/>
      <c r="J18" s="245"/>
      <c r="K18" s="212">
        <v>2.6353</v>
      </c>
      <c r="L18" s="225">
        <v>1558</v>
      </c>
      <c r="M18" s="212">
        <f t="shared" si="0"/>
        <v>2.6353</v>
      </c>
      <c r="N18" s="224">
        <v>1558</v>
      </c>
      <c r="O18" s="157">
        <f t="shared" si="1"/>
        <v>4105.7974000000004</v>
      </c>
      <c r="P18" s="157">
        <f t="shared" si="2"/>
        <v>4321.8</v>
      </c>
      <c r="Q18" s="157">
        <f t="shared" si="3"/>
        <v>4321.8</v>
      </c>
      <c r="R18" s="209">
        <f t="shared" si="4"/>
        <v>0.9500202230552085</v>
      </c>
      <c r="S18" s="222">
        <f t="shared" si="5"/>
        <v>95.002022305520853</v>
      </c>
      <c r="T18" s="243">
        <v>95</v>
      </c>
      <c r="U18" s="220">
        <f t="shared" si="6"/>
        <v>1557.9668348954576</v>
      </c>
      <c r="V18" s="219">
        <f t="shared" si="7"/>
        <v>2.6353</v>
      </c>
      <c r="W18" s="223"/>
      <c r="X18" s="218">
        <f t="shared" si="8"/>
        <v>0</v>
      </c>
      <c r="Y18" s="187">
        <f t="shared" si="9"/>
        <v>0</v>
      </c>
      <c r="Z18" s="217">
        <f t="shared" si="10"/>
        <v>0</v>
      </c>
      <c r="AA18" s="185">
        <f t="shared" si="11"/>
        <v>148.38095238095238</v>
      </c>
      <c r="AB18" s="214">
        <v>120</v>
      </c>
      <c r="AC18" s="215">
        <f t="shared" si="12"/>
        <v>0.76830903790087457</v>
      </c>
      <c r="AD18" s="214">
        <f t="shared" si="13"/>
        <v>316.23599999999999</v>
      </c>
      <c r="AE18" s="214">
        <f t="shared" si="14"/>
        <v>3320.4780000000001</v>
      </c>
      <c r="AF18" s="216">
        <f t="shared" si="50"/>
        <v>296.76190476190476</v>
      </c>
      <c r="AG18" s="214">
        <v>240</v>
      </c>
      <c r="AH18" s="215">
        <f t="shared" si="15"/>
        <v>0.76830903790087457</v>
      </c>
      <c r="AI18" s="214">
        <f t="shared" si="16"/>
        <v>632.47199999999998</v>
      </c>
      <c r="AJ18" s="214">
        <f t="shared" si="17"/>
        <v>3320.4780000000001</v>
      </c>
      <c r="AK18" s="185">
        <f t="shared" si="18"/>
        <v>445.14285714285711</v>
      </c>
      <c r="AL18" s="214">
        <v>360</v>
      </c>
      <c r="AM18" s="215">
        <f t="shared" si="19"/>
        <v>0.76830903790087457</v>
      </c>
      <c r="AN18" s="214">
        <f t="shared" si="20"/>
        <v>948.70799999999997</v>
      </c>
      <c r="AO18" s="214">
        <f t="shared" si="21"/>
        <v>3320.4780000000001</v>
      </c>
      <c r="AP18" s="185">
        <f t="shared" si="22"/>
        <v>593.52380952380952</v>
      </c>
      <c r="AQ18" s="214"/>
      <c r="AR18" s="215">
        <f t="shared" si="23"/>
        <v>0</v>
      </c>
      <c r="AS18" s="214">
        <f t="shared" si="24"/>
        <v>0</v>
      </c>
      <c r="AT18" s="214">
        <f t="shared" si="25"/>
        <v>0</v>
      </c>
      <c r="AU18" s="185">
        <f t="shared" si="26"/>
        <v>667.71428571428567</v>
      </c>
      <c r="AV18" s="214"/>
      <c r="AW18" s="215">
        <f t="shared" si="27"/>
        <v>0</v>
      </c>
      <c r="AX18" s="214">
        <f t="shared" si="28"/>
        <v>0</v>
      </c>
      <c r="AY18" s="214">
        <f t="shared" si="29"/>
        <v>0</v>
      </c>
      <c r="AZ18" s="185">
        <f t="shared" si="30"/>
        <v>816.09523809523807</v>
      </c>
      <c r="BA18" s="214"/>
      <c r="BB18" s="215">
        <f t="shared" si="31"/>
        <v>0</v>
      </c>
      <c r="BC18" s="214">
        <f t="shared" si="32"/>
        <v>0</v>
      </c>
      <c r="BD18" s="214">
        <f t="shared" si="33"/>
        <v>0</v>
      </c>
      <c r="BE18" s="185">
        <f t="shared" si="34"/>
        <v>964.47619047619048</v>
      </c>
      <c r="BF18" s="214"/>
      <c r="BG18" s="215">
        <f t="shared" si="35"/>
        <v>0</v>
      </c>
      <c r="BH18" s="214">
        <f t="shared" si="36"/>
        <v>0</v>
      </c>
      <c r="BI18" s="214">
        <f t="shared" si="37"/>
        <v>0</v>
      </c>
      <c r="BJ18" s="185">
        <f t="shared" si="38"/>
        <v>1112.8571428571429</v>
      </c>
      <c r="BK18" s="214"/>
      <c r="BL18" s="215">
        <f t="shared" si="39"/>
        <v>0</v>
      </c>
      <c r="BM18" s="214">
        <f t="shared" si="40"/>
        <v>0</v>
      </c>
      <c r="BN18" s="214">
        <f t="shared" si="41"/>
        <v>0</v>
      </c>
      <c r="BO18" s="185">
        <f t="shared" si="42"/>
        <v>1261.2380952380952</v>
      </c>
      <c r="BP18" s="214"/>
      <c r="BQ18" s="215">
        <f t="shared" si="43"/>
        <v>0</v>
      </c>
      <c r="BR18" s="214">
        <f t="shared" si="44"/>
        <v>0</v>
      </c>
      <c r="BS18" s="214">
        <f t="shared" si="45"/>
        <v>0</v>
      </c>
      <c r="BT18" s="185">
        <f t="shared" si="46"/>
        <v>1409.6190476190477</v>
      </c>
      <c r="BU18" s="214"/>
      <c r="BV18" s="215">
        <f t="shared" si="47"/>
        <v>0</v>
      </c>
      <c r="BW18" s="242">
        <f t="shared" si="48"/>
        <v>0</v>
      </c>
      <c r="BX18" s="242">
        <f t="shared" si="49"/>
        <v>0</v>
      </c>
    </row>
    <row r="19" spans="1:76" s="181" customFormat="1" ht="23.25" customHeight="1" x14ac:dyDescent="0.2">
      <c r="A19" s="380" t="s">
        <v>20</v>
      </c>
      <c r="B19" s="375" t="s">
        <v>65</v>
      </c>
      <c r="C19" s="201" t="s">
        <v>70</v>
      </c>
      <c r="D19" s="247" t="s">
        <v>81</v>
      </c>
      <c r="E19" s="261">
        <v>11229151</v>
      </c>
      <c r="F19" s="198">
        <v>6</v>
      </c>
      <c r="G19" s="258">
        <v>5</v>
      </c>
      <c r="H19" s="245"/>
      <c r="I19" s="245"/>
      <c r="J19" s="245">
        <f>630*2</f>
        <v>1260</v>
      </c>
      <c r="K19" s="212">
        <v>5.2660999999999998</v>
      </c>
      <c r="L19" s="225">
        <v>652</v>
      </c>
      <c r="M19" s="212">
        <f t="shared" si="0"/>
        <v>5.2660999999999998</v>
      </c>
      <c r="N19" s="224">
        <v>652</v>
      </c>
      <c r="O19" s="157">
        <f t="shared" si="1"/>
        <v>3433.4971999999998</v>
      </c>
      <c r="P19" s="157">
        <f t="shared" si="2"/>
        <v>3087</v>
      </c>
      <c r="Q19" s="157">
        <f t="shared" si="3"/>
        <v>4347</v>
      </c>
      <c r="R19" s="209">
        <f t="shared" si="4"/>
        <v>0.78985442834138486</v>
      </c>
      <c r="S19" s="222">
        <f t="shared" si="5"/>
        <v>78.985442834138482</v>
      </c>
      <c r="T19" s="251">
        <v>80</v>
      </c>
      <c r="U19" s="220">
        <f t="shared" si="6"/>
        <v>468.96185032566797</v>
      </c>
      <c r="V19" s="219">
        <f t="shared" si="7"/>
        <v>5.2660999999999998</v>
      </c>
      <c r="W19" s="223"/>
      <c r="X19" s="218">
        <f t="shared" si="8"/>
        <v>0</v>
      </c>
      <c r="Y19" s="187">
        <f t="shared" si="9"/>
        <v>0</v>
      </c>
      <c r="Z19" s="217">
        <f t="shared" si="10"/>
        <v>0</v>
      </c>
      <c r="AA19" s="185">
        <f t="shared" si="11"/>
        <v>62.095238095238095</v>
      </c>
      <c r="AB19" s="214">
        <v>20</v>
      </c>
      <c r="AC19" s="215">
        <f t="shared" si="12"/>
        <v>0.25440096618357488</v>
      </c>
      <c r="AD19" s="214">
        <f t="shared" si="13"/>
        <v>105.322</v>
      </c>
      <c r="AE19" s="214">
        <f t="shared" si="14"/>
        <v>1105.8810000000001</v>
      </c>
      <c r="AF19" s="216">
        <f t="shared" si="50"/>
        <v>124.19047619047619</v>
      </c>
      <c r="AG19" s="214">
        <v>95</v>
      </c>
      <c r="AH19" s="215">
        <f t="shared" si="15"/>
        <v>0.60420229468599029</v>
      </c>
      <c r="AI19" s="214">
        <f t="shared" si="16"/>
        <v>500.27949999999998</v>
      </c>
      <c r="AJ19" s="214">
        <f t="shared" si="17"/>
        <v>2626.4673749999997</v>
      </c>
      <c r="AK19" s="185">
        <f t="shared" si="18"/>
        <v>186.28571428571428</v>
      </c>
      <c r="AL19" s="214">
        <v>165</v>
      </c>
      <c r="AM19" s="215">
        <f t="shared" si="19"/>
        <v>0.69960265700483082</v>
      </c>
      <c r="AN19" s="214">
        <f t="shared" si="20"/>
        <v>868.90649999999994</v>
      </c>
      <c r="AO19" s="214">
        <f t="shared" si="21"/>
        <v>3041.1727499999997</v>
      </c>
      <c r="AP19" s="185">
        <f t="shared" si="22"/>
        <v>248.38095238095238</v>
      </c>
      <c r="AQ19" s="214"/>
      <c r="AR19" s="215">
        <f t="shared" si="23"/>
        <v>0</v>
      </c>
      <c r="AS19" s="214">
        <f t="shared" si="24"/>
        <v>0</v>
      </c>
      <c r="AT19" s="214">
        <f t="shared" si="25"/>
        <v>0</v>
      </c>
      <c r="AU19" s="185">
        <f t="shared" si="26"/>
        <v>279.42857142857144</v>
      </c>
      <c r="AV19" s="214"/>
      <c r="AW19" s="215">
        <f t="shared" si="27"/>
        <v>0</v>
      </c>
      <c r="AX19" s="214">
        <f t="shared" si="28"/>
        <v>0</v>
      </c>
      <c r="AY19" s="214">
        <f t="shared" si="29"/>
        <v>0</v>
      </c>
      <c r="AZ19" s="185">
        <f t="shared" si="30"/>
        <v>341.52380952380952</v>
      </c>
      <c r="BA19" s="214"/>
      <c r="BB19" s="215">
        <f t="shared" si="31"/>
        <v>0</v>
      </c>
      <c r="BC19" s="214">
        <f t="shared" si="32"/>
        <v>0</v>
      </c>
      <c r="BD19" s="214">
        <f t="shared" si="33"/>
        <v>0</v>
      </c>
      <c r="BE19" s="185">
        <f t="shared" si="34"/>
        <v>403.61904761904759</v>
      </c>
      <c r="BF19" s="214"/>
      <c r="BG19" s="215">
        <f t="shared" si="35"/>
        <v>0</v>
      </c>
      <c r="BH19" s="214">
        <f t="shared" si="36"/>
        <v>0</v>
      </c>
      <c r="BI19" s="214">
        <f t="shared" si="37"/>
        <v>0</v>
      </c>
      <c r="BJ19" s="185">
        <f t="shared" si="38"/>
        <v>465.71428571428572</v>
      </c>
      <c r="BK19" s="214"/>
      <c r="BL19" s="215">
        <f t="shared" si="39"/>
        <v>0</v>
      </c>
      <c r="BM19" s="214">
        <f t="shared" si="40"/>
        <v>0</v>
      </c>
      <c r="BN19" s="214">
        <f t="shared" si="41"/>
        <v>0</v>
      </c>
      <c r="BO19" s="185">
        <f t="shared" si="42"/>
        <v>527.80952380952385</v>
      </c>
      <c r="BP19" s="214"/>
      <c r="BQ19" s="215">
        <f t="shared" si="43"/>
        <v>0</v>
      </c>
      <c r="BR19" s="214">
        <f t="shared" si="44"/>
        <v>0</v>
      </c>
      <c r="BS19" s="214">
        <f t="shared" si="45"/>
        <v>0</v>
      </c>
      <c r="BT19" s="185">
        <f t="shared" si="46"/>
        <v>589.90476190476193</v>
      </c>
      <c r="BU19" s="214"/>
      <c r="BV19" s="215">
        <f t="shared" si="47"/>
        <v>0</v>
      </c>
      <c r="BW19" s="242">
        <f t="shared" si="48"/>
        <v>0</v>
      </c>
      <c r="BX19" s="242">
        <f t="shared" si="49"/>
        <v>0</v>
      </c>
    </row>
    <row r="20" spans="1:76" s="181" customFormat="1" ht="23.25" customHeight="1" x14ac:dyDescent="0.2">
      <c r="A20" s="380" t="s">
        <v>20</v>
      </c>
      <c r="B20" s="375" t="s">
        <v>65</v>
      </c>
      <c r="C20" s="201" t="s">
        <v>70</v>
      </c>
      <c r="D20" s="247" t="s">
        <v>80</v>
      </c>
      <c r="E20" s="261">
        <v>11173458</v>
      </c>
      <c r="F20" s="198">
        <v>7</v>
      </c>
      <c r="G20" s="258">
        <v>6</v>
      </c>
      <c r="H20" s="245"/>
      <c r="I20" s="245"/>
      <c r="J20" s="245">
        <v>630</v>
      </c>
      <c r="K20" s="212">
        <v>3.7639999999999998</v>
      </c>
      <c r="L20" s="225">
        <v>694</v>
      </c>
      <c r="M20" s="212">
        <f t="shared" si="0"/>
        <v>3.7639999999999998</v>
      </c>
      <c r="N20" s="224">
        <v>694</v>
      </c>
      <c r="O20" s="157">
        <f t="shared" si="1"/>
        <v>2612.2159999999999</v>
      </c>
      <c r="P20" s="157">
        <f t="shared" si="2"/>
        <v>3704.3999999999996</v>
      </c>
      <c r="Q20" s="157">
        <f t="shared" si="3"/>
        <v>4334.3999999999996</v>
      </c>
      <c r="R20" s="209">
        <f t="shared" si="4"/>
        <v>0.60267072720561099</v>
      </c>
      <c r="S20" s="222">
        <v>55</v>
      </c>
      <c r="T20" s="251">
        <v>60.5</v>
      </c>
      <c r="U20" s="220">
        <f t="shared" si="6"/>
        <v>595.42029755579165</v>
      </c>
      <c r="V20" s="219">
        <f t="shared" si="7"/>
        <v>3.7639999999999998</v>
      </c>
      <c r="W20" s="223"/>
      <c r="X20" s="218">
        <f t="shared" si="8"/>
        <v>0</v>
      </c>
      <c r="Y20" s="187">
        <f t="shared" si="9"/>
        <v>0</v>
      </c>
      <c r="Z20" s="217">
        <f t="shared" si="10"/>
        <v>0</v>
      </c>
      <c r="AA20" s="185">
        <f t="shared" si="11"/>
        <v>66.095238095238102</v>
      </c>
      <c r="AB20" s="214">
        <v>20</v>
      </c>
      <c r="AC20" s="215">
        <f t="shared" si="12"/>
        <v>0.18236434108527136</v>
      </c>
      <c r="AD20" s="214">
        <f t="shared" si="13"/>
        <v>75.28</v>
      </c>
      <c r="AE20" s="214">
        <f t="shared" si="14"/>
        <v>790.44</v>
      </c>
      <c r="AF20" s="216">
        <f t="shared" si="50"/>
        <v>132.1904761904762</v>
      </c>
      <c r="AG20" s="214">
        <v>70</v>
      </c>
      <c r="AH20" s="215">
        <f t="shared" si="15"/>
        <v>0.31913759689922477</v>
      </c>
      <c r="AI20" s="214">
        <f t="shared" si="16"/>
        <v>263.47999999999996</v>
      </c>
      <c r="AJ20" s="214">
        <f t="shared" si="17"/>
        <v>1383.2699999999998</v>
      </c>
      <c r="AK20" s="185">
        <f t="shared" si="18"/>
        <v>198.28571428571431</v>
      </c>
      <c r="AL20" s="214">
        <v>120</v>
      </c>
      <c r="AM20" s="215">
        <f t="shared" si="19"/>
        <v>0.36472868217054261</v>
      </c>
      <c r="AN20" s="214">
        <f t="shared" si="20"/>
        <v>451.67999999999995</v>
      </c>
      <c r="AO20" s="214">
        <f t="shared" si="21"/>
        <v>1580.8799999999997</v>
      </c>
      <c r="AP20" s="185">
        <f t="shared" si="22"/>
        <v>264.38095238095241</v>
      </c>
      <c r="AQ20" s="214"/>
      <c r="AR20" s="215">
        <f t="shared" si="23"/>
        <v>0</v>
      </c>
      <c r="AS20" s="214">
        <f t="shared" si="24"/>
        <v>0</v>
      </c>
      <c r="AT20" s="214">
        <f t="shared" si="25"/>
        <v>0</v>
      </c>
      <c r="AU20" s="185">
        <f t="shared" si="26"/>
        <v>297.42857142857144</v>
      </c>
      <c r="AV20" s="214"/>
      <c r="AW20" s="215">
        <f t="shared" si="27"/>
        <v>0</v>
      </c>
      <c r="AX20" s="214">
        <f t="shared" si="28"/>
        <v>0</v>
      </c>
      <c r="AY20" s="214">
        <f t="shared" si="29"/>
        <v>0</v>
      </c>
      <c r="AZ20" s="185">
        <f t="shared" si="30"/>
        <v>363.52380952380958</v>
      </c>
      <c r="BA20" s="214"/>
      <c r="BB20" s="215">
        <f t="shared" si="31"/>
        <v>0</v>
      </c>
      <c r="BC20" s="214">
        <f t="shared" si="32"/>
        <v>0</v>
      </c>
      <c r="BD20" s="214">
        <f t="shared" si="33"/>
        <v>0</v>
      </c>
      <c r="BE20" s="185">
        <f t="shared" si="34"/>
        <v>429.61904761904765</v>
      </c>
      <c r="BF20" s="214"/>
      <c r="BG20" s="215">
        <f t="shared" si="35"/>
        <v>0</v>
      </c>
      <c r="BH20" s="214">
        <f t="shared" si="36"/>
        <v>0</v>
      </c>
      <c r="BI20" s="214">
        <f t="shared" si="37"/>
        <v>0</v>
      </c>
      <c r="BJ20" s="185">
        <f t="shared" si="38"/>
        <v>495.71428571428578</v>
      </c>
      <c r="BK20" s="214"/>
      <c r="BL20" s="215">
        <f t="shared" si="39"/>
        <v>0</v>
      </c>
      <c r="BM20" s="214">
        <f t="shared" si="40"/>
        <v>0</v>
      </c>
      <c r="BN20" s="214">
        <f t="shared" si="41"/>
        <v>0</v>
      </c>
      <c r="BO20" s="185">
        <f t="shared" si="42"/>
        <v>561.80952380952385</v>
      </c>
      <c r="BP20" s="214"/>
      <c r="BQ20" s="215">
        <f t="shared" si="43"/>
        <v>0</v>
      </c>
      <c r="BR20" s="214">
        <f t="shared" si="44"/>
        <v>0</v>
      </c>
      <c r="BS20" s="214">
        <f t="shared" si="45"/>
        <v>0</v>
      </c>
      <c r="BT20" s="185">
        <f t="shared" si="46"/>
        <v>627.90476190476193</v>
      </c>
      <c r="BU20" s="214"/>
      <c r="BV20" s="215">
        <f t="shared" si="47"/>
        <v>0</v>
      </c>
      <c r="BW20" s="242">
        <f t="shared" si="48"/>
        <v>0</v>
      </c>
      <c r="BX20" s="242">
        <f t="shared" si="49"/>
        <v>0</v>
      </c>
    </row>
    <row r="21" spans="1:76" s="181" customFormat="1" ht="23.25" customHeight="1" x14ac:dyDescent="0.2">
      <c r="A21" s="380" t="s">
        <v>20</v>
      </c>
      <c r="B21" s="375" t="s">
        <v>65</v>
      </c>
      <c r="C21" s="201" t="s">
        <v>70</v>
      </c>
      <c r="D21" s="247" t="s">
        <v>79</v>
      </c>
      <c r="E21" s="261">
        <v>11229151</v>
      </c>
      <c r="F21" s="198">
        <v>7</v>
      </c>
      <c r="G21" s="258">
        <v>7</v>
      </c>
      <c r="H21" s="246"/>
      <c r="I21" s="245"/>
      <c r="J21" s="245"/>
      <c r="K21" s="212">
        <v>5.2992999999999997</v>
      </c>
      <c r="L21" s="225">
        <v>795</v>
      </c>
      <c r="M21" s="212">
        <f t="shared" si="0"/>
        <v>5.2992999999999997</v>
      </c>
      <c r="N21" s="224">
        <v>795</v>
      </c>
      <c r="O21" s="157">
        <f t="shared" si="1"/>
        <v>4212.9434999999994</v>
      </c>
      <c r="P21" s="157">
        <f t="shared" si="2"/>
        <v>4321.8</v>
      </c>
      <c r="Q21" s="157">
        <f t="shared" si="3"/>
        <v>4321.8</v>
      </c>
      <c r="R21" s="209">
        <f t="shared" si="4"/>
        <v>0.9748122310148547</v>
      </c>
      <c r="S21" s="222">
        <f t="shared" si="5"/>
        <v>97.481223101485469</v>
      </c>
      <c r="T21" s="243">
        <v>97.5</v>
      </c>
      <c r="U21" s="220">
        <f t="shared" si="6"/>
        <v>795.1531334327176</v>
      </c>
      <c r="V21" s="219">
        <f t="shared" si="7"/>
        <v>5.2992999999999997</v>
      </c>
      <c r="W21" s="223"/>
      <c r="X21" s="218">
        <f t="shared" si="8"/>
        <v>0</v>
      </c>
      <c r="Y21" s="187">
        <f t="shared" si="9"/>
        <v>0</v>
      </c>
      <c r="Z21" s="217">
        <f t="shared" si="10"/>
        <v>0</v>
      </c>
      <c r="AA21" s="185">
        <f t="shared" si="11"/>
        <v>75.714285714285708</v>
      </c>
      <c r="AB21" s="214">
        <v>60</v>
      </c>
      <c r="AC21" s="215">
        <f t="shared" si="12"/>
        <v>0.77249271137026232</v>
      </c>
      <c r="AD21" s="214">
        <f t="shared" si="13"/>
        <v>317.95799999999997</v>
      </c>
      <c r="AE21" s="214">
        <f t="shared" si="14"/>
        <v>3338.5589999999997</v>
      </c>
      <c r="AF21" s="216">
        <f t="shared" si="50"/>
        <v>151.42857142857142</v>
      </c>
      <c r="AG21" s="214">
        <v>120</v>
      </c>
      <c r="AH21" s="215">
        <f t="shared" si="15"/>
        <v>0.77249271137026232</v>
      </c>
      <c r="AI21" s="214">
        <f t="shared" si="16"/>
        <v>635.91599999999994</v>
      </c>
      <c r="AJ21" s="214">
        <f t="shared" si="17"/>
        <v>3338.5589999999997</v>
      </c>
      <c r="AK21" s="185">
        <f t="shared" si="18"/>
        <v>227.14285714285711</v>
      </c>
      <c r="AL21" s="214">
        <v>180</v>
      </c>
      <c r="AM21" s="215">
        <f t="shared" si="19"/>
        <v>0.77249271137026232</v>
      </c>
      <c r="AN21" s="214">
        <f t="shared" si="20"/>
        <v>953.87399999999991</v>
      </c>
      <c r="AO21" s="214">
        <f t="shared" si="21"/>
        <v>3338.5589999999997</v>
      </c>
      <c r="AP21" s="185">
        <f t="shared" si="22"/>
        <v>302.85714285714283</v>
      </c>
      <c r="AQ21" s="214"/>
      <c r="AR21" s="215">
        <f t="shared" si="23"/>
        <v>0</v>
      </c>
      <c r="AS21" s="214">
        <f t="shared" si="24"/>
        <v>0</v>
      </c>
      <c r="AT21" s="214">
        <f t="shared" si="25"/>
        <v>0</v>
      </c>
      <c r="AU21" s="185">
        <f t="shared" si="26"/>
        <v>340.71428571428567</v>
      </c>
      <c r="AV21" s="214"/>
      <c r="AW21" s="215">
        <f t="shared" si="27"/>
        <v>0</v>
      </c>
      <c r="AX21" s="214">
        <f t="shared" si="28"/>
        <v>0</v>
      </c>
      <c r="AY21" s="214">
        <f t="shared" si="29"/>
        <v>0</v>
      </c>
      <c r="AZ21" s="185">
        <f t="shared" si="30"/>
        <v>416.42857142857139</v>
      </c>
      <c r="BA21" s="214"/>
      <c r="BB21" s="215">
        <f t="shared" si="31"/>
        <v>0</v>
      </c>
      <c r="BC21" s="214">
        <f t="shared" si="32"/>
        <v>0</v>
      </c>
      <c r="BD21" s="214">
        <f t="shared" si="33"/>
        <v>0</v>
      </c>
      <c r="BE21" s="185">
        <f t="shared" si="34"/>
        <v>492.14285714285711</v>
      </c>
      <c r="BF21" s="214"/>
      <c r="BG21" s="215">
        <f t="shared" si="35"/>
        <v>0</v>
      </c>
      <c r="BH21" s="214">
        <f t="shared" si="36"/>
        <v>0</v>
      </c>
      <c r="BI21" s="214">
        <f t="shared" si="37"/>
        <v>0</v>
      </c>
      <c r="BJ21" s="185">
        <f t="shared" si="38"/>
        <v>567.85714285714278</v>
      </c>
      <c r="BK21" s="214"/>
      <c r="BL21" s="215">
        <f t="shared" si="39"/>
        <v>0</v>
      </c>
      <c r="BM21" s="214">
        <f t="shared" si="40"/>
        <v>0</v>
      </c>
      <c r="BN21" s="214">
        <f t="shared" si="41"/>
        <v>0</v>
      </c>
      <c r="BO21" s="185">
        <f t="shared" si="42"/>
        <v>643.57142857142856</v>
      </c>
      <c r="BP21" s="214"/>
      <c r="BQ21" s="215">
        <f t="shared" si="43"/>
        <v>0</v>
      </c>
      <c r="BR21" s="214">
        <f t="shared" si="44"/>
        <v>0</v>
      </c>
      <c r="BS21" s="214">
        <f t="shared" si="45"/>
        <v>0</v>
      </c>
      <c r="BT21" s="185">
        <f t="shared" si="46"/>
        <v>719.28571428571422</v>
      </c>
      <c r="BU21" s="214"/>
      <c r="BV21" s="215">
        <f t="shared" si="47"/>
        <v>0</v>
      </c>
      <c r="BW21" s="242">
        <f t="shared" si="48"/>
        <v>0</v>
      </c>
      <c r="BX21" s="242">
        <f t="shared" si="49"/>
        <v>0</v>
      </c>
    </row>
    <row r="22" spans="1:76" s="181" customFormat="1" ht="23.25" customHeight="1" x14ac:dyDescent="0.2">
      <c r="A22" s="380" t="s">
        <v>20</v>
      </c>
      <c r="B22" s="375" t="s">
        <v>65</v>
      </c>
      <c r="C22" s="201" t="s">
        <v>70</v>
      </c>
      <c r="D22" s="247" t="s">
        <v>78</v>
      </c>
      <c r="E22" s="261">
        <v>11229151</v>
      </c>
      <c r="F22" s="198">
        <v>6</v>
      </c>
      <c r="G22" s="258">
        <v>6</v>
      </c>
      <c r="H22" s="245"/>
      <c r="I22" s="246"/>
      <c r="J22" s="245">
        <v>630</v>
      </c>
      <c r="K22" s="212">
        <v>5.2992999999999997</v>
      </c>
      <c r="L22" s="225">
        <v>696</v>
      </c>
      <c r="M22" s="212">
        <f t="shared" si="0"/>
        <v>5.2992999999999997</v>
      </c>
      <c r="N22" s="224">
        <v>696</v>
      </c>
      <c r="O22" s="157">
        <f t="shared" si="1"/>
        <v>3688.3127999999997</v>
      </c>
      <c r="P22" s="157">
        <f t="shared" si="2"/>
        <v>3704.3999999999996</v>
      </c>
      <c r="Q22" s="157">
        <f t="shared" si="3"/>
        <v>4334.3999999999996</v>
      </c>
      <c r="R22" s="209">
        <f t="shared" si="4"/>
        <v>0.85093964562569213</v>
      </c>
      <c r="S22" s="222">
        <f t="shared" si="5"/>
        <v>85.093964562569212</v>
      </c>
      <c r="T22" s="251">
        <v>85</v>
      </c>
      <c r="U22" s="220">
        <f t="shared" si="6"/>
        <v>594.18036344422842</v>
      </c>
      <c r="V22" s="219">
        <f t="shared" si="7"/>
        <v>5.2992999999999997</v>
      </c>
      <c r="W22" s="223"/>
      <c r="X22" s="218">
        <f t="shared" si="8"/>
        <v>0</v>
      </c>
      <c r="Y22" s="187">
        <f t="shared" si="9"/>
        <v>0</v>
      </c>
      <c r="Z22" s="217">
        <f t="shared" si="10"/>
        <v>0</v>
      </c>
      <c r="AA22" s="185">
        <f t="shared" si="11"/>
        <v>66.285714285714292</v>
      </c>
      <c r="AB22" s="214">
        <v>76</v>
      </c>
      <c r="AC22" s="215">
        <f t="shared" si="12"/>
        <v>0.97564631782945732</v>
      </c>
      <c r="AD22" s="214">
        <f t="shared" si="13"/>
        <v>402.74679999999995</v>
      </c>
      <c r="AE22" s="214">
        <f t="shared" si="14"/>
        <v>4228.8413999999993</v>
      </c>
      <c r="AF22" s="216">
        <f t="shared" si="50"/>
        <v>132.57142857142858</v>
      </c>
      <c r="AG22" s="214">
        <v>150</v>
      </c>
      <c r="AH22" s="215">
        <f t="shared" si="15"/>
        <v>0.9628088662790697</v>
      </c>
      <c r="AI22" s="214">
        <f t="shared" si="16"/>
        <v>794.89499999999998</v>
      </c>
      <c r="AJ22" s="214">
        <f t="shared" si="17"/>
        <v>4173.1987499999996</v>
      </c>
      <c r="AK22" s="185">
        <f t="shared" si="18"/>
        <v>198.85714285714289</v>
      </c>
      <c r="AL22" s="214">
        <v>200</v>
      </c>
      <c r="AM22" s="215">
        <f t="shared" si="19"/>
        <v>0.85583010335917309</v>
      </c>
      <c r="AN22" s="214">
        <f t="shared" si="20"/>
        <v>1059.8599999999999</v>
      </c>
      <c r="AO22" s="214">
        <f t="shared" si="21"/>
        <v>3709.5099999999998</v>
      </c>
      <c r="AP22" s="185">
        <f t="shared" si="22"/>
        <v>265.14285714285717</v>
      </c>
      <c r="AQ22" s="214"/>
      <c r="AR22" s="215">
        <f t="shared" si="23"/>
        <v>0</v>
      </c>
      <c r="AS22" s="214">
        <f t="shared" si="24"/>
        <v>0</v>
      </c>
      <c r="AT22" s="214">
        <f t="shared" si="25"/>
        <v>0</v>
      </c>
      <c r="AU22" s="185">
        <f t="shared" si="26"/>
        <v>298.28571428571433</v>
      </c>
      <c r="AV22" s="214"/>
      <c r="AW22" s="215">
        <f t="shared" si="27"/>
        <v>0</v>
      </c>
      <c r="AX22" s="214">
        <f t="shared" si="28"/>
        <v>0</v>
      </c>
      <c r="AY22" s="214">
        <f t="shared" si="29"/>
        <v>0</v>
      </c>
      <c r="AZ22" s="185">
        <f t="shared" si="30"/>
        <v>364.57142857142861</v>
      </c>
      <c r="BA22" s="214"/>
      <c r="BB22" s="215">
        <f t="shared" si="31"/>
        <v>0</v>
      </c>
      <c r="BC22" s="214">
        <f t="shared" si="32"/>
        <v>0</v>
      </c>
      <c r="BD22" s="214">
        <f t="shared" si="33"/>
        <v>0</v>
      </c>
      <c r="BE22" s="185">
        <f t="shared" si="34"/>
        <v>430.85714285714289</v>
      </c>
      <c r="BF22" s="214"/>
      <c r="BG22" s="215">
        <f t="shared" si="35"/>
        <v>0</v>
      </c>
      <c r="BH22" s="214">
        <f t="shared" si="36"/>
        <v>0</v>
      </c>
      <c r="BI22" s="214">
        <f t="shared" si="37"/>
        <v>0</v>
      </c>
      <c r="BJ22" s="185">
        <f t="shared" si="38"/>
        <v>497.14285714285717</v>
      </c>
      <c r="BK22" s="214"/>
      <c r="BL22" s="215">
        <f t="shared" si="39"/>
        <v>0</v>
      </c>
      <c r="BM22" s="214">
        <f t="shared" si="40"/>
        <v>0</v>
      </c>
      <c r="BN22" s="214">
        <f t="shared" si="41"/>
        <v>0</v>
      </c>
      <c r="BO22" s="185">
        <f t="shared" si="42"/>
        <v>563.42857142857144</v>
      </c>
      <c r="BP22" s="214"/>
      <c r="BQ22" s="215">
        <f t="shared" si="43"/>
        <v>0</v>
      </c>
      <c r="BR22" s="214">
        <f t="shared" si="44"/>
        <v>0</v>
      </c>
      <c r="BS22" s="214">
        <f t="shared" si="45"/>
        <v>0</v>
      </c>
      <c r="BT22" s="185">
        <f t="shared" si="46"/>
        <v>629.71428571428578</v>
      </c>
      <c r="BU22" s="214"/>
      <c r="BV22" s="215">
        <f t="shared" si="47"/>
        <v>0</v>
      </c>
      <c r="BW22" s="242">
        <f t="shared" si="48"/>
        <v>0</v>
      </c>
      <c r="BX22" s="242">
        <f t="shared" si="49"/>
        <v>0</v>
      </c>
    </row>
    <row r="23" spans="1:76" s="181" customFormat="1" ht="23.25" customHeight="1" x14ac:dyDescent="0.2">
      <c r="A23" s="380" t="s">
        <v>20</v>
      </c>
      <c r="B23" s="375" t="s">
        <v>72</v>
      </c>
      <c r="C23" s="201" t="s">
        <v>70</v>
      </c>
      <c r="D23" s="247" t="s">
        <v>77</v>
      </c>
      <c r="E23" s="261">
        <v>11173458</v>
      </c>
      <c r="F23" s="198">
        <v>7</v>
      </c>
      <c r="G23" s="258">
        <v>7</v>
      </c>
      <c r="H23" s="245"/>
      <c r="I23" s="245"/>
      <c r="J23" s="245"/>
      <c r="K23" s="212">
        <v>3.7639999999999998</v>
      </c>
      <c r="L23" s="225">
        <v>919</v>
      </c>
      <c r="M23" s="212">
        <f t="shared" si="0"/>
        <v>3.7639999999999998</v>
      </c>
      <c r="N23" s="224">
        <v>919</v>
      </c>
      <c r="O23" s="157">
        <f t="shared" si="1"/>
        <v>3459.116</v>
      </c>
      <c r="P23" s="157">
        <f t="shared" si="2"/>
        <v>4321.8</v>
      </c>
      <c r="Q23" s="157">
        <f t="shared" si="3"/>
        <v>4321.8</v>
      </c>
      <c r="R23" s="209">
        <f t="shared" si="4"/>
        <v>0.80038780137905496</v>
      </c>
      <c r="S23" s="222">
        <f t="shared" si="5"/>
        <v>80.038780137905491</v>
      </c>
      <c r="T23" s="251">
        <v>80</v>
      </c>
      <c r="U23" s="220">
        <f t="shared" si="6"/>
        <v>918.5547290116898</v>
      </c>
      <c r="V23" s="219">
        <f t="shared" si="7"/>
        <v>3.7639999999999998</v>
      </c>
      <c r="W23" s="223"/>
      <c r="X23" s="218">
        <f t="shared" si="8"/>
        <v>0</v>
      </c>
      <c r="Y23" s="187">
        <f t="shared" si="9"/>
        <v>0</v>
      </c>
      <c r="Z23" s="217">
        <f t="shared" si="10"/>
        <v>0</v>
      </c>
      <c r="AA23" s="185">
        <f t="shared" si="11"/>
        <v>87.523809523809518</v>
      </c>
      <c r="AB23" s="214">
        <v>88</v>
      </c>
      <c r="AC23" s="215">
        <f t="shared" si="12"/>
        <v>0.80474246841593766</v>
      </c>
      <c r="AD23" s="214">
        <f t="shared" si="13"/>
        <v>331.23199999999997</v>
      </c>
      <c r="AE23" s="214">
        <f t="shared" si="14"/>
        <v>3477.9359999999997</v>
      </c>
      <c r="AF23" s="216">
        <f t="shared" si="50"/>
        <v>175.04761904761904</v>
      </c>
      <c r="AG23" s="214">
        <v>180</v>
      </c>
      <c r="AH23" s="215">
        <f t="shared" si="15"/>
        <v>0.82303206997084544</v>
      </c>
      <c r="AI23" s="214">
        <f t="shared" si="16"/>
        <v>677.52</v>
      </c>
      <c r="AJ23" s="214">
        <f t="shared" si="17"/>
        <v>3556.98</v>
      </c>
      <c r="AK23" s="185">
        <f t="shared" si="18"/>
        <v>262.57142857142856</v>
      </c>
      <c r="AL23" s="214">
        <v>264</v>
      </c>
      <c r="AM23" s="215">
        <f t="shared" si="19"/>
        <v>0.80474246841593766</v>
      </c>
      <c r="AN23" s="214">
        <f t="shared" si="20"/>
        <v>993.69599999999991</v>
      </c>
      <c r="AO23" s="214">
        <f t="shared" si="21"/>
        <v>3477.9359999999997</v>
      </c>
      <c r="AP23" s="185">
        <f t="shared" si="22"/>
        <v>350.09523809523807</v>
      </c>
      <c r="AQ23" s="214"/>
      <c r="AR23" s="215">
        <f t="shared" si="23"/>
        <v>0</v>
      </c>
      <c r="AS23" s="214">
        <f t="shared" si="24"/>
        <v>0</v>
      </c>
      <c r="AT23" s="214">
        <f t="shared" si="25"/>
        <v>0</v>
      </c>
      <c r="AU23" s="185">
        <f t="shared" si="26"/>
        <v>393.85714285714283</v>
      </c>
      <c r="AV23" s="214"/>
      <c r="AW23" s="215">
        <f t="shared" si="27"/>
        <v>0</v>
      </c>
      <c r="AX23" s="214">
        <f t="shared" si="28"/>
        <v>0</v>
      </c>
      <c r="AY23" s="214">
        <f t="shared" si="29"/>
        <v>0</v>
      </c>
      <c r="AZ23" s="185">
        <f t="shared" si="30"/>
        <v>481.38095238095235</v>
      </c>
      <c r="BA23" s="214"/>
      <c r="BB23" s="215">
        <f t="shared" si="31"/>
        <v>0</v>
      </c>
      <c r="BC23" s="214">
        <f t="shared" si="32"/>
        <v>0</v>
      </c>
      <c r="BD23" s="214">
        <f t="shared" si="33"/>
        <v>0</v>
      </c>
      <c r="BE23" s="185">
        <f t="shared" si="34"/>
        <v>568.90476190476193</v>
      </c>
      <c r="BF23" s="214"/>
      <c r="BG23" s="215">
        <f t="shared" si="35"/>
        <v>0</v>
      </c>
      <c r="BH23" s="214">
        <f t="shared" si="36"/>
        <v>0</v>
      </c>
      <c r="BI23" s="214">
        <f t="shared" si="37"/>
        <v>0</v>
      </c>
      <c r="BJ23" s="185">
        <f t="shared" si="38"/>
        <v>656.42857142857133</v>
      </c>
      <c r="BK23" s="214"/>
      <c r="BL23" s="215">
        <f t="shared" si="39"/>
        <v>0</v>
      </c>
      <c r="BM23" s="214">
        <f t="shared" si="40"/>
        <v>0</v>
      </c>
      <c r="BN23" s="214">
        <f t="shared" si="41"/>
        <v>0</v>
      </c>
      <c r="BO23" s="185">
        <f t="shared" si="42"/>
        <v>743.95238095238096</v>
      </c>
      <c r="BP23" s="214"/>
      <c r="BQ23" s="215">
        <f t="shared" si="43"/>
        <v>0</v>
      </c>
      <c r="BR23" s="214">
        <f t="shared" si="44"/>
        <v>0</v>
      </c>
      <c r="BS23" s="214">
        <f t="shared" si="45"/>
        <v>0</v>
      </c>
      <c r="BT23" s="185">
        <f t="shared" si="46"/>
        <v>831.47619047619037</v>
      </c>
      <c r="BU23" s="214"/>
      <c r="BV23" s="215">
        <f t="shared" si="47"/>
        <v>0</v>
      </c>
      <c r="BW23" s="242">
        <f t="shared" si="48"/>
        <v>0</v>
      </c>
      <c r="BX23" s="242">
        <f t="shared" si="49"/>
        <v>0</v>
      </c>
    </row>
    <row r="24" spans="1:76" s="181" customFormat="1" ht="23.25" customHeight="1" x14ac:dyDescent="0.2">
      <c r="A24" s="380" t="s">
        <v>20</v>
      </c>
      <c r="B24" s="375" t="s">
        <v>72</v>
      </c>
      <c r="C24" s="201" t="s">
        <v>70</v>
      </c>
      <c r="D24" s="247" t="s">
        <v>76</v>
      </c>
      <c r="E24" s="252">
        <v>11173458</v>
      </c>
      <c r="F24" s="198">
        <v>7</v>
      </c>
      <c r="G24" s="258">
        <v>7</v>
      </c>
      <c r="H24" s="246"/>
      <c r="I24" s="245"/>
      <c r="J24" s="245"/>
      <c r="K24" s="212">
        <v>3.7639999999999998</v>
      </c>
      <c r="L24" s="225">
        <v>660</v>
      </c>
      <c r="M24" s="212">
        <f t="shared" si="0"/>
        <v>3.7639999999999998</v>
      </c>
      <c r="N24" s="224">
        <v>660</v>
      </c>
      <c r="O24" s="157">
        <f t="shared" si="1"/>
        <v>2484.2399999999998</v>
      </c>
      <c r="P24" s="157">
        <f t="shared" si="2"/>
        <v>4321.8</v>
      </c>
      <c r="Q24" s="157">
        <f t="shared" si="3"/>
        <v>4321.8</v>
      </c>
      <c r="R24" s="209">
        <f t="shared" si="4"/>
        <v>0.57481604886852689</v>
      </c>
      <c r="S24" s="222">
        <f t="shared" si="5"/>
        <v>57.481604886852686</v>
      </c>
      <c r="T24" s="243">
        <v>57.5</v>
      </c>
      <c r="U24" s="220">
        <f t="shared" si="6"/>
        <v>660.21121147715201</v>
      </c>
      <c r="V24" s="219">
        <f t="shared" si="7"/>
        <v>3.7639999999999998</v>
      </c>
      <c r="W24" s="223"/>
      <c r="X24" s="218">
        <f t="shared" si="8"/>
        <v>0</v>
      </c>
      <c r="Y24" s="187">
        <f t="shared" si="9"/>
        <v>0</v>
      </c>
      <c r="Z24" s="217">
        <f t="shared" si="10"/>
        <v>0</v>
      </c>
      <c r="AA24" s="185">
        <f t="shared" si="11"/>
        <v>62.857142857142854</v>
      </c>
      <c r="AB24" s="214">
        <v>63</v>
      </c>
      <c r="AC24" s="215">
        <f t="shared" si="12"/>
        <v>0.57612244897959175</v>
      </c>
      <c r="AD24" s="214">
        <f t="shared" si="13"/>
        <v>237.13199999999998</v>
      </c>
      <c r="AE24" s="214">
        <f t="shared" si="14"/>
        <v>2489.886</v>
      </c>
      <c r="AF24" s="216">
        <f t="shared" si="50"/>
        <v>125.71428571428571</v>
      </c>
      <c r="AG24" s="214">
        <v>126</v>
      </c>
      <c r="AH24" s="215">
        <f t="shared" si="15"/>
        <v>0.57612244897959175</v>
      </c>
      <c r="AI24" s="214">
        <f t="shared" si="16"/>
        <v>474.26399999999995</v>
      </c>
      <c r="AJ24" s="214">
        <f t="shared" si="17"/>
        <v>2489.886</v>
      </c>
      <c r="AK24" s="185">
        <f t="shared" si="18"/>
        <v>188.57142857142856</v>
      </c>
      <c r="AL24" s="214">
        <v>189</v>
      </c>
      <c r="AM24" s="215">
        <f t="shared" si="19"/>
        <v>0.57612244897959175</v>
      </c>
      <c r="AN24" s="214">
        <f t="shared" si="20"/>
        <v>711.39599999999996</v>
      </c>
      <c r="AO24" s="214">
        <f t="shared" si="21"/>
        <v>2489.886</v>
      </c>
      <c r="AP24" s="185">
        <f t="shared" si="22"/>
        <v>251.42857142857142</v>
      </c>
      <c r="AQ24" s="214"/>
      <c r="AR24" s="215">
        <f t="shared" si="23"/>
        <v>0</v>
      </c>
      <c r="AS24" s="214">
        <f t="shared" si="24"/>
        <v>0</v>
      </c>
      <c r="AT24" s="214">
        <f t="shared" si="25"/>
        <v>0</v>
      </c>
      <c r="AU24" s="185">
        <f t="shared" si="26"/>
        <v>282.85714285714283</v>
      </c>
      <c r="AV24" s="214"/>
      <c r="AW24" s="215">
        <f t="shared" si="27"/>
        <v>0</v>
      </c>
      <c r="AX24" s="214">
        <f t="shared" si="28"/>
        <v>0</v>
      </c>
      <c r="AY24" s="214">
        <f t="shared" si="29"/>
        <v>0</v>
      </c>
      <c r="AZ24" s="185">
        <f t="shared" si="30"/>
        <v>345.71428571428572</v>
      </c>
      <c r="BA24" s="214"/>
      <c r="BB24" s="215">
        <f t="shared" si="31"/>
        <v>0</v>
      </c>
      <c r="BC24" s="214">
        <f t="shared" si="32"/>
        <v>0</v>
      </c>
      <c r="BD24" s="214">
        <f t="shared" si="33"/>
        <v>0</v>
      </c>
      <c r="BE24" s="185">
        <f t="shared" si="34"/>
        <v>408.57142857142856</v>
      </c>
      <c r="BF24" s="214"/>
      <c r="BG24" s="215">
        <f t="shared" si="35"/>
        <v>0</v>
      </c>
      <c r="BH24" s="214">
        <f t="shared" si="36"/>
        <v>0</v>
      </c>
      <c r="BI24" s="214">
        <f t="shared" si="37"/>
        <v>0</v>
      </c>
      <c r="BJ24" s="185">
        <f t="shared" si="38"/>
        <v>471.42857142857139</v>
      </c>
      <c r="BK24" s="214"/>
      <c r="BL24" s="215">
        <f t="shared" si="39"/>
        <v>0</v>
      </c>
      <c r="BM24" s="214">
        <f t="shared" si="40"/>
        <v>0</v>
      </c>
      <c r="BN24" s="214">
        <f t="shared" si="41"/>
        <v>0</v>
      </c>
      <c r="BO24" s="185">
        <f t="shared" si="42"/>
        <v>534.28571428571422</v>
      </c>
      <c r="BP24" s="214"/>
      <c r="BQ24" s="215">
        <f t="shared" si="43"/>
        <v>0</v>
      </c>
      <c r="BR24" s="214">
        <f t="shared" si="44"/>
        <v>0</v>
      </c>
      <c r="BS24" s="214">
        <f t="shared" si="45"/>
        <v>0</v>
      </c>
      <c r="BT24" s="185">
        <f t="shared" si="46"/>
        <v>597.14285714285711</v>
      </c>
      <c r="BU24" s="214"/>
      <c r="BV24" s="215">
        <f t="shared" si="47"/>
        <v>0</v>
      </c>
      <c r="BW24" s="242">
        <f t="shared" si="48"/>
        <v>0</v>
      </c>
      <c r="BX24" s="242">
        <f t="shared" si="49"/>
        <v>0</v>
      </c>
    </row>
    <row r="25" spans="1:76" s="181" customFormat="1" ht="22.5" customHeight="1" x14ac:dyDescent="0.2">
      <c r="A25" s="380" t="s">
        <v>20</v>
      </c>
      <c r="B25" s="375" t="s">
        <v>72</v>
      </c>
      <c r="C25" s="201" t="s">
        <v>70</v>
      </c>
      <c r="D25" s="247" t="s">
        <v>75</v>
      </c>
      <c r="E25" s="252">
        <v>11173458</v>
      </c>
      <c r="F25" s="198">
        <v>7</v>
      </c>
      <c r="G25" s="258">
        <v>7</v>
      </c>
      <c r="H25" s="246"/>
      <c r="I25" s="245"/>
      <c r="J25" s="245"/>
      <c r="K25" s="212">
        <v>3.7639999999999998</v>
      </c>
      <c r="L25" s="225">
        <v>753</v>
      </c>
      <c r="M25" s="212">
        <f t="shared" si="0"/>
        <v>3.7639999999999998</v>
      </c>
      <c r="N25" s="224">
        <v>753</v>
      </c>
      <c r="O25" s="157">
        <f t="shared" si="1"/>
        <v>2834.2919999999999</v>
      </c>
      <c r="P25" s="157">
        <f t="shared" si="2"/>
        <v>4321.8</v>
      </c>
      <c r="Q25" s="157">
        <f t="shared" si="3"/>
        <v>4321.8</v>
      </c>
      <c r="R25" s="209">
        <f t="shared" si="4"/>
        <v>0.65581285575454662</v>
      </c>
      <c r="S25" s="222">
        <f t="shared" si="5"/>
        <v>65.581285575454658</v>
      </c>
      <c r="T25" s="243">
        <v>65.599999999999994</v>
      </c>
      <c r="U25" s="220">
        <f t="shared" si="6"/>
        <v>753.21487778958556</v>
      </c>
      <c r="V25" s="219">
        <f t="shared" si="7"/>
        <v>3.7639999999999998</v>
      </c>
      <c r="W25" s="223"/>
      <c r="X25" s="218">
        <f t="shared" si="8"/>
        <v>0</v>
      </c>
      <c r="Y25" s="187">
        <f t="shared" si="9"/>
        <v>0</v>
      </c>
      <c r="Z25" s="217">
        <f t="shared" si="10"/>
        <v>0</v>
      </c>
      <c r="AA25" s="185">
        <f t="shared" si="11"/>
        <v>71.714285714285708</v>
      </c>
      <c r="AB25" s="214">
        <v>65</v>
      </c>
      <c r="AC25" s="215">
        <f t="shared" si="12"/>
        <v>0.59441205053449941</v>
      </c>
      <c r="AD25" s="214">
        <f t="shared" si="13"/>
        <v>244.66</v>
      </c>
      <c r="AE25" s="214">
        <f t="shared" si="14"/>
        <v>2568.9299999999998</v>
      </c>
      <c r="AF25" s="216">
        <f t="shared" si="50"/>
        <v>143.42857142857142</v>
      </c>
      <c r="AG25" s="214">
        <v>149</v>
      </c>
      <c r="AH25" s="215">
        <f t="shared" si="15"/>
        <v>0.68128765792031099</v>
      </c>
      <c r="AI25" s="214">
        <f t="shared" si="16"/>
        <v>560.83600000000001</v>
      </c>
      <c r="AJ25" s="214">
        <f t="shared" si="17"/>
        <v>2944.3890000000001</v>
      </c>
      <c r="AK25" s="185">
        <f t="shared" si="18"/>
        <v>215.14285714285711</v>
      </c>
      <c r="AL25" s="214">
        <v>220</v>
      </c>
      <c r="AM25" s="215">
        <f t="shared" si="19"/>
        <v>0.67061872367994813</v>
      </c>
      <c r="AN25" s="214">
        <f t="shared" si="20"/>
        <v>828.07999999999993</v>
      </c>
      <c r="AO25" s="214">
        <f t="shared" si="21"/>
        <v>2898.2799999999997</v>
      </c>
      <c r="AP25" s="185">
        <f t="shared" si="22"/>
        <v>286.85714285714283</v>
      </c>
      <c r="AQ25" s="214"/>
      <c r="AR25" s="215">
        <f t="shared" si="23"/>
        <v>0</v>
      </c>
      <c r="AS25" s="214">
        <f t="shared" si="24"/>
        <v>0</v>
      </c>
      <c r="AT25" s="214">
        <f t="shared" si="25"/>
        <v>0</v>
      </c>
      <c r="AU25" s="185">
        <f t="shared" si="26"/>
        <v>322.71428571428567</v>
      </c>
      <c r="AV25" s="214"/>
      <c r="AW25" s="215">
        <f t="shared" si="27"/>
        <v>0</v>
      </c>
      <c r="AX25" s="214">
        <f t="shared" si="28"/>
        <v>0</v>
      </c>
      <c r="AY25" s="214">
        <f t="shared" si="29"/>
        <v>0</v>
      </c>
      <c r="AZ25" s="185">
        <f t="shared" si="30"/>
        <v>394.42857142857139</v>
      </c>
      <c r="BA25" s="214"/>
      <c r="BB25" s="215">
        <f t="shared" si="31"/>
        <v>0</v>
      </c>
      <c r="BC25" s="214">
        <f t="shared" si="32"/>
        <v>0</v>
      </c>
      <c r="BD25" s="214">
        <f t="shared" si="33"/>
        <v>0</v>
      </c>
      <c r="BE25" s="185">
        <f t="shared" si="34"/>
        <v>466.14285714285711</v>
      </c>
      <c r="BF25" s="214"/>
      <c r="BG25" s="215">
        <f t="shared" si="35"/>
        <v>0</v>
      </c>
      <c r="BH25" s="214">
        <f t="shared" si="36"/>
        <v>0</v>
      </c>
      <c r="BI25" s="214">
        <f t="shared" si="37"/>
        <v>0</v>
      </c>
      <c r="BJ25" s="185">
        <f t="shared" si="38"/>
        <v>537.85714285714278</v>
      </c>
      <c r="BK25" s="214"/>
      <c r="BL25" s="215">
        <f t="shared" si="39"/>
        <v>0</v>
      </c>
      <c r="BM25" s="214">
        <f t="shared" si="40"/>
        <v>0</v>
      </c>
      <c r="BN25" s="214">
        <f t="shared" si="41"/>
        <v>0</v>
      </c>
      <c r="BO25" s="185">
        <f t="shared" si="42"/>
        <v>609.57142857142856</v>
      </c>
      <c r="BP25" s="214"/>
      <c r="BQ25" s="215">
        <f t="shared" si="43"/>
        <v>0</v>
      </c>
      <c r="BR25" s="214">
        <f t="shared" si="44"/>
        <v>0</v>
      </c>
      <c r="BS25" s="214">
        <f t="shared" si="45"/>
        <v>0</v>
      </c>
      <c r="BT25" s="185">
        <f t="shared" si="46"/>
        <v>681.28571428571422</v>
      </c>
      <c r="BU25" s="214"/>
      <c r="BV25" s="215">
        <f t="shared" si="47"/>
        <v>0</v>
      </c>
      <c r="BW25" s="242">
        <f t="shared" si="48"/>
        <v>0</v>
      </c>
      <c r="BX25" s="242">
        <f t="shared" si="49"/>
        <v>0</v>
      </c>
    </row>
    <row r="26" spans="1:76" s="181" customFormat="1" ht="23.25" customHeight="1" x14ac:dyDescent="0.2">
      <c r="A26" s="380" t="s">
        <v>20</v>
      </c>
      <c r="B26" s="375" t="s">
        <v>72</v>
      </c>
      <c r="C26" s="201" t="s">
        <v>70</v>
      </c>
      <c r="D26" s="247" t="s">
        <v>74</v>
      </c>
      <c r="E26" s="252">
        <v>11173458</v>
      </c>
      <c r="F26" s="198">
        <v>7</v>
      </c>
      <c r="G26" s="258">
        <v>7</v>
      </c>
      <c r="H26" s="246"/>
      <c r="I26" s="246"/>
      <c r="J26" s="245"/>
      <c r="K26" s="212">
        <v>3.7639999999999998</v>
      </c>
      <c r="L26" s="225">
        <v>409</v>
      </c>
      <c r="M26" s="212">
        <f t="shared" si="0"/>
        <v>3.7639999999999998</v>
      </c>
      <c r="N26" s="224">
        <v>409</v>
      </c>
      <c r="O26" s="157">
        <f t="shared" si="1"/>
        <v>1539.4759999999999</v>
      </c>
      <c r="P26" s="157">
        <f t="shared" si="2"/>
        <v>4321.8</v>
      </c>
      <c r="Q26" s="157">
        <f t="shared" si="3"/>
        <v>4321.8</v>
      </c>
      <c r="R26" s="209">
        <f t="shared" si="4"/>
        <v>0.3562117636170114</v>
      </c>
      <c r="S26" s="222">
        <f t="shared" si="5"/>
        <v>35.621176361701139</v>
      </c>
      <c r="T26" s="243">
        <v>35.6</v>
      </c>
      <c r="U26" s="220">
        <f t="shared" si="6"/>
        <v>408.75685441020198</v>
      </c>
      <c r="V26" s="219">
        <f t="shared" si="7"/>
        <v>3.7639999999999998</v>
      </c>
      <c r="W26" s="223"/>
      <c r="X26" s="218">
        <f t="shared" si="8"/>
        <v>0</v>
      </c>
      <c r="Y26" s="187">
        <f t="shared" si="9"/>
        <v>0</v>
      </c>
      <c r="Z26" s="217">
        <f t="shared" si="10"/>
        <v>0</v>
      </c>
      <c r="AA26" s="185">
        <f t="shared" si="11"/>
        <v>38.952380952380949</v>
      </c>
      <c r="AB26" s="214">
        <v>39</v>
      </c>
      <c r="AC26" s="215">
        <f t="shared" si="12"/>
        <v>0.35664723032069967</v>
      </c>
      <c r="AD26" s="214">
        <f t="shared" si="13"/>
        <v>146.79599999999999</v>
      </c>
      <c r="AE26" s="214">
        <f t="shared" si="14"/>
        <v>1541.3579999999999</v>
      </c>
      <c r="AF26" s="216">
        <f t="shared" si="50"/>
        <v>77.904761904761898</v>
      </c>
      <c r="AG26" s="214">
        <v>78</v>
      </c>
      <c r="AH26" s="215">
        <f t="shared" si="15"/>
        <v>0.35664723032069967</v>
      </c>
      <c r="AI26" s="214">
        <f t="shared" si="16"/>
        <v>293.59199999999998</v>
      </c>
      <c r="AJ26" s="214">
        <f t="shared" si="17"/>
        <v>1541.3579999999999</v>
      </c>
      <c r="AK26" s="185">
        <f t="shared" si="18"/>
        <v>116.85714285714285</v>
      </c>
      <c r="AL26" s="214">
        <v>117</v>
      </c>
      <c r="AM26" s="215">
        <f t="shared" si="19"/>
        <v>0.35664723032069967</v>
      </c>
      <c r="AN26" s="214">
        <f t="shared" si="20"/>
        <v>440.38799999999998</v>
      </c>
      <c r="AO26" s="214">
        <f t="shared" si="21"/>
        <v>1541.3579999999999</v>
      </c>
      <c r="AP26" s="185">
        <f t="shared" si="22"/>
        <v>155.8095238095238</v>
      </c>
      <c r="AQ26" s="214"/>
      <c r="AR26" s="215">
        <f t="shared" si="23"/>
        <v>0</v>
      </c>
      <c r="AS26" s="214">
        <f t="shared" si="24"/>
        <v>0</v>
      </c>
      <c r="AT26" s="214">
        <f t="shared" si="25"/>
        <v>0</v>
      </c>
      <c r="AU26" s="185">
        <f t="shared" si="26"/>
        <v>175.28571428571428</v>
      </c>
      <c r="AV26" s="214"/>
      <c r="AW26" s="215">
        <f t="shared" si="27"/>
        <v>0</v>
      </c>
      <c r="AX26" s="214">
        <f t="shared" si="28"/>
        <v>0</v>
      </c>
      <c r="AY26" s="214">
        <f t="shared" si="29"/>
        <v>0</v>
      </c>
      <c r="AZ26" s="185">
        <f t="shared" si="30"/>
        <v>214.23809523809521</v>
      </c>
      <c r="BA26" s="214"/>
      <c r="BB26" s="215">
        <f t="shared" si="31"/>
        <v>0</v>
      </c>
      <c r="BC26" s="214">
        <f t="shared" si="32"/>
        <v>0</v>
      </c>
      <c r="BD26" s="214">
        <f t="shared" si="33"/>
        <v>0</v>
      </c>
      <c r="BE26" s="185">
        <f t="shared" si="34"/>
        <v>253.19047619047618</v>
      </c>
      <c r="BF26" s="214"/>
      <c r="BG26" s="215">
        <f t="shared" si="35"/>
        <v>0</v>
      </c>
      <c r="BH26" s="214">
        <f t="shared" si="36"/>
        <v>0</v>
      </c>
      <c r="BI26" s="214">
        <f t="shared" si="37"/>
        <v>0</v>
      </c>
      <c r="BJ26" s="185">
        <f t="shared" si="38"/>
        <v>292.14285714285711</v>
      </c>
      <c r="BK26" s="214"/>
      <c r="BL26" s="215">
        <f t="shared" si="39"/>
        <v>0</v>
      </c>
      <c r="BM26" s="214">
        <f t="shared" si="40"/>
        <v>0</v>
      </c>
      <c r="BN26" s="214">
        <f t="shared" si="41"/>
        <v>0</v>
      </c>
      <c r="BO26" s="185">
        <f t="shared" si="42"/>
        <v>331.09523809523807</v>
      </c>
      <c r="BP26" s="214"/>
      <c r="BQ26" s="215">
        <f t="shared" si="43"/>
        <v>0</v>
      </c>
      <c r="BR26" s="214">
        <f t="shared" si="44"/>
        <v>0</v>
      </c>
      <c r="BS26" s="214">
        <f t="shared" si="45"/>
        <v>0</v>
      </c>
      <c r="BT26" s="185">
        <f t="shared" si="46"/>
        <v>370.04761904761904</v>
      </c>
      <c r="BU26" s="214"/>
      <c r="BV26" s="215">
        <f t="shared" si="47"/>
        <v>0</v>
      </c>
      <c r="BW26" s="242">
        <f t="shared" si="48"/>
        <v>0</v>
      </c>
      <c r="BX26" s="242">
        <f t="shared" si="49"/>
        <v>0</v>
      </c>
    </row>
    <row r="27" spans="1:76" s="181" customFormat="1" ht="23.25" customHeight="1" x14ac:dyDescent="0.2">
      <c r="A27" s="380" t="s">
        <v>20</v>
      </c>
      <c r="B27" s="375" t="s">
        <v>72</v>
      </c>
      <c r="C27" s="201" t="s">
        <v>70</v>
      </c>
      <c r="D27" s="247" t="s">
        <v>73</v>
      </c>
      <c r="E27" s="252">
        <v>11173458</v>
      </c>
      <c r="F27" s="198">
        <v>7</v>
      </c>
      <c r="G27" s="258">
        <v>7</v>
      </c>
      <c r="H27" s="245"/>
      <c r="I27" s="246"/>
      <c r="J27" s="245"/>
      <c r="K27" s="212">
        <v>3.7639999999999998</v>
      </c>
      <c r="L27" s="225">
        <v>976</v>
      </c>
      <c r="M27" s="212">
        <f t="shared" si="0"/>
        <v>3.7639999999999998</v>
      </c>
      <c r="N27" s="224">
        <v>976</v>
      </c>
      <c r="O27" s="157">
        <f t="shared" si="1"/>
        <v>3673.6639999999998</v>
      </c>
      <c r="P27" s="157">
        <f t="shared" si="2"/>
        <v>4321.8</v>
      </c>
      <c r="Q27" s="157">
        <f t="shared" si="3"/>
        <v>4321.8</v>
      </c>
      <c r="R27" s="209">
        <f t="shared" si="4"/>
        <v>0.85003100559951861</v>
      </c>
      <c r="S27" s="222">
        <f t="shared" si="5"/>
        <v>85.003100559951861</v>
      </c>
      <c r="T27" s="251">
        <v>85</v>
      </c>
      <c r="U27" s="220">
        <f t="shared" si="6"/>
        <v>975.96439957492044</v>
      </c>
      <c r="V27" s="219">
        <f t="shared" si="7"/>
        <v>3.7639999999999998</v>
      </c>
      <c r="W27" s="223"/>
      <c r="X27" s="218">
        <f t="shared" si="8"/>
        <v>0</v>
      </c>
      <c r="Y27" s="187">
        <f t="shared" si="9"/>
        <v>0</v>
      </c>
      <c r="Z27" s="217">
        <f t="shared" si="10"/>
        <v>0</v>
      </c>
      <c r="AA27" s="185">
        <f t="shared" si="11"/>
        <v>92.952380952380949</v>
      </c>
      <c r="AB27" s="214">
        <v>75</v>
      </c>
      <c r="AC27" s="215">
        <f t="shared" si="12"/>
        <v>0.68586005830903785</v>
      </c>
      <c r="AD27" s="214">
        <f t="shared" si="13"/>
        <v>282.3</v>
      </c>
      <c r="AE27" s="214">
        <f t="shared" si="14"/>
        <v>2964.15</v>
      </c>
      <c r="AF27" s="216">
        <f t="shared" si="50"/>
        <v>185.9047619047619</v>
      </c>
      <c r="AG27" s="214">
        <v>150</v>
      </c>
      <c r="AH27" s="215">
        <f t="shared" si="15"/>
        <v>0.68586005830903785</v>
      </c>
      <c r="AI27" s="214">
        <f t="shared" si="16"/>
        <v>564.6</v>
      </c>
      <c r="AJ27" s="214">
        <f t="shared" si="17"/>
        <v>2964.15</v>
      </c>
      <c r="AK27" s="185">
        <f t="shared" si="18"/>
        <v>278.85714285714283</v>
      </c>
      <c r="AL27" s="214">
        <v>225</v>
      </c>
      <c r="AM27" s="215">
        <f t="shared" si="19"/>
        <v>0.68586005830903785</v>
      </c>
      <c r="AN27" s="214">
        <f t="shared" si="20"/>
        <v>846.9</v>
      </c>
      <c r="AO27" s="214">
        <f t="shared" si="21"/>
        <v>2964.15</v>
      </c>
      <c r="AP27" s="185">
        <f t="shared" si="22"/>
        <v>371.8095238095238</v>
      </c>
      <c r="AQ27" s="214"/>
      <c r="AR27" s="215">
        <f t="shared" si="23"/>
        <v>0</v>
      </c>
      <c r="AS27" s="214">
        <f t="shared" si="24"/>
        <v>0</v>
      </c>
      <c r="AT27" s="214">
        <f t="shared" si="25"/>
        <v>0</v>
      </c>
      <c r="AU27" s="185">
        <f t="shared" si="26"/>
        <v>418.28571428571428</v>
      </c>
      <c r="AV27" s="214"/>
      <c r="AW27" s="215">
        <f t="shared" si="27"/>
        <v>0</v>
      </c>
      <c r="AX27" s="214">
        <f t="shared" si="28"/>
        <v>0</v>
      </c>
      <c r="AY27" s="214">
        <f t="shared" si="29"/>
        <v>0</v>
      </c>
      <c r="AZ27" s="185">
        <f t="shared" si="30"/>
        <v>511.23809523809524</v>
      </c>
      <c r="BA27" s="214"/>
      <c r="BB27" s="215">
        <f t="shared" si="31"/>
        <v>0</v>
      </c>
      <c r="BC27" s="214">
        <f t="shared" si="32"/>
        <v>0</v>
      </c>
      <c r="BD27" s="214">
        <f t="shared" si="33"/>
        <v>0</v>
      </c>
      <c r="BE27" s="185">
        <f t="shared" si="34"/>
        <v>604.19047619047615</v>
      </c>
      <c r="BF27" s="214"/>
      <c r="BG27" s="215">
        <f t="shared" si="35"/>
        <v>0</v>
      </c>
      <c r="BH27" s="214">
        <f t="shared" si="36"/>
        <v>0</v>
      </c>
      <c r="BI27" s="214">
        <f t="shared" si="37"/>
        <v>0</v>
      </c>
      <c r="BJ27" s="185">
        <f t="shared" si="38"/>
        <v>697.14285714285711</v>
      </c>
      <c r="BK27" s="214"/>
      <c r="BL27" s="215">
        <f t="shared" si="39"/>
        <v>0</v>
      </c>
      <c r="BM27" s="214">
        <f t="shared" si="40"/>
        <v>0</v>
      </c>
      <c r="BN27" s="214">
        <f t="shared" si="41"/>
        <v>0</v>
      </c>
      <c r="BO27" s="185">
        <f t="shared" si="42"/>
        <v>790.09523809523807</v>
      </c>
      <c r="BP27" s="214"/>
      <c r="BQ27" s="215">
        <f t="shared" si="43"/>
        <v>0</v>
      </c>
      <c r="BR27" s="214">
        <f t="shared" si="44"/>
        <v>0</v>
      </c>
      <c r="BS27" s="214">
        <f t="shared" si="45"/>
        <v>0</v>
      </c>
      <c r="BT27" s="185">
        <f t="shared" si="46"/>
        <v>883.04761904761904</v>
      </c>
      <c r="BU27" s="214"/>
      <c r="BV27" s="215">
        <f t="shared" si="47"/>
        <v>0</v>
      </c>
      <c r="BW27" s="242">
        <f t="shared" si="48"/>
        <v>0</v>
      </c>
      <c r="BX27" s="242">
        <f t="shared" si="49"/>
        <v>0</v>
      </c>
    </row>
    <row r="28" spans="1:76" s="181" customFormat="1" ht="23.25" customHeight="1" x14ac:dyDescent="0.2">
      <c r="A28" s="380" t="s">
        <v>20</v>
      </c>
      <c r="B28" s="375" t="s">
        <v>72</v>
      </c>
      <c r="C28" s="201" t="s">
        <v>70</v>
      </c>
      <c r="D28" s="247" t="s">
        <v>71</v>
      </c>
      <c r="E28" s="252">
        <v>11173458</v>
      </c>
      <c r="F28" s="198">
        <v>7</v>
      </c>
      <c r="G28" s="198">
        <v>7</v>
      </c>
      <c r="H28" s="246"/>
      <c r="I28" s="246"/>
      <c r="J28" s="245"/>
      <c r="K28" s="212">
        <v>3.7639999999999998</v>
      </c>
      <c r="L28" s="225">
        <v>1148</v>
      </c>
      <c r="M28" s="212">
        <f t="shared" si="0"/>
        <v>3.7639999999999998</v>
      </c>
      <c r="N28" s="224">
        <v>1148</v>
      </c>
      <c r="O28" s="157">
        <f t="shared" si="1"/>
        <v>4321.0720000000001</v>
      </c>
      <c r="P28" s="157">
        <f t="shared" si="2"/>
        <v>4321.8</v>
      </c>
      <c r="Q28" s="157">
        <f t="shared" si="3"/>
        <v>4321.8</v>
      </c>
      <c r="R28" s="209">
        <f t="shared" si="4"/>
        <v>0.9998315516682863</v>
      </c>
      <c r="S28" s="222">
        <f t="shared" si="5"/>
        <v>99.983155166828624</v>
      </c>
      <c r="T28" s="243">
        <v>100</v>
      </c>
      <c r="U28" s="220">
        <f t="shared" si="6"/>
        <v>1148.1934112646122</v>
      </c>
      <c r="V28" s="219">
        <f t="shared" si="7"/>
        <v>3.7639999999999998</v>
      </c>
      <c r="W28" s="223"/>
      <c r="X28" s="218">
        <f t="shared" si="8"/>
        <v>0</v>
      </c>
      <c r="Y28" s="187">
        <f t="shared" si="9"/>
        <v>0</v>
      </c>
      <c r="Z28" s="217">
        <f t="shared" si="10"/>
        <v>0</v>
      </c>
      <c r="AA28" s="185">
        <f t="shared" si="11"/>
        <v>109.33333333333333</v>
      </c>
      <c r="AB28" s="214">
        <v>109</v>
      </c>
      <c r="AC28" s="215">
        <f t="shared" si="12"/>
        <v>0.99678328474246825</v>
      </c>
      <c r="AD28" s="214">
        <f t="shared" si="13"/>
        <v>410.27599999999995</v>
      </c>
      <c r="AE28" s="214">
        <f t="shared" si="14"/>
        <v>4307.8979999999992</v>
      </c>
      <c r="AF28" s="216">
        <f t="shared" si="50"/>
        <v>218.66666666666666</v>
      </c>
      <c r="AG28" s="214">
        <v>220</v>
      </c>
      <c r="AH28" s="215">
        <f t="shared" si="15"/>
        <v>1.0059280855199222</v>
      </c>
      <c r="AI28" s="214">
        <f t="shared" si="16"/>
        <v>828.07999999999993</v>
      </c>
      <c r="AJ28" s="214">
        <f t="shared" si="17"/>
        <v>4347.42</v>
      </c>
      <c r="AK28" s="185">
        <f t="shared" si="18"/>
        <v>328</v>
      </c>
      <c r="AL28" s="214">
        <v>328</v>
      </c>
      <c r="AM28" s="215">
        <f t="shared" si="19"/>
        <v>0.99983155166828619</v>
      </c>
      <c r="AN28" s="214">
        <f t="shared" si="20"/>
        <v>1234.5919999999999</v>
      </c>
      <c r="AO28" s="214">
        <f t="shared" si="21"/>
        <v>4321.0719999999992</v>
      </c>
      <c r="AP28" s="185">
        <f t="shared" si="22"/>
        <v>437.33333333333331</v>
      </c>
      <c r="AQ28" s="214"/>
      <c r="AR28" s="215">
        <f t="shared" si="23"/>
        <v>0</v>
      </c>
      <c r="AS28" s="214">
        <f t="shared" si="24"/>
        <v>0</v>
      </c>
      <c r="AT28" s="214">
        <f t="shared" si="25"/>
        <v>0</v>
      </c>
      <c r="AU28" s="185">
        <f t="shared" si="26"/>
        <v>492</v>
      </c>
      <c r="AV28" s="214"/>
      <c r="AW28" s="215">
        <f t="shared" si="27"/>
        <v>0</v>
      </c>
      <c r="AX28" s="214">
        <f t="shared" si="28"/>
        <v>0</v>
      </c>
      <c r="AY28" s="214">
        <f t="shared" si="29"/>
        <v>0</v>
      </c>
      <c r="AZ28" s="185">
        <f t="shared" si="30"/>
        <v>601.33333333333326</v>
      </c>
      <c r="BA28" s="214"/>
      <c r="BB28" s="215">
        <f t="shared" si="31"/>
        <v>0</v>
      </c>
      <c r="BC28" s="214">
        <f t="shared" si="32"/>
        <v>0</v>
      </c>
      <c r="BD28" s="214">
        <f t="shared" si="33"/>
        <v>0</v>
      </c>
      <c r="BE28" s="185">
        <f t="shared" si="34"/>
        <v>710.66666666666663</v>
      </c>
      <c r="BF28" s="214"/>
      <c r="BG28" s="215">
        <f t="shared" si="35"/>
        <v>0</v>
      </c>
      <c r="BH28" s="214">
        <f t="shared" si="36"/>
        <v>0</v>
      </c>
      <c r="BI28" s="214">
        <f t="shared" si="37"/>
        <v>0</v>
      </c>
      <c r="BJ28" s="185">
        <f t="shared" si="38"/>
        <v>820</v>
      </c>
      <c r="BK28" s="214"/>
      <c r="BL28" s="215">
        <f t="shared" si="39"/>
        <v>0</v>
      </c>
      <c r="BM28" s="214">
        <f t="shared" si="40"/>
        <v>0</v>
      </c>
      <c r="BN28" s="214">
        <f t="shared" si="41"/>
        <v>0</v>
      </c>
      <c r="BO28" s="185">
        <f t="shared" si="42"/>
        <v>929.33333333333326</v>
      </c>
      <c r="BP28" s="214"/>
      <c r="BQ28" s="215">
        <f t="shared" si="43"/>
        <v>0</v>
      </c>
      <c r="BR28" s="214">
        <f t="shared" si="44"/>
        <v>0</v>
      </c>
      <c r="BS28" s="214">
        <f t="shared" si="45"/>
        <v>0</v>
      </c>
      <c r="BT28" s="185">
        <f t="shared" si="46"/>
        <v>1038.6666666666665</v>
      </c>
      <c r="BU28" s="214"/>
      <c r="BV28" s="215">
        <f t="shared" si="47"/>
        <v>0</v>
      </c>
      <c r="BW28" s="242">
        <f t="shared" si="48"/>
        <v>0</v>
      </c>
      <c r="BX28" s="242">
        <f t="shared" si="49"/>
        <v>0</v>
      </c>
    </row>
    <row r="29" spans="1:76" s="181" customFormat="1" ht="23.25" customHeight="1" x14ac:dyDescent="0.2">
      <c r="A29" s="380" t="s">
        <v>20</v>
      </c>
      <c r="B29" s="375" t="s">
        <v>38</v>
      </c>
      <c r="C29" s="201" t="s">
        <v>70</v>
      </c>
      <c r="D29" s="247" t="s">
        <v>37</v>
      </c>
      <c r="E29" s="250">
        <v>11160742</v>
      </c>
      <c r="F29" s="198">
        <v>9</v>
      </c>
      <c r="G29" s="198">
        <v>9</v>
      </c>
      <c r="H29" s="245"/>
      <c r="I29" s="245"/>
      <c r="J29" s="245">
        <v>630</v>
      </c>
      <c r="K29" s="249">
        <v>2.6002000000000001</v>
      </c>
      <c r="L29" s="225">
        <v>1121</v>
      </c>
      <c r="M29" s="212">
        <v>2.6002000000000001</v>
      </c>
      <c r="N29" s="224">
        <v>1121</v>
      </c>
      <c r="O29" s="157">
        <f>(N29*M29)</f>
        <v>2914.8242</v>
      </c>
      <c r="P29" s="157">
        <f>G29*$R$1</f>
        <v>5556.5999999999995</v>
      </c>
      <c r="Q29" s="157">
        <f>(P29-((H29+I29)))+(J29)</f>
        <v>6186.5999999999995</v>
      </c>
      <c r="R29" s="209">
        <f>O29/Q29</f>
        <v>0.47115123007791038</v>
      </c>
      <c r="S29" s="222">
        <f>R29*100</f>
        <v>47.115123007791041</v>
      </c>
      <c r="T29" s="251">
        <v>52.5</v>
      </c>
      <c r="U29" s="220">
        <f>((((G29*$S$1))*T29)/K29)/100</f>
        <v>1121.9194677332512</v>
      </c>
      <c r="V29" s="219">
        <f>M29</f>
        <v>2.6002000000000001</v>
      </c>
      <c r="W29" s="223"/>
      <c r="X29" s="218">
        <f>W29*V29</f>
        <v>0</v>
      </c>
      <c r="Y29" s="187">
        <f>X29/Q29</f>
        <v>0</v>
      </c>
      <c r="Z29" s="217">
        <f>W29/N29</f>
        <v>0</v>
      </c>
      <c r="AA29" s="185">
        <f>($N29/$Z$3)*AE$3</f>
        <v>106.76190476190476</v>
      </c>
      <c r="AB29" s="214">
        <v>100</v>
      </c>
      <c r="AC29" s="215">
        <f>AE29/$Q29</f>
        <v>0.44131025118805162</v>
      </c>
      <c r="AD29" s="214">
        <f>AB29*$M29</f>
        <v>260.02</v>
      </c>
      <c r="AE29" s="214">
        <f>(AD29/AE$3)*$Z$3</f>
        <v>2730.21</v>
      </c>
      <c r="AF29" s="216">
        <f>($N29/$Z$3)*AJ$3</f>
        <v>213.52380952380952</v>
      </c>
      <c r="AG29" s="214">
        <v>200</v>
      </c>
      <c r="AH29" s="215">
        <f>AJ29/$Q29</f>
        <v>0.44131025118805162</v>
      </c>
      <c r="AI29" s="214">
        <f>AG29*$M29</f>
        <v>520.04</v>
      </c>
      <c r="AJ29" s="214">
        <f>(AI29/AJ$3)*$Z$3</f>
        <v>2730.21</v>
      </c>
      <c r="AK29" s="185">
        <f>($N29/$Z$3)*AO$3</f>
        <v>320.28571428571428</v>
      </c>
      <c r="AL29" s="214">
        <v>270</v>
      </c>
      <c r="AM29" s="215">
        <f>AO29/$Q29</f>
        <v>0.39717922606924644</v>
      </c>
      <c r="AN29" s="214">
        <f>AL29*$M29</f>
        <v>702.05399999999997</v>
      </c>
      <c r="AO29" s="214">
        <f>(AN29/AO$3)*$Z$3</f>
        <v>2457.1889999999999</v>
      </c>
      <c r="AP29" s="185">
        <f>($N29/$Z$3)*AT$3</f>
        <v>427.04761904761904</v>
      </c>
      <c r="AQ29" s="214"/>
      <c r="AR29" s="215">
        <f>AT29/$Q29</f>
        <v>0</v>
      </c>
      <c r="AS29" s="214">
        <f>AQ29*$M29</f>
        <v>0</v>
      </c>
      <c r="AT29" s="214">
        <f>(AS29/AT$3)*$Z$3</f>
        <v>0</v>
      </c>
      <c r="AU29" s="185">
        <f>($N29/$Z$3)*AY$3</f>
        <v>480.42857142857144</v>
      </c>
      <c r="AV29" s="214"/>
      <c r="AW29" s="215">
        <f>AY29/$Q29</f>
        <v>0</v>
      </c>
      <c r="AX29" s="214">
        <f>AV29*$M29</f>
        <v>0</v>
      </c>
      <c r="AY29" s="214">
        <f>(AX29/AY$3)*$Z$3</f>
        <v>0</v>
      </c>
      <c r="AZ29" s="185">
        <f>($N29/$Z$3)*BD$3</f>
        <v>587.19047619047615</v>
      </c>
      <c r="BA29" s="214"/>
      <c r="BB29" s="215">
        <f>BD29/$Q29</f>
        <v>0</v>
      </c>
      <c r="BC29" s="214">
        <f>BA29*$M29</f>
        <v>0</v>
      </c>
      <c r="BD29" s="214">
        <f>(BC29/BD$3)*$Z$3</f>
        <v>0</v>
      </c>
      <c r="BE29" s="185">
        <f>($N29/$Z$3)*BI$3</f>
        <v>693.95238095238096</v>
      </c>
      <c r="BF29" s="214"/>
      <c r="BG29" s="215">
        <f>BI29/$Q29</f>
        <v>0</v>
      </c>
      <c r="BH29" s="214">
        <f>BF29*$M29</f>
        <v>0</v>
      </c>
      <c r="BI29" s="214">
        <f>(BH29/BI$3)*$Z$3</f>
        <v>0</v>
      </c>
      <c r="BJ29" s="185">
        <f>($N29/$Z$3)*BN$3</f>
        <v>800.71428571428567</v>
      </c>
      <c r="BK29" s="214"/>
      <c r="BL29" s="215">
        <f>BN29/$Q29</f>
        <v>0</v>
      </c>
      <c r="BM29" s="214">
        <f>BK29*$M29</f>
        <v>0</v>
      </c>
      <c r="BN29" s="214">
        <f>(BM29/BN$3)*$Z$3</f>
        <v>0</v>
      </c>
      <c r="BO29" s="185">
        <f>($N29/$Z$3)*BS$3</f>
        <v>907.47619047619048</v>
      </c>
      <c r="BP29" s="214"/>
      <c r="BQ29" s="215">
        <f>BS29/$Q29</f>
        <v>0</v>
      </c>
      <c r="BR29" s="214">
        <f>BP29*$M29</f>
        <v>0</v>
      </c>
      <c r="BS29" s="214">
        <f>(BR29/BS$3)*$Z$3</f>
        <v>0</v>
      </c>
      <c r="BT29" s="185">
        <f>($N29/$Z$3)*BX$3</f>
        <v>1014.2380952380952</v>
      </c>
      <c r="BU29" s="214"/>
      <c r="BV29" s="215">
        <f>BX29/$Q29</f>
        <v>0</v>
      </c>
      <c r="BW29" s="242">
        <f>BU29*$M29</f>
        <v>0</v>
      </c>
      <c r="BX29" s="242">
        <f>(BW29/BX$3)*$Z$3</f>
        <v>0</v>
      </c>
    </row>
    <row r="30" spans="1:76" s="181" customFormat="1" ht="22.5" customHeight="1" x14ac:dyDescent="0.2">
      <c r="A30" s="380" t="s">
        <v>20</v>
      </c>
      <c r="B30" s="375" t="s">
        <v>35</v>
      </c>
      <c r="C30" s="201" t="s">
        <v>70</v>
      </c>
      <c r="D30" s="247" t="s">
        <v>33</v>
      </c>
      <c r="E30" s="252">
        <v>11173458</v>
      </c>
      <c r="F30" s="198">
        <v>7</v>
      </c>
      <c r="G30" s="198">
        <v>7</v>
      </c>
      <c r="H30" s="246"/>
      <c r="I30" s="246"/>
      <c r="J30" s="245"/>
      <c r="K30" s="212">
        <v>3.7639999999999998</v>
      </c>
      <c r="L30" s="225">
        <v>575</v>
      </c>
      <c r="M30" s="212">
        <f>K30</f>
        <v>3.7639999999999998</v>
      </c>
      <c r="N30" s="224">
        <v>579</v>
      </c>
      <c r="O30" s="157">
        <f>(N30*M30)</f>
        <v>2179.3559999999998</v>
      </c>
      <c r="P30" s="157">
        <f>G30*$R$1</f>
        <v>4321.8</v>
      </c>
      <c r="Q30" s="157">
        <f>(P30-((H30+I30)))+(J30)</f>
        <v>4321.8</v>
      </c>
      <c r="R30" s="209">
        <f t="shared" si="4"/>
        <v>0.50427044287102585</v>
      </c>
      <c r="S30" s="222">
        <f>R30*100</f>
        <v>50.427044287102582</v>
      </c>
      <c r="T30" s="243">
        <v>50.4</v>
      </c>
      <c r="U30" s="220">
        <f t="shared" si="6"/>
        <v>578.68947927736451</v>
      </c>
      <c r="V30" s="219">
        <f>M30</f>
        <v>3.7639999999999998</v>
      </c>
      <c r="W30" s="223"/>
      <c r="X30" s="218">
        <f>W30*V30</f>
        <v>0</v>
      </c>
      <c r="Y30" s="187">
        <f t="shared" si="9"/>
        <v>0</v>
      </c>
      <c r="Z30" s="217">
        <f t="shared" si="10"/>
        <v>0</v>
      </c>
      <c r="AA30" s="185">
        <f>($N30/$Z$3)*AE$3</f>
        <v>55.142857142857146</v>
      </c>
      <c r="AB30" s="214">
        <v>30</v>
      </c>
      <c r="AC30" s="215">
        <f t="shared" si="12"/>
        <v>0.27434402332361513</v>
      </c>
      <c r="AD30" s="214">
        <f>AB30*$M30</f>
        <v>112.91999999999999</v>
      </c>
      <c r="AE30" s="214">
        <f>(AD30/AE$3)*$Z$3</f>
        <v>1185.6599999999999</v>
      </c>
      <c r="AF30" s="216">
        <f>($N30/$Z$3)*AJ$3</f>
        <v>110.28571428571429</v>
      </c>
      <c r="AG30" s="214">
        <v>104</v>
      </c>
      <c r="AH30" s="215">
        <f t="shared" si="15"/>
        <v>0.47552964042759954</v>
      </c>
      <c r="AI30" s="214">
        <f>AG30*$M30</f>
        <v>391.45599999999996</v>
      </c>
      <c r="AJ30" s="214">
        <f>(AI30/AJ$3)*$Z$3</f>
        <v>2055.1439999999998</v>
      </c>
      <c r="AK30" s="185">
        <f>($N30/$Z$3)*AO$3</f>
        <v>165.42857142857144</v>
      </c>
      <c r="AL30" s="214">
        <v>160</v>
      </c>
      <c r="AM30" s="215">
        <f t="shared" si="19"/>
        <v>0.48772270813087143</v>
      </c>
      <c r="AN30" s="214">
        <f>AL30*$M30</f>
        <v>602.24</v>
      </c>
      <c r="AO30" s="214">
        <f>(AN30/AO$3)*$Z$3</f>
        <v>2107.84</v>
      </c>
      <c r="AP30" s="185">
        <f>($N30/$Z$3)*AT$3</f>
        <v>220.57142857142858</v>
      </c>
      <c r="AQ30" s="214"/>
      <c r="AR30" s="215">
        <f t="shared" si="23"/>
        <v>0</v>
      </c>
      <c r="AS30" s="214">
        <f>AQ30*$M30</f>
        <v>0</v>
      </c>
      <c r="AT30" s="214">
        <f>(AS30/AT$3)*$Z$3</f>
        <v>0</v>
      </c>
      <c r="AU30" s="185">
        <f>($N30/$Z$3)*AY$3</f>
        <v>248.14285714285717</v>
      </c>
      <c r="AV30" s="214"/>
      <c r="AW30" s="215">
        <f t="shared" si="27"/>
        <v>0</v>
      </c>
      <c r="AX30" s="214">
        <f>AV30*$M30</f>
        <v>0</v>
      </c>
      <c r="AY30" s="214">
        <f>(AX30/AY$3)*$Z$3</f>
        <v>0</v>
      </c>
      <c r="AZ30" s="185">
        <f>($N30/$Z$3)*BD$3</f>
        <v>303.28571428571428</v>
      </c>
      <c r="BA30" s="214"/>
      <c r="BB30" s="215">
        <f t="shared" si="31"/>
        <v>0</v>
      </c>
      <c r="BC30" s="214">
        <f>BA30*$M30</f>
        <v>0</v>
      </c>
      <c r="BD30" s="214">
        <f>(BC30/BD$3)*$Z$3</f>
        <v>0</v>
      </c>
      <c r="BE30" s="185">
        <f>($N30/$Z$3)*BI$3</f>
        <v>358.42857142857144</v>
      </c>
      <c r="BF30" s="214"/>
      <c r="BG30" s="215">
        <f t="shared" si="35"/>
        <v>0</v>
      </c>
      <c r="BH30" s="214">
        <f>BF30*$M30</f>
        <v>0</v>
      </c>
      <c r="BI30" s="214">
        <f>(BH30/BI$3)*$Z$3</f>
        <v>0</v>
      </c>
      <c r="BJ30" s="185">
        <f>($N30/$Z$3)*BN$3</f>
        <v>413.57142857142861</v>
      </c>
      <c r="BK30" s="214"/>
      <c r="BL30" s="215">
        <f t="shared" si="39"/>
        <v>0</v>
      </c>
      <c r="BM30" s="214">
        <f>BK30*$M30</f>
        <v>0</v>
      </c>
      <c r="BN30" s="214">
        <f>(BM30/BN$3)*$Z$3</f>
        <v>0</v>
      </c>
      <c r="BO30" s="185">
        <f>($N30/$Z$3)*BS$3</f>
        <v>468.71428571428572</v>
      </c>
      <c r="BP30" s="214"/>
      <c r="BQ30" s="215">
        <f t="shared" si="43"/>
        <v>0</v>
      </c>
      <c r="BR30" s="214">
        <f>BP30*$M30</f>
        <v>0</v>
      </c>
      <c r="BS30" s="214">
        <f>(BR30/BS$3)*$Z$3</f>
        <v>0</v>
      </c>
      <c r="BT30" s="185">
        <f>($N30/$Z$3)*BX$3</f>
        <v>523.85714285714289</v>
      </c>
      <c r="BU30" s="214"/>
      <c r="BV30" s="215">
        <f t="shared" si="47"/>
        <v>0</v>
      </c>
      <c r="BW30" s="242">
        <f>BU30*$M30</f>
        <v>0</v>
      </c>
      <c r="BX30" s="242">
        <f>(BW30/BX$3)*$Z$3</f>
        <v>0</v>
      </c>
    </row>
    <row r="31" spans="1:76" s="181" customFormat="1" ht="22.5" customHeight="1" x14ac:dyDescent="0.2">
      <c r="A31" s="380" t="s">
        <v>20</v>
      </c>
      <c r="B31" s="375" t="s">
        <v>35</v>
      </c>
      <c r="C31" s="201" t="s">
        <v>70</v>
      </c>
      <c r="D31" s="247" t="s">
        <v>146</v>
      </c>
      <c r="E31" s="252">
        <v>11173458</v>
      </c>
      <c r="F31" s="198">
        <v>7</v>
      </c>
      <c r="G31" s="198">
        <v>7</v>
      </c>
      <c r="H31" s="246">
        <v>120</v>
      </c>
      <c r="I31" s="246"/>
      <c r="J31" s="245">
        <v>120</v>
      </c>
      <c r="K31" s="212">
        <v>3.7639999999999998</v>
      </c>
      <c r="L31" s="225">
        <v>570</v>
      </c>
      <c r="M31" s="212">
        <f>K31</f>
        <v>3.7639999999999998</v>
      </c>
      <c r="N31" s="224">
        <v>585</v>
      </c>
      <c r="O31" s="157">
        <f>(N31*M31)</f>
        <v>2201.94</v>
      </c>
      <c r="P31" s="157">
        <f>G31*$R$1</f>
        <v>4321.8</v>
      </c>
      <c r="Q31" s="157">
        <f>(P31-((H31+I31)))+(J31)</f>
        <v>4321.8</v>
      </c>
      <c r="R31" s="209">
        <f t="shared" si="4"/>
        <v>0.50949604331528531</v>
      </c>
      <c r="S31" s="222">
        <f>R31*100</f>
        <v>50.949604331528533</v>
      </c>
      <c r="T31" s="243">
        <v>49.6</v>
      </c>
      <c r="U31" s="220">
        <f>((((G31*$S$1)+120)*T31)/K31)/100</f>
        <v>585.31689691817223</v>
      </c>
      <c r="V31" s="219">
        <f>M31</f>
        <v>3.7639999999999998</v>
      </c>
      <c r="W31" s="223"/>
      <c r="X31" s="218">
        <f>W31*V31</f>
        <v>0</v>
      </c>
      <c r="Y31" s="187">
        <f t="shared" si="9"/>
        <v>0</v>
      </c>
      <c r="Z31" s="217">
        <f t="shared" si="10"/>
        <v>0</v>
      </c>
      <c r="AA31" s="185">
        <f>($N31/$Z$3)*AE$3</f>
        <v>55.714285714285715</v>
      </c>
      <c r="AB31" s="214">
        <v>50</v>
      </c>
      <c r="AC31" s="215">
        <f t="shared" si="12"/>
        <v>0.45724003887269188</v>
      </c>
      <c r="AD31" s="214">
        <f>AB31*$M31</f>
        <v>188.2</v>
      </c>
      <c r="AE31" s="214">
        <f>(AD31/AE$3)*$Z$3</f>
        <v>1976.1</v>
      </c>
      <c r="AF31" s="216">
        <f>($N31/$Z$3)*AJ$3</f>
        <v>111.42857142857143</v>
      </c>
      <c r="AG31" s="214">
        <v>110</v>
      </c>
      <c r="AH31" s="215">
        <f t="shared" si="15"/>
        <v>0.50296404275996109</v>
      </c>
      <c r="AI31" s="214">
        <f>AG31*$M31</f>
        <v>414.03999999999996</v>
      </c>
      <c r="AJ31" s="214">
        <f>(AI31/AJ$3)*$Z$3</f>
        <v>2173.71</v>
      </c>
      <c r="AK31" s="185">
        <f>($N31/$Z$3)*AO$3</f>
        <v>167.14285714285714</v>
      </c>
      <c r="AL31" s="214">
        <v>165</v>
      </c>
      <c r="AM31" s="215">
        <f t="shared" si="19"/>
        <v>0.50296404275996109</v>
      </c>
      <c r="AN31" s="214">
        <f>AL31*$M31</f>
        <v>621.05999999999995</v>
      </c>
      <c r="AO31" s="214">
        <f>(AN31/AO$3)*$Z$3</f>
        <v>2173.71</v>
      </c>
      <c r="AP31" s="185">
        <f>($N31/$Z$3)*AT$3</f>
        <v>222.85714285714286</v>
      </c>
      <c r="AQ31" s="214"/>
      <c r="AR31" s="215">
        <f t="shared" si="23"/>
        <v>0</v>
      </c>
      <c r="AS31" s="214">
        <f>AQ31*$M31</f>
        <v>0</v>
      </c>
      <c r="AT31" s="214">
        <f>(AS31/AT$3)*$Z$3</f>
        <v>0</v>
      </c>
      <c r="AU31" s="185">
        <f>($N31/$Z$3)*AY$3</f>
        <v>250.71428571428572</v>
      </c>
      <c r="AV31" s="214"/>
      <c r="AW31" s="215">
        <f t="shared" si="27"/>
        <v>0</v>
      </c>
      <c r="AX31" s="214">
        <f>AV31*$M31</f>
        <v>0</v>
      </c>
      <c r="AY31" s="214">
        <f>(AX31/AY$3)*$Z$3</f>
        <v>0</v>
      </c>
      <c r="AZ31" s="185">
        <f>($N31/$Z$3)*BD$3</f>
        <v>306.42857142857144</v>
      </c>
      <c r="BA31" s="214"/>
      <c r="BB31" s="215">
        <f t="shared" si="31"/>
        <v>0</v>
      </c>
      <c r="BC31" s="214">
        <f>BA31*$M31</f>
        <v>0</v>
      </c>
      <c r="BD31" s="214">
        <f>(BC31/BD$3)*$Z$3</f>
        <v>0</v>
      </c>
      <c r="BE31" s="185">
        <f>($N31/$Z$3)*BI$3</f>
        <v>362.14285714285717</v>
      </c>
      <c r="BF31" s="214"/>
      <c r="BG31" s="215">
        <f t="shared" si="35"/>
        <v>0</v>
      </c>
      <c r="BH31" s="214">
        <f>BF31*$M31</f>
        <v>0</v>
      </c>
      <c r="BI31" s="214">
        <f>(BH31/BI$3)*$Z$3</f>
        <v>0</v>
      </c>
      <c r="BJ31" s="185">
        <f>($N31/$Z$3)*BN$3</f>
        <v>417.85714285714289</v>
      </c>
      <c r="BK31" s="214"/>
      <c r="BL31" s="215">
        <f t="shared" si="39"/>
        <v>0</v>
      </c>
      <c r="BM31" s="214">
        <f>BK31*$M31</f>
        <v>0</v>
      </c>
      <c r="BN31" s="214">
        <f>(BM31/BN$3)*$Z$3</f>
        <v>0</v>
      </c>
      <c r="BO31" s="185">
        <f>($N31/$Z$3)*BS$3</f>
        <v>473.57142857142856</v>
      </c>
      <c r="BP31" s="214"/>
      <c r="BQ31" s="215">
        <f t="shared" si="43"/>
        <v>0</v>
      </c>
      <c r="BR31" s="214">
        <f>BP31*$M31</f>
        <v>0</v>
      </c>
      <c r="BS31" s="214">
        <f>(BR31/BS$3)*$Z$3</f>
        <v>0</v>
      </c>
      <c r="BT31" s="185">
        <f>($N31/$Z$3)*BX$3</f>
        <v>529.28571428571433</v>
      </c>
      <c r="BU31" s="214"/>
      <c r="BV31" s="215">
        <f t="shared" si="47"/>
        <v>0</v>
      </c>
      <c r="BW31" s="242">
        <f>BU31*$M31</f>
        <v>0</v>
      </c>
      <c r="BX31" s="242">
        <f>(BW31/BX$3)*$Z$3</f>
        <v>0</v>
      </c>
    </row>
    <row r="32" spans="1:76" s="265" customFormat="1" ht="33" customHeight="1" x14ac:dyDescent="0.25">
      <c r="A32" s="381" t="s">
        <v>68</v>
      </c>
      <c r="B32" s="382"/>
      <c r="C32" s="382"/>
      <c r="D32" s="239"/>
      <c r="E32" s="238"/>
      <c r="F32" s="229">
        <f>SUM(F5:F31)</f>
        <v>179</v>
      </c>
      <c r="G32" s="229">
        <f>SUM(G5:G31)</f>
        <v>174</v>
      </c>
      <c r="H32" s="229">
        <f>SUM(H5:H31)</f>
        <v>360</v>
      </c>
      <c r="I32" s="229">
        <f>SUM(I5:I31)</f>
        <v>0</v>
      </c>
      <c r="J32" s="229">
        <f>SUM(J5:J31)</f>
        <v>5400</v>
      </c>
      <c r="K32" s="237"/>
      <c r="L32" s="229">
        <f>SUM(L6:L31)</f>
        <v>21203</v>
      </c>
      <c r="M32" s="237"/>
      <c r="N32" s="324">
        <f>SUM(N6:N31)</f>
        <v>21223</v>
      </c>
      <c r="O32" s="229">
        <f>SUM(O5:O31)</f>
        <v>81874.088600000003</v>
      </c>
      <c r="P32" s="229">
        <f>SUM(P5:P31)</f>
        <v>107427.60000000003</v>
      </c>
      <c r="Q32" s="229">
        <f>SUM(Q5:Q31)</f>
        <v>112467.60000000003</v>
      </c>
      <c r="R32" s="232">
        <f t="shared" si="4"/>
        <v>0.72797933449277819</v>
      </c>
      <c r="S32" s="236"/>
      <c r="T32" s="235"/>
      <c r="U32" s="220"/>
      <c r="V32" s="229"/>
      <c r="W32" s="229">
        <f>SUM(W5:W31)</f>
        <v>0</v>
      </c>
      <c r="X32" s="229">
        <f>SUM(X5:X31)</f>
        <v>0</v>
      </c>
      <c r="Y32" s="232">
        <f t="shared" si="9"/>
        <v>0</v>
      </c>
      <c r="Z32" s="266">
        <f t="shared" si="10"/>
        <v>0</v>
      </c>
      <c r="AA32" s="229">
        <f>SUM(AA6:AA31)</f>
        <v>2021.2380952380954</v>
      </c>
      <c r="AB32" s="229">
        <f>SUM(AB6:AB31)</f>
        <v>1515</v>
      </c>
      <c r="AC32" s="230">
        <f t="shared" si="12"/>
        <v>0.55204092912091995</v>
      </c>
      <c r="AD32" s="229">
        <f>SUM(AD5:AD31)</f>
        <v>5913.0207999999993</v>
      </c>
      <c r="AE32" s="229">
        <f>SUM(AE5:AE31)</f>
        <v>62086.718399999991</v>
      </c>
      <c r="AF32" s="229">
        <f>SUM(AF6:AF31)</f>
        <v>4042.4761904761908</v>
      </c>
      <c r="AG32" s="229">
        <f>SUM(AG6:AG31)</f>
        <v>3356</v>
      </c>
      <c r="AH32" s="230">
        <f t="shared" si="15"/>
        <v>0.6054765432444541</v>
      </c>
      <c r="AI32" s="229">
        <f>SUM(AI5:AI31)</f>
        <v>12970.760699999999</v>
      </c>
      <c r="AJ32" s="229">
        <f>SUM(AJ5:AJ31)</f>
        <v>68096.493674999991</v>
      </c>
      <c r="AK32" s="229">
        <f>SUM(AK6:AK31)</f>
        <v>6063.7142857142862</v>
      </c>
      <c r="AL32" s="229">
        <f>SUM(AL6:AL31)</f>
        <v>5055</v>
      </c>
      <c r="AM32" s="230">
        <f t="shared" si="19"/>
        <v>0.60744869233450327</v>
      </c>
      <c r="AN32" s="229">
        <f>SUM(AN5:AN31)</f>
        <v>19519.513300000002</v>
      </c>
      <c r="AO32" s="229">
        <f>SUM(AO5:AO31)</f>
        <v>68318.296549999999</v>
      </c>
      <c r="AP32" s="229">
        <f>SUM(AP6:AP31)</f>
        <v>8084.9523809523816</v>
      </c>
      <c r="AQ32" s="229">
        <f>SUM(AQ6:AQ31)</f>
        <v>0</v>
      </c>
      <c r="AR32" s="230">
        <f t="shared" si="23"/>
        <v>0</v>
      </c>
      <c r="AS32" s="229">
        <f>SUM(AS5:AS31)</f>
        <v>0</v>
      </c>
      <c r="AT32" s="229">
        <f>SUM(AT5:AT31)</f>
        <v>0</v>
      </c>
      <c r="AU32" s="229">
        <f>SUM(AU6:AU31)</f>
        <v>9095.5714285714294</v>
      </c>
      <c r="AV32" s="229">
        <f>SUM(AV6:AV31)</f>
        <v>0</v>
      </c>
      <c r="AW32" s="230">
        <f t="shared" si="27"/>
        <v>0</v>
      </c>
      <c r="AX32" s="229">
        <f>SUM(AX5:AX31)</f>
        <v>0</v>
      </c>
      <c r="AY32" s="229">
        <f>SUM(AY5:AY31)</f>
        <v>0</v>
      </c>
      <c r="AZ32" s="229">
        <f>SUM(AZ6:AZ31)</f>
        <v>11116.809523809521</v>
      </c>
      <c r="BA32" s="229">
        <f>SUM(BA6:BA31)</f>
        <v>0</v>
      </c>
      <c r="BB32" s="230">
        <f t="shared" si="31"/>
        <v>0</v>
      </c>
      <c r="BC32" s="229">
        <f>SUM(BC5:BC31)</f>
        <v>0</v>
      </c>
      <c r="BD32" s="229">
        <f>SUM(BD5:BD31)</f>
        <v>0</v>
      </c>
      <c r="BE32" s="229">
        <f>SUM(BE6:BE31)</f>
        <v>13138.04761904762</v>
      </c>
      <c r="BF32" s="229">
        <f>SUM(BF6:BF31)</f>
        <v>0</v>
      </c>
      <c r="BG32" s="230">
        <f t="shared" si="35"/>
        <v>0</v>
      </c>
      <c r="BH32" s="229">
        <f>SUM(BH5:BH31)</f>
        <v>0</v>
      </c>
      <c r="BI32" s="229">
        <f>SUM(BI5:BI31)</f>
        <v>0</v>
      </c>
      <c r="BJ32" s="229">
        <f>SUM(BJ6:BJ31)</f>
        <v>15159.285714285716</v>
      </c>
      <c r="BK32" s="229">
        <f>SUM(BK6:BK31)</f>
        <v>0</v>
      </c>
      <c r="BL32" s="230">
        <f t="shared" si="39"/>
        <v>0</v>
      </c>
      <c r="BM32" s="229">
        <f>SUM(BM5:BM31)</f>
        <v>0</v>
      </c>
      <c r="BN32" s="229">
        <f>SUM(BN5:BN31)</f>
        <v>0</v>
      </c>
      <c r="BO32" s="229">
        <f>SUM(BO6:BO31)</f>
        <v>17180.523809523809</v>
      </c>
      <c r="BP32" s="229">
        <f>SUM(BP6:BP31)</f>
        <v>0</v>
      </c>
      <c r="BQ32" s="230">
        <f t="shared" si="43"/>
        <v>0</v>
      </c>
      <c r="BR32" s="229">
        <f>SUM(BR5:BR31)</f>
        <v>0</v>
      </c>
      <c r="BS32" s="229">
        <f>SUM(BS5:BS31)</f>
        <v>0</v>
      </c>
      <c r="BT32" s="229">
        <f>SUM(BT6:BT31)</f>
        <v>19201.761904761901</v>
      </c>
      <c r="BU32" s="229">
        <f>SUM(BU6:BU31)</f>
        <v>0</v>
      </c>
      <c r="BV32" s="230">
        <f t="shared" si="47"/>
        <v>0</v>
      </c>
      <c r="BW32" s="229">
        <f>SUM(BW5:BW31)</f>
        <v>0</v>
      </c>
      <c r="BX32" s="229">
        <f>SUM(BX5:BX31)</f>
        <v>0</v>
      </c>
    </row>
    <row r="33" spans="1:78" s="181" customFormat="1" ht="23.25" customHeight="1" x14ac:dyDescent="0.2">
      <c r="A33" s="380" t="s">
        <v>20</v>
      </c>
      <c r="B33" s="375" t="s">
        <v>51</v>
      </c>
      <c r="C33" s="201" t="s">
        <v>60</v>
      </c>
      <c r="D33" s="247" t="s">
        <v>50</v>
      </c>
      <c r="E33" s="252" t="s">
        <v>154</v>
      </c>
      <c r="F33" s="198">
        <v>30</v>
      </c>
      <c r="G33" s="258">
        <v>29</v>
      </c>
      <c r="H33" s="246"/>
      <c r="I33" s="245"/>
      <c r="J33" s="245">
        <v>630</v>
      </c>
      <c r="K33" s="212">
        <v>21.696200000000001</v>
      </c>
      <c r="L33" s="225">
        <v>309</v>
      </c>
      <c r="M33" s="212">
        <f>K33</f>
        <v>21.696200000000001</v>
      </c>
      <c r="N33" s="224">
        <v>309</v>
      </c>
      <c r="O33" s="157">
        <f>(N33*M33)</f>
        <v>6704.1258000000007</v>
      </c>
      <c r="P33" s="157">
        <f>G33*$R$1</f>
        <v>17904.599999999999</v>
      </c>
      <c r="Q33" s="157">
        <f>(P33-((H33+I33)))+(J33)</f>
        <v>18534.599999999999</v>
      </c>
      <c r="R33" s="209">
        <f>O33/Q33</f>
        <v>0.36170868537761813</v>
      </c>
      <c r="S33" s="222">
        <f>R33*100</f>
        <v>36.170868537761812</v>
      </c>
      <c r="T33" s="243">
        <v>36.200000000000003</v>
      </c>
      <c r="U33" s="220">
        <f>((((G33*$S$1))*T33)/K33)/100</f>
        <v>298.73734571030872</v>
      </c>
      <c r="V33" s="219">
        <f>M33</f>
        <v>21.696200000000001</v>
      </c>
      <c r="W33" s="223"/>
      <c r="X33" s="218">
        <f>W33*V33</f>
        <v>0</v>
      </c>
      <c r="Y33" s="187">
        <f>X33/Q33</f>
        <v>0</v>
      </c>
      <c r="Z33" s="217">
        <f>W33/N33</f>
        <v>0</v>
      </c>
      <c r="AA33" s="185">
        <f>($N33/$Z$3)*AE$3</f>
        <v>29.428571428571427</v>
      </c>
      <c r="AB33" s="214">
        <v>0</v>
      </c>
      <c r="AC33" s="215">
        <f>AE33/$Q33</f>
        <v>0</v>
      </c>
      <c r="AD33" s="214">
        <f>AB33*$M33</f>
        <v>0</v>
      </c>
      <c r="AE33" s="214">
        <f>(AD33/AE$3)*$Z$3</f>
        <v>0</v>
      </c>
      <c r="AF33" s="216">
        <f>($N33/$Z$3)*AJ$3</f>
        <v>58.857142857142854</v>
      </c>
      <c r="AG33" s="214">
        <v>0</v>
      </c>
      <c r="AH33" s="215">
        <f>AJ33/$Q33</f>
        <v>0</v>
      </c>
      <c r="AI33" s="214">
        <f>AG33*$M33</f>
        <v>0</v>
      </c>
      <c r="AJ33" s="214">
        <f>(AI33/AJ$3)*$Z$3</f>
        <v>0</v>
      </c>
      <c r="AK33" s="185">
        <f>($N33/$Z$3)*AO$3</f>
        <v>88.285714285714278</v>
      </c>
      <c r="AL33" s="214">
        <v>0</v>
      </c>
      <c r="AM33" s="215">
        <f>AO33/$Q33</f>
        <v>0</v>
      </c>
      <c r="AN33" s="214">
        <f>AL33*$M33</f>
        <v>0</v>
      </c>
      <c r="AO33" s="214">
        <f>(AN33/AO$3)*$Z$3</f>
        <v>0</v>
      </c>
      <c r="AP33" s="185">
        <f>($N33/$Z$3)*AT$3</f>
        <v>117.71428571428571</v>
      </c>
      <c r="AQ33" s="214"/>
      <c r="AR33" s="215">
        <f>AT33/$Q33</f>
        <v>0</v>
      </c>
      <c r="AS33" s="214">
        <f>AQ33*$M33</f>
        <v>0</v>
      </c>
      <c r="AT33" s="214">
        <f>(AS33/AT$3)*$Z$3</f>
        <v>0</v>
      </c>
      <c r="AU33" s="185">
        <f>($N33/$Z$3)*AY$3</f>
        <v>132.42857142857142</v>
      </c>
      <c r="AV33" s="214"/>
      <c r="AW33" s="215">
        <f>AY33/$Q33</f>
        <v>0</v>
      </c>
      <c r="AX33" s="214">
        <f>AV33*$M33</f>
        <v>0</v>
      </c>
      <c r="AY33" s="214">
        <f>(AX33/AY$3)*$Z$3</f>
        <v>0</v>
      </c>
      <c r="AZ33" s="185">
        <f>($N33/$Z$3)*BD$3</f>
        <v>161.85714285714286</v>
      </c>
      <c r="BA33" s="214"/>
      <c r="BB33" s="215">
        <f>BD33/$Q33</f>
        <v>0</v>
      </c>
      <c r="BC33" s="214">
        <f>BA33*$M33</f>
        <v>0</v>
      </c>
      <c r="BD33" s="214">
        <f>(BC33/BD$3)*$Z$3</f>
        <v>0</v>
      </c>
      <c r="BE33" s="185">
        <f>($N33/$Z$3)*BI$3</f>
        <v>191.28571428571428</v>
      </c>
      <c r="BF33" s="214"/>
      <c r="BG33" s="215">
        <f>BI33/$Q33</f>
        <v>0</v>
      </c>
      <c r="BH33" s="214">
        <f>BF33*$M33</f>
        <v>0</v>
      </c>
      <c r="BI33" s="214">
        <f>(BH33/BI$3)*$Z$3</f>
        <v>0</v>
      </c>
      <c r="BJ33" s="185">
        <f>($N33/$Z$3)*BN$3</f>
        <v>220.71428571428569</v>
      </c>
      <c r="BK33" s="214"/>
      <c r="BL33" s="215">
        <f>BN33/$Q33</f>
        <v>0</v>
      </c>
      <c r="BM33" s="214">
        <f>BK33*$M33</f>
        <v>0</v>
      </c>
      <c r="BN33" s="214">
        <f>(BM33/BN$3)*$Z$3</f>
        <v>0</v>
      </c>
      <c r="BO33" s="185">
        <f>($N33/$Z$3)*BS$3</f>
        <v>250.14285714285714</v>
      </c>
      <c r="BP33" s="214"/>
      <c r="BQ33" s="215">
        <f>BS33/$Q33</f>
        <v>0</v>
      </c>
      <c r="BR33" s="214">
        <f>BP33*$M33</f>
        <v>0</v>
      </c>
      <c r="BS33" s="214">
        <f>(BR33/BS$3)*$Z$3</f>
        <v>0</v>
      </c>
      <c r="BT33" s="185">
        <f>($N33/$Z$3)*BX$3</f>
        <v>279.57142857142856</v>
      </c>
      <c r="BU33" s="214"/>
      <c r="BV33" s="215">
        <f>BX33/$Q33</f>
        <v>0</v>
      </c>
      <c r="BW33" s="242">
        <f>BU33*$M33</f>
        <v>0</v>
      </c>
      <c r="BX33" s="242">
        <f>(BW33/BX$3)*$Z$3</f>
        <v>0</v>
      </c>
    </row>
    <row r="34" spans="1:78" s="181" customFormat="1" ht="23.25" customHeight="1" x14ac:dyDescent="0.2">
      <c r="A34" s="380" t="s">
        <v>20</v>
      </c>
      <c r="B34" s="375" t="s">
        <v>65</v>
      </c>
      <c r="C34" s="201" t="s">
        <v>60</v>
      </c>
      <c r="D34" s="247" t="s">
        <v>67</v>
      </c>
      <c r="E34" s="261" t="s">
        <v>58</v>
      </c>
      <c r="F34" s="198">
        <v>7</v>
      </c>
      <c r="G34" s="258">
        <v>7</v>
      </c>
      <c r="H34" s="245"/>
      <c r="I34" s="246"/>
      <c r="J34" s="245"/>
      <c r="K34" s="212">
        <v>4.2813999999999997</v>
      </c>
      <c r="L34" s="225">
        <v>972</v>
      </c>
      <c r="M34" s="212">
        <f>K34</f>
        <v>4.2813999999999997</v>
      </c>
      <c r="N34" s="224">
        <v>972</v>
      </c>
      <c r="O34" s="157">
        <f>(N34*M34)</f>
        <v>4161.5207999999993</v>
      </c>
      <c r="P34" s="157">
        <f>G34*$R$1</f>
        <v>4321.8</v>
      </c>
      <c r="Q34" s="157">
        <f>(P34-((H34+I34)))+(J34)</f>
        <v>4321.8</v>
      </c>
      <c r="R34" s="209">
        <f t="shared" si="4"/>
        <v>0.96291378592253207</v>
      </c>
      <c r="S34" s="222">
        <f>R34*100</f>
        <v>96.29137859225321</v>
      </c>
      <c r="T34" s="251">
        <v>42</v>
      </c>
      <c r="U34" s="220">
        <f t="shared" si="6"/>
        <v>423.96318961087496</v>
      </c>
      <c r="V34" s="219">
        <f>M34</f>
        <v>4.2813999999999997</v>
      </c>
      <c r="W34" s="223"/>
      <c r="X34" s="218">
        <f>W34*V34</f>
        <v>0</v>
      </c>
      <c r="Y34" s="187">
        <f t="shared" si="9"/>
        <v>0</v>
      </c>
      <c r="Z34" s="217">
        <f t="shared" si="10"/>
        <v>0</v>
      </c>
      <c r="AA34" s="185">
        <f>($N34/$Z$3)*AE$3</f>
        <v>92.571428571428569</v>
      </c>
      <c r="AB34" s="214">
        <v>80</v>
      </c>
      <c r="AC34" s="215">
        <f t="shared" si="12"/>
        <v>0.83214771622934869</v>
      </c>
      <c r="AD34" s="214">
        <f>AB34*$M34</f>
        <v>342.51199999999994</v>
      </c>
      <c r="AE34" s="214">
        <f>(AD34/AE$3)*$Z$3</f>
        <v>3596.3759999999993</v>
      </c>
      <c r="AF34" s="216">
        <f>($N34/$Z$3)*AJ$3</f>
        <v>185.14285714285714</v>
      </c>
      <c r="AG34" s="214">
        <v>160</v>
      </c>
      <c r="AH34" s="215">
        <f t="shared" si="15"/>
        <v>0.83214771622934869</v>
      </c>
      <c r="AI34" s="214">
        <f>AG34*$M34</f>
        <v>685.02399999999989</v>
      </c>
      <c r="AJ34" s="214">
        <f>(AI34/AJ$3)*$Z$3</f>
        <v>3596.3759999999993</v>
      </c>
      <c r="AK34" s="185">
        <f>($N34/$Z$3)*AO$3</f>
        <v>277.71428571428572</v>
      </c>
      <c r="AL34" s="214">
        <v>240</v>
      </c>
      <c r="AM34" s="215">
        <f t="shared" si="19"/>
        <v>0.83214771622934869</v>
      </c>
      <c r="AN34" s="214">
        <f>AL34*$M34</f>
        <v>1027.5359999999998</v>
      </c>
      <c r="AO34" s="214">
        <f>(AN34/AO$3)*$Z$3</f>
        <v>3596.3759999999993</v>
      </c>
      <c r="AP34" s="185">
        <f>($N34/$Z$3)*AT$3</f>
        <v>370.28571428571428</v>
      </c>
      <c r="AQ34" s="214"/>
      <c r="AR34" s="215">
        <f t="shared" si="23"/>
        <v>0</v>
      </c>
      <c r="AS34" s="214">
        <f>AQ34*$M34</f>
        <v>0</v>
      </c>
      <c r="AT34" s="214">
        <f>(AS34/AT$3)*$Z$3</f>
        <v>0</v>
      </c>
      <c r="AU34" s="185">
        <f>($N34/$Z$3)*AY$3</f>
        <v>416.57142857142856</v>
      </c>
      <c r="AV34" s="214"/>
      <c r="AW34" s="215">
        <f t="shared" si="27"/>
        <v>0</v>
      </c>
      <c r="AX34" s="214">
        <f>AV34*$M34</f>
        <v>0</v>
      </c>
      <c r="AY34" s="214">
        <f>(AX34/AY$3)*$Z$3</f>
        <v>0</v>
      </c>
      <c r="AZ34" s="185">
        <f>($N34/$Z$3)*BD$3</f>
        <v>509.14285714285711</v>
      </c>
      <c r="BA34" s="214"/>
      <c r="BB34" s="215">
        <f t="shared" si="31"/>
        <v>0</v>
      </c>
      <c r="BC34" s="214">
        <f>BA34*$M34</f>
        <v>0</v>
      </c>
      <c r="BD34" s="214">
        <f>(BC34/BD$3)*$Z$3</f>
        <v>0</v>
      </c>
      <c r="BE34" s="185">
        <f>($N34/$Z$3)*BI$3</f>
        <v>601.71428571428567</v>
      </c>
      <c r="BF34" s="214"/>
      <c r="BG34" s="215">
        <f t="shared" si="35"/>
        <v>0</v>
      </c>
      <c r="BH34" s="214">
        <f>BF34*$M34</f>
        <v>0</v>
      </c>
      <c r="BI34" s="214">
        <f>(BH34/BI$3)*$Z$3</f>
        <v>0</v>
      </c>
      <c r="BJ34" s="185">
        <f>($N34/$Z$3)*BN$3</f>
        <v>694.28571428571422</v>
      </c>
      <c r="BK34" s="214"/>
      <c r="BL34" s="215">
        <f t="shared" si="39"/>
        <v>0</v>
      </c>
      <c r="BM34" s="214">
        <f>BK34*$M34</f>
        <v>0</v>
      </c>
      <c r="BN34" s="214">
        <f>(BM34/BN$3)*$Z$3</f>
        <v>0</v>
      </c>
      <c r="BO34" s="185">
        <f>($N34/$Z$3)*BS$3</f>
        <v>786.85714285714289</v>
      </c>
      <c r="BP34" s="214"/>
      <c r="BQ34" s="215">
        <f t="shared" si="43"/>
        <v>0</v>
      </c>
      <c r="BR34" s="214">
        <f>BP34*$M34</f>
        <v>0</v>
      </c>
      <c r="BS34" s="214">
        <f>(BR34/BS$3)*$Z$3</f>
        <v>0</v>
      </c>
      <c r="BT34" s="185">
        <f>($N34/$Z$3)*BX$3</f>
        <v>879.42857142857144</v>
      </c>
      <c r="BU34" s="214"/>
      <c r="BV34" s="215">
        <f t="shared" si="47"/>
        <v>0</v>
      </c>
      <c r="BW34" s="214">
        <f>BU34*$M34</f>
        <v>0</v>
      </c>
      <c r="BX34" s="214">
        <f>(BW34/BX$3)*$Z$3</f>
        <v>0</v>
      </c>
    </row>
    <row r="35" spans="1:78" s="181" customFormat="1" ht="23.25" customHeight="1" x14ac:dyDescent="0.2">
      <c r="A35" s="380" t="s">
        <v>20</v>
      </c>
      <c r="B35" s="375" t="s">
        <v>65</v>
      </c>
      <c r="C35" s="201" t="s">
        <v>60</v>
      </c>
      <c r="D35" s="247" t="s">
        <v>64</v>
      </c>
      <c r="E35" s="261" t="s">
        <v>58</v>
      </c>
      <c r="F35" s="198">
        <v>7</v>
      </c>
      <c r="G35" s="258">
        <v>6</v>
      </c>
      <c r="H35" s="245"/>
      <c r="I35" s="246"/>
      <c r="J35" s="245">
        <v>630</v>
      </c>
      <c r="K35" s="212">
        <v>4.2813999999999997</v>
      </c>
      <c r="L35" s="225">
        <v>909</v>
      </c>
      <c r="M35" s="212">
        <f>K35</f>
        <v>4.2813999999999997</v>
      </c>
      <c r="N35" s="224">
        <v>909</v>
      </c>
      <c r="O35" s="157">
        <f>(N35*M35)</f>
        <v>3891.7925999999998</v>
      </c>
      <c r="P35" s="157">
        <f>G35*$R$1</f>
        <v>3704.3999999999996</v>
      </c>
      <c r="Q35" s="157">
        <f>(P35-((H35+I35)))+(J35)</f>
        <v>4334.3999999999996</v>
      </c>
      <c r="R35" s="209">
        <f t="shared" si="4"/>
        <v>0.8978849667774087</v>
      </c>
      <c r="S35" s="222">
        <f>R35*100</f>
        <v>89.788496677740866</v>
      </c>
      <c r="T35" s="251">
        <v>90</v>
      </c>
      <c r="U35" s="220">
        <f t="shared" si="6"/>
        <v>778.7078992852804</v>
      </c>
      <c r="V35" s="219">
        <f>M35</f>
        <v>4.2813999999999997</v>
      </c>
      <c r="W35" s="223"/>
      <c r="X35" s="218">
        <f>W35*V35</f>
        <v>0</v>
      </c>
      <c r="Y35" s="187">
        <f t="shared" si="9"/>
        <v>0</v>
      </c>
      <c r="Z35" s="217">
        <f t="shared" si="10"/>
        <v>0</v>
      </c>
      <c r="AA35" s="185">
        <f>($N35/$Z$3)*AE$3</f>
        <v>86.571428571428569</v>
      </c>
      <c r="AB35" s="214">
        <v>40</v>
      </c>
      <c r="AC35" s="215">
        <f t="shared" si="12"/>
        <v>0.41486434108527126</v>
      </c>
      <c r="AD35" s="214">
        <f>AB35*$M35</f>
        <v>171.25599999999997</v>
      </c>
      <c r="AE35" s="214">
        <f>(AD35/AE$3)*$Z$3</f>
        <v>1798.1879999999996</v>
      </c>
      <c r="AF35" s="216">
        <f>($N35/$Z$3)*AJ$3</f>
        <v>173.14285714285714</v>
      </c>
      <c r="AG35" s="214">
        <v>100</v>
      </c>
      <c r="AH35" s="215">
        <f t="shared" si="15"/>
        <v>0.51858042635658919</v>
      </c>
      <c r="AI35" s="214">
        <f>AG35*$M35</f>
        <v>428.14</v>
      </c>
      <c r="AJ35" s="214">
        <f>(AI35/AJ$3)*$Z$3</f>
        <v>2247.7350000000001</v>
      </c>
      <c r="AK35" s="185">
        <f>($N35/$Z$3)*AO$3</f>
        <v>259.71428571428572</v>
      </c>
      <c r="AL35" s="214">
        <v>140</v>
      </c>
      <c r="AM35" s="215">
        <f t="shared" si="19"/>
        <v>0.48400839793281658</v>
      </c>
      <c r="AN35" s="214">
        <f>AL35*$M35</f>
        <v>599.39599999999996</v>
      </c>
      <c r="AO35" s="214">
        <f>(AN35/AO$3)*$Z$3</f>
        <v>2097.886</v>
      </c>
      <c r="AP35" s="185">
        <f>($N35/$Z$3)*AT$3</f>
        <v>346.28571428571428</v>
      </c>
      <c r="AQ35" s="214"/>
      <c r="AR35" s="215">
        <f t="shared" si="23"/>
        <v>0</v>
      </c>
      <c r="AS35" s="214">
        <f>AQ35*$M35</f>
        <v>0</v>
      </c>
      <c r="AT35" s="214">
        <f>(AS35/AT$3)*$Z$3</f>
        <v>0</v>
      </c>
      <c r="AU35" s="185">
        <f>($N35/$Z$3)*AY$3</f>
        <v>389.57142857142856</v>
      </c>
      <c r="AV35" s="214"/>
      <c r="AW35" s="215">
        <f t="shared" si="27"/>
        <v>0</v>
      </c>
      <c r="AX35" s="214">
        <f>AV35*$M35</f>
        <v>0</v>
      </c>
      <c r="AY35" s="214">
        <f>(AX35/AY$3)*$Z$3</f>
        <v>0</v>
      </c>
      <c r="AZ35" s="185">
        <f>($N35/$Z$3)*BD$3</f>
        <v>476.14285714285711</v>
      </c>
      <c r="BA35" s="214"/>
      <c r="BB35" s="215">
        <f t="shared" si="31"/>
        <v>0</v>
      </c>
      <c r="BC35" s="214">
        <f>BA35*$M35</f>
        <v>0</v>
      </c>
      <c r="BD35" s="214">
        <f>(BC35/BD$3)*$Z$3</f>
        <v>0</v>
      </c>
      <c r="BE35" s="185">
        <f>($N35/$Z$3)*BI$3</f>
        <v>562.71428571428567</v>
      </c>
      <c r="BF35" s="214"/>
      <c r="BG35" s="215">
        <f t="shared" si="35"/>
        <v>0</v>
      </c>
      <c r="BH35" s="214">
        <f>BF35*$M35</f>
        <v>0</v>
      </c>
      <c r="BI35" s="214">
        <f>(BH35/BI$3)*$Z$3</f>
        <v>0</v>
      </c>
      <c r="BJ35" s="185">
        <f>($N35/$Z$3)*BN$3</f>
        <v>649.28571428571422</v>
      </c>
      <c r="BK35" s="214"/>
      <c r="BL35" s="215">
        <f t="shared" si="39"/>
        <v>0</v>
      </c>
      <c r="BM35" s="214">
        <f>BK35*$M35</f>
        <v>0</v>
      </c>
      <c r="BN35" s="214">
        <f>(BM35/BN$3)*$Z$3</f>
        <v>0</v>
      </c>
      <c r="BO35" s="185">
        <f>($N35/$Z$3)*BS$3</f>
        <v>735.85714285714289</v>
      </c>
      <c r="BP35" s="214"/>
      <c r="BQ35" s="215">
        <f t="shared" si="43"/>
        <v>0</v>
      </c>
      <c r="BR35" s="214">
        <f>BP35*$M35</f>
        <v>0</v>
      </c>
      <c r="BS35" s="214">
        <f>(BR35/BS$3)*$Z$3</f>
        <v>0</v>
      </c>
      <c r="BT35" s="185">
        <f>($N35/$Z$3)*BX$3</f>
        <v>822.42857142857144</v>
      </c>
      <c r="BU35" s="214"/>
      <c r="BV35" s="215">
        <f t="shared" si="47"/>
        <v>0</v>
      </c>
      <c r="BW35" s="214">
        <f>BU35*$M35</f>
        <v>0</v>
      </c>
      <c r="BX35" s="214">
        <f>(BW35/BX$3)*$Z$3</f>
        <v>0</v>
      </c>
    </row>
    <row r="36" spans="1:78" s="228" customFormat="1" ht="23.25" customHeight="1" x14ac:dyDescent="0.2">
      <c r="A36" s="380" t="s">
        <v>20</v>
      </c>
      <c r="B36" s="375" t="s">
        <v>63</v>
      </c>
      <c r="C36" s="201" t="s">
        <v>60</v>
      </c>
      <c r="D36" s="247" t="s">
        <v>62</v>
      </c>
      <c r="E36" s="261" t="s">
        <v>152</v>
      </c>
      <c r="F36" s="198">
        <v>26</v>
      </c>
      <c r="G36" s="198">
        <v>28</v>
      </c>
      <c r="H36" s="245"/>
      <c r="I36" s="245"/>
      <c r="J36" s="245">
        <f>630*2</f>
        <v>1260</v>
      </c>
      <c r="K36" s="264">
        <v>26.69</v>
      </c>
      <c r="L36" s="256">
        <v>272</v>
      </c>
      <c r="M36" s="212">
        <f>K36</f>
        <v>26.69</v>
      </c>
      <c r="N36" s="255">
        <v>272</v>
      </c>
      <c r="O36" s="254">
        <f>(N36*M36)</f>
        <v>7259.68</v>
      </c>
      <c r="P36" s="254">
        <f>G36*$R$1</f>
        <v>17287.2</v>
      </c>
      <c r="Q36" s="254">
        <f>(P36-((H36+I36)))+(J36)</f>
        <v>18547.2</v>
      </c>
      <c r="R36" s="209">
        <f t="shared" si="4"/>
        <v>0.39141649413388546</v>
      </c>
      <c r="S36" s="222">
        <f>R36*100</f>
        <v>39.141649413388549</v>
      </c>
      <c r="T36" s="251">
        <v>42</v>
      </c>
      <c r="U36" s="220">
        <f t="shared" si="6"/>
        <v>272.03536905207943</v>
      </c>
      <c r="V36" s="219">
        <f>M36</f>
        <v>26.69</v>
      </c>
      <c r="W36" s="223"/>
      <c r="X36" s="253">
        <f>W36*V36</f>
        <v>0</v>
      </c>
      <c r="Y36" s="187">
        <f t="shared" si="9"/>
        <v>0</v>
      </c>
      <c r="Z36" s="217">
        <f t="shared" si="10"/>
        <v>0</v>
      </c>
      <c r="AA36" s="185">
        <f>($N36/$Z$3)*AE$3</f>
        <v>25.904761904761905</v>
      </c>
      <c r="AB36" s="214">
        <v>10</v>
      </c>
      <c r="AC36" s="215">
        <f t="shared" si="12"/>
        <v>0.15109827898550726</v>
      </c>
      <c r="AD36" s="214">
        <f>AB36*$M36</f>
        <v>266.90000000000003</v>
      </c>
      <c r="AE36" s="214">
        <f>(AD36/AE$3)*$Z$3</f>
        <v>2802.4500000000003</v>
      </c>
      <c r="AF36" s="216">
        <f>($N36/$Z$3)*AJ$3</f>
        <v>51.80952380952381</v>
      </c>
      <c r="AG36" s="214">
        <v>35</v>
      </c>
      <c r="AH36" s="215">
        <f t="shared" si="15"/>
        <v>0.26442198822463769</v>
      </c>
      <c r="AI36" s="214">
        <f>AG36*$M36</f>
        <v>934.15000000000009</v>
      </c>
      <c r="AJ36" s="214">
        <f>(AI36/AJ$3)*$Z$3</f>
        <v>4904.2875000000004</v>
      </c>
      <c r="AK36" s="185">
        <f>($N36/$Z$3)*AO$3</f>
        <v>77.714285714285722</v>
      </c>
      <c r="AL36" s="214">
        <v>55</v>
      </c>
      <c r="AM36" s="215">
        <f t="shared" si="19"/>
        <v>0.27701351147342995</v>
      </c>
      <c r="AN36" s="214">
        <f>AL36*$M36</f>
        <v>1467.95</v>
      </c>
      <c r="AO36" s="214">
        <f>(AN36/AO$3)*$Z$3</f>
        <v>5137.8249999999998</v>
      </c>
      <c r="AP36" s="185">
        <f>($N36/$Z$3)*AT$3</f>
        <v>103.61904761904762</v>
      </c>
      <c r="AQ36" s="214"/>
      <c r="AR36" s="215">
        <f t="shared" si="23"/>
        <v>0</v>
      </c>
      <c r="AS36" s="214">
        <f>AQ36*$M36</f>
        <v>0</v>
      </c>
      <c r="AT36" s="214">
        <f>(AS36/AT$3)*$Z$3</f>
        <v>0</v>
      </c>
      <c r="AU36" s="185">
        <f>($N36/$Z$3)*AY$3</f>
        <v>116.57142857142857</v>
      </c>
      <c r="AV36" s="214"/>
      <c r="AW36" s="215">
        <f t="shared" si="27"/>
        <v>0</v>
      </c>
      <c r="AX36" s="214">
        <f>AV36*$M36</f>
        <v>0</v>
      </c>
      <c r="AY36" s="214">
        <f>(AX36/AY$3)*$Z$3</f>
        <v>0</v>
      </c>
      <c r="AZ36" s="185">
        <f>($N36/$Z$3)*BD$3</f>
        <v>142.47619047619048</v>
      </c>
      <c r="BA36" s="214"/>
      <c r="BB36" s="215">
        <f t="shared" si="31"/>
        <v>0</v>
      </c>
      <c r="BC36" s="214">
        <f>BA36*$M36</f>
        <v>0</v>
      </c>
      <c r="BD36" s="214">
        <f>(BC36/BD$3)*$Z$3</f>
        <v>0</v>
      </c>
      <c r="BE36" s="185">
        <f>($N36/$Z$3)*BI$3</f>
        <v>168.38095238095238</v>
      </c>
      <c r="BF36" s="214"/>
      <c r="BG36" s="215">
        <f t="shared" si="35"/>
        <v>0</v>
      </c>
      <c r="BH36" s="214">
        <f>BF36*$M36</f>
        <v>0</v>
      </c>
      <c r="BI36" s="214">
        <f>(BH36/BI$3)*$Z$3</f>
        <v>0</v>
      </c>
      <c r="BJ36" s="185">
        <f>($N36/$Z$3)*BN$3</f>
        <v>194.28571428571428</v>
      </c>
      <c r="BK36" s="214"/>
      <c r="BL36" s="215">
        <f t="shared" si="39"/>
        <v>0</v>
      </c>
      <c r="BM36" s="214">
        <f>BK36*$M36</f>
        <v>0</v>
      </c>
      <c r="BN36" s="214">
        <f>(BM36/BN$3)*$Z$3</f>
        <v>0</v>
      </c>
      <c r="BO36" s="185">
        <f>($N36/$Z$3)*BS$3</f>
        <v>220.1904761904762</v>
      </c>
      <c r="BP36" s="214"/>
      <c r="BQ36" s="215">
        <f t="shared" si="43"/>
        <v>0</v>
      </c>
      <c r="BR36" s="214">
        <f>BP36*$M36</f>
        <v>0</v>
      </c>
      <c r="BS36" s="214">
        <f>(BR36/BS$3)*$Z$3</f>
        <v>0</v>
      </c>
      <c r="BT36" s="185">
        <f>($N36/$Z$3)*BX$3</f>
        <v>246.0952380952381</v>
      </c>
      <c r="BU36" s="214"/>
      <c r="BV36" s="215">
        <f t="shared" si="47"/>
        <v>0</v>
      </c>
      <c r="BW36" s="214">
        <f>BU36*$M36</f>
        <v>0</v>
      </c>
      <c r="BX36" s="214">
        <f>(BW36/BX$3)*$Z$3</f>
        <v>0</v>
      </c>
    </row>
    <row r="37" spans="1:78" s="181" customFormat="1" ht="23.25" customHeight="1" x14ac:dyDescent="0.2">
      <c r="A37" s="380" t="s">
        <v>20</v>
      </c>
      <c r="B37" s="375" t="s">
        <v>43</v>
      </c>
      <c r="C37" s="201" t="s">
        <v>60</v>
      </c>
      <c r="D37" s="247" t="s">
        <v>59</v>
      </c>
      <c r="E37" s="261">
        <v>11160742</v>
      </c>
      <c r="F37" s="198">
        <v>7</v>
      </c>
      <c r="G37" s="198">
        <v>7</v>
      </c>
      <c r="H37" s="245"/>
      <c r="I37" s="245"/>
      <c r="J37" s="245"/>
      <c r="K37" s="212">
        <v>2.6002000000000001</v>
      </c>
      <c r="L37" s="225">
        <v>1033</v>
      </c>
      <c r="M37" s="212">
        <f>K37</f>
        <v>2.6002000000000001</v>
      </c>
      <c r="N37" s="224">
        <v>1033</v>
      </c>
      <c r="O37" s="157">
        <f>(N37*M37)</f>
        <v>2686.0066000000002</v>
      </c>
      <c r="P37" s="157">
        <f>G37*$R$1</f>
        <v>4321.8</v>
      </c>
      <c r="Q37" s="157">
        <f>(P37-((H37+I37)))+(J37)</f>
        <v>4321.8</v>
      </c>
      <c r="R37" s="209">
        <f t="shared" si="4"/>
        <v>0.62150182794206121</v>
      </c>
      <c r="S37" s="222">
        <f>R37*100</f>
        <v>62.150182794206124</v>
      </c>
      <c r="T37" s="251">
        <v>62.7</v>
      </c>
      <c r="U37" s="220">
        <f t="shared" si="6"/>
        <v>1042.1385278055536</v>
      </c>
      <c r="V37" s="219">
        <f>M37</f>
        <v>2.6002000000000001</v>
      </c>
      <c r="W37" s="223"/>
      <c r="X37" s="218">
        <f>W37*V37</f>
        <v>0</v>
      </c>
      <c r="Y37" s="187">
        <f t="shared" si="9"/>
        <v>0</v>
      </c>
      <c r="Z37" s="217">
        <f t="shared" si="10"/>
        <v>0</v>
      </c>
      <c r="AA37" s="185">
        <f>($N37/$Z$3)*AE$3</f>
        <v>98.38095238095238</v>
      </c>
      <c r="AB37" s="214">
        <v>100</v>
      </c>
      <c r="AC37" s="215">
        <f t="shared" si="12"/>
        <v>0.63172983479105926</v>
      </c>
      <c r="AD37" s="214">
        <f>AB37*$M37</f>
        <v>260.02</v>
      </c>
      <c r="AE37" s="214">
        <f>(AD37/AE$3)*$Z$3</f>
        <v>2730.21</v>
      </c>
      <c r="AF37" s="216">
        <f>($N37/$Z$3)*AJ$3</f>
        <v>196.76190476190476</v>
      </c>
      <c r="AG37" s="214">
        <v>180</v>
      </c>
      <c r="AH37" s="215">
        <f t="shared" si="15"/>
        <v>0.56855685131195333</v>
      </c>
      <c r="AI37" s="214">
        <f>AG37*$M37</f>
        <v>468.036</v>
      </c>
      <c r="AJ37" s="214">
        <f>(AI37/AJ$3)*$Z$3</f>
        <v>2457.1889999999999</v>
      </c>
      <c r="AK37" s="185">
        <f>($N37/$Z$3)*AO$3</f>
        <v>295.14285714285711</v>
      </c>
      <c r="AL37" s="214">
        <v>240</v>
      </c>
      <c r="AM37" s="215">
        <f t="shared" si="19"/>
        <v>0.50538386783284739</v>
      </c>
      <c r="AN37" s="214">
        <f>AL37*$M37</f>
        <v>624.048</v>
      </c>
      <c r="AO37" s="214">
        <f>(AN37/AO$3)*$Z$3</f>
        <v>2184.1680000000001</v>
      </c>
      <c r="AP37" s="185">
        <f>($N37/$Z$3)*AT$3</f>
        <v>393.52380952380952</v>
      </c>
      <c r="AQ37" s="214"/>
      <c r="AR37" s="215">
        <f t="shared" si="23"/>
        <v>0</v>
      </c>
      <c r="AS37" s="214">
        <f>AQ37*$M37</f>
        <v>0</v>
      </c>
      <c r="AT37" s="214">
        <f>(AS37/AT$3)*$Z$3</f>
        <v>0</v>
      </c>
      <c r="AU37" s="185">
        <f>($N37/$Z$3)*AY$3</f>
        <v>442.71428571428572</v>
      </c>
      <c r="AV37" s="214"/>
      <c r="AW37" s="215">
        <f t="shared" si="27"/>
        <v>0</v>
      </c>
      <c r="AX37" s="214">
        <f>AV37*$M37</f>
        <v>0</v>
      </c>
      <c r="AY37" s="214">
        <f>(AX37/AY$3)*$Z$3</f>
        <v>0</v>
      </c>
      <c r="AZ37" s="185">
        <f>($N37/$Z$3)*BD$3</f>
        <v>541.09523809523807</v>
      </c>
      <c r="BA37" s="214"/>
      <c r="BB37" s="215">
        <f t="shared" si="31"/>
        <v>0</v>
      </c>
      <c r="BC37" s="214">
        <f>BA37*$M37</f>
        <v>0</v>
      </c>
      <c r="BD37" s="214">
        <f>(BC37/BD$3)*$Z$3</f>
        <v>0</v>
      </c>
      <c r="BE37" s="185">
        <f>($N37/$Z$3)*BI$3</f>
        <v>639.47619047619048</v>
      </c>
      <c r="BF37" s="214"/>
      <c r="BG37" s="215">
        <f t="shared" si="35"/>
        <v>0</v>
      </c>
      <c r="BH37" s="214">
        <f>BF37*$M37</f>
        <v>0</v>
      </c>
      <c r="BI37" s="214">
        <f>(BH37/BI$3)*$Z$3</f>
        <v>0</v>
      </c>
      <c r="BJ37" s="185">
        <f>($N37/$Z$3)*BN$3</f>
        <v>737.85714285714289</v>
      </c>
      <c r="BK37" s="214"/>
      <c r="BL37" s="215">
        <f t="shared" si="39"/>
        <v>0</v>
      </c>
      <c r="BM37" s="214">
        <f>BK37*$M37</f>
        <v>0</v>
      </c>
      <c r="BN37" s="214">
        <f>(BM37/BN$3)*$Z$3</f>
        <v>0</v>
      </c>
      <c r="BO37" s="185">
        <f>($N37/$Z$3)*BS$3</f>
        <v>836.23809523809518</v>
      </c>
      <c r="BP37" s="214"/>
      <c r="BQ37" s="215">
        <f t="shared" si="43"/>
        <v>0</v>
      </c>
      <c r="BR37" s="214">
        <f>BP37*$M37</f>
        <v>0</v>
      </c>
      <c r="BS37" s="214">
        <f>(BR37/BS$3)*$Z$3</f>
        <v>0</v>
      </c>
      <c r="BT37" s="185">
        <f>($N37/$Z$3)*BX$3</f>
        <v>934.61904761904759</v>
      </c>
      <c r="BU37" s="214"/>
      <c r="BV37" s="215">
        <f t="shared" si="47"/>
        <v>0</v>
      </c>
      <c r="BW37" s="242">
        <f>BU37*$M37</f>
        <v>0</v>
      </c>
      <c r="BX37" s="242">
        <f>(BW37/BX$3)*$Z$3</f>
        <v>0</v>
      </c>
    </row>
    <row r="38" spans="1:78" s="228" customFormat="1" ht="23.25" customHeight="1" x14ac:dyDescent="0.25">
      <c r="A38" s="381" t="s">
        <v>57</v>
      </c>
      <c r="B38" s="382"/>
      <c r="C38" s="382"/>
      <c r="D38" s="239"/>
      <c r="E38" s="238"/>
      <c r="F38" s="229">
        <f>SUM(F34:F37)</f>
        <v>47</v>
      </c>
      <c r="G38" s="229">
        <f>SUM(G34:G37)</f>
        <v>48</v>
      </c>
      <c r="H38" s="229">
        <f>SUM(H34:H37)</f>
        <v>0</v>
      </c>
      <c r="I38" s="229">
        <f>SUM(I34:I37)</f>
        <v>0</v>
      </c>
      <c r="J38" s="229">
        <f>SUM(J34:J37)</f>
        <v>1890</v>
      </c>
      <c r="K38" s="237"/>
      <c r="L38" s="229">
        <f>SUM(L33:L37)</f>
        <v>3495</v>
      </c>
      <c r="M38" s="237"/>
      <c r="N38" s="324">
        <f>SUM(N33:N37)</f>
        <v>3495</v>
      </c>
      <c r="O38" s="229">
        <f>SUM(O33:O37)</f>
        <v>24703.125800000002</v>
      </c>
      <c r="P38" s="229">
        <f>SUM(P33:P37)</f>
        <v>47539.8</v>
      </c>
      <c r="Q38" s="229">
        <f>SUM(Q33:Q37)</f>
        <v>50059.8</v>
      </c>
      <c r="R38" s="232">
        <f t="shared" si="4"/>
        <v>0.49347232310157052</v>
      </c>
      <c r="S38" s="236"/>
      <c r="T38" s="235"/>
      <c r="U38" s="220"/>
      <c r="V38" s="233"/>
      <c r="W38" s="229">
        <f>SUM(W34:W37)</f>
        <v>0</v>
      </c>
      <c r="X38" s="229">
        <f>SUM(X34:X37)</f>
        <v>0</v>
      </c>
      <c r="Y38" s="232">
        <f t="shared" si="9"/>
        <v>0</v>
      </c>
      <c r="Z38" s="262">
        <f t="shared" si="10"/>
        <v>0</v>
      </c>
      <c r="AA38" s="229">
        <f>SUM(AA33:AA37)</f>
        <v>332.85714285714283</v>
      </c>
      <c r="AB38" s="229">
        <f>SUM(AB33:AB37)</f>
        <v>230</v>
      </c>
      <c r="AC38" s="230">
        <f t="shared" si="12"/>
        <v>0.2182834130380065</v>
      </c>
      <c r="AD38" s="229">
        <f>SUM(AD33:AD37)</f>
        <v>1040.6879999999999</v>
      </c>
      <c r="AE38" s="229">
        <f>SUM(AE33:AE37)</f>
        <v>10927.223999999998</v>
      </c>
      <c r="AF38" s="229">
        <f>SUM(AF33:AF37)</f>
        <v>665.71428571428567</v>
      </c>
      <c r="AG38" s="229">
        <f>SUM(AG33:AG37)</f>
        <v>475</v>
      </c>
      <c r="AH38" s="230">
        <f t="shared" si="15"/>
        <v>0.26379624968537629</v>
      </c>
      <c r="AI38" s="229">
        <f>SUM(AI33:AI37)</f>
        <v>2515.35</v>
      </c>
      <c r="AJ38" s="229">
        <f>SUM(AJ33:AJ37)</f>
        <v>13205.5875</v>
      </c>
      <c r="AK38" s="229">
        <f>SUM(AK33:AK37)</f>
        <v>998.57142857142867</v>
      </c>
      <c r="AL38" s="229">
        <f>SUM(AL33:AL37)</f>
        <v>675</v>
      </c>
      <c r="AM38" s="230">
        <f t="shared" si="19"/>
        <v>0.26001412310876187</v>
      </c>
      <c r="AN38" s="229">
        <f>SUM(AN33:AN37)</f>
        <v>3718.9299999999994</v>
      </c>
      <c r="AO38" s="229">
        <f>SUM(AO33:AO37)</f>
        <v>13016.254999999999</v>
      </c>
      <c r="AP38" s="229">
        <f>SUM(AP33:AP37)</f>
        <v>1331.4285714285713</v>
      </c>
      <c r="AQ38" s="229">
        <f>SUM(AQ33:AQ37)</f>
        <v>0</v>
      </c>
      <c r="AR38" s="230">
        <f t="shared" si="23"/>
        <v>0</v>
      </c>
      <c r="AS38" s="229">
        <f>SUM(AS33:AS37)</f>
        <v>0</v>
      </c>
      <c r="AT38" s="229">
        <f>SUM(AT33:AT37)</f>
        <v>0</v>
      </c>
      <c r="AU38" s="229">
        <f>SUM(AU33:AU37)</f>
        <v>1497.8571428571429</v>
      </c>
      <c r="AV38" s="229">
        <f>SUM(AV33:AV37)</f>
        <v>0</v>
      </c>
      <c r="AW38" s="230">
        <f t="shared" si="27"/>
        <v>0</v>
      </c>
      <c r="AX38" s="229">
        <f>SUM(AX33:AX37)</f>
        <v>0</v>
      </c>
      <c r="AY38" s="229">
        <f>SUM(AY33:AY37)</f>
        <v>0</v>
      </c>
      <c r="AZ38" s="229">
        <f>SUM(AZ33:AZ37)</f>
        <v>1830.7142857142858</v>
      </c>
      <c r="BA38" s="229">
        <f>SUM(BA33:BA37)</f>
        <v>0</v>
      </c>
      <c r="BB38" s="230">
        <f t="shared" si="31"/>
        <v>0</v>
      </c>
      <c r="BC38" s="229">
        <f>SUM(BC33:BC37)</f>
        <v>0</v>
      </c>
      <c r="BD38" s="229">
        <f>SUM(BD33:BD37)</f>
        <v>0</v>
      </c>
      <c r="BE38" s="229">
        <f>SUM(BE33:BE37)</f>
        <v>2163.5714285714284</v>
      </c>
      <c r="BF38" s="229">
        <f>SUM(BF33:BF37)</f>
        <v>0</v>
      </c>
      <c r="BG38" s="230">
        <f t="shared" si="35"/>
        <v>0</v>
      </c>
      <c r="BH38" s="229">
        <f>SUM(BH33:BH37)</f>
        <v>0</v>
      </c>
      <c r="BI38" s="229">
        <f>SUM(BI33:BI37)</f>
        <v>0</v>
      </c>
      <c r="BJ38" s="229">
        <f>SUM(BJ33:BJ37)</f>
        <v>2496.4285714285716</v>
      </c>
      <c r="BK38" s="229">
        <f>SUM(BK33:BK37)</f>
        <v>0</v>
      </c>
      <c r="BL38" s="230">
        <f t="shared" si="39"/>
        <v>0</v>
      </c>
      <c r="BM38" s="229">
        <f>SUM(BM33:BM37)</f>
        <v>0</v>
      </c>
      <c r="BN38" s="229">
        <f>SUM(BN33:BN37)</f>
        <v>0</v>
      </c>
      <c r="BO38" s="229">
        <f>SUM(BO33:BO37)</f>
        <v>2829.2857142857142</v>
      </c>
      <c r="BP38" s="229">
        <f>SUM(BP33:BP37)</f>
        <v>0</v>
      </c>
      <c r="BQ38" s="230">
        <f t="shared" si="43"/>
        <v>0</v>
      </c>
      <c r="BR38" s="229">
        <f>SUM(BR33:BR37)</f>
        <v>0</v>
      </c>
      <c r="BS38" s="229">
        <f>SUM(BS33:BS37)</f>
        <v>0</v>
      </c>
      <c r="BT38" s="229">
        <f>SUM(BT33:BT37)</f>
        <v>3162.1428571428573</v>
      </c>
      <c r="BU38" s="229">
        <f>SUM(BU33:BU37)</f>
        <v>0</v>
      </c>
      <c r="BV38" s="230">
        <f t="shared" si="47"/>
        <v>0</v>
      </c>
      <c r="BW38" s="229">
        <f>SUM(BW33:BW37)</f>
        <v>0</v>
      </c>
      <c r="BX38" s="229">
        <f>SUM(BX33:BX37)</f>
        <v>0</v>
      </c>
    </row>
    <row r="39" spans="1:78" s="181" customFormat="1" ht="23.25" customHeight="1" x14ac:dyDescent="0.2">
      <c r="A39" s="380" t="s">
        <v>20</v>
      </c>
      <c r="B39" s="375" t="s">
        <v>56</v>
      </c>
      <c r="C39" s="201" t="s">
        <v>55</v>
      </c>
      <c r="D39" s="247" t="s">
        <v>54</v>
      </c>
      <c r="E39" s="261" t="s">
        <v>153</v>
      </c>
      <c r="F39" s="198">
        <v>18</v>
      </c>
      <c r="G39" s="258">
        <v>18</v>
      </c>
      <c r="H39" s="246"/>
      <c r="I39" s="245"/>
      <c r="J39" s="245"/>
      <c r="K39" s="212">
        <v>10.0063</v>
      </c>
      <c r="L39" s="225">
        <v>750</v>
      </c>
      <c r="M39" s="212">
        <f>K39</f>
        <v>10.0063</v>
      </c>
      <c r="N39" s="224">
        <v>750</v>
      </c>
      <c r="O39" s="157">
        <f>(N39*M39)</f>
        <v>7504.7249999999995</v>
      </c>
      <c r="P39" s="157">
        <f>G39*$R$1</f>
        <v>11113.199999999999</v>
      </c>
      <c r="Q39" s="157">
        <f>(P39-((H39+I39)))+(J39)</f>
        <v>11113.199999999999</v>
      </c>
      <c r="R39" s="209">
        <f t="shared" si="4"/>
        <v>0.67529829392074292</v>
      </c>
      <c r="S39" s="222">
        <f>R39*100</f>
        <v>67.529829392074291</v>
      </c>
      <c r="T39" s="251">
        <v>70</v>
      </c>
      <c r="U39" s="220">
        <f t="shared" si="6"/>
        <v>777.43421644364048</v>
      </c>
      <c r="V39" s="219">
        <f>M39</f>
        <v>10.0063</v>
      </c>
      <c r="W39" s="223"/>
      <c r="X39" s="218">
        <f>W39*V39</f>
        <v>0</v>
      </c>
      <c r="Y39" s="187">
        <f t="shared" si="9"/>
        <v>0</v>
      </c>
      <c r="Z39" s="217">
        <f t="shared" si="10"/>
        <v>0</v>
      </c>
      <c r="AA39" s="185">
        <f>($N39/$Z$3)*AE$3</f>
        <v>71.428571428571431</v>
      </c>
      <c r="AB39" s="214">
        <v>74</v>
      </c>
      <c r="AC39" s="215">
        <f t="shared" si="12"/>
        <v>0.69960903250188966</v>
      </c>
      <c r="AD39" s="214">
        <f>AB39*$M39</f>
        <v>740.46619999999996</v>
      </c>
      <c r="AE39" s="214">
        <f>(AD39/AE$3)*$Z$3</f>
        <v>7774.8950999999997</v>
      </c>
      <c r="AF39" s="216">
        <f>($N39/$Z$3)*AJ$3</f>
        <v>142.85714285714286</v>
      </c>
      <c r="AG39" s="214">
        <v>162</v>
      </c>
      <c r="AH39" s="215">
        <f t="shared" si="15"/>
        <v>0.76578826530612254</v>
      </c>
      <c r="AI39" s="214">
        <f>AG39*$M39</f>
        <v>1621.0205999999998</v>
      </c>
      <c r="AJ39" s="214">
        <f>(AI39/AJ$3)*$Z$3</f>
        <v>8510.35815</v>
      </c>
      <c r="AK39" s="185">
        <f>($N39/$Z$3)*AO$3</f>
        <v>214.28571428571428</v>
      </c>
      <c r="AL39" s="214">
        <v>242</v>
      </c>
      <c r="AM39" s="215">
        <f t="shared" si="19"/>
        <v>0.76263687326782559</v>
      </c>
      <c r="AN39" s="214">
        <f>AL39*$M39</f>
        <v>2421.5245999999997</v>
      </c>
      <c r="AO39" s="214">
        <f>(AN39/AO$3)*$Z$3</f>
        <v>8475.3360999999986</v>
      </c>
      <c r="AP39" s="185">
        <f>($N39/$Z$3)*AT$3</f>
        <v>285.71428571428572</v>
      </c>
      <c r="AQ39" s="214"/>
      <c r="AR39" s="215">
        <f t="shared" si="23"/>
        <v>0</v>
      </c>
      <c r="AS39" s="214">
        <f>AQ39*$M39</f>
        <v>0</v>
      </c>
      <c r="AT39" s="214">
        <f>(AS39/AT$3)*$Z$3</f>
        <v>0</v>
      </c>
      <c r="AU39" s="185">
        <f>($N39/$Z$3)*AY$3</f>
        <v>321.42857142857144</v>
      </c>
      <c r="AV39" s="214"/>
      <c r="AW39" s="215">
        <f t="shared" si="27"/>
        <v>0</v>
      </c>
      <c r="AX39" s="214">
        <f>AV39*$M39</f>
        <v>0</v>
      </c>
      <c r="AY39" s="214">
        <f>(AX39/AY$3)*$Z$3</f>
        <v>0</v>
      </c>
      <c r="AZ39" s="185">
        <f>($N39/$Z$3)*BD$3</f>
        <v>392.85714285714289</v>
      </c>
      <c r="BA39" s="214"/>
      <c r="BB39" s="215">
        <f t="shared" si="31"/>
        <v>0</v>
      </c>
      <c r="BC39" s="214">
        <f>BA39*$M39</f>
        <v>0</v>
      </c>
      <c r="BD39" s="214">
        <f>(BC39/BD$3)*$Z$3</f>
        <v>0</v>
      </c>
      <c r="BE39" s="185">
        <f>($N39/$Z$3)*BI$3</f>
        <v>464.28571428571428</v>
      </c>
      <c r="BF39" s="214"/>
      <c r="BG39" s="215">
        <f t="shared" si="35"/>
        <v>0</v>
      </c>
      <c r="BH39" s="214">
        <f>BF39*$M39</f>
        <v>0</v>
      </c>
      <c r="BI39" s="214">
        <f>(BH39/BI$3)*$Z$3</f>
        <v>0</v>
      </c>
      <c r="BJ39" s="185">
        <f>($N39/$Z$3)*BN$3</f>
        <v>535.71428571428578</v>
      </c>
      <c r="BK39" s="214"/>
      <c r="BL39" s="215">
        <f t="shared" si="39"/>
        <v>0</v>
      </c>
      <c r="BM39" s="214">
        <f>BK39*$M39</f>
        <v>0</v>
      </c>
      <c r="BN39" s="214">
        <f>(BM39/BN$3)*$Z$3</f>
        <v>0</v>
      </c>
      <c r="BO39" s="185">
        <f>($N39/$Z$3)*BS$3</f>
        <v>607.14285714285711</v>
      </c>
      <c r="BP39" s="214"/>
      <c r="BQ39" s="215">
        <f t="shared" si="43"/>
        <v>0</v>
      </c>
      <c r="BR39" s="214">
        <f>BP39*$M39</f>
        <v>0</v>
      </c>
      <c r="BS39" s="214">
        <f>(BR39/BS$3)*$Z$3</f>
        <v>0</v>
      </c>
      <c r="BT39" s="185">
        <f>($N39/$Z$3)*BX$3</f>
        <v>678.57142857142856</v>
      </c>
      <c r="BU39" s="214"/>
      <c r="BV39" s="215">
        <f t="shared" si="47"/>
        <v>0</v>
      </c>
      <c r="BW39" s="242">
        <f>BU39*$M39</f>
        <v>0</v>
      </c>
      <c r="BX39" s="242">
        <f>(BW39/BX$3)*$Z$3</f>
        <v>0</v>
      </c>
    </row>
    <row r="40" spans="1:78" s="228" customFormat="1" ht="23.25" customHeight="1" x14ac:dyDescent="0.25">
      <c r="A40" s="381" t="s">
        <v>52</v>
      </c>
      <c r="B40" s="382"/>
      <c r="C40" s="382"/>
      <c r="D40" s="239"/>
      <c r="E40" s="238"/>
      <c r="F40" s="229">
        <f>SUM(F39)</f>
        <v>18</v>
      </c>
      <c r="G40" s="229">
        <f>SUM(G39)</f>
        <v>18</v>
      </c>
      <c r="H40" s="229">
        <f>SUM(H39)</f>
        <v>0</v>
      </c>
      <c r="I40" s="229">
        <f>SUM(I39)</f>
        <v>0</v>
      </c>
      <c r="J40" s="229">
        <f>SUM(J39)</f>
        <v>0</v>
      </c>
      <c r="K40" s="237"/>
      <c r="L40" s="229">
        <f>SUM(L39)</f>
        <v>750</v>
      </c>
      <c r="M40" s="237"/>
      <c r="N40" s="324">
        <f>SUM(N39)</f>
        <v>750</v>
      </c>
      <c r="O40" s="229">
        <f>SUM(O39)</f>
        <v>7504.7249999999995</v>
      </c>
      <c r="P40" s="229">
        <f>SUM(P39)</f>
        <v>11113.199999999999</v>
      </c>
      <c r="Q40" s="229">
        <f>SUM(Q39)</f>
        <v>11113.199999999999</v>
      </c>
      <c r="R40" s="232">
        <f t="shared" si="4"/>
        <v>0.67529829392074292</v>
      </c>
      <c r="S40" s="236"/>
      <c r="T40" s="235"/>
      <c r="U40" s="234"/>
      <c r="V40" s="233"/>
      <c r="W40" s="229">
        <f>SUM(W39)</f>
        <v>0</v>
      </c>
      <c r="X40" s="229">
        <f>SUM(X39)</f>
        <v>0</v>
      </c>
      <c r="Y40" s="232">
        <f t="shared" si="9"/>
        <v>0</v>
      </c>
      <c r="Z40" s="231">
        <f t="shared" si="10"/>
        <v>0</v>
      </c>
      <c r="AA40" s="229">
        <f>SUM(AA39)</f>
        <v>71.428571428571431</v>
      </c>
      <c r="AB40" s="229">
        <f>SUM(AB39)</f>
        <v>74</v>
      </c>
      <c r="AC40" s="230">
        <f t="shared" si="12"/>
        <v>0.69960903250188966</v>
      </c>
      <c r="AD40" s="229">
        <f>SUM(AD39)</f>
        <v>740.46619999999996</v>
      </c>
      <c r="AE40" s="229">
        <f>SUM(AE39)</f>
        <v>7774.8950999999997</v>
      </c>
      <c r="AF40" s="229">
        <f>SUM(AF39)</f>
        <v>142.85714285714286</v>
      </c>
      <c r="AG40" s="229">
        <f>SUM(AG39)</f>
        <v>162</v>
      </c>
      <c r="AH40" s="230">
        <f t="shared" si="15"/>
        <v>0.76578826530612254</v>
      </c>
      <c r="AI40" s="229">
        <f>SUM(AI39)</f>
        <v>1621.0205999999998</v>
      </c>
      <c r="AJ40" s="229">
        <f>SUM(AJ39)</f>
        <v>8510.35815</v>
      </c>
      <c r="AK40" s="229">
        <f>SUM(AK39)</f>
        <v>214.28571428571428</v>
      </c>
      <c r="AL40" s="229">
        <f>SUM(AL39)</f>
        <v>242</v>
      </c>
      <c r="AM40" s="230">
        <f t="shared" si="19"/>
        <v>0.76263687326782559</v>
      </c>
      <c r="AN40" s="229">
        <f>SUM(AN39)</f>
        <v>2421.5245999999997</v>
      </c>
      <c r="AO40" s="229">
        <f>SUM(AO39)</f>
        <v>8475.3360999999986</v>
      </c>
      <c r="AP40" s="229">
        <f>SUM(AP39)</f>
        <v>285.71428571428572</v>
      </c>
      <c r="AQ40" s="229">
        <f>SUM(AQ39)</f>
        <v>0</v>
      </c>
      <c r="AR40" s="230">
        <f t="shared" si="23"/>
        <v>0</v>
      </c>
      <c r="AS40" s="229">
        <f>SUM(AS39)</f>
        <v>0</v>
      </c>
      <c r="AT40" s="229">
        <f>SUM(AT39)</f>
        <v>0</v>
      </c>
      <c r="AU40" s="229">
        <f>SUM(AU39)</f>
        <v>321.42857142857144</v>
      </c>
      <c r="AV40" s="229">
        <f>SUM(AV39)</f>
        <v>0</v>
      </c>
      <c r="AW40" s="230">
        <f t="shared" si="27"/>
        <v>0</v>
      </c>
      <c r="AX40" s="229">
        <f>SUM(AX39)</f>
        <v>0</v>
      </c>
      <c r="AY40" s="229">
        <f>SUM(AY39)</f>
        <v>0</v>
      </c>
      <c r="AZ40" s="229">
        <f>SUM(AZ39)</f>
        <v>392.85714285714289</v>
      </c>
      <c r="BA40" s="229">
        <f>SUM(BA39)</f>
        <v>0</v>
      </c>
      <c r="BB40" s="230">
        <f t="shared" si="31"/>
        <v>0</v>
      </c>
      <c r="BC40" s="229">
        <f>SUM(BC39)</f>
        <v>0</v>
      </c>
      <c r="BD40" s="229">
        <f>SUM(BD39)</f>
        <v>0</v>
      </c>
      <c r="BE40" s="229">
        <f>SUM(BE39)</f>
        <v>464.28571428571428</v>
      </c>
      <c r="BF40" s="229">
        <f>SUM(BF39)</f>
        <v>0</v>
      </c>
      <c r="BG40" s="230">
        <f t="shared" si="35"/>
        <v>0</v>
      </c>
      <c r="BH40" s="229">
        <f>SUM(BH39)</f>
        <v>0</v>
      </c>
      <c r="BI40" s="229">
        <f>SUM(BI39)</f>
        <v>0</v>
      </c>
      <c r="BJ40" s="229">
        <f>SUM(BJ39)</f>
        <v>535.71428571428578</v>
      </c>
      <c r="BK40" s="229">
        <f>SUM(BK39)</f>
        <v>0</v>
      </c>
      <c r="BL40" s="230">
        <f t="shared" si="39"/>
        <v>0</v>
      </c>
      <c r="BM40" s="229">
        <f>SUM(BM39)</f>
        <v>0</v>
      </c>
      <c r="BN40" s="229">
        <f>SUM(BN39)</f>
        <v>0</v>
      </c>
      <c r="BO40" s="229">
        <f>SUM(BO39)</f>
        <v>607.14285714285711</v>
      </c>
      <c r="BP40" s="229">
        <f>SUM(BP39)</f>
        <v>0</v>
      </c>
      <c r="BQ40" s="230">
        <f t="shared" si="43"/>
        <v>0</v>
      </c>
      <c r="BR40" s="229">
        <f>SUM(BR39)</f>
        <v>0</v>
      </c>
      <c r="BS40" s="229">
        <f>SUM(BS39)</f>
        <v>0</v>
      </c>
      <c r="BT40" s="229">
        <f>SUM(BT39)</f>
        <v>678.57142857142856</v>
      </c>
      <c r="BU40" s="229">
        <f>SUM(BU39)</f>
        <v>0</v>
      </c>
      <c r="BV40" s="230">
        <f t="shared" si="47"/>
        <v>0</v>
      </c>
      <c r="BW40" s="229">
        <f>SUM(BW39)</f>
        <v>0</v>
      </c>
      <c r="BX40" s="229">
        <f>SUM(BX39)</f>
        <v>0</v>
      </c>
    </row>
    <row r="41" spans="1:78" s="228" customFormat="1" ht="23.25" customHeight="1" x14ac:dyDescent="0.2">
      <c r="A41" s="380" t="s">
        <v>20</v>
      </c>
      <c r="B41" s="375" t="s">
        <v>46</v>
      </c>
      <c r="C41" s="201" t="s">
        <v>42</v>
      </c>
      <c r="D41" s="247" t="s">
        <v>49</v>
      </c>
      <c r="E41" s="261" t="s">
        <v>44</v>
      </c>
      <c r="F41" s="198">
        <v>16</v>
      </c>
      <c r="G41" s="258">
        <v>16</v>
      </c>
      <c r="H41" s="257"/>
      <c r="I41" s="245">
        <v>630</v>
      </c>
      <c r="J41" s="245">
        <v>630</v>
      </c>
      <c r="K41" s="212">
        <v>11.772500000000001</v>
      </c>
      <c r="L41" s="256">
        <v>282</v>
      </c>
      <c r="M41" s="212">
        <f>K41</f>
        <v>11.772500000000001</v>
      </c>
      <c r="N41" s="255">
        <v>282</v>
      </c>
      <c r="O41" s="254">
        <f>(N41*M41)</f>
        <v>3319.8450000000003</v>
      </c>
      <c r="P41" s="254">
        <f>G41*$R$1</f>
        <v>9878.4</v>
      </c>
      <c r="Q41" s="254">
        <f>(P41-((H41+I41)))+(J41)</f>
        <v>9878.4</v>
      </c>
      <c r="R41" s="209">
        <f t="shared" si="4"/>
        <v>0.33607112487852286</v>
      </c>
      <c r="S41" s="222">
        <f>R41*100</f>
        <v>33.607112487852284</v>
      </c>
      <c r="T41" s="251">
        <v>33.6</v>
      </c>
      <c r="U41" s="220">
        <f t="shared" si="6"/>
        <v>281.94031853896792</v>
      </c>
      <c r="V41" s="219">
        <f>M41</f>
        <v>11.772500000000001</v>
      </c>
      <c r="W41" s="223"/>
      <c r="X41" s="253">
        <f>W41*V41</f>
        <v>0</v>
      </c>
      <c r="Y41" s="187">
        <f t="shared" si="9"/>
        <v>0</v>
      </c>
      <c r="Z41" s="217">
        <f t="shared" si="10"/>
        <v>0</v>
      </c>
      <c r="AA41" s="185">
        <f>($N41/$Z$3)*AE$3</f>
        <v>26.857142857142858</v>
      </c>
      <c r="AB41" s="214">
        <v>20</v>
      </c>
      <c r="AC41" s="215">
        <f t="shared" si="12"/>
        <v>0.25026573129251706</v>
      </c>
      <c r="AD41" s="214">
        <f>AB41*$M41</f>
        <v>235.45000000000002</v>
      </c>
      <c r="AE41" s="214">
        <f>(AD41/AE$3)*$Z$3</f>
        <v>2472.2250000000004</v>
      </c>
      <c r="AF41" s="216">
        <f>($N41/$Z$3)*AJ$3</f>
        <v>53.714285714285715</v>
      </c>
      <c r="AG41" s="214">
        <v>27</v>
      </c>
      <c r="AH41" s="215">
        <f t="shared" si="15"/>
        <v>0.16892936862244901</v>
      </c>
      <c r="AI41" s="214">
        <f>AG41*$M41</f>
        <v>317.85750000000002</v>
      </c>
      <c r="AJ41" s="214">
        <f>(AI41/AJ$3)*$Z$3</f>
        <v>1668.7518750000002</v>
      </c>
      <c r="AK41" s="185">
        <f>($N41/$Z$3)*AO$3</f>
        <v>80.571428571428569</v>
      </c>
      <c r="AL41" s="214">
        <v>42</v>
      </c>
      <c r="AM41" s="215">
        <f t="shared" si="19"/>
        <v>0.17518601190476193</v>
      </c>
      <c r="AN41" s="214">
        <f>AL41*$M41</f>
        <v>494.44500000000005</v>
      </c>
      <c r="AO41" s="214">
        <f>(AN41/AO$3)*$Z$3</f>
        <v>1730.5575000000003</v>
      </c>
      <c r="AP41" s="185">
        <f>($N41/$Z$3)*AT$3</f>
        <v>107.42857142857143</v>
      </c>
      <c r="AQ41" s="214"/>
      <c r="AR41" s="215">
        <f t="shared" si="23"/>
        <v>0</v>
      </c>
      <c r="AS41" s="214">
        <f>AQ41*$M41</f>
        <v>0</v>
      </c>
      <c r="AT41" s="214">
        <f>(AS41/AT$3)*$Z$3</f>
        <v>0</v>
      </c>
      <c r="AU41" s="185">
        <f>($N41/$Z$3)*AY$3</f>
        <v>120.85714285714286</v>
      </c>
      <c r="AV41" s="214"/>
      <c r="AW41" s="215">
        <f t="shared" si="27"/>
        <v>0</v>
      </c>
      <c r="AX41" s="214">
        <f>AV41*$M41</f>
        <v>0</v>
      </c>
      <c r="AY41" s="214">
        <f>(AX41/AY$3)*$Z$3</f>
        <v>0</v>
      </c>
      <c r="AZ41" s="185">
        <f>($N41/$Z$3)*BD$3</f>
        <v>147.71428571428572</v>
      </c>
      <c r="BA41" s="214"/>
      <c r="BB41" s="215">
        <f t="shared" si="31"/>
        <v>0</v>
      </c>
      <c r="BC41" s="214">
        <f>BA41*$M41</f>
        <v>0</v>
      </c>
      <c r="BD41" s="214">
        <f>(BC41/BD$3)*$Z$3</f>
        <v>0</v>
      </c>
      <c r="BE41" s="185">
        <f>($N41/$Z$3)*BI$3</f>
        <v>174.57142857142858</v>
      </c>
      <c r="BF41" s="214"/>
      <c r="BG41" s="215">
        <f t="shared" si="35"/>
        <v>0</v>
      </c>
      <c r="BH41" s="214">
        <f>BF41*$M41</f>
        <v>0</v>
      </c>
      <c r="BI41" s="214">
        <f>(BH41/BI$3)*$Z$3</f>
        <v>0</v>
      </c>
      <c r="BJ41" s="185">
        <f>($N41/$Z$3)*BN$3</f>
        <v>201.42857142857144</v>
      </c>
      <c r="BK41" s="214"/>
      <c r="BL41" s="215">
        <f t="shared" si="39"/>
        <v>0</v>
      </c>
      <c r="BM41" s="214">
        <f>BK41*$M41</f>
        <v>0</v>
      </c>
      <c r="BN41" s="214">
        <f>(BM41/BN$3)*$Z$3</f>
        <v>0</v>
      </c>
      <c r="BO41" s="185">
        <f>($N41/$Z$3)*BS$3</f>
        <v>228.28571428571428</v>
      </c>
      <c r="BP41" s="214"/>
      <c r="BQ41" s="215">
        <f t="shared" si="43"/>
        <v>0</v>
      </c>
      <c r="BR41" s="214">
        <f>BP41*$M41</f>
        <v>0</v>
      </c>
      <c r="BS41" s="214">
        <f>(BR41/BS$3)*$Z$3</f>
        <v>0</v>
      </c>
      <c r="BT41" s="185">
        <f>($N41/$Z$3)*BX$3</f>
        <v>255.14285714285714</v>
      </c>
      <c r="BU41" s="214"/>
      <c r="BV41" s="215">
        <f t="shared" si="47"/>
        <v>0</v>
      </c>
      <c r="BW41" s="214">
        <f>BU41*$M41</f>
        <v>0</v>
      </c>
      <c r="BX41" s="214">
        <f>(BW41/BX$3)*$Z$3</f>
        <v>0</v>
      </c>
    </row>
    <row r="42" spans="1:78" s="181" customFormat="1" ht="23.25" customHeight="1" x14ac:dyDescent="0.2">
      <c r="A42" s="380" t="s">
        <v>20</v>
      </c>
      <c r="B42" s="375" t="s">
        <v>48</v>
      </c>
      <c r="C42" s="201" t="s">
        <v>42</v>
      </c>
      <c r="D42" s="247" t="s">
        <v>47</v>
      </c>
      <c r="E42" s="260" t="s">
        <v>40</v>
      </c>
      <c r="F42" s="198">
        <v>14</v>
      </c>
      <c r="G42" s="258">
        <v>14</v>
      </c>
      <c r="H42" s="246"/>
      <c r="I42" s="246"/>
      <c r="J42" s="245"/>
      <c r="K42" s="212">
        <v>12.5603</v>
      </c>
      <c r="L42" s="225">
        <v>243</v>
      </c>
      <c r="M42" s="212">
        <f>K42</f>
        <v>12.5603</v>
      </c>
      <c r="N42" s="224">
        <v>245</v>
      </c>
      <c r="O42" s="157">
        <f>(N42*M42)</f>
        <v>3077.2734999999998</v>
      </c>
      <c r="P42" s="157">
        <f>G42*$R$1</f>
        <v>8643.6</v>
      </c>
      <c r="Q42" s="157">
        <f>(P42-((H42+I42)))+(J42)</f>
        <v>8643.6</v>
      </c>
      <c r="R42" s="209">
        <f t="shared" si="4"/>
        <v>0.35601757369614506</v>
      </c>
      <c r="S42" s="222">
        <f>R42*100</f>
        <v>35.601757369614504</v>
      </c>
      <c r="T42" s="243">
        <v>35.6</v>
      </c>
      <c r="U42" s="220">
        <f t="shared" si="6"/>
        <v>244.98790633981676</v>
      </c>
      <c r="V42" s="219">
        <f>M42</f>
        <v>12.5603</v>
      </c>
      <c r="W42" s="223"/>
      <c r="X42" s="218">
        <f>W42*V42</f>
        <v>0</v>
      </c>
      <c r="Y42" s="187">
        <f t="shared" si="9"/>
        <v>0</v>
      </c>
      <c r="Z42" s="217">
        <f t="shared" si="10"/>
        <v>0</v>
      </c>
      <c r="AA42" s="185">
        <f>($N42/$Z$3)*AE$3</f>
        <v>23.333333333333332</v>
      </c>
      <c r="AB42" s="214">
        <v>10</v>
      </c>
      <c r="AC42" s="215">
        <f t="shared" si="12"/>
        <v>0.15257896015549077</v>
      </c>
      <c r="AD42" s="214">
        <f>AB42*$M42</f>
        <v>125.60299999999999</v>
      </c>
      <c r="AE42" s="214">
        <f>(AD42/AE$3)*$Z$3</f>
        <v>1318.8315</v>
      </c>
      <c r="AF42" s="216">
        <f>($N42/$Z$3)*AJ$3</f>
        <v>46.666666666666664</v>
      </c>
      <c r="AG42" s="214">
        <v>25</v>
      </c>
      <c r="AH42" s="215">
        <f t="shared" si="15"/>
        <v>0.19072370019436347</v>
      </c>
      <c r="AI42" s="214">
        <f>AG42*$M42</f>
        <v>314.00749999999999</v>
      </c>
      <c r="AJ42" s="214">
        <f>(AI42/AJ$3)*$Z$3</f>
        <v>1648.5393750000001</v>
      </c>
      <c r="AK42" s="185">
        <f>($N42/$Z$3)*AO$3</f>
        <v>70</v>
      </c>
      <c r="AL42" s="214">
        <v>50</v>
      </c>
      <c r="AM42" s="215">
        <f t="shared" si="19"/>
        <v>0.25429826692581797</v>
      </c>
      <c r="AN42" s="214">
        <f>AL42*$M42</f>
        <v>628.01499999999999</v>
      </c>
      <c r="AO42" s="214">
        <f>(AN42/AO$3)*$Z$3</f>
        <v>2198.0525000000002</v>
      </c>
      <c r="AP42" s="185">
        <f>($N42/$Z$3)*AT$3</f>
        <v>93.333333333333329</v>
      </c>
      <c r="AQ42" s="214"/>
      <c r="AR42" s="215">
        <f t="shared" si="23"/>
        <v>0</v>
      </c>
      <c r="AS42" s="214">
        <f>AQ42*$M42</f>
        <v>0</v>
      </c>
      <c r="AT42" s="214">
        <f>(AS42/AT$3)*$Z$3</f>
        <v>0</v>
      </c>
      <c r="AU42" s="185">
        <f>($N42/$Z$3)*AY$3</f>
        <v>105</v>
      </c>
      <c r="AV42" s="214"/>
      <c r="AW42" s="215">
        <f t="shared" si="27"/>
        <v>0</v>
      </c>
      <c r="AX42" s="214">
        <f>AV42*$M42</f>
        <v>0</v>
      </c>
      <c r="AY42" s="214">
        <f>(AX42/AY$3)*$Z$3</f>
        <v>0</v>
      </c>
      <c r="AZ42" s="185">
        <f>($N42/$Z$3)*BD$3</f>
        <v>128.33333333333331</v>
      </c>
      <c r="BA42" s="214"/>
      <c r="BB42" s="215">
        <f t="shared" si="31"/>
        <v>0</v>
      </c>
      <c r="BC42" s="214">
        <f>BA42*$M42</f>
        <v>0</v>
      </c>
      <c r="BD42" s="214">
        <f>(BC42/BD$3)*$Z$3</f>
        <v>0</v>
      </c>
      <c r="BE42" s="185">
        <f>($N42/$Z$3)*BI$3</f>
        <v>151.66666666666666</v>
      </c>
      <c r="BF42" s="214"/>
      <c r="BG42" s="215">
        <f t="shared" si="35"/>
        <v>0</v>
      </c>
      <c r="BH42" s="214">
        <f>BF42*$M42</f>
        <v>0</v>
      </c>
      <c r="BI42" s="214">
        <f>(BH42/BI$3)*$Z$3</f>
        <v>0</v>
      </c>
      <c r="BJ42" s="185">
        <f>($N42/$Z$3)*BN$3</f>
        <v>175</v>
      </c>
      <c r="BK42" s="214"/>
      <c r="BL42" s="215">
        <f t="shared" si="39"/>
        <v>0</v>
      </c>
      <c r="BM42" s="214">
        <f>BK42*$M42</f>
        <v>0</v>
      </c>
      <c r="BN42" s="214">
        <f>(BM42/BN$3)*$Z$3</f>
        <v>0</v>
      </c>
      <c r="BO42" s="185">
        <f>($N42/$Z$3)*BS$3</f>
        <v>198.33333333333331</v>
      </c>
      <c r="BP42" s="214"/>
      <c r="BQ42" s="215">
        <f t="shared" si="43"/>
        <v>0</v>
      </c>
      <c r="BR42" s="214">
        <f>BP42*$M42</f>
        <v>0</v>
      </c>
      <c r="BS42" s="214">
        <f>(BR42/BS$3)*$Z$3</f>
        <v>0</v>
      </c>
      <c r="BT42" s="185">
        <f>($N42/$Z$3)*BX$3</f>
        <v>221.66666666666666</v>
      </c>
      <c r="BU42" s="214"/>
      <c r="BV42" s="215">
        <f t="shared" si="47"/>
        <v>0</v>
      </c>
      <c r="BW42" s="242">
        <f>BU42*$M42</f>
        <v>0</v>
      </c>
      <c r="BX42" s="242">
        <f>(BW42/BX$3)*$Z$3</f>
        <v>0</v>
      </c>
    </row>
    <row r="43" spans="1:78" s="228" customFormat="1" ht="23.25" customHeight="1" x14ac:dyDescent="0.2">
      <c r="A43" s="380" t="s">
        <v>20</v>
      </c>
      <c r="B43" s="375" t="s">
        <v>46</v>
      </c>
      <c r="C43" s="201" t="s">
        <v>42</v>
      </c>
      <c r="D43" s="247" t="s">
        <v>45</v>
      </c>
      <c r="E43" s="261" t="s">
        <v>44</v>
      </c>
      <c r="F43" s="198">
        <v>16</v>
      </c>
      <c r="G43" s="258">
        <v>16</v>
      </c>
      <c r="H43" s="257"/>
      <c r="I43" s="245">
        <v>630</v>
      </c>
      <c r="J43" s="245">
        <v>630</v>
      </c>
      <c r="K43" s="212">
        <v>11.772500000000001</v>
      </c>
      <c r="L43" s="256">
        <v>398</v>
      </c>
      <c r="M43" s="212">
        <f>K43</f>
        <v>11.772500000000001</v>
      </c>
      <c r="N43" s="255">
        <v>398</v>
      </c>
      <c r="O43" s="254">
        <f>(N43*M43)</f>
        <v>4685.4549999999999</v>
      </c>
      <c r="P43" s="254">
        <f>G43*$R$1</f>
        <v>9878.4</v>
      </c>
      <c r="Q43" s="254">
        <f>(P43-((H43+I43)))+(J43)</f>
        <v>9878.4</v>
      </c>
      <c r="R43" s="209">
        <f t="shared" si="4"/>
        <v>0.47431314787819889</v>
      </c>
      <c r="S43" s="222">
        <f>R43*100</f>
        <v>47.431314787819886</v>
      </c>
      <c r="T43" s="251">
        <v>47.7</v>
      </c>
      <c r="U43" s="220">
        <f t="shared" si="6"/>
        <v>400.25455935442767</v>
      </c>
      <c r="V43" s="219">
        <f>M43</f>
        <v>11.772500000000001</v>
      </c>
      <c r="W43" s="223"/>
      <c r="X43" s="253">
        <f>W43*V43</f>
        <v>0</v>
      </c>
      <c r="Y43" s="187">
        <f t="shared" si="9"/>
        <v>0</v>
      </c>
      <c r="Z43" s="217">
        <f t="shared" si="10"/>
        <v>0</v>
      </c>
      <c r="AA43" s="185">
        <f>($N43/$Z$3)*AE$3</f>
        <v>37.904761904761905</v>
      </c>
      <c r="AB43" s="214">
        <v>20</v>
      </c>
      <c r="AC43" s="215">
        <f t="shared" si="12"/>
        <v>0.25026573129251706</v>
      </c>
      <c r="AD43" s="214">
        <f>AB43*$M43</f>
        <v>235.45000000000002</v>
      </c>
      <c r="AE43" s="214">
        <f>(AD43/AE$3)*$Z$3</f>
        <v>2472.2250000000004</v>
      </c>
      <c r="AF43" s="216">
        <f>($N43/$Z$3)*AJ$3</f>
        <v>75.80952380952381</v>
      </c>
      <c r="AG43" s="214">
        <v>70</v>
      </c>
      <c r="AH43" s="215">
        <f t="shared" si="15"/>
        <v>0.43796502976190482</v>
      </c>
      <c r="AI43" s="214">
        <f>AG43*$M43</f>
        <v>824.07500000000005</v>
      </c>
      <c r="AJ43" s="214">
        <f>(AI43/AJ$3)*$Z$3</f>
        <v>4326.3937500000002</v>
      </c>
      <c r="AK43" s="185">
        <f>($N43/$Z$3)*AO$3</f>
        <v>113.71428571428572</v>
      </c>
      <c r="AL43" s="214">
        <v>100</v>
      </c>
      <c r="AM43" s="215">
        <f t="shared" si="19"/>
        <v>0.41710955215419504</v>
      </c>
      <c r="AN43" s="214">
        <f>AL43*$M43</f>
        <v>1177.25</v>
      </c>
      <c r="AO43" s="214">
        <f>(AN43/AO$3)*$Z$3</f>
        <v>4120.375</v>
      </c>
      <c r="AP43" s="185">
        <f>($N43/$Z$3)*AT$3</f>
        <v>151.61904761904762</v>
      </c>
      <c r="AQ43" s="214"/>
      <c r="AR43" s="215">
        <f t="shared" si="23"/>
        <v>0</v>
      </c>
      <c r="AS43" s="214">
        <f>AQ43*$M43</f>
        <v>0</v>
      </c>
      <c r="AT43" s="214">
        <f>(AS43/AT$3)*$Z$3</f>
        <v>0</v>
      </c>
      <c r="AU43" s="185">
        <f>($N43/$Z$3)*AY$3</f>
        <v>170.57142857142858</v>
      </c>
      <c r="AV43" s="214"/>
      <c r="AW43" s="215">
        <f t="shared" si="27"/>
        <v>0</v>
      </c>
      <c r="AX43" s="214">
        <f>AV43*$M43</f>
        <v>0</v>
      </c>
      <c r="AY43" s="214">
        <f>(AX43/AY$3)*$Z$3</f>
        <v>0</v>
      </c>
      <c r="AZ43" s="185">
        <f>($N43/$Z$3)*BD$3</f>
        <v>208.47619047619048</v>
      </c>
      <c r="BA43" s="214"/>
      <c r="BB43" s="215">
        <f t="shared" si="31"/>
        <v>0</v>
      </c>
      <c r="BC43" s="214">
        <f>BA43*$M43</f>
        <v>0</v>
      </c>
      <c r="BD43" s="214">
        <f>(BC43/BD$3)*$Z$3</f>
        <v>0</v>
      </c>
      <c r="BE43" s="185">
        <f>($N43/$Z$3)*BI$3</f>
        <v>246.38095238095238</v>
      </c>
      <c r="BF43" s="214"/>
      <c r="BG43" s="215">
        <f t="shared" si="35"/>
        <v>0</v>
      </c>
      <c r="BH43" s="214">
        <f>BF43*$M43</f>
        <v>0</v>
      </c>
      <c r="BI43" s="214">
        <f>(BH43/BI$3)*$Z$3</f>
        <v>0</v>
      </c>
      <c r="BJ43" s="185">
        <f>($N43/$Z$3)*BN$3</f>
        <v>284.28571428571428</v>
      </c>
      <c r="BK43" s="214"/>
      <c r="BL43" s="215">
        <f t="shared" si="39"/>
        <v>0</v>
      </c>
      <c r="BM43" s="214">
        <f>BK43*$M43</f>
        <v>0</v>
      </c>
      <c r="BN43" s="214">
        <f>(BM43/BN$3)*$Z$3</f>
        <v>0</v>
      </c>
      <c r="BO43" s="185">
        <f>($N43/$Z$3)*BS$3</f>
        <v>322.1904761904762</v>
      </c>
      <c r="BP43" s="214"/>
      <c r="BQ43" s="215">
        <f t="shared" si="43"/>
        <v>0</v>
      </c>
      <c r="BR43" s="214">
        <f>BP43*$M43</f>
        <v>0</v>
      </c>
      <c r="BS43" s="214">
        <f>(BR43/BS$3)*$Z$3</f>
        <v>0</v>
      </c>
      <c r="BT43" s="185">
        <f>($N43/$Z$3)*BX$3</f>
        <v>360.09523809523807</v>
      </c>
      <c r="BU43" s="214"/>
      <c r="BV43" s="215">
        <f t="shared" si="47"/>
        <v>0</v>
      </c>
      <c r="BW43" s="214">
        <f>BU43*$M43</f>
        <v>0</v>
      </c>
      <c r="BX43" s="214">
        <f>(BW43/BX$3)*$Z$3</f>
        <v>0</v>
      </c>
    </row>
    <row r="44" spans="1:78" s="181" customFormat="1" ht="23.25" customHeight="1" x14ac:dyDescent="0.2">
      <c r="A44" s="380" t="s">
        <v>20</v>
      </c>
      <c r="B44" s="375" t="s">
        <v>43</v>
      </c>
      <c r="C44" s="201" t="s">
        <v>42</v>
      </c>
      <c r="D44" s="247" t="s">
        <v>41</v>
      </c>
      <c r="E44" s="252" t="s">
        <v>40</v>
      </c>
      <c r="F44" s="198">
        <v>20</v>
      </c>
      <c r="G44" s="198">
        <v>20</v>
      </c>
      <c r="H44" s="245"/>
      <c r="I44" s="245">
        <v>630</v>
      </c>
      <c r="J44" s="245">
        <f>630*2</f>
        <v>1260</v>
      </c>
      <c r="K44" s="212">
        <v>11.828900000000001</v>
      </c>
      <c r="L44" s="225">
        <v>320</v>
      </c>
      <c r="M44" s="212">
        <f>K44</f>
        <v>11.828900000000001</v>
      </c>
      <c r="N44" s="224">
        <v>320</v>
      </c>
      <c r="O44" s="157">
        <f>(N44*M44)</f>
        <v>3785.2480000000005</v>
      </c>
      <c r="P44" s="157">
        <f>G44*$R$1</f>
        <v>12348</v>
      </c>
      <c r="Q44" s="157">
        <f>(P44-((H44+I44)))+(J44)</f>
        <v>12978</v>
      </c>
      <c r="R44" s="209">
        <f t="shared" si="4"/>
        <v>0.29166651255971648</v>
      </c>
      <c r="S44" s="222">
        <v>44.4</v>
      </c>
      <c r="T44" s="251">
        <v>30.6</v>
      </c>
      <c r="U44" s="220">
        <f t="shared" si="6"/>
        <v>319.42851828995094</v>
      </c>
      <c r="V44" s="219">
        <f>M44</f>
        <v>11.828900000000001</v>
      </c>
      <c r="W44" s="223"/>
      <c r="X44" s="218">
        <f>W44*V44</f>
        <v>0</v>
      </c>
      <c r="Y44" s="187">
        <f t="shared" si="9"/>
        <v>0</v>
      </c>
      <c r="Z44" s="217">
        <f t="shared" si="10"/>
        <v>0</v>
      </c>
      <c r="AA44" s="185">
        <f>($N44/$Z$3)*AE$3</f>
        <v>30.476190476190474</v>
      </c>
      <c r="AB44" s="214">
        <v>0</v>
      </c>
      <c r="AC44" s="215">
        <f t="shared" si="12"/>
        <v>0</v>
      </c>
      <c r="AD44" s="214">
        <f>AB44*$M44</f>
        <v>0</v>
      </c>
      <c r="AE44" s="214">
        <f>(AD44/AE$3)*$Z$3</f>
        <v>0</v>
      </c>
      <c r="AF44" s="216">
        <f>($N44/$Z$3)*AJ$3</f>
        <v>60.952380952380949</v>
      </c>
      <c r="AG44" s="214">
        <v>0</v>
      </c>
      <c r="AH44" s="215">
        <f t="shared" si="15"/>
        <v>0</v>
      </c>
      <c r="AI44" s="214">
        <f>AG44*$M44</f>
        <v>0</v>
      </c>
      <c r="AJ44" s="214">
        <f>(AI44/AJ$3)*$Z$3</f>
        <v>0</v>
      </c>
      <c r="AK44" s="185">
        <f>($N44/$Z$3)*AO$3</f>
        <v>91.428571428571416</v>
      </c>
      <c r="AL44" s="214">
        <v>5</v>
      </c>
      <c r="AM44" s="215">
        <f t="shared" si="19"/>
        <v>1.5950512405609494E-2</v>
      </c>
      <c r="AN44" s="214">
        <f>AL44*$M44</f>
        <v>59.144500000000008</v>
      </c>
      <c r="AO44" s="214">
        <f>(AN44/AO$3)*$Z$3</f>
        <v>207.00575000000001</v>
      </c>
      <c r="AP44" s="185">
        <f>($N44/$Z$3)*AT$3</f>
        <v>121.9047619047619</v>
      </c>
      <c r="AQ44" s="214"/>
      <c r="AR44" s="215">
        <f t="shared" si="23"/>
        <v>0</v>
      </c>
      <c r="AS44" s="214">
        <f>AQ44*$M44</f>
        <v>0</v>
      </c>
      <c r="AT44" s="214">
        <f>(AS44/AT$3)*$Z$3</f>
        <v>0</v>
      </c>
      <c r="AU44" s="185">
        <f>($N44/$Z$3)*AY$3</f>
        <v>137.14285714285714</v>
      </c>
      <c r="AV44" s="214"/>
      <c r="AW44" s="215">
        <f t="shared" si="27"/>
        <v>0</v>
      </c>
      <c r="AX44" s="214">
        <f>AV44*$M44</f>
        <v>0</v>
      </c>
      <c r="AY44" s="214">
        <f>(AX44/AY$3)*$Z$3</f>
        <v>0</v>
      </c>
      <c r="AZ44" s="185">
        <f>($N44/$Z$3)*BD$3</f>
        <v>167.61904761904762</v>
      </c>
      <c r="BA44" s="214"/>
      <c r="BB44" s="215">
        <f t="shared" si="31"/>
        <v>0</v>
      </c>
      <c r="BC44" s="214">
        <f>BA44*$M44</f>
        <v>0</v>
      </c>
      <c r="BD44" s="214">
        <f>(BC44/BD$3)*$Z$3</f>
        <v>0</v>
      </c>
      <c r="BE44" s="185">
        <f>($N44/$Z$3)*BI$3</f>
        <v>198.09523809523807</v>
      </c>
      <c r="BF44" s="214"/>
      <c r="BG44" s="215">
        <f t="shared" si="35"/>
        <v>0</v>
      </c>
      <c r="BH44" s="214">
        <f>BF44*$M44</f>
        <v>0</v>
      </c>
      <c r="BI44" s="214">
        <f>(BH44/BI$3)*$Z$3</f>
        <v>0</v>
      </c>
      <c r="BJ44" s="185">
        <f>($N44/$Z$3)*BN$3</f>
        <v>228.57142857142856</v>
      </c>
      <c r="BK44" s="214"/>
      <c r="BL44" s="215">
        <f t="shared" si="39"/>
        <v>0</v>
      </c>
      <c r="BM44" s="214">
        <f>BK44*$M44</f>
        <v>0</v>
      </c>
      <c r="BN44" s="214">
        <f>(BM44/BN$3)*$Z$3</f>
        <v>0</v>
      </c>
      <c r="BO44" s="185">
        <f>($N44/$Z$3)*BS$3</f>
        <v>259.04761904761904</v>
      </c>
      <c r="BP44" s="214"/>
      <c r="BQ44" s="215">
        <f t="shared" si="43"/>
        <v>0</v>
      </c>
      <c r="BR44" s="214">
        <f>BP44*$M44</f>
        <v>0</v>
      </c>
      <c r="BS44" s="214">
        <f>(BR44/BS$3)*$Z$3</f>
        <v>0</v>
      </c>
      <c r="BT44" s="185">
        <f>($N44/$Z$3)*BX$3</f>
        <v>289.52380952380952</v>
      </c>
      <c r="BU44" s="214"/>
      <c r="BV44" s="215">
        <f t="shared" si="47"/>
        <v>0</v>
      </c>
      <c r="BW44" s="242">
        <f>BU44*$M44</f>
        <v>0</v>
      </c>
      <c r="BX44" s="242">
        <f>(BW44/BX$3)*$Z$3</f>
        <v>0</v>
      </c>
    </row>
    <row r="45" spans="1:78" s="228" customFormat="1" ht="23.25" customHeight="1" x14ac:dyDescent="0.25">
      <c r="A45" s="381" t="s">
        <v>39</v>
      </c>
      <c r="B45" s="382"/>
      <c r="C45" s="382"/>
      <c r="D45" s="239"/>
      <c r="E45" s="238"/>
      <c r="F45" s="229">
        <f>SUM(F33:F44)</f>
        <v>226</v>
      </c>
      <c r="G45" s="229">
        <f>SUM(G33:G44)</f>
        <v>227</v>
      </c>
      <c r="H45" s="229">
        <f>SUM(H33:H44)</f>
        <v>0</v>
      </c>
      <c r="I45" s="229">
        <f>SUM(I33:I44)</f>
        <v>1890</v>
      </c>
      <c r="J45" s="229">
        <f>SUM(J33:J44)</f>
        <v>6930</v>
      </c>
      <c r="K45" s="237"/>
      <c r="L45" s="229">
        <f>SUM(L41:L44)</f>
        <v>1243</v>
      </c>
      <c r="M45" s="237"/>
      <c r="N45" s="324">
        <f>SUM(N41:Q44)</f>
        <v>98239.621500000008</v>
      </c>
      <c r="O45" s="229">
        <f>SUM(O41:O44)</f>
        <v>14867.821500000002</v>
      </c>
      <c r="P45" s="229">
        <f>SUM(P41:P44)</f>
        <v>40748.400000000001</v>
      </c>
      <c r="Q45" s="229">
        <f>SUM(Q41:Q44)</f>
        <v>41378.400000000001</v>
      </c>
      <c r="R45" s="232">
        <f t="shared" si="4"/>
        <v>0.3593135911490053</v>
      </c>
      <c r="S45" s="236"/>
      <c r="T45" s="235"/>
      <c r="U45" s="234"/>
      <c r="V45" s="233"/>
      <c r="W45" s="229">
        <f>SUM(W33:W44)</f>
        <v>0</v>
      </c>
      <c r="X45" s="229">
        <f>SUM(X33:X44)</f>
        <v>0</v>
      </c>
      <c r="Y45" s="232">
        <f t="shared" si="9"/>
        <v>0</v>
      </c>
      <c r="Z45" s="231">
        <f t="shared" si="10"/>
        <v>0</v>
      </c>
      <c r="AA45" s="229">
        <f>SUM(AA41:AA44)</f>
        <v>118.57142857142858</v>
      </c>
      <c r="AB45" s="229">
        <f>SUM(AB41:AB44)</f>
        <v>50</v>
      </c>
      <c r="AC45" s="230">
        <f t="shared" si="12"/>
        <v>0.15136596630125865</v>
      </c>
      <c r="AD45" s="229">
        <f>SUM(AD41:AD44)</f>
        <v>596.50300000000004</v>
      </c>
      <c r="AE45" s="229">
        <f>SUM(AE41:AE44)</f>
        <v>6263.281500000001</v>
      </c>
      <c r="AF45" s="229">
        <f>SUM(AF41:AF44)</f>
        <v>237.14285714285717</v>
      </c>
      <c r="AG45" s="229">
        <f>SUM(AG41:AG44)</f>
        <v>122</v>
      </c>
      <c r="AH45" s="230">
        <f t="shared" si="15"/>
        <v>0.18472645148193262</v>
      </c>
      <c r="AI45" s="229">
        <f>SUM(AI41:AI44)</f>
        <v>1455.94</v>
      </c>
      <c r="AJ45" s="229">
        <f>SUM(AJ41:AJ44)</f>
        <v>7643.6850000000004</v>
      </c>
      <c r="AK45" s="229">
        <f>SUM(AK41:AK44)</f>
        <v>355.71428571428567</v>
      </c>
      <c r="AL45" s="229">
        <f>SUM(AL41:AL44)</f>
        <v>197</v>
      </c>
      <c r="AM45" s="230">
        <f t="shared" si="19"/>
        <v>0.19952416598998512</v>
      </c>
      <c r="AN45" s="229">
        <f>SUM(AN41:AN44)</f>
        <v>2358.8544999999999</v>
      </c>
      <c r="AO45" s="229">
        <f>SUM(AO41:AO44)</f>
        <v>8255.9907500000008</v>
      </c>
      <c r="AP45" s="229">
        <f>SUM(AP41:AP44)</f>
        <v>474.28571428571433</v>
      </c>
      <c r="AQ45" s="229">
        <f>SUM(AQ41:AQ44)</f>
        <v>0</v>
      </c>
      <c r="AR45" s="230">
        <f t="shared" si="23"/>
        <v>0</v>
      </c>
      <c r="AS45" s="229">
        <f>SUM(AS41:AS44)</f>
        <v>0</v>
      </c>
      <c r="AT45" s="229">
        <f>SUM(AT41:AT44)</f>
        <v>0</v>
      </c>
      <c r="AU45" s="229">
        <f>SUM(AU41:AU44)</f>
        <v>533.57142857142856</v>
      </c>
      <c r="AV45" s="229">
        <f>SUM(AV41:AV44)</f>
        <v>0</v>
      </c>
      <c r="AW45" s="230">
        <f t="shared" si="27"/>
        <v>0</v>
      </c>
      <c r="AX45" s="229">
        <f>SUM(AX41:AX44)</f>
        <v>0</v>
      </c>
      <c r="AY45" s="229">
        <f>SUM(AY41:AY44)</f>
        <v>0</v>
      </c>
      <c r="AZ45" s="229">
        <f>SUM(AZ41:AZ44)</f>
        <v>652.14285714285711</v>
      </c>
      <c r="BA45" s="229">
        <f>SUM(BA41:BA44)</f>
        <v>0</v>
      </c>
      <c r="BB45" s="230">
        <f t="shared" si="31"/>
        <v>0</v>
      </c>
      <c r="BC45" s="229">
        <f>SUM(BC41:BC44)</f>
        <v>0</v>
      </c>
      <c r="BD45" s="229">
        <f>SUM(BD41:BD44)</f>
        <v>0</v>
      </c>
      <c r="BE45" s="229">
        <f>SUM(BE41:BE44)</f>
        <v>770.71428571428567</v>
      </c>
      <c r="BF45" s="229">
        <f>SUM(BF41:BF44)</f>
        <v>0</v>
      </c>
      <c r="BG45" s="230">
        <f t="shared" si="35"/>
        <v>0</v>
      </c>
      <c r="BH45" s="229">
        <f>SUM(BH41:BH44)</f>
        <v>0</v>
      </c>
      <c r="BI45" s="229">
        <f>SUM(BI41:BI44)</f>
        <v>0</v>
      </c>
      <c r="BJ45" s="229">
        <f>SUM(BJ41:BJ44)</f>
        <v>889.28571428571433</v>
      </c>
      <c r="BK45" s="229">
        <f>SUM(BK41:BK44)</f>
        <v>0</v>
      </c>
      <c r="BL45" s="230">
        <f t="shared" si="39"/>
        <v>0</v>
      </c>
      <c r="BM45" s="229">
        <f>SUM(BM41:BM44)</f>
        <v>0</v>
      </c>
      <c r="BN45" s="229">
        <f>SUM(BN41:BN44)</f>
        <v>0</v>
      </c>
      <c r="BO45" s="229">
        <f>SUM(BO41:BO44)</f>
        <v>1007.8571428571429</v>
      </c>
      <c r="BP45" s="229">
        <f>SUM(BP41:BP44)</f>
        <v>0</v>
      </c>
      <c r="BQ45" s="230">
        <f t="shared" si="43"/>
        <v>0</v>
      </c>
      <c r="BR45" s="229">
        <f>SUM(BR41:BR44)</f>
        <v>0</v>
      </c>
      <c r="BS45" s="229">
        <f>SUM(BS41:BS44)</f>
        <v>0</v>
      </c>
      <c r="BT45" s="229">
        <f>SUM(BT41:BT44)</f>
        <v>1126.4285714285716</v>
      </c>
      <c r="BU45" s="229">
        <f>SUM(BU41:BU44)</f>
        <v>0</v>
      </c>
      <c r="BV45" s="230">
        <f t="shared" si="47"/>
        <v>0</v>
      </c>
      <c r="BW45" s="229">
        <f>SUM(BW41:BW44)</f>
        <v>0</v>
      </c>
      <c r="BX45" s="229">
        <f>SUM(BX41:BX44)</f>
        <v>0</v>
      </c>
    </row>
    <row r="46" spans="1:78" s="228" customFormat="1" ht="23.25" customHeight="1" x14ac:dyDescent="0.25">
      <c r="A46" s="381"/>
      <c r="B46" s="382"/>
      <c r="C46" s="382"/>
      <c r="D46" s="239"/>
      <c r="E46" s="238"/>
      <c r="F46" s="229"/>
      <c r="G46" s="229"/>
      <c r="H46" s="229"/>
      <c r="I46" s="229"/>
      <c r="J46" s="229"/>
      <c r="K46" s="237"/>
      <c r="L46" s="229"/>
      <c r="M46" s="237"/>
      <c r="N46" s="324"/>
      <c r="O46" s="229"/>
      <c r="P46" s="229"/>
      <c r="Q46" s="229"/>
      <c r="R46" s="232"/>
      <c r="S46" s="236"/>
      <c r="T46" s="235"/>
      <c r="U46" s="234"/>
      <c r="V46" s="233"/>
      <c r="W46" s="229"/>
      <c r="X46" s="229"/>
      <c r="Y46" s="232"/>
      <c r="Z46" s="231"/>
      <c r="AA46" s="229"/>
      <c r="AB46" s="229"/>
      <c r="AC46" s="230"/>
      <c r="AD46" s="229"/>
      <c r="AE46" s="229"/>
      <c r="AF46" s="229"/>
      <c r="AG46" s="229"/>
      <c r="AH46" s="230"/>
      <c r="AI46" s="229"/>
      <c r="AJ46" s="229"/>
      <c r="AK46" s="229"/>
      <c r="AL46" s="229"/>
      <c r="AM46" s="230"/>
      <c r="AN46" s="229"/>
      <c r="AO46" s="229"/>
      <c r="AP46" s="229"/>
      <c r="AQ46" s="229"/>
      <c r="AR46" s="230"/>
      <c r="AS46" s="229"/>
      <c r="AT46" s="229"/>
      <c r="AU46" s="229"/>
      <c r="AV46" s="229"/>
      <c r="AW46" s="230"/>
      <c r="AX46" s="229"/>
      <c r="AY46" s="229"/>
      <c r="AZ46" s="229"/>
      <c r="BA46" s="229"/>
      <c r="BB46" s="230"/>
      <c r="BC46" s="229"/>
      <c r="BD46" s="229"/>
      <c r="BE46" s="229"/>
      <c r="BF46" s="229"/>
      <c r="BG46" s="230"/>
      <c r="BH46" s="229"/>
      <c r="BI46" s="229"/>
      <c r="BJ46" s="229"/>
      <c r="BK46" s="229"/>
      <c r="BL46" s="230"/>
      <c r="BM46" s="229"/>
      <c r="BN46" s="229"/>
      <c r="BO46" s="229"/>
      <c r="BP46" s="229"/>
      <c r="BQ46" s="230"/>
      <c r="BR46" s="229"/>
      <c r="BS46" s="229"/>
      <c r="BT46" s="229"/>
      <c r="BU46" s="229"/>
      <c r="BV46" s="230"/>
      <c r="BW46" s="229"/>
      <c r="BX46" s="229"/>
      <c r="BY46" s="181"/>
      <c r="BZ46" s="181"/>
    </row>
    <row r="47" spans="1:78" s="181" customFormat="1" ht="23.25" customHeight="1" x14ac:dyDescent="0.25">
      <c r="A47" s="380" t="s">
        <v>30</v>
      </c>
      <c r="B47" s="375" t="s">
        <v>29</v>
      </c>
      <c r="C47" s="201" t="s">
        <v>28</v>
      </c>
      <c r="D47" s="226" t="s">
        <v>27</v>
      </c>
      <c r="E47" s="199" t="s">
        <v>21</v>
      </c>
      <c r="F47" s="198">
        <v>14</v>
      </c>
      <c r="G47" s="198">
        <v>14</v>
      </c>
      <c r="H47" s="197"/>
      <c r="I47" s="197"/>
      <c r="J47" s="213"/>
      <c r="K47" s="212">
        <v>23.332899999999999</v>
      </c>
      <c r="L47" s="225">
        <v>93</v>
      </c>
      <c r="M47" s="212">
        <f>K47</f>
        <v>23.332899999999999</v>
      </c>
      <c r="N47" s="224">
        <v>93</v>
      </c>
      <c r="O47" s="157">
        <f>(N47*M47)</f>
        <v>2169.9596999999999</v>
      </c>
      <c r="P47" s="157">
        <f>G47*$R$1</f>
        <v>8643.6</v>
      </c>
      <c r="Q47" s="157">
        <f>(P47-((H47+I47)))+(J47)</f>
        <v>8643.6</v>
      </c>
      <c r="R47" s="209">
        <f t="shared" si="4"/>
        <v>0.25104813966402884</v>
      </c>
      <c r="S47" s="222">
        <f>R47*100</f>
        <v>25.104813966402883</v>
      </c>
      <c r="T47" s="221">
        <v>25</v>
      </c>
      <c r="U47" s="220">
        <f t="shared" si="6"/>
        <v>92.611719931941607</v>
      </c>
      <c r="V47" s="219">
        <f>M47</f>
        <v>23.332899999999999</v>
      </c>
      <c r="W47" s="223"/>
      <c r="X47" s="218">
        <f>W47*V47</f>
        <v>0</v>
      </c>
      <c r="Y47" s="187">
        <f t="shared" si="9"/>
        <v>0</v>
      </c>
      <c r="Z47" s="217">
        <f t="shared" si="10"/>
        <v>0</v>
      </c>
      <c r="AA47" s="185">
        <f>($N47/$Z$3)*AE$3</f>
        <v>8.8571428571428577</v>
      </c>
      <c r="AB47" s="214"/>
      <c r="AC47" s="215">
        <f t="shared" si="12"/>
        <v>0</v>
      </c>
      <c r="AD47" s="214">
        <f>AB47*$M47</f>
        <v>0</v>
      </c>
      <c r="AE47" s="214">
        <f>(AD47/AE$3)*$Z$3</f>
        <v>0</v>
      </c>
      <c r="AF47" s="216">
        <f>($N47/$Z$3)*AJ$3</f>
        <v>17.714285714285715</v>
      </c>
      <c r="AG47" s="214">
        <v>10</v>
      </c>
      <c r="AH47" s="215">
        <f t="shared" si="15"/>
        <v>0.14172072400388724</v>
      </c>
      <c r="AI47" s="214">
        <f>AG47*$M47</f>
        <v>233.32899999999998</v>
      </c>
      <c r="AJ47" s="214">
        <f>(AI47/AJ$3)*$Z$3</f>
        <v>1224.9772499999999</v>
      </c>
      <c r="AK47" s="185">
        <f>($N47/$Z$3)*AO$3</f>
        <v>26.571428571428573</v>
      </c>
      <c r="AL47" s="214">
        <v>10</v>
      </c>
      <c r="AM47" s="215">
        <f t="shared" si="19"/>
        <v>9.4480482669258167E-2</v>
      </c>
      <c r="AN47" s="214">
        <f>AL47*$M47</f>
        <v>233.32899999999998</v>
      </c>
      <c r="AO47" s="214">
        <f>(AN47/AO$3)*$Z$3</f>
        <v>816.65149999999994</v>
      </c>
      <c r="AP47" s="185">
        <f>($N47/$Z$3)*AT$3</f>
        <v>35.428571428571431</v>
      </c>
      <c r="AQ47" s="214"/>
      <c r="AR47" s="215">
        <f t="shared" si="23"/>
        <v>0</v>
      </c>
      <c r="AS47" s="214">
        <f>AQ47*$M47</f>
        <v>0</v>
      </c>
      <c r="AT47" s="214">
        <f>(AS47/AT$3)*$Z$3</f>
        <v>0</v>
      </c>
      <c r="AU47" s="185">
        <f>($N47/$Z$3)*AY$3</f>
        <v>39.857142857142861</v>
      </c>
      <c r="AV47" s="214"/>
      <c r="AW47" s="215">
        <f t="shared" si="27"/>
        <v>0</v>
      </c>
      <c r="AX47" s="214">
        <f>AV47*$M47</f>
        <v>0</v>
      </c>
      <c r="AY47" s="214">
        <f>(AX47/AY$3)*$Z$3</f>
        <v>0</v>
      </c>
      <c r="AZ47" s="185">
        <f>($N47/$Z$3)*BD$3</f>
        <v>48.714285714285715</v>
      </c>
      <c r="BA47" s="214"/>
      <c r="BB47" s="215">
        <f t="shared" si="31"/>
        <v>0</v>
      </c>
      <c r="BC47" s="214">
        <f>BA47*$M47</f>
        <v>0</v>
      </c>
      <c r="BD47" s="214">
        <f>(BC47/BD$3)*$Z$3</f>
        <v>0</v>
      </c>
      <c r="BE47" s="185">
        <f>($N47/$Z$3)*BI$3</f>
        <v>57.571428571428577</v>
      </c>
      <c r="BF47" s="214"/>
      <c r="BG47" s="215">
        <f t="shared" si="35"/>
        <v>0</v>
      </c>
      <c r="BH47" s="214">
        <f>BF47*$M47</f>
        <v>0</v>
      </c>
      <c r="BI47" s="214">
        <f>(BH47/BI$3)*$Z$3</f>
        <v>0</v>
      </c>
      <c r="BJ47" s="185">
        <f>($N47/$Z$3)*BN$3</f>
        <v>66.428571428571431</v>
      </c>
      <c r="BK47" s="214"/>
      <c r="BL47" s="215">
        <f t="shared" si="39"/>
        <v>0</v>
      </c>
      <c r="BM47" s="214">
        <f>BK47*$M47</f>
        <v>0</v>
      </c>
      <c r="BN47" s="214">
        <f>(BM47/BN$3)*$Z$3</f>
        <v>0</v>
      </c>
      <c r="BO47" s="185">
        <f>($N47/$Z$3)*BS$3</f>
        <v>75.285714285714292</v>
      </c>
      <c r="BP47" s="214"/>
      <c r="BQ47" s="215">
        <f t="shared" si="43"/>
        <v>0</v>
      </c>
      <c r="BR47" s="214">
        <f>BP47*$M47</f>
        <v>0</v>
      </c>
      <c r="BS47" s="214">
        <f>(BR47/BS$3)*$Z$3</f>
        <v>0</v>
      </c>
      <c r="BT47" s="185">
        <f>($N47/$Z$3)*BX$3</f>
        <v>84.142857142857153</v>
      </c>
      <c r="BU47" s="214"/>
      <c r="BV47" s="215">
        <f t="shared" si="47"/>
        <v>0</v>
      </c>
      <c r="BW47" s="214">
        <f>BU47*$M47</f>
        <v>0</v>
      </c>
      <c r="BX47" s="214">
        <f>(BW47/BX$3)*$Z$3</f>
        <v>0</v>
      </c>
    </row>
    <row r="48" spans="1:78" s="181" customFormat="1" ht="23.25" hidden="1" customHeight="1" x14ac:dyDescent="0.25">
      <c r="A48" s="380"/>
      <c r="B48" s="201"/>
      <c r="C48" s="201" t="s">
        <v>26</v>
      </c>
      <c r="D48" s="200" t="s">
        <v>25</v>
      </c>
      <c r="E48" s="199" t="s">
        <v>21</v>
      </c>
      <c r="F48" s="198">
        <v>27</v>
      </c>
      <c r="G48" s="198"/>
      <c r="H48" s="197"/>
      <c r="I48" s="197"/>
      <c r="J48" s="213"/>
      <c r="K48" s="196"/>
      <c r="L48" s="211">
        <v>1</v>
      </c>
      <c r="M48" s="196"/>
      <c r="N48" s="325">
        <v>1</v>
      </c>
      <c r="O48" s="157">
        <f>(N48*M48)</f>
        <v>0</v>
      </c>
      <c r="P48" s="157">
        <f>G48*$R$1</f>
        <v>0</v>
      </c>
      <c r="Q48" s="157">
        <f>(P48-((H48+I48)))+(J48)</f>
        <v>0</v>
      </c>
      <c r="R48" s="209" t="e">
        <f t="shared" si="4"/>
        <v>#DIV/0!</v>
      </c>
      <c r="S48" s="222">
        <v>1</v>
      </c>
      <c r="T48" s="221"/>
      <c r="U48" s="220"/>
      <c r="V48" s="219">
        <f>M48</f>
        <v>0</v>
      </c>
      <c r="W48" s="211"/>
      <c r="X48" s="218">
        <f>W48*V48</f>
        <v>0</v>
      </c>
      <c r="Y48" s="187" t="e">
        <f t="shared" si="9"/>
        <v>#DIV/0!</v>
      </c>
      <c r="Z48" s="217"/>
      <c r="AA48" s="185"/>
      <c r="AB48" s="214"/>
      <c r="AC48" s="215" t="e">
        <f t="shared" si="12"/>
        <v>#DIV/0!</v>
      </c>
      <c r="AD48" s="214">
        <f>AB48*$M48</f>
        <v>0</v>
      </c>
      <c r="AE48" s="214">
        <f>(AD48/AE$3)*$Z$3</f>
        <v>0</v>
      </c>
      <c r="AF48" s="216"/>
      <c r="AG48" s="214"/>
      <c r="AH48" s="215" t="e">
        <f t="shared" si="15"/>
        <v>#DIV/0!</v>
      </c>
      <c r="AI48" s="214">
        <f>AG48*$M48</f>
        <v>0</v>
      </c>
      <c r="AJ48" s="214">
        <f>(AI48/AJ$3)*$Z$3</f>
        <v>0</v>
      </c>
      <c r="AK48" s="205"/>
      <c r="AL48" s="214"/>
      <c r="AM48" s="215" t="e">
        <f t="shared" si="19"/>
        <v>#DIV/0!</v>
      </c>
      <c r="AN48" s="214">
        <f>AL48*$M48</f>
        <v>0</v>
      </c>
      <c r="AO48" s="214">
        <f>(AN48/AO$3)*$Z$3</f>
        <v>0</v>
      </c>
      <c r="AP48" s="205"/>
      <c r="AQ48" s="214"/>
      <c r="AR48" s="215" t="e">
        <f t="shared" si="23"/>
        <v>#DIV/0!</v>
      </c>
      <c r="AS48" s="214">
        <f>AQ48*$M48</f>
        <v>0</v>
      </c>
      <c r="AT48" s="214">
        <f>(AS48/AT$3)*$Z$3</f>
        <v>0</v>
      </c>
      <c r="AU48" s="205"/>
      <c r="AV48" s="214"/>
      <c r="AW48" s="215" t="e">
        <f t="shared" si="27"/>
        <v>#DIV/0!</v>
      </c>
      <c r="AX48" s="214">
        <f>AV48*$M48</f>
        <v>0</v>
      </c>
      <c r="AY48" s="214">
        <f>(AX48/AY$3)*$Z$3</f>
        <v>0</v>
      </c>
      <c r="AZ48" s="205"/>
      <c r="BA48" s="214"/>
      <c r="BB48" s="215" t="e">
        <f t="shared" si="31"/>
        <v>#DIV/0!</v>
      </c>
      <c r="BC48" s="214">
        <f>BA48*$M48</f>
        <v>0</v>
      </c>
      <c r="BD48" s="214">
        <f>(BC48/BD$3)*$Z$3</f>
        <v>0</v>
      </c>
      <c r="BE48" s="205"/>
      <c r="BF48" s="214"/>
      <c r="BG48" s="215" t="e">
        <f t="shared" si="35"/>
        <v>#DIV/0!</v>
      </c>
      <c r="BH48" s="214">
        <f>BF48*$M48</f>
        <v>0</v>
      </c>
      <c r="BI48" s="214">
        <f>(BH48/BI$3)*$Z$3</f>
        <v>0</v>
      </c>
      <c r="BJ48" s="205"/>
      <c r="BK48" s="214"/>
      <c r="BL48" s="215" t="e">
        <f t="shared" si="39"/>
        <v>#DIV/0!</v>
      </c>
      <c r="BM48" s="214">
        <f>BK48*$M48</f>
        <v>0</v>
      </c>
      <c r="BN48" s="214">
        <f>(BM48/BN$3)*$Z$3</f>
        <v>0</v>
      </c>
      <c r="BO48" s="205"/>
      <c r="BP48" s="214"/>
      <c r="BQ48" s="215" t="e">
        <f t="shared" si="43"/>
        <v>#DIV/0!</v>
      </c>
      <c r="BR48" s="214">
        <f>BP48*$M48</f>
        <v>0</v>
      </c>
      <c r="BS48" s="214">
        <f>(BR48/BS$3)*$Z$3</f>
        <v>0</v>
      </c>
      <c r="BT48" s="205"/>
      <c r="BU48" s="214"/>
      <c r="BV48" s="215" t="e">
        <f t="shared" si="47"/>
        <v>#DIV/0!</v>
      </c>
      <c r="BW48" s="214">
        <f>BU48*$M48</f>
        <v>0</v>
      </c>
      <c r="BX48" s="214">
        <f>(BW48/BX$3)*$Z$3</f>
        <v>0</v>
      </c>
    </row>
    <row r="49" spans="1:76" s="181" customFormat="1" ht="23.25" hidden="1" customHeight="1" x14ac:dyDescent="0.35">
      <c r="A49" s="380" t="s">
        <v>20</v>
      </c>
      <c r="B49" s="201" t="s">
        <v>24</v>
      </c>
      <c r="C49" s="201" t="s">
        <v>23</v>
      </c>
      <c r="D49" s="200" t="s">
        <v>22</v>
      </c>
      <c r="E49" s="199" t="s">
        <v>21</v>
      </c>
      <c r="F49" s="198">
        <v>7</v>
      </c>
      <c r="G49" s="198">
        <v>7</v>
      </c>
      <c r="H49" s="197"/>
      <c r="I49" s="197"/>
      <c r="J49" s="213"/>
      <c r="K49" s="196"/>
      <c r="L49" s="211">
        <v>1</v>
      </c>
      <c r="M49" s="212"/>
      <c r="N49" s="325">
        <v>1</v>
      </c>
      <c r="O49" s="210">
        <f>Q49*0.0001</f>
        <v>0.43218000000000006</v>
      </c>
      <c r="P49" s="157">
        <f>G49*$R$1</f>
        <v>4321.8</v>
      </c>
      <c r="Q49" s="157">
        <f>(P49-((H49+I49)))+(J49)</f>
        <v>4321.8</v>
      </c>
      <c r="R49" s="209">
        <f t="shared" si="4"/>
        <v>1E-4</v>
      </c>
      <c r="S49" s="208">
        <v>1</v>
      </c>
      <c r="T49" s="208"/>
      <c r="U49" s="191"/>
      <c r="V49" s="190"/>
      <c r="W49" s="189"/>
      <c r="X49" s="188"/>
      <c r="Y49" s="207"/>
      <c r="Z49" s="186"/>
      <c r="AA49" s="205"/>
      <c r="AB49" s="182"/>
      <c r="AC49" s="204"/>
      <c r="AD49" s="182"/>
      <c r="AE49" s="182"/>
      <c r="AF49" s="206"/>
      <c r="AG49" s="182"/>
      <c r="AH49" s="204"/>
      <c r="AI49" s="182"/>
      <c r="AJ49" s="182"/>
      <c r="AK49" s="205"/>
      <c r="AL49" s="182"/>
      <c r="AM49" s="204"/>
      <c r="AN49" s="182"/>
      <c r="AO49" s="182"/>
      <c r="AP49" s="205"/>
      <c r="AQ49" s="182"/>
      <c r="AR49" s="204"/>
      <c r="AS49" s="182"/>
      <c r="AT49" s="182"/>
      <c r="AU49" s="205"/>
      <c r="AV49" s="182"/>
      <c r="AW49" s="204"/>
      <c r="AX49" s="182"/>
      <c r="AY49" s="182"/>
      <c r="AZ49" s="205"/>
      <c r="BA49" s="182"/>
      <c r="BB49" s="204"/>
      <c r="BC49" s="182"/>
      <c r="BD49" s="182"/>
      <c r="BE49" s="205"/>
      <c r="BF49" s="182"/>
      <c r="BG49" s="204"/>
      <c r="BH49" s="182"/>
      <c r="BI49" s="182"/>
      <c r="BJ49" s="205"/>
      <c r="BK49" s="182"/>
      <c r="BL49" s="204"/>
      <c r="BM49" s="182"/>
      <c r="BN49" s="182"/>
      <c r="BO49" s="205"/>
      <c r="BP49" s="182"/>
      <c r="BQ49" s="204"/>
      <c r="BR49" s="182"/>
      <c r="BS49" s="182"/>
      <c r="BT49" s="205"/>
      <c r="BU49" s="182"/>
      <c r="BV49" s="204"/>
      <c r="BW49" s="182"/>
      <c r="BX49" s="182"/>
    </row>
    <row r="50" spans="1:76" s="181" customFormat="1" ht="23.25" customHeight="1" x14ac:dyDescent="0.35">
      <c r="A50" s="380" t="s">
        <v>20</v>
      </c>
      <c r="B50" s="201" t="s">
        <v>19</v>
      </c>
      <c r="C50" s="201" t="s">
        <v>17</v>
      </c>
      <c r="D50" s="200" t="s">
        <v>18</v>
      </c>
      <c r="E50" s="199" t="s">
        <v>17</v>
      </c>
      <c r="F50" s="198">
        <v>17</v>
      </c>
      <c r="G50" s="198">
        <v>17</v>
      </c>
      <c r="H50" s="197"/>
      <c r="I50" s="197"/>
      <c r="J50" s="197"/>
      <c r="K50" s="196"/>
      <c r="L50" s="189"/>
      <c r="M50" s="195">
        <v>0.91</v>
      </c>
      <c r="N50" s="326">
        <f>O50/M50</f>
        <v>8419.7076923076911</v>
      </c>
      <c r="O50" s="157">
        <f>((G50*O1))*R50</f>
        <v>7661.9339999999993</v>
      </c>
      <c r="P50" s="157">
        <f>G50*$O$1</f>
        <v>10495.8</v>
      </c>
      <c r="Q50" s="157">
        <f>(P50-((H50+I50)))+(J50)</f>
        <v>10495.8</v>
      </c>
      <c r="R50" s="194">
        <v>0.73</v>
      </c>
      <c r="S50" s="193"/>
      <c r="T50" s="192"/>
      <c r="U50" s="191"/>
      <c r="V50" s="190"/>
      <c r="W50" s="189"/>
      <c r="X50" s="188"/>
      <c r="Y50" s="187"/>
      <c r="Z50" s="186"/>
      <c r="AA50" s="185">
        <f>($N50/$Z$3)*AE$3</f>
        <v>801.87692307692294</v>
      </c>
      <c r="AB50" s="184">
        <f>AD50/$M$50</f>
        <v>549.45054945054949</v>
      </c>
      <c r="AC50" s="183">
        <f>AE50/$Q50</f>
        <v>0.50020008003201288</v>
      </c>
      <c r="AD50" s="182">
        <v>500</v>
      </c>
      <c r="AE50" s="182">
        <f>(AD50/AE$3)*$Z$3</f>
        <v>5250</v>
      </c>
      <c r="AF50" s="185">
        <f>($N50/$Z$3)*AJ$3</f>
        <v>1603.7538461538459</v>
      </c>
      <c r="AG50" s="184">
        <f>AI50/$M$50</f>
        <v>1119.7802197802198</v>
      </c>
      <c r="AH50" s="183">
        <f>AJ50/$Q50</f>
        <v>0.50970388155262103</v>
      </c>
      <c r="AI50" s="182">
        <v>1019</v>
      </c>
      <c r="AJ50" s="182">
        <f>(AI50/AJ$3)*$Z$3</f>
        <v>5349.75</v>
      </c>
      <c r="AK50" s="185">
        <f>($N50/$Z$3)*AO$3</f>
        <v>2405.6307692307687</v>
      </c>
      <c r="AL50" s="184">
        <f>AN50/$M$50</f>
        <v>1717.5824175824175</v>
      </c>
      <c r="AM50" s="183">
        <f>AO50/$Q50</f>
        <v>0.52120848339335735</v>
      </c>
      <c r="AN50" s="182">
        <v>1563</v>
      </c>
      <c r="AO50" s="182">
        <f>(AN50/AO$3)*$Z$3</f>
        <v>5470.5</v>
      </c>
      <c r="AP50" s="185">
        <f>($N50/$Z$3)*AT$3</f>
        <v>3207.5076923076917</v>
      </c>
      <c r="AQ50" s="184">
        <f>AS50/$M$50</f>
        <v>0</v>
      </c>
      <c r="AR50" s="183">
        <f>AT50/$Q50</f>
        <v>0</v>
      </c>
      <c r="AS50" s="182"/>
      <c r="AT50" s="182">
        <f>(AS50/AT$3)*$Z$3</f>
        <v>0</v>
      </c>
      <c r="AU50" s="185">
        <f>($N50/$Z$3)*AY$3</f>
        <v>3608.4461538461533</v>
      </c>
      <c r="AV50" s="184">
        <f>AX50/$M$50</f>
        <v>0</v>
      </c>
      <c r="AW50" s="183">
        <f>AY50/$Q50</f>
        <v>0</v>
      </c>
      <c r="AX50" s="182"/>
      <c r="AY50" s="182">
        <f>(AX50/AY$3)*$Z$3</f>
        <v>0</v>
      </c>
      <c r="AZ50" s="185">
        <f>($N50/$Z$3)*BD$3</f>
        <v>4410.3230769230759</v>
      </c>
      <c r="BA50" s="184">
        <f>BC50/$M$50</f>
        <v>0</v>
      </c>
      <c r="BB50" s="183">
        <f>BD50/$Q50</f>
        <v>0</v>
      </c>
      <c r="BC50" s="182"/>
      <c r="BD50" s="182">
        <f>(BC50/BD$3)*$Z$3</f>
        <v>0</v>
      </c>
      <c r="BE50" s="185">
        <f>($N50/$Z$3)*BI$3</f>
        <v>5212.1999999999989</v>
      </c>
      <c r="BF50" s="184">
        <f>BH50/$M$50</f>
        <v>0</v>
      </c>
      <c r="BG50" s="183">
        <f>BI50/$Q50</f>
        <v>0</v>
      </c>
      <c r="BH50" s="182"/>
      <c r="BI50" s="182">
        <f>(BH50/BI$3)*$Z$3</f>
        <v>0</v>
      </c>
      <c r="BJ50" s="185">
        <f>($N50/$Z$3)*BN$3</f>
        <v>6014.076923076922</v>
      </c>
      <c r="BK50" s="184">
        <f>BM50/$M$50</f>
        <v>0</v>
      </c>
      <c r="BL50" s="183">
        <f>BN50/$Q50</f>
        <v>0</v>
      </c>
      <c r="BM50" s="182"/>
      <c r="BN50" s="182">
        <f>(BM50/BN$3)*$Z$3</f>
        <v>0</v>
      </c>
      <c r="BO50" s="185">
        <f>($N50/$Z$3)*BS$3</f>
        <v>6815.953846153845</v>
      </c>
      <c r="BP50" s="184">
        <f>BR50/$M$50</f>
        <v>0</v>
      </c>
      <c r="BQ50" s="183">
        <f>BS50/$Q50</f>
        <v>0</v>
      </c>
      <c r="BR50" s="182"/>
      <c r="BS50" s="182">
        <f>(BR50/BS$3)*$Z$3</f>
        <v>0</v>
      </c>
      <c r="BT50" s="185">
        <f>($N50/$Z$3)*BX$3</f>
        <v>7617.8307692307681</v>
      </c>
      <c r="BU50" s="184">
        <f>BW50/$M$50</f>
        <v>0</v>
      </c>
      <c r="BV50" s="183">
        <f>BX50/$Q50</f>
        <v>0</v>
      </c>
      <c r="BW50" s="182"/>
      <c r="BX50" s="182">
        <f>(BW50/BX$3)*$Z$3</f>
        <v>0</v>
      </c>
    </row>
    <row r="51" spans="1:76" s="164" customFormat="1" ht="28.5" customHeight="1" thickBot="1" x14ac:dyDescent="0.35">
      <c r="A51" s="180"/>
      <c r="B51" s="178"/>
      <c r="C51" s="178"/>
      <c r="D51" s="177"/>
      <c r="E51" s="176"/>
      <c r="F51" s="165">
        <f>F32+F38+F40+F47+F49+F50+F48+F46+F45</f>
        <v>535</v>
      </c>
      <c r="G51" s="165">
        <f>G32+G38+G40+G47+G49+G50+G48+G46+G45</f>
        <v>505</v>
      </c>
      <c r="H51" s="165">
        <f>H32+H38+H40+H47+H49+H50+H48+H46+H45</f>
        <v>360</v>
      </c>
      <c r="I51" s="165">
        <f>I32+I38+I40+I47+I49+I50+I48+I46+I45</f>
        <v>1890</v>
      </c>
      <c r="J51" s="165">
        <f>J32+J38+J40+J47+J49+J50+J48+J46+J45</f>
        <v>14220</v>
      </c>
      <c r="K51" s="175"/>
      <c r="L51" s="165">
        <f>L32+L38+L40+L47+L49+L50+L48+L46+L45</f>
        <v>26786</v>
      </c>
      <c r="M51" s="175"/>
      <c r="N51" s="383">
        <f>N32+N38+N40+N47+N49+N50+N48+N46+N45</f>
        <v>132222.32919230769</v>
      </c>
      <c r="O51" s="165">
        <f>O32+O38+O40+O47+O49+O50+O48+O46+O45</f>
        <v>138782.08678000001</v>
      </c>
      <c r="P51" s="165">
        <f>P32+P38+P40+P47+P49+P50+P48+P46+P45</f>
        <v>230290.2</v>
      </c>
      <c r="Q51" s="165">
        <f>Q32+Q38++Q40+Q47+Q49+Q50+Q48+Q46+Q45</f>
        <v>238480.2</v>
      </c>
      <c r="R51" s="174">
        <f>O51/Q51</f>
        <v>0.58194385437449314</v>
      </c>
      <c r="S51" s="173"/>
      <c r="T51" s="172"/>
      <c r="U51" s="171"/>
      <c r="V51" s="170"/>
      <c r="W51" s="165">
        <f>W32+W38+W40+W47+W49+W50+W48+W46+W45</f>
        <v>0</v>
      </c>
      <c r="X51" s="165">
        <f>X32+X38+X40+X47+X49+X50+X48+X46+X45</f>
        <v>0</v>
      </c>
      <c r="Y51" s="169">
        <f>X51/Q51</f>
        <v>0</v>
      </c>
      <c r="Z51" s="168">
        <f>W51/N51</f>
        <v>0</v>
      </c>
      <c r="AA51" s="165">
        <f>AA32+AA38+AA40+AA47+AA49+AA50+AA48+AA46+AA45</f>
        <v>3354.8293040293038</v>
      </c>
      <c r="AB51" s="165">
        <f>AB32+AB38+AB40+AB47+AB49+AB50+AB48+AB46+AB45</f>
        <v>2418.4505494505493</v>
      </c>
      <c r="AC51" s="166">
        <f>AE51/$Q51</f>
        <v>0.38704311301315569</v>
      </c>
      <c r="AD51" s="165">
        <f>AD32+AD38+AD40+AD47+AD49+AD50+AD48+AD46+AD45</f>
        <v>8790.6779999999999</v>
      </c>
      <c r="AE51" s="165">
        <f>AE32+AE38+AE40+AE47+AE49+AE50+AE48+AE46+AE45</f>
        <v>92302.118999999977</v>
      </c>
      <c r="AF51" s="165">
        <f>AF32+AF38+AF40+AF47+AF49+AF50+AF48+AF46+AF45</f>
        <v>6709.6586080586076</v>
      </c>
      <c r="AG51" s="165">
        <f>AG32+AG38+AG40+AG47+AG49+AG50+AG48+AG46+AG45</f>
        <v>5244.7802197802193</v>
      </c>
      <c r="AH51" s="166">
        <f>AJ51/$Q51</f>
        <v>0.43622427176344186</v>
      </c>
      <c r="AI51" s="165">
        <f>AI32+AI38+AI40+AI47+AI49+AI50+AI48+AI46+AI45</f>
        <v>19815.400300000001</v>
      </c>
      <c r="AJ51" s="165">
        <f>AJ32+AJ38+AJ40+AJ47+AJ49+AJ50+AJ48+AJ46+AJ45</f>
        <v>104030.85157499998</v>
      </c>
      <c r="AK51" s="165">
        <f>AK32+AK38+AK40+AK47+AK49+AK50+AK48+AK46+AK45</f>
        <v>10064.487912087912</v>
      </c>
      <c r="AL51" s="165">
        <f>AL32+AL38+AL40+AL47+AL49+AL50+AL48+AL46+AL45</f>
        <v>7896.5824175824173</v>
      </c>
      <c r="AM51" s="166">
        <f>AO51/$Q51</f>
        <v>0.43757523643472285</v>
      </c>
      <c r="AN51" s="165">
        <f>AN32+AN38+AN40+AN47+AN49+AN50+AN48+AN46+AN45</f>
        <v>29815.151400000006</v>
      </c>
      <c r="AO51" s="165">
        <f>AO32+AO38+AO40+AO47+AO49+AO50+AO48+AO46+AO45</f>
        <v>104353.02989999999</v>
      </c>
      <c r="AP51" s="167">
        <f>AP32+AP38+AP40+AP47+AP49+AP50+AP48+AP46+AP45</f>
        <v>13419.317216117215</v>
      </c>
      <c r="AQ51" s="165">
        <f>AQ32+AQ38+AQ40+AQ47+AQ49+AQ50+AQ48+AQ46+AQ45</f>
        <v>0</v>
      </c>
      <c r="AR51" s="166">
        <f>AT51/$Q51</f>
        <v>0</v>
      </c>
      <c r="AS51" s="165">
        <f>AS32+AS38+AS40+AS47+AS49+AS50+AS48+AS46+AS45</f>
        <v>0</v>
      </c>
      <c r="AT51" s="165">
        <f>AT32+AT38+AT40+AT47+AT49+AT50+AT48+AT46+AT45</f>
        <v>0</v>
      </c>
      <c r="AU51" s="167">
        <f>AU32+AU38+AU40+AU47+AU49+AU50+AU48+AU46+AU45</f>
        <v>15096.731868131868</v>
      </c>
      <c r="AV51" s="165">
        <f>AV32+AV38+AV40+AV47+AV49+AV50+AV48+AV46+AV45</f>
        <v>0</v>
      </c>
      <c r="AW51" s="166">
        <f>AY51/$Q51</f>
        <v>0</v>
      </c>
      <c r="AX51" s="165">
        <f>AX32+AX38+AX40+AX47+AX49+AX50+AX48+AX46+AX45</f>
        <v>0</v>
      </c>
      <c r="AY51" s="165">
        <f>AY32+AY38+AY40+AY47+AY49+AY50+AY48+AY46+AY45</f>
        <v>0</v>
      </c>
      <c r="AZ51" s="167">
        <f>AZ32+AZ38+AZ40+AZ47+AZ49+AZ50+AZ48+AZ46+AZ45</f>
        <v>18451.561172161171</v>
      </c>
      <c r="BA51" s="165">
        <f>BA32+BA38+BA40+BA47+BA49+BA50+BA48+BA46+BA45</f>
        <v>0</v>
      </c>
      <c r="BB51" s="166">
        <f>BD51/$Q51</f>
        <v>0</v>
      </c>
      <c r="BC51" s="165">
        <f>BC32+BC38+BC40+BC47+BC49+BC50+BC48+BC46+BC45</f>
        <v>0</v>
      </c>
      <c r="BD51" s="165">
        <f>BD32+BD38+BD40+BD47+BD49+BD50+BD48+BD46+BD45</f>
        <v>0</v>
      </c>
      <c r="BE51" s="167">
        <f>BE32+BE38+BE40+BE47+BE49+BE50+BE48+BE46+BE45</f>
        <v>21806.390476190478</v>
      </c>
      <c r="BF51" s="165">
        <f>BF32+BF38+BF40+BF47+BF49+BF50+BF48+BF46+BF45</f>
        <v>0</v>
      </c>
      <c r="BG51" s="166">
        <f>BI51/$Q51</f>
        <v>0</v>
      </c>
      <c r="BH51" s="165">
        <f>BH32+BH38+BH40+BH47+BH49+BH50+BH48+BH46+BH45</f>
        <v>0</v>
      </c>
      <c r="BI51" s="165">
        <f>BI32+BI38+BI40+BI47+BI49+BI50+BI48+BI46+BI45</f>
        <v>0</v>
      </c>
      <c r="BJ51" s="167">
        <f>BJ32+BJ38+BJ40+BJ47+BJ49+BJ50+BJ48+BJ46+BJ45</f>
        <v>25161.219780219781</v>
      </c>
      <c r="BK51" s="165">
        <f>BK32+BK38+BK40+BK47+BK49+BK50+BK48+BK46+BK45</f>
        <v>0</v>
      </c>
      <c r="BL51" s="166">
        <f>BN51/$Q51</f>
        <v>0</v>
      </c>
      <c r="BM51" s="165">
        <f>BM32+BM38+BM40+BM47+BM49+BM50+BM48+BM46+BM45</f>
        <v>0</v>
      </c>
      <c r="BN51" s="165">
        <f>BN32+BN38+BN40+BN47+BN49+BN50+BN48+BN46+BN45</f>
        <v>0</v>
      </c>
      <c r="BO51" s="167">
        <f>BO32+BO38+BO40+BO47+BO49+BO50+BO48+BO46+BO45</f>
        <v>28516.04908424908</v>
      </c>
      <c r="BP51" s="165">
        <f>BP32+BP38+BP40+BP47+BP49+BP50+BP48+BP46+BP45</f>
        <v>0</v>
      </c>
      <c r="BQ51" s="166">
        <f>BS51/$Q51</f>
        <v>0</v>
      </c>
      <c r="BR51" s="165">
        <f>BR32+BR38+BR40+BR47+BR49+BR50+BR48+BR46+BR45</f>
        <v>0</v>
      </c>
      <c r="BS51" s="165">
        <f>BS32+BS38+BS40+BS47+BS49+BS50+BS48+BS46+BS45</f>
        <v>0</v>
      </c>
      <c r="BT51" s="167">
        <f>BT32+BT38+BT40+BT47+BT49+BT50+BT48+BT46+BT45</f>
        <v>31870.878388278386</v>
      </c>
      <c r="BU51" s="165">
        <f>BU32+BU38+BU40+BU47+BU49+BU50+BU48+BU46+BU45</f>
        <v>0</v>
      </c>
      <c r="BV51" s="166">
        <f>BX51/$Q51</f>
        <v>0</v>
      </c>
      <c r="BW51" s="165">
        <f>BW32+BW38+BW40+BW47+BW49+BW50+BW48+BW46+BW45</f>
        <v>0</v>
      </c>
      <c r="BX51" s="165">
        <f>BX32+BX38+BX40+BX47+BX49+BX50+BX48+BX46+BX45</f>
        <v>0</v>
      </c>
    </row>
    <row r="52" spans="1:76" s="138" customFormat="1" ht="18.75" customHeight="1" x14ac:dyDescent="0.45">
      <c r="A52" s="161"/>
      <c r="B52" s="161"/>
      <c r="C52" s="161"/>
      <c r="D52" s="161"/>
      <c r="E52" s="160" t="s">
        <v>16</v>
      </c>
      <c r="F52" s="384">
        <f>F51-F38</f>
        <v>488</v>
      </c>
      <c r="G52" s="150">
        <f>J52-I52</f>
        <v>34.25</v>
      </c>
      <c r="H52" s="149"/>
      <c r="I52" s="158">
        <f>I51/360</f>
        <v>5.25</v>
      </c>
      <c r="J52" s="147">
        <f>J51/360</f>
        <v>39.5</v>
      </c>
      <c r="K52" s="129"/>
      <c r="L52" s="144"/>
      <c r="M52" s="146"/>
      <c r="N52" s="328"/>
      <c r="O52" s="144"/>
      <c r="P52" s="144"/>
      <c r="Q52" s="144"/>
      <c r="R52" s="143"/>
      <c r="S52" s="143"/>
      <c r="T52" s="145"/>
      <c r="U52" s="127"/>
      <c r="V52" s="16"/>
      <c r="W52" s="144"/>
      <c r="Y52" s="143"/>
      <c r="AA52" s="142" t="s">
        <v>15</v>
      </c>
      <c r="AB52" s="157">
        <f>AB51-AA51</f>
        <v>-936.37875457875452</v>
      </c>
      <c r="AC52" s="156">
        <f>AC51-$R51</f>
        <v>-0.19490074136133745</v>
      </c>
      <c r="AD52" s="155"/>
      <c r="AE52" s="155"/>
      <c r="AF52" s="142" t="s">
        <v>15</v>
      </c>
      <c r="AG52" s="157">
        <f>AG51-AF51</f>
        <v>-1464.8783882783882</v>
      </c>
      <c r="AH52" s="156">
        <f>AH51-$R51</f>
        <v>-0.14571958261105128</v>
      </c>
      <c r="AI52" s="155"/>
      <c r="AJ52" s="155"/>
      <c r="AL52" s="157">
        <f>AL51-AK51</f>
        <v>-2167.905494505495</v>
      </c>
      <c r="AM52" s="156">
        <f>AM51-$R51</f>
        <v>-0.14436861793977029</v>
      </c>
      <c r="AN52" s="155"/>
      <c r="AO52" s="155"/>
      <c r="AQ52" s="157">
        <f>AQ51-AP51</f>
        <v>-13419.317216117215</v>
      </c>
      <c r="AR52" s="156">
        <f>AR51-$R51</f>
        <v>-0.58194385437449314</v>
      </c>
      <c r="AS52" s="155"/>
      <c r="AT52" s="155"/>
      <c r="AV52" s="157">
        <f>AV51-AU51</f>
        <v>-15096.731868131868</v>
      </c>
      <c r="AW52" s="156">
        <f>AW51-$R51</f>
        <v>-0.58194385437449314</v>
      </c>
      <c r="AX52" s="155"/>
      <c r="AY52" s="155"/>
      <c r="BA52" s="157">
        <f>BA51-AZ51</f>
        <v>-18451.561172161171</v>
      </c>
      <c r="BB52" s="156">
        <f>BB51-$R51</f>
        <v>-0.58194385437449314</v>
      </c>
      <c r="BC52" s="155"/>
      <c r="BD52" s="155"/>
      <c r="BF52" s="157">
        <f>BF51-BE51</f>
        <v>-21806.390476190478</v>
      </c>
      <c r="BG52" s="156">
        <f>BG51-$R51</f>
        <v>-0.58194385437449314</v>
      </c>
      <c r="BH52" s="155"/>
      <c r="BI52" s="155"/>
      <c r="BK52" s="157">
        <f>BK51-BJ51</f>
        <v>-25161.219780219781</v>
      </c>
      <c r="BL52" s="156">
        <f>BL51-$R51</f>
        <v>-0.58194385437449314</v>
      </c>
      <c r="BM52" s="155"/>
      <c r="BN52" s="155"/>
      <c r="BP52" s="157">
        <f>BP51-BO51</f>
        <v>-28516.04908424908</v>
      </c>
      <c r="BQ52" s="156">
        <f>BQ51-$R51</f>
        <v>-0.58194385437449314</v>
      </c>
      <c r="BR52" s="155"/>
      <c r="BS52" s="155"/>
      <c r="BU52" s="157">
        <f>BU51-BT51</f>
        <v>-31870.878388278386</v>
      </c>
      <c r="BV52" s="156">
        <f>BV51-$R51</f>
        <v>-0.58194385437449314</v>
      </c>
      <c r="BW52" s="155"/>
      <c r="BX52" s="155"/>
    </row>
    <row r="53" spans="1:76" s="138" customFormat="1" ht="18.75" customHeight="1" x14ac:dyDescent="0.45">
      <c r="A53" s="152"/>
      <c r="B53" s="152"/>
      <c r="C53" s="152"/>
      <c r="D53" s="152"/>
      <c r="E53" s="2"/>
      <c r="F53" s="385"/>
      <c r="G53" s="150">
        <f>G51+G52</f>
        <v>539.25</v>
      </c>
      <c r="H53" s="149"/>
      <c r="I53" s="148"/>
      <c r="J53" s="147"/>
      <c r="K53" s="129"/>
      <c r="L53" s="144"/>
      <c r="M53" s="146"/>
      <c r="N53" s="328"/>
      <c r="O53" s="144"/>
      <c r="P53" s="144"/>
      <c r="Q53" s="144"/>
      <c r="R53" s="143"/>
      <c r="S53" s="143"/>
      <c r="T53" s="145"/>
      <c r="U53" s="127"/>
      <c r="V53" s="16"/>
      <c r="W53" s="144"/>
      <c r="Y53" s="143"/>
      <c r="AA53" s="142"/>
      <c r="AB53" s="141"/>
      <c r="AC53" s="140"/>
      <c r="AD53" s="139"/>
      <c r="AE53" s="139"/>
      <c r="AF53" s="142"/>
      <c r="AG53" s="141"/>
      <c r="AH53" s="140"/>
      <c r="AI53" s="139"/>
      <c r="AJ53" s="139"/>
      <c r="AL53" s="141"/>
      <c r="AM53" s="140"/>
      <c r="AN53" s="139"/>
      <c r="AO53" s="139"/>
      <c r="AQ53" s="141"/>
      <c r="AR53" s="140"/>
      <c r="AS53" s="139"/>
      <c r="AT53" s="139"/>
      <c r="AV53" s="141"/>
      <c r="AW53" s="140"/>
      <c r="AX53" s="139"/>
      <c r="AY53" s="139"/>
      <c r="BA53" s="141"/>
      <c r="BB53" s="140"/>
      <c r="BC53" s="139"/>
      <c r="BD53" s="139"/>
      <c r="BF53" s="141"/>
      <c r="BG53" s="140"/>
      <c r="BH53" s="139"/>
      <c r="BI53" s="139"/>
      <c r="BK53" s="141"/>
      <c r="BL53" s="140"/>
      <c r="BM53" s="139"/>
      <c r="BN53" s="139"/>
      <c r="BP53" s="141"/>
      <c r="BQ53" s="140"/>
      <c r="BR53" s="139"/>
      <c r="BS53" s="139"/>
      <c r="BU53" s="141"/>
      <c r="BV53" s="140"/>
      <c r="BW53" s="139"/>
      <c r="BX53" s="139"/>
    </row>
    <row r="54" spans="1:76" ht="23.25" customHeight="1" x14ac:dyDescent="0.35">
      <c r="A54" s="305"/>
      <c r="B54" s="386"/>
      <c r="E54" s="137" t="s">
        <v>14</v>
      </c>
      <c r="F54" s="136">
        <v>0.63800000000000001</v>
      </c>
      <c r="G54" s="132"/>
      <c r="H54" s="131"/>
      <c r="I54" s="130"/>
      <c r="J54" s="129"/>
      <c r="K54" s="128"/>
      <c r="L54" s="111"/>
      <c r="M54" s="128"/>
      <c r="N54" s="329"/>
      <c r="O54" s="19"/>
      <c r="P54" s="19"/>
      <c r="Q54" s="19"/>
      <c r="R54" s="113"/>
      <c r="S54" s="113"/>
      <c r="T54" s="12"/>
      <c r="U54" s="127"/>
      <c r="V54" s="13"/>
      <c r="W54" s="126"/>
      <c r="Y54" s="125"/>
      <c r="AC54" s="136">
        <v>0.3798684442771959</v>
      </c>
      <c r="AH54" s="136">
        <v>0.44586720541689689</v>
      </c>
      <c r="AM54" s="136">
        <v>0.49243276877151032</v>
      </c>
      <c r="AR54" s="136">
        <v>0.50014508811395508</v>
      </c>
      <c r="AW54" s="136">
        <v>0.53911888571360056</v>
      </c>
      <c r="BB54" s="136">
        <v>0.5494730826696882</v>
      </c>
      <c r="BG54" s="136">
        <v>0.55091827049218911</v>
      </c>
      <c r="BL54" s="136">
        <v>0.5610206522976231</v>
      </c>
      <c r="BQ54" s="136">
        <v>0.56651535824369537</v>
      </c>
      <c r="BV54" s="136">
        <v>0.57861781470502682</v>
      </c>
    </row>
    <row r="55" spans="1:76" ht="23.25" customHeight="1" x14ac:dyDescent="0.35">
      <c r="A55" s="305"/>
      <c r="B55" s="386"/>
      <c r="E55" s="133">
        <v>44895</v>
      </c>
      <c r="F55" s="387"/>
      <c r="G55" s="132"/>
      <c r="H55" s="131"/>
      <c r="I55" s="130"/>
      <c r="J55" s="129"/>
      <c r="K55" s="128"/>
      <c r="L55" s="111"/>
      <c r="M55" s="128"/>
      <c r="N55" s="329"/>
      <c r="O55" s="19"/>
      <c r="P55" s="19"/>
      <c r="Q55" s="19"/>
      <c r="R55" s="110"/>
      <c r="S55" s="113"/>
      <c r="T55" s="12"/>
      <c r="U55" s="127"/>
      <c r="V55" s="13"/>
      <c r="W55" s="126"/>
      <c r="Y55" s="125"/>
    </row>
    <row r="56" spans="1:76" s="97" customFormat="1" ht="16.5" customHeight="1" x14ac:dyDescent="0.35">
      <c r="A56" s="305"/>
      <c r="B56" s="386"/>
      <c r="C56" s="2"/>
      <c r="D56" s="2"/>
      <c r="E56" s="5"/>
      <c r="F56" s="387"/>
      <c r="G56" s="76">
        <v>29</v>
      </c>
      <c r="H56" s="120"/>
      <c r="I56" s="119"/>
      <c r="J56" s="118">
        <v>6630</v>
      </c>
      <c r="K56" s="117"/>
      <c r="L56" s="116"/>
      <c r="M56" s="117"/>
      <c r="N56" s="116"/>
      <c r="O56" s="115"/>
      <c r="P56" s="115"/>
      <c r="Q56" s="337"/>
      <c r="R56" s="110"/>
      <c r="S56" s="113"/>
      <c r="T56" s="112"/>
      <c r="U56" s="27"/>
      <c r="V56" s="9"/>
      <c r="W56" s="111"/>
      <c r="Y56" s="110"/>
    </row>
    <row r="57" spans="1:76" s="97" customFormat="1" ht="24" customHeight="1" x14ac:dyDescent="0.35">
      <c r="A57" s="305"/>
      <c r="B57" s="386"/>
      <c r="C57" s="2"/>
      <c r="D57" s="2"/>
      <c r="E57" s="122"/>
      <c r="F57" s="388"/>
      <c r="G57" s="76"/>
      <c r="H57" s="120"/>
      <c r="I57" s="119"/>
      <c r="J57" s="118"/>
      <c r="K57" s="117"/>
      <c r="L57" s="116"/>
      <c r="M57" s="117"/>
      <c r="N57" s="116"/>
      <c r="O57" s="115"/>
      <c r="P57" s="115"/>
      <c r="Q57" s="374"/>
      <c r="R57" s="113"/>
      <c r="S57" s="113"/>
      <c r="T57" s="112"/>
      <c r="U57" s="27"/>
      <c r="V57" s="9"/>
      <c r="W57" s="111"/>
      <c r="Y57" s="110"/>
      <c r="AA57" s="15"/>
    </row>
    <row r="58" spans="1:76" s="97" customFormat="1" ht="22.5" customHeight="1" x14ac:dyDescent="0.35">
      <c r="A58" s="389"/>
      <c r="B58" s="390">
        <v>2.6212</v>
      </c>
      <c r="C58" s="391">
        <v>420</v>
      </c>
      <c r="D58" s="391">
        <f>B58*C58</f>
        <v>1100.904</v>
      </c>
      <c r="E58" s="93"/>
      <c r="F58" s="392"/>
      <c r="G58" s="76"/>
      <c r="H58" s="85" t="s">
        <v>13</v>
      </c>
      <c r="I58" s="85" t="s">
        <v>12</v>
      </c>
      <c r="J58" s="85"/>
      <c r="K58" s="107"/>
      <c r="L58" s="105"/>
      <c r="M58" s="106"/>
      <c r="N58" s="105"/>
      <c r="O58" s="104" t="s">
        <v>11</v>
      </c>
      <c r="P58" s="104"/>
      <c r="Q58" s="343"/>
      <c r="R58" s="102"/>
      <c r="S58" s="102"/>
      <c r="T58" s="101"/>
      <c r="U58" s="54"/>
      <c r="V58" s="100"/>
      <c r="W58" s="99"/>
      <c r="Y58" s="98"/>
      <c r="AA58" s="15"/>
    </row>
    <row r="59" spans="1:76" s="52" customFormat="1" x14ac:dyDescent="0.25">
      <c r="A59" s="389" t="s">
        <v>10</v>
      </c>
      <c r="B59" s="393">
        <v>3.6211000000000002</v>
      </c>
      <c r="C59" s="394">
        <v>60</v>
      </c>
      <c r="D59" s="391">
        <f>B59*C59</f>
        <v>217.26600000000002</v>
      </c>
      <c r="E59" s="93"/>
      <c r="F59" s="77"/>
      <c r="G59" s="76"/>
      <c r="H59" s="92">
        <v>30</v>
      </c>
      <c r="I59" s="20">
        <f>(H59*$S$1)</f>
        <v>18522</v>
      </c>
      <c r="J59" s="91">
        <v>0.46600000000000003</v>
      </c>
      <c r="K59" s="69">
        <f>I59*J59</f>
        <v>8631.2520000000004</v>
      </c>
      <c r="L59" s="89"/>
      <c r="M59" s="90"/>
      <c r="N59" s="89"/>
      <c r="O59" s="82"/>
      <c r="P59" s="82"/>
      <c r="Q59" s="351"/>
      <c r="R59" s="88"/>
      <c r="S59" s="88"/>
      <c r="T59" s="55"/>
      <c r="U59" s="54"/>
      <c r="V59" s="48"/>
      <c r="W59" s="79"/>
      <c r="Y59" s="87"/>
      <c r="AA59" s="25"/>
    </row>
    <row r="60" spans="1:76" s="52" customFormat="1" x14ac:dyDescent="0.25">
      <c r="A60" s="65">
        <f>D60/C60</f>
        <v>2.7461875</v>
      </c>
      <c r="B60" s="395"/>
      <c r="C60" s="394">
        <f>C58+C59</f>
        <v>480</v>
      </c>
      <c r="D60" s="394">
        <f>D58+D59</f>
        <v>1318.17</v>
      </c>
      <c r="E60" s="77"/>
      <c r="F60" s="77"/>
      <c r="G60" s="76"/>
      <c r="H60" s="85" t="s">
        <v>9</v>
      </c>
      <c r="I60" s="85" t="s">
        <v>8</v>
      </c>
      <c r="J60" s="85" t="s">
        <v>7</v>
      </c>
      <c r="K60" s="84" t="s">
        <v>6</v>
      </c>
      <c r="L60" s="84" t="s">
        <v>5</v>
      </c>
      <c r="M60" s="84" t="s">
        <v>4</v>
      </c>
      <c r="N60" s="83" t="s">
        <v>3</v>
      </c>
      <c r="O60" s="83" t="s">
        <v>2</v>
      </c>
      <c r="P60" s="82"/>
      <c r="Q60" s="351"/>
      <c r="R60" s="56"/>
      <c r="S60" s="56"/>
      <c r="T60" s="80"/>
      <c r="U60" s="54"/>
      <c r="V60" s="39"/>
      <c r="W60" s="79"/>
      <c r="Y60" s="48"/>
      <c r="AA60" s="25"/>
    </row>
    <row r="61" spans="1:76" s="52" customFormat="1" x14ac:dyDescent="0.25">
      <c r="A61" s="65"/>
      <c r="B61" s="395"/>
      <c r="C61" s="395"/>
      <c r="D61" s="395"/>
      <c r="E61" s="77"/>
      <c r="F61" s="77"/>
      <c r="G61" s="76" t="s">
        <v>1</v>
      </c>
      <c r="H61" s="70">
        <v>100</v>
      </c>
      <c r="I61" s="21">
        <v>12.332599999999999</v>
      </c>
      <c r="J61" s="20">
        <f>I61*H61</f>
        <v>1233.26</v>
      </c>
      <c r="K61" s="69">
        <f>K59-J61-J62-J63-J64-J65-J66-J67</f>
        <v>7397.9920000000002</v>
      </c>
      <c r="L61" s="21">
        <v>2.6002000000000001</v>
      </c>
      <c r="M61" s="70">
        <f>K61/L61</f>
        <v>2845.162679793862</v>
      </c>
      <c r="N61" s="70">
        <f>H61+M61+H62+H63+H64+H65+H66+H67</f>
        <v>2945.162679793862</v>
      </c>
      <c r="O61" s="21">
        <f>K59/N61</f>
        <v>2.9306537323785862</v>
      </c>
      <c r="P61" s="73"/>
      <c r="Q61" s="358"/>
      <c r="R61" s="56"/>
      <c r="S61" s="56"/>
      <c r="T61" s="55"/>
      <c r="U61" s="54"/>
      <c r="V61" s="48"/>
      <c r="W61" s="48"/>
      <c r="Y61" s="48"/>
      <c r="AA61" s="25"/>
    </row>
    <row r="62" spans="1:76" s="52" customFormat="1" x14ac:dyDescent="0.25">
      <c r="A62" s="65"/>
      <c r="B62" s="395"/>
      <c r="C62" s="395"/>
      <c r="D62" s="395"/>
      <c r="E62" s="77"/>
      <c r="F62" s="77"/>
      <c r="G62" s="76" t="s">
        <v>0</v>
      </c>
      <c r="H62" s="70"/>
      <c r="I62" s="21"/>
      <c r="J62" s="20">
        <f>I62*H62</f>
        <v>0</v>
      </c>
      <c r="K62" s="75"/>
      <c r="L62" s="74"/>
      <c r="M62" s="69"/>
      <c r="N62" s="67"/>
      <c r="O62" s="73"/>
      <c r="P62" s="73"/>
      <c r="Q62" s="358"/>
      <c r="R62" s="56"/>
      <c r="S62" s="56"/>
      <c r="T62" s="55"/>
      <c r="U62" s="54"/>
      <c r="V62" s="48"/>
      <c r="W62" s="48"/>
      <c r="Y62" s="48"/>
      <c r="AA62" s="25"/>
    </row>
    <row r="63" spans="1:76" s="52" customFormat="1" x14ac:dyDescent="0.35">
      <c r="A63" s="65"/>
      <c r="B63" s="65"/>
      <c r="C63" s="65"/>
      <c r="D63" s="65"/>
      <c r="E63" s="65"/>
      <c r="F63" s="64"/>
      <c r="G63" s="71"/>
      <c r="H63" s="70"/>
      <c r="I63" s="21"/>
      <c r="J63" s="20">
        <f>I63*H63</f>
        <v>0</v>
      </c>
      <c r="K63" s="21"/>
      <c r="L63" s="68"/>
      <c r="M63" s="69"/>
      <c r="N63" s="68"/>
      <c r="O63" s="67"/>
      <c r="P63" s="67"/>
      <c r="Q63" s="363"/>
      <c r="R63" s="56"/>
      <c r="S63" s="56"/>
      <c r="T63" s="55"/>
      <c r="U63" s="54"/>
      <c r="V63" s="48"/>
      <c r="W63" s="53"/>
      <c r="Y63" s="48"/>
      <c r="AA63" s="25"/>
    </row>
    <row r="64" spans="1:76" s="52" customFormat="1" x14ac:dyDescent="0.35">
      <c r="A64" s="65"/>
      <c r="B64" s="65"/>
      <c r="C64" s="65"/>
      <c r="D64" s="65"/>
      <c r="E64" s="65"/>
      <c r="F64" s="64"/>
      <c r="G64" s="40"/>
      <c r="H64" s="63"/>
      <c r="I64" s="21"/>
      <c r="J64" s="20">
        <f t="shared" ref="J64:J69" si="51">I64*H64</f>
        <v>0</v>
      </c>
      <c r="K64" s="57"/>
      <c r="L64" s="53"/>
      <c r="M64" s="62"/>
      <c r="N64" s="61"/>
      <c r="O64" s="48"/>
      <c r="P64" s="48"/>
      <c r="Q64" s="60"/>
      <c r="R64" s="48"/>
      <c r="S64" s="56"/>
      <c r="T64" s="55"/>
      <c r="U64" s="54"/>
      <c r="V64" s="48"/>
      <c r="W64" s="53"/>
      <c r="Y64" s="48"/>
      <c r="AA64" s="25"/>
    </row>
    <row r="65" spans="1:76" s="52" customFormat="1" x14ac:dyDescent="0.35">
      <c r="A65" s="65"/>
      <c r="B65" s="65"/>
      <c r="C65" s="65"/>
      <c r="D65" s="65"/>
      <c r="E65" s="65"/>
      <c r="F65" s="64"/>
      <c r="G65" s="40"/>
      <c r="H65" s="59"/>
      <c r="I65" s="21"/>
      <c r="J65" s="20">
        <f t="shared" si="51"/>
        <v>0</v>
      </c>
      <c r="K65" s="58"/>
      <c r="L65" s="53"/>
      <c r="M65" s="57"/>
      <c r="N65" s="53"/>
      <c r="O65" s="48"/>
      <c r="P65" s="48"/>
      <c r="Q65" s="48"/>
      <c r="R65" s="48"/>
      <c r="S65" s="56"/>
      <c r="T65" s="55"/>
      <c r="U65" s="54"/>
      <c r="V65" s="48"/>
      <c r="W65" s="53"/>
      <c r="Y65" s="48"/>
      <c r="AA65" s="25"/>
    </row>
    <row r="66" spans="1:76" s="23" customFormat="1" x14ac:dyDescent="0.35">
      <c r="A66" s="65"/>
      <c r="B66" s="65"/>
      <c r="C66" s="65"/>
      <c r="D66" s="65"/>
      <c r="E66" s="65"/>
      <c r="F66" s="64"/>
      <c r="G66" s="40"/>
      <c r="H66" s="50"/>
      <c r="I66" s="21"/>
      <c r="J66" s="20">
        <f t="shared" si="51"/>
        <v>0</v>
      </c>
      <c r="K66" s="49"/>
      <c r="L66" s="48"/>
      <c r="M66" s="48"/>
      <c r="N66" s="48"/>
      <c r="O66" s="48"/>
      <c r="P66" s="48"/>
      <c r="Q66" s="47"/>
      <c r="R66" s="47"/>
      <c r="S66" s="46"/>
      <c r="T66" s="28"/>
      <c r="U66" s="27"/>
      <c r="V66" s="45"/>
      <c r="W66" s="44"/>
      <c r="Y66" s="44"/>
      <c r="AA66" s="25"/>
      <c r="AF66" s="24"/>
      <c r="AG66" s="24"/>
      <c r="AH66" s="24"/>
    </row>
    <row r="67" spans="1:76" s="23" customFormat="1" x14ac:dyDescent="0.35">
      <c r="A67" s="396"/>
      <c r="B67" s="65"/>
      <c r="C67" s="65"/>
      <c r="D67" s="65"/>
      <c r="E67" s="65"/>
      <c r="F67" s="64"/>
      <c r="G67" s="40"/>
      <c r="H67" s="39"/>
      <c r="I67" s="21"/>
      <c r="J67" s="20">
        <f t="shared" si="51"/>
        <v>0</v>
      </c>
      <c r="K67" s="38"/>
      <c r="L67" s="38"/>
      <c r="M67" s="38"/>
      <c r="N67" s="366"/>
      <c r="O67" s="38"/>
      <c r="P67" s="38"/>
      <c r="Q67" s="37"/>
      <c r="R67" s="36"/>
      <c r="S67" s="35"/>
      <c r="T67" s="28"/>
      <c r="U67" s="27"/>
      <c r="V67" s="34"/>
      <c r="W67" s="34"/>
      <c r="Y67" s="33"/>
      <c r="AA67" s="25"/>
      <c r="AF67" s="24"/>
      <c r="AG67" s="24"/>
      <c r="AH67" s="24"/>
    </row>
    <row r="68" spans="1:76" s="23" customFormat="1" x14ac:dyDescent="0.25">
      <c r="B68" s="294"/>
      <c r="C68" s="294"/>
      <c r="D68" s="294"/>
      <c r="E68" s="5"/>
      <c r="F68" s="2"/>
      <c r="G68" s="32"/>
      <c r="H68" s="31"/>
      <c r="I68" s="21"/>
      <c r="J68" s="20">
        <f t="shared" si="51"/>
        <v>0</v>
      </c>
      <c r="K68" s="31"/>
      <c r="L68" s="30"/>
      <c r="M68" s="31"/>
      <c r="N68" s="367"/>
      <c r="O68" s="29"/>
      <c r="P68" s="29"/>
      <c r="Q68" s="8"/>
      <c r="R68" s="9"/>
      <c r="S68" s="6"/>
      <c r="T68" s="28"/>
      <c r="U68" s="27"/>
      <c r="V68" s="11"/>
      <c r="W68" s="26"/>
      <c r="Y68" s="2"/>
      <c r="AA68" s="25"/>
      <c r="AB68" s="24"/>
      <c r="AC68" s="24"/>
      <c r="AF68" s="24"/>
      <c r="AG68" s="24"/>
      <c r="AH68" s="24"/>
    </row>
    <row r="69" spans="1:76" ht="24.75" customHeight="1" x14ac:dyDescent="0.35">
      <c r="B69" s="294"/>
      <c r="C69" s="294"/>
      <c r="D69" s="294"/>
      <c r="G69" s="9"/>
      <c r="H69" s="9"/>
      <c r="I69" s="21"/>
      <c r="J69" s="20">
        <f t="shared" si="51"/>
        <v>0</v>
      </c>
      <c r="K69" s="9"/>
      <c r="L69" s="19"/>
      <c r="M69" s="9"/>
      <c r="N69" s="368"/>
      <c r="O69" s="8"/>
      <c r="P69" s="8"/>
      <c r="Q69" s="8"/>
      <c r="R69" s="9"/>
      <c r="S69" s="13"/>
      <c r="T69" s="12"/>
      <c r="U69" s="14"/>
      <c r="V69" s="11"/>
      <c r="W69" s="18"/>
      <c r="AA69" s="15"/>
      <c r="AB69" s="14"/>
      <c r="AC69" s="14"/>
      <c r="AF69" s="14"/>
      <c r="AG69" s="14"/>
      <c r="AH69" s="14"/>
    </row>
    <row r="70" spans="1:76" s="2" customFormat="1" ht="24.75" customHeight="1" x14ac:dyDescent="0.35">
      <c r="A70" s="1"/>
      <c r="B70" s="294"/>
      <c r="C70" s="294"/>
      <c r="E70" s="5"/>
      <c r="G70" s="9"/>
      <c r="H70" s="9"/>
      <c r="I70" s="9"/>
      <c r="J70" s="9"/>
      <c r="K70" s="9"/>
      <c r="L70" s="8"/>
      <c r="M70" s="9"/>
      <c r="N70" s="369"/>
      <c r="O70" s="8"/>
      <c r="P70" s="8"/>
      <c r="Q70" s="8"/>
      <c r="R70" s="9"/>
      <c r="S70" s="13"/>
      <c r="T70" s="12"/>
      <c r="U70" s="14"/>
      <c r="V70" s="6"/>
      <c r="W70" s="3"/>
      <c r="AA70" s="6"/>
    </row>
    <row r="71" spans="1:76" x14ac:dyDescent="0.35">
      <c r="G71" s="9"/>
      <c r="H71" s="9"/>
      <c r="I71" s="9"/>
      <c r="J71" s="9"/>
      <c r="K71" s="9"/>
      <c r="L71" s="8"/>
      <c r="M71" s="9"/>
      <c r="O71" s="8"/>
      <c r="P71" s="8"/>
      <c r="Q71" s="8"/>
      <c r="R71" s="9"/>
      <c r="S71" s="13"/>
      <c r="T71" s="12"/>
      <c r="U71" s="14"/>
      <c r="V71" s="6"/>
      <c r="AA71" s="15"/>
    </row>
    <row r="72" spans="1:76" x14ac:dyDescent="0.35">
      <c r="G72" s="9"/>
      <c r="H72" s="9"/>
      <c r="I72" s="9"/>
      <c r="J72" s="9"/>
      <c r="K72" s="9"/>
      <c r="L72" s="8"/>
      <c r="M72" s="9"/>
      <c r="O72" s="8"/>
      <c r="P72" s="8"/>
      <c r="Q72" s="8"/>
      <c r="R72" s="9"/>
      <c r="S72" s="13"/>
      <c r="T72" s="12"/>
      <c r="U72" s="14"/>
      <c r="V72" s="6"/>
      <c r="AA72" s="15"/>
    </row>
    <row r="73" spans="1:76" x14ac:dyDescent="0.35">
      <c r="G73" s="9"/>
      <c r="H73" s="9"/>
      <c r="I73" s="9"/>
      <c r="J73" s="9"/>
      <c r="K73" s="9"/>
      <c r="L73" s="8"/>
      <c r="M73" s="9"/>
      <c r="O73" s="8"/>
      <c r="P73" s="8"/>
      <c r="Q73" s="8"/>
      <c r="R73" s="9"/>
      <c r="S73" s="11"/>
      <c r="T73" s="4">
        <v>74.2</v>
      </c>
      <c r="V73" s="13"/>
      <c r="AA73" s="15"/>
    </row>
    <row r="74" spans="1:76" x14ac:dyDescent="0.35">
      <c r="G74" s="9"/>
      <c r="H74" s="9"/>
      <c r="I74" s="9"/>
      <c r="J74" s="9"/>
      <c r="K74" s="9"/>
      <c r="L74" s="8"/>
      <c r="M74" s="9"/>
      <c r="O74" s="8"/>
      <c r="P74" s="8"/>
      <c r="Q74" s="8"/>
      <c r="R74" s="9"/>
      <c r="S74" s="11"/>
      <c r="V74" s="13"/>
      <c r="AA74" s="15"/>
    </row>
    <row r="75" spans="1:76" x14ac:dyDescent="0.35">
      <c r="G75" s="9"/>
      <c r="H75" s="9"/>
      <c r="I75" s="9"/>
      <c r="J75" s="9"/>
      <c r="K75" s="9"/>
      <c r="L75" s="8"/>
      <c r="M75" s="9"/>
      <c r="O75" s="8"/>
      <c r="P75" s="8"/>
      <c r="Q75" s="8"/>
      <c r="R75" s="9"/>
      <c r="S75" s="11"/>
      <c r="V75" s="13"/>
    </row>
    <row r="76" spans="1:76" x14ac:dyDescent="0.35">
      <c r="G76" s="9"/>
      <c r="H76" s="9"/>
      <c r="I76" s="9"/>
      <c r="J76" s="9"/>
      <c r="K76" s="9"/>
      <c r="L76" s="8"/>
      <c r="M76" s="9"/>
      <c r="O76" s="8"/>
      <c r="P76" s="8"/>
      <c r="Q76" s="8"/>
      <c r="R76" s="9"/>
      <c r="S76" s="13"/>
      <c r="T76" s="12"/>
      <c r="U76" s="14"/>
      <c r="V76" s="13"/>
    </row>
    <row r="77" spans="1:76" x14ac:dyDescent="0.35">
      <c r="G77" s="9"/>
      <c r="H77" s="9"/>
      <c r="I77" s="9"/>
      <c r="J77" s="9"/>
      <c r="K77" s="9"/>
      <c r="L77" s="8"/>
      <c r="M77" s="9"/>
      <c r="O77" s="8"/>
      <c r="P77" s="8"/>
      <c r="Q77" s="8"/>
      <c r="R77" s="11"/>
      <c r="S77" s="13"/>
      <c r="T77" s="12"/>
      <c r="U77" s="14"/>
      <c r="V77" s="13"/>
    </row>
    <row r="78" spans="1:76" x14ac:dyDescent="0.35">
      <c r="G78" s="9"/>
      <c r="H78" s="9"/>
      <c r="I78" s="9"/>
      <c r="J78" s="9"/>
      <c r="K78" s="9"/>
      <c r="L78" s="8"/>
      <c r="M78" s="9"/>
      <c r="O78" s="8"/>
      <c r="P78" s="8"/>
      <c r="Q78" s="8"/>
      <c r="R78" s="11"/>
      <c r="S78" s="13"/>
      <c r="T78" s="12"/>
    </row>
    <row r="79" spans="1:76" s="3" customFormat="1" x14ac:dyDescent="0.35">
      <c r="A79" s="1"/>
      <c r="B79" s="2"/>
      <c r="C79" s="2"/>
      <c r="D79" s="2"/>
      <c r="E79" s="5"/>
      <c r="F79" s="2"/>
      <c r="G79" s="9"/>
      <c r="H79" s="9"/>
      <c r="I79" s="9"/>
      <c r="J79" s="9"/>
      <c r="K79" s="9"/>
      <c r="L79" s="8"/>
      <c r="M79" s="9"/>
      <c r="N79" s="369"/>
      <c r="O79" s="8"/>
      <c r="P79" s="8"/>
      <c r="Q79" s="8"/>
      <c r="R79" s="11"/>
      <c r="S79" s="2"/>
      <c r="T79" s="4"/>
      <c r="U79" s="1"/>
      <c r="V79" s="2"/>
      <c r="X79" s="1"/>
      <c r="Y79" s="2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</row>
    <row r="80" spans="1:76" x14ac:dyDescent="0.35">
      <c r="G80" s="9"/>
      <c r="H80" s="9"/>
      <c r="I80" s="9"/>
      <c r="J80" s="9"/>
      <c r="K80" s="9"/>
      <c r="L80" s="8"/>
      <c r="M80" s="9"/>
      <c r="O80" s="8"/>
      <c r="P80" s="8"/>
      <c r="Q80" s="8"/>
      <c r="R80" s="11"/>
    </row>
    <row r="81" spans="1:78" x14ac:dyDescent="0.35">
      <c r="G81" s="9"/>
      <c r="H81" s="9"/>
      <c r="I81" s="9"/>
      <c r="J81" s="9"/>
      <c r="K81" s="9"/>
      <c r="L81" s="8"/>
      <c r="M81" s="9"/>
      <c r="O81" s="8"/>
      <c r="P81" s="8"/>
      <c r="Q81" s="8"/>
      <c r="R81" s="11"/>
    </row>
    <row r="82" spans="1:78" s="2" customFormat="1" x14ac:dyDescent="0.35">
      <c r="A82" s="1"/>
      <c r="E82" s="5"/>
      <c r="G82" s="9"/>
      <c r="H82" s="9"/>
      <c r="I82" s="9"/>
      <c r="J82" s="9"/>
      <c r="K82" s="9"/>
      <c r="L82" s="8"/>
      <c r="M82" s="9"/>
      <c r="N82" s="369"/>
      <c r="O82" s="8"/>
      <c r="P82" s="8"/>
      <c r="Q82" s="8"/>
      <c r="R82" s="11"/>
      <c r="T82" s="4"/>
      <c r="U82" s="1"/>
      <c r="W82" s="3"/>
      <c r="X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</row>
    <row r="83" spans="1:78" s="2" customFormat="1" x14ac:dyDescent="0.35">
      <c r="A83" s="1"/>
      <c r="E83" s="5"/>
      <c r="G83" s="9"/>
      <c r="H83" s="9"/>
      <c r="I83" s="9"/>
      <c r="J83" s="9"/>
      <c r="K83" s="9"/>
      <c r="L83" s="8"/>
      <c r="M83" s="9"/>
      <c r="N83" s="369"/>
      <c r="O83" s="8"/>
      <c r="P83" s="8"/>
      <c r="Q83" s="8"/>
      <c r="R83" s="11"/>
      <c r="T83" s="4"/>
      <c r="U83" s="1"/>
      <c r="W83" s="3"/>
      <c r="X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</row>
    <row r="84" spans="1:78" s="2" customFormat="1" x14ac:dyDescent="0.35">
      <c r="A84" s="1"/>
      <c r="E84" s="5"/>
      <c r="G84" s="9"/>
      <c r="H84" s="9"/>
      <c r="I84" s="9"/>
      <c r="J84" s="9"/>
      <c r="K84" s="9"/>
      <c r="L84" s="8"/>
      <c r="M84" s="9"/>
      <c r="N84" s="369"/>
      <c r="O84" s="8"/>
      <c r="P84" s="8"/>
      <c r="Q84" s="8"/>
      <c r="T84" s="4"/>
      <c r="U84" s="1"/>
      <c r="W84" s="3"/>
      <c r="X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</row>
    <row r="85" spans="1:78" s="2" customFormat="1" x14ac:dyDescent="0.35">
      <c r="A85" s="1"/>
      <c r="E85" s="5"/>
      <c r="G85" s="9"/>
      <c r="H85" s="9"/>
      <c r="I85" s="9"/>
      <c r="J85" s="9"/>
      <c r="K85" s="9"/>
      <c r="L85" s="8"/>
      <c r="M85" s="9"/>
      <c r="N85" s="369"/>
      <c r="O85" s="8"/>
      <c r="P85" s="8"/>
      <c r="Q85" s="8"/>
      <c r="T85" s="4"/>
      <c r="U85" s="1"/>
      <c r="W85" s="3"/>
      <c r="X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</row>
    <row r="86" spans="1:78" s="2" customFormat="1" x14ac:dyDescent="0.35">
      <c r="A86" s="1"/>
      <c r="E86" s="5"/>
      <c r="G86" s="9"/>
      <c r="H86" s="9"/>
      <c r="I86" s="9"/>
      <c r="J86" s="9"/>
      <c r="K86" s="9"/>
      <c r="L86" s="8"/>
      <c r="M86" s="9"/>
      <c r="N86" s="369"/>
      <c r="O86" s="8"/>
      <c r="P86" s="8"/>
      <c r="Q86" s="8"/>
      <c r="T86" s="4"/>
      <c r="U86" s="1"/>
      <c r="W86" s="3"/>
      <c r="X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</row>
    <row r="87" spans="1:78" s="2" customFormat="1" x14ac:dyDescent="0.35">
      <c r="A87" s="1"/>
      <c r="E87" s="5"/>
      <c r="G87" s="9"/>
      <c r="H87" s="9"/>
      <c r="I87" s="9"/>
      <c r="J87" s="9"/>
      <c r="K87" s="9"/>
      <c r="L87" s="8"/>
      <c r="M87" s="9"/>
      <c r="N87" s="369"/>
      <c r="O87" s="8"/>
      <c r="P87" s="8"/>
      <c r="Q87" s="8"/>
      <c r="T87" s="4"/>
      <c r="U87" s="1"/>
      <c r="W87" s="3"/>
      <c r="X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</row>
    <row r="88" spans="1:78" s="2" customFormat="1" x14ac:dyDescent="0.35">
      <c r="A88" s="1"/>
      <c r="E88" s="5"/>
      <c r="G88" s="9"/>
      <c r="H88" s="9"/>
      <c r="I88" s="9"/>
      <c r="J88" s="9"/>
      <c r="K88" s="9"/>
      <c r="L88" s="8"/>
      <c r="M88" s="9"/>
      <c r="N88" s="369"/>
      <c r="O88" s="8"/>
      <c r="P88" s="8"/>
      <c r="Q88" s="8"/>
      <c r="T88" s="4"/>
      <c r="U88" s="1"/>
      <c r="W88" s="3"/>
      <c r="X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</row>
    <row r="89" spans="1:78" s="2" customFormat="1" x14ac:dyDescent="0.35">
      <c r="A89" s="1"/>
      <c r="E89" s="5"/>
      <c r="G89" s="9"/>
      <c r="H89" s="9"/>
      <c r="I89" s="9"/>
      <c r="J89" s="9"/>
      <c r="K89" s="9"/>
      <c r="L89" s="8"/>
      <c r="M89" s="9"/>
      <c r="N89" s="369"/>
      <c r="O89" s="8"/>
      <c r="P89" s="8"/>
      <c r="Q89" s="8"/>
      <c r="T89" s="4"/>
      <c r="U89" s="1"/>
      <c r="W89" s="3"/>
      <c r="X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</row>
    <row r="90" spans="1:78" s="2" customFormat="1" x14ac:dyDescent="0.35">
      <c r="A90" s="1"/>
      <c r="E90" s="5"/>
      <c r="G90" s="9"/>
      <c r="H90" s="9"/>
      <c r="I90" s="9"/>
      <c r="J90" s="9"/>
      <c r="K90" s="9"/>
      <c r="L90" s="8"/>
      <c r="M90" s="9"/>
      <c r="N90" s="369"/>
      <c r="O90" s="8"/>
      <c r="P90" s="8"/>
      <c r="Q90" s="8"/>
      <c r="T90" s="4"/>
      <c r="U90" s="1"/>
      <c r="W90" s="3"/>
      <c r="X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</row>
    <row r="91" spans="1:78" s="2" customFormat="1" x14ac:dyDescent="0.35">
      <c r="A91" s="1"/>
      <c r="E91" s="5"/>
      <c r="G91" s="9"/>
      <c r="H91" s="9"/>
      <c r="I91" s="9"/>
      <c r="J91" s="9"/>
      <c r="K91" s="9"/>
      <c r="L91" s="8"/>
      <c r="M91" s="9"/>
      <c r="N91" s="369"/>
      <c r="O91" s="8"/>
      <c r="P91" s="8"/>
      <c r="Q91" s="8"/>
      <c r="T91" s="4"/>
      <c r="U91" s="1"/>
      <c r="W91" s="3"/>
      <c r="X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</row>
    <row r="92" spans="1:78" s="2" customFormat="1" x14ac:dyDescent="0.35">
      <c r="A92" s="1"/>
      <c r="E92" s="5"/>
      <c r="G92" s="9"/>
      <c r="H92" s="9"/>
      <c r="I92" s="9"/>
      <c r="J92" s="9"/>
      <c r="K92" s="9"/>
      <c r="L92" s="8"/>
      <c r="M92" s="9"/>
      <c r="N92" s="369"/>
      <c r="O92" s="8"/>
      <c r="P92" s="8"/>
      <c r="Q92" s="8"/>
      <c r="T92" s="4"/>
      <c r="U92" s="1"/>
      <c r="W92" s="3"/>
      <c r="X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</row>
    <row r="93" spans="1:78" s="2" customFormat="1" x14ac:dyDescent="0.35">
      <c r="A93" s="1"/>
      <c r="E93" s="5"/>
      <c r="G93" s="9"/>
      <c r="H93" s="9"/>
      <c r="I93" s="9"/>
      <c r="J93" s="9"/>
      <c r="K93" s="9"/>
      <c r="L93" s="8"/>
      <c r="M93" s="9"/>
      <c r="N93" s="369"/>
      <c r="O93" s="8"/>
      <c r="P93" s="8"/>
      <c r="Q93" s="8"/>
      <c r="T93" s="4"/>
      <c r="U93" s="1"/>
      <c r="W93" s="3"/>
      <c r="X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</row>
    <row r="94" spans="1:78" s="2" customFormat="1" x14ac:dyDescent="0.35">
      <c r="A94" s="1"/>
      <c r="E94" s="5"/>
      <c r="G94" s="9"/>
      <c r="H94" s="9"/>
      <c r="I94" s="9"/>
      <c r="J94" s="9"/>
      <c r="K94" s="9"/>
      <c r="L94" s="8"/>
      <c r="M94" s="9"/>
      <c r="N94" s="369"/>
      <c r="O94" s="8"/>
      <c r="P94" s="8"/>
      <c r="Q94" s="8"/>
      <c r="T94" s="4"/>
      <c r="U94" s="1"/>
      <c r="W94" s="3"/>
      <c r="X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</row>
    <row r="95" spans="1:78" s="2" customFormat="1" x14ac:dyDescent="0.35">
      <c r="A95" s="1"/>
      <c r="E95" s="5"/>
      <c r="G95" s="9"/>
      <c r="H95" s="9"/>
      <c r="I95" s="9"/>
      <c r="J95" s="9"/>
      <c r="K95" s="9"/>
      <c r="L95" s="8"/>
      <c r="M95" s="9"/>
      <c r="N95" s="369"/>
      <c r="O95" s="8"/>
      <c r="P95" s="8"/>
      <c r="Q95" s="8"/>
      <c r="T95" s="4"/>
      <c r="U95" s="1"/>
      <c r="W95" s="3"/>
      <c r="X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</row>
    <row r="96" spans="1:78" s="2" customFormat="1" x14ac:dyDescent="0.35">
      <c r="A96" s="1"/>
      <c r="E96" s="5"/>
      <c r="G96" s="9"/>
      <c r="H96" s="9"/>
      <c r="I96" s="9"/>
      <c r="J96" s="9"/>
      <c r="K96" s="9"/>
      <c r="L96" s="8"/>
      <c r="M96" s="9"/>
      <c r="N96" s="369"/>
      <c r="O96" s="8"/>
      <c r="P96" s="8"/>
      <c r="Q96" s="8"/>
      <c r="T96" s="4"/>
      <c r="U96" s="1"/>
      <c r="W96" s="3"/>
      <c r="X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</row>
    <row r="97" spans="1:78" s="2" customFormat="1" x14ac:dyDescent="0.35">
      <c r="A97" s="1"/>
      <c r="E97" s="5"/>
      <c r="G97" s="9"/>
      <c r="H97" s="9"/>
      <c r="I97" s="9"/>
      <c r="J97" s="9"/>
      <c r="K97" s="9"/>
      <c r="L97" s="8"/>
      <c r="M97" s="9"/>
      <c r="N97" s="369"/>
      <c r="O97" s="8"/>
      <c r="P97" s="8"/>
      <c r="Q97" s="8"/>
      <c r="T97" s="4"/>
      <c r="U97" s="1"/>
      <c r="W97" s="3"/>
      <c r="X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</row>
    <row r="98" spans="1:78" s="2" customFormat="1" x14ac:dyDescent="0.35">
      <c r="A98" s="1"/>
      <c r="E98" s="5"/>
      <c r="G98" s="9"/>
      <c r="H98" s="9"/>
      <c r="I98" s="9"/>
      <c r="J98" s="9"/>
      <c r="K98" s="9"/>
      <c r="L98" s="8"/>
      <c r="M98" s="9"/>
      <c r="N98" s="369"/>
      <c r="O98" s="8"/>
      <c r="P98" s="8"/>
      <c r="Q98" s="8"/>
      <c r="T98" s="4"/>
      <c r="U98" s="1"/>
      <c r="W98" s="3"/>
      <c r="X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</row>
    <row r="99" spans="1:78" s="2" customFormat="1" x14ac:dyDescent="0.35">
      <c r="A99" s="1"/>
      <c r="E99" s="5"/>
      <c r="G99" s="9"/>
      <c r="H99" s="9"/>
      <c r="I99" s="9"/>
      <c r="J99" s="9"/>
      <c r="K99" s="9"/>
      <c r="L99" s="8"/>
      <c r="M99" s="9"/>
      <c r="N99" s="369"/>
      <c r="O99" s="8"/>
      <c r="P99" s="8"/>
      <c r="Q99" s="8"/>
      <c r="T99" s="4"/>
      <c r="U99" s="1"/>
      <c r="W99" s="3"/>
      <c r="X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</row>
    <row r="100" spans="1:78" s="2" customFormat="1" x14ac:dyDescent="0.35">
      <c r="A100" s="1"/>
      <c r="E100" s="5"/>
      <c r="G100" s="9"/>
      <c r="H100" s="9"/>
      <c r="I100" s="9"/>
      <c r="J100" s="9"/>
      <c r="K100" s="9"/>
      <c r="L100" s="8"/>
      <c r="M100" s="9"/>
      <c r="N100" s="369"/>
      <c r="O100" s="8"/>
      <c r="P100" s="8"/>
      <c r="Q100" s="8"/>
      <c r="T100" s="4"/>
      <c r="U100" s="1"/>
      <c r="W100" s="3"/>
      <c r="X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</row>
    <row r="101" spans="1:78" s="2" customFormat="1" x14ac:dyDescent="0.35">
      <c r="A101" s="1"/>
      <c r="E101" s="5"/>
      <c r="G101" s="9"/>
      <c r="H101" s="9"/>
      <c r="I101" s="9"/>
      <c r="J101" s="9"/>
      <c r="K101" s="9"/>
      <c r="L101" s="8"/>
      <c r="M101" s="9"/>
      <c r="N101" s="369"/>
      <c r="O101" s="8"/>
      <c r="P101" s="8"/>
      <c r="Q101" s="8"/>
      <c r="T101" s="4"/>
      <c r="U101" s="1"/>
      <c r="W101" s="3"/>
      <c r="X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</row>
    <row r="102" spans="1:78" s="2" customFormat="1" x14ac:dyDescent="0.35">
      <c r="A102" s="1"/>
      <c r="E102" s="5"/>
      <c r="G102" s="9"/>
      <c r="H102" s="9"/>
      <c r="I102" s="9"/>
      <c r="J102" s="9"/>
      <c r="K102" s="9"/>
      <c r="L102" s="8"/>
      <c r="M102" s="9"/>
      <c r="N102" s="369"/>
      <c r="O102" s="8"/>
      <c r="P102" s="8"/>
      <c r="Q102" s="8"/>
      <c r="T102" s="4"/>
      <c r="U102" s="1"/>
      <c r="W102" s="3"/>
      <c r="X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</row>
    <row r="103" spans="1:78" s="2" customFormat="1" x14ac:dyDescent="0.35">
      <c r="A103" s="1"/>
      <c r="E103" s="5"/>
      <c r="G103" s="9"/>
      <c r="H103" s="9"/>
      <c r="I103" s="9"/>
      <c r="J103" s="9"/>
      <c r="K103" s="9"/>
      <c r="L103" s="8"/>
      <c r="M103" s="9"/>
      <c r="N103" s="369"/>
      <c r="O103" s="8"/>
      <c r="P103" s="8"/>
      <c r="Q103" s="8"/>
      <c r="T103" s="4"/>
      <c r="U103" s="1"/>
      <c r="W103" s="3"/>
      <c r="X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</row>
    <row r="104" spans="1:78" s="2" customFormat="1" x14ac:dyDescent="0.35">
      <c r="A104" s="1"/>
      <c r="E104" s="5"/>
      <c r="G104" s="9"/>
      <c r="H104" s="9"/>
      <c r="I104" s="9"/>
      <c r="J104" s="9"/>
      <c r="K104" s="9"/>
      <c r="L104" s="8"/>
      <c r="M104" s="9"/>
      <c r="N104" s="369"/>
      <c r="O104" s="8"/>
      <c r="P104" s="8"/>
      <c r="Q104" s="8"/>
      <c r="T104" s="4"/>
      <c r="U104" s="1"/>
      <c r="W104" s="3"/>
      <c r="X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</row>
    <row r="105" spans="1:78" s="2" customFormat="1" x14ac:dyDescent="0.35">
      <c r="A105" s="1"/>
      <c r="E105" s="5"/>
      <c r="G105" s="9"/>
      <c r="H105" s="9"/>
      <c r="I105" s="9"/>
      <c r="J105" s="9"/>
      <c r="K105" s="9"/>
      <c r="L105" s="8"/>
      <c r="M105" s="9"/>
      <c r="N105" s="369"/>
      <c r="O105" s="8"/>
      <c r="P105" s="8"/>
      <c r="Q105" s="8"/>
      <c r="T105" s="4"/>
      <c r="U105" s="1"/>
      <c r="W105" s="3"/>
      <c r="X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</row>
    <row r="106" spans="1:78" s="2" customFormat="1" x14ac:dyDescent="0.35">
      <c r="A106" s="1"/>
      <c r="E106" s="5"/>
      <c r="G106" s="9"/>
      <c r="H106" s="9"/>
      <c r="I106" s="9"/>
      <c r="J106" s="9"/>
      <c r="K106" s="9"/>
      <c r="L106" s="8"/>
      <c r="M106" s="9"/>
      <c r="N106" s="369"/>
      <c r="O106" s="8"/>
      <c r="P106" s="8"/>
      <c r="Q106" s="8"/>
      <c r="T106" s="4"/>
      <c r="U106" s="1"/>
      <c r="W106" s="3"/>
      <c r="X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</row>
    <row r="107" spans="1:78" s="2" customFormat="1" x14ac:dyDescent="0.35">
      <c r="A107" s="1"/>
      <c r="E107" s="5"/>
      <c r="G107" s="9"/>
      <c r="H107" s="9"/>
      <c r="I107" s="9"/>
      <c r="J107" s="9"/>
      <c r="K107" s="9"/>
      <c r="L107" s="8"/>
      <c r="M107" s="9"/>
      <c r="N107" s="369"/>
      <c r="O107" s="8"/>
      <c r="P107" s="8"/>
      <c r="Q107" s="8"/>
      <c r="T107" s="4"/>
      <c r="U107" s="1"/>
      <c r="W107" s="3"/>
      <c r="X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</row>
    <row r="108" spans="1:78" s="2" customFormat="1" x14ac:dyDescent="0.35">
      <c r="A108" s="1"/>
      <c r="E108" s="5"/>
      <c r="G108" s="9"/>
      <c r="H108" s="9"/>
      <c r="I108" s="9"/>
      <c r="J108" s="9"/>
      <c r="K108" s="9"/>
      <c r="L108" s="8"/>
      <c r="M108" s="9"/>
      <c r="N108" s="369"/>
      <c r="O108" s="8"/>
      <c r="P108" s="8"/>
      <c r="Q108" s="8"/>
      <c r="T108" s="4"/>
      <c r="U108" s="1"/>
      <c r="W108" s="3"/>
      <c r="X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</row>
    <row r="109" spans="1:78" s="2" customFormat="1" x14ac:dyDescent="0.35">
      <c r="A109" s="1"/>
      <c r="E109" s="5"/>
      <c r="G109" s="9"/>
      <c r="H109" s="9"/>
      <c r="I109" s="9"/>
      <c r="J109" s="9"/>
      <c r="K109" s="9"/>
      <c r="L109" s="8"/>
      <c r="M109" s="9"/>
      <c r="N109" s="369"/>
      <c r="O109" s="8"/>
      <c r="P109" s="8"/>
      <c r="Q109" s="8"/>
      <c r="T109" s="4"/>
      <c r="U109" s="1"/>
      <c r="W109" s="3"/>
      <c r="X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</row>
    <row r="110" spans="1:78" s="2" customFormat="1" x14ac:dyDescent="0.35">
      <c r="A110" s="1"/>
      <c r="E110" s="5"/>
      <c r="G110" s="9"/>
      <c r="H110" s="9"/>
      <c r="I110" s="9"/>
      <c r="J110" s="9"/>
      <c r="K110" s="9"/>
      <c r="L110" s="8"/>
      <c r="M110" s="9"/>
      <c r="N110" s="369"/>
      <c r="O110" s="8"/>
      <c r="P110" s="8"/>
      <c r="Q110" s="8"/>
      <c r="T110" s="4"/>
      <c r="U110" s="1"/>
      <c r="W110" s="3"/>
      <c r="X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</row>
    <row r="111" spans="1:78" s="2" customFormat="1" x14ac:dyDescent="0.35">
      <c r="A111" s="1"/>
      <c r="E111" s="5"/>
      <c r="G111" s="9"/>
      <c r="H111" s="9"/>
      <c r="I111" s="9"/>
      <c r="J111" s="9"/>
      <c r="K111" s="9"/>
      <c r="L111" s="8"/>
      <c r="M111" s="9"/>
      <c r="N111" s="369"/>
      <c r="O111" s="8"/>
      <c r="P111" s="8"/>
      <c r="Q111" s="8"/>
      <c r="T111" s="4"/>
      <c r="U111" s="1"/>
      <c r="W111" s="3"/>
      <c r="X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</row>
    <row r="112" spans="1:78" s="2" customFormat="1" x14ac:dyDescent="0.35">
      <c r="A112" s="1"/>
      <c r="E112" s="5"/>
      <c r="G112" s="9"/>
      <c r="H112" s="9"/>
      <c r="I112" s="9"/>
      <c r="J112" s="9"/>
      <c r="K112" s="9"/>
      <c r="L112" s="8"/>
      <c r="M112" s="9"/>
      <c r="N112" s="369"/>
      <c r="O112" s="8"/>
      <c r="P112" s="8"/>
      <c r="Q112" s="8"/>
      <c r="T112" s="4"/>
      <c r="U112" s="1"/>
      <c r="W112" s="3"/>
      <c r="X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</row>
    <row r="113" spans="1:78" s="2" customFormat="1" x14ac:dyDescent="0.35">
      <c r="A113" s="1"/>
      <c r="E113" s="5"/>
      <c r="G113" s="9"/>
      <c r="H113" s="9"/>
      <c r="I113" s="9"/>
      <c r="J113" s="9"/>
      <c r="K113" s="9"/>
      <c r="L113" s="8"/>
      <c r="M113" s="9"/>
      <c r="N113" s="369"/>
      <c r="O113" s="8"/>
      <c r="P113" s="8"/>
      <c r="Q113" s="8"/>
      <c r="T113" s="4"/>
      <c r="U113" s="1"/>
      <c r="W113" s="3"/>
      <c r="X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</row>
    <row r="114" spans="1:78" s="2" customFormat="1" x14ac:dyDescent="0.35">
      <c r="A114" s="1"/>
      <c r="E114" s="5"/>
      <c r="G114" s="9"/>
      <c r="H114" s="9"/>
      <c r="I114" s="9"/>
      <c r="J114" s="9"/>
      <c r="K114" s="9"/>
      <c r="L114" s="8"/>
      <c r="M114" s="9"/>
      <c r="N114" s="369"/>
      <c r="O114" s="8"/>
      <c r="P114" s="8"/>
      <c r="Q114" s="8"/>
      <c r="T114" s="4"/>
      <c r="U114" s="1"/>
      <c r="W114" s="3"/>
      <c r="X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</row>
    <row r="115" spans="1:78" s="2" customFormat="1" x14ac:dyDescent="0.35">
      <c r="A115" s="1"/>
      <c r="E115" s="5"/>
      <c r="G115" s="9"/>
      <c r="H115" s="9"/>
      <c r="I115" s="9"/>
      <c r="J115" s="9"/>
      <c r="K115" s="9"/>
      <c r="L115" s="8"/>
      <c r="M115" s="9"/>
      <c r="N115" s="369"/>
      <c r="O115" s="8"/>
      <c r="P115" s="8"/>
      <c r="Q115" s="8"/>
      <c r="T115" s="4"/>
      <c r="U115" s="1"/>
      <c r="W115" s="3"/>
      <c r="X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</row>
    <row r="116" spans="1:78" x14ac:dyDescent="0.35">
      <c r="G116" s="9"/>
      <c r="H116" s="9"/>
      <c r="I116" s="9"/>
      <c r="J116" s="9"/>
      <c r="K116" s="9"/>
      <c r="L116" s="8"/>
      <c r="M116" s="9"/>
      <c r="O116" s="8"/>
      <c r="P116" s="8"/>
      <c r="Q116" s="8"/>
    </row>
    <row r="117" spans="1:78" x14ac:dyDescent="0.35">
      <c r="G117" s="9"/>
      <c r="H117" s="9"/>
      <c r="I117" s="9"/>
      <c r="J117" s="9"/>
      <c r="K117" s="9"/>
      <c r="L117" s="8"/>
      <c r="M117" s="9"/>
      <c r="O117" s="8"/>
      <c r="P117" s="8"/>
      <c r="Q117" s="8"/>
    </row>
    <row r="118" spans="1:78" x14ac:dyDescent="0.35">
      <c r="G118" s="9"/>
      <c r="H118" s="9"/>
      <c r="I118" s="9"/>
      <c r="J118" s="9"/>
      <c r="K118" s="9"/>
      <c r="L118" s="8"/>
      <c r="M118" s="9"/>
      <c r="O118" s="8"/>
      <c r="P118" s="8"/>
      <c r="Q118" s="8"/>
    </row>
    <row r="119" spans="1:78" x14ac:dyDescent="0.35">
      <c r="G119" s="9"/>
      <c r="H119" s="9"/>
      <c r="I119" s="9"/>
      <c r="J119" s="9"/>
      <c r="K119" s="9"/>
      <c r="L119" s="8"/>
      <c r="M119" s="9"/>
      <c r="O119" s="8"/>
      <c r="P119" s="8"/>
      <c r="Q119" s="8"/>
    </row>
    <row r="120" spans="1:78" x14ac:dyDescent="0.35">
      <c r="G120" s="9"/>
      <c r="H120" s="9"/>
      <c r="I120" s="9"/>
      <c r="J120" s="9"/>
      <c r="K120" s="9"/>
      <c r="L120" s="8"/>
      <c r="M120" s="9"/>
      <c r="O120" s="8"/>
      <c r="P120" s="8"/>
      <c r="Q120" s="8"/>
    </row>
    <row r="121" spans="1:78" x14ac:dyDescent="0.35">
      <c r="G121" s="9"/>
      <c r="H121" s="9"/>
      <c r="I121" s="9"/>
      <c r="J121" s="9"/>
      <c r="K121" s="9"/>
      <c r="L121" s="8"/>
      <c r="M121" s="9"/>
      <c r="O121" s="8"/>
      <c r="P121" s="8"/>
      <c r="Q121" s="8"/>
    </row>
    <row r="122" spans="1:78" x14ac:dyDescent="0.35">
      <c r="G122" s="9"/>
      <c r="H122" s="9"/>
      <c r="I122" s="9"/>
      <c r="J122" s="9"/>
      <c r="K122" s="9"/>
      <c r="L122" s="8"/>
      <c r="M122" s="9"/>
      <c r="O122" s="8"/>
      <c r="P122" s="8"/>
      <c r="Q122" s="8"/>
    </row>
    <row r="123" spans="1:78" x14ac:dyDescent="0.35">
      <c r="G123" s="9"/>
      <c r="H123" s="9"/>
      <c r="I123" s="9"/>
      <c r="J123" s="9"/>
      <c r="K123" s="9"/>
      <c r="L123" s="8"/>
      <c r="M123" s="9"/>
      <c r="O123" s="8"/>
      <c r="P123" s="8"/>
      <c r="Q123" s="8"/>
    </row>
    <row r="124" spans="1:78" x14ac:dyDescent="0.35">
      <c r="G124" s="9"/>
      <c r="H124" s="9"/>
      <c r="I124" s="9"/>
      <c r="J124" s="9"/>
      <c r="K124" s="9"/>
      <c r="L124" s="8"/>
      <c r="M124" s="9"/>
      <c r="O124" s="8"/>
      <c r="P124" s="8"/>
      <c r="Q124" s="8"/>
    </row>
    <row r="125" spans="1:78" x14ac:dyDescent="0.35">
      <c r="G125" s="9"/>
      <c r="H125" s="9"/>
      <c r="I125" s="9"/>
      <c r="J125" s="9"/>
      <c r="K125" s="9"/>
      <c r="L125" s="8"/>
      <c r="M125" s="9"/>
      <c r="O125" s="8"/>
      <c r="P125" s="8"/>
      <c r="Q125" s="8"/>
    </row>
    <row r="126" spans="1:78" x14ac:dyDescent="0.35">
      <c r="G126" s="9"/>
      <c r="H126" s="9"/>
      <c r="I126" s="9"/>
      <c r="J126" s="9"/>
      <c r="K126" s="9"/>
      <c r="L126" s="8"/>
      <c r="M126" s="9"/>
      <c r="O126" s="8"/>
      <c r="P126" s="8"/>
      <c r="Q126" s="8"/>
    </row>
    <row r="127" spans="1:78" s="2" customFormat="1" x14ac:dyDescent="0.35">
      <c r="A127" s="1"/>
      <c r="E127" s="5"/>
      <c r="G127" s="9"/>
      <c r="H127" s="9"/>
      <c r="I127" s="9"/>
      <c r="J127" s="9"/>
      <c r="K127" s="9"/>
      <c r="L127" s="8"/>
      <c r="M127" s="9"/>
      <c r="N127" s="369"/>
      <c r="O127" s="8"/>
      <c r="P127" s="8"/>
      <c r="Q127" s="8"/>
      <c r="T127" s="4"/>
      <c r="U127" s="1"/>
      <c r="W127" s="3"/>
      <c r="X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</row>
    <row r="128" spans="1:78" s="2" customFormat="1" x14ac:dyDescent="0.35">
      <c r="A128" s="1"/>
      <c r="E128" s="5"/>
      <c r="G128" s="9"/>
      <c r="H128" s="9"/>
      <c r="I128" s="9"/>
      <c r="J128" s="9"/>
      <c r="K128" s="9"/>
      <c r="L128" s="8"/>
      <c r="M128" s="9"/>
      <c r="N128" s="369"/>
      <c r="O128" s="8"/>
      <c r="P128" s="8"/>
      <c r="Q128" s="8"/>
      <c r="T128" s="4"/>
      <c r="U128" s="1"/>
      <c r="W128" s="3"/>
      <c r="X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</row>
    <row r="155" spans="1:77" s="5" customFormat="1" x14ac:dyDescent="0.35">
      <c r="A155" s="1"/>
      <c r="B155" s="2"/>
      <c r="C155" s="2"/>
      <c r="D155" s="7">
        <v>0.35416666666666669</v>
      </c>
      <c r="F155" s="2"/>
      <c r="G155" s="2"/>
      <c r="H155" s="2"/>
      <c r="I155" s="2"/>
      <c r="J155" s="2"/>
      <c r="K155" s="2"/>
      <c r="L155" s="3"/>
      <c r="M155" s="2"/>
      <c r="N155" s="369"/>
      <c r="O155" s="3"/>
      <c r="P155" s="3"/>
      <c r="Q155" s="3"/>
      <c r="R155" s="2"/>
      <c r="S155" s="2"/>
      <c r="T155" s="4"/>
      <c r="U155" s="1"/>
      <c r="V155" s="2"/>
      <c r="W155" s="3"/>
      <c r="X155" s="1"/>
      <c r="Y155" s="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</row>
  </sheetData>
  <autoFilter ref="A4:BX55">
    <sortState ref="A5:BX56">
      <sortCondition descending="1" ref="C4:C52"/>
    </sortState>
  </autoFilter>
  <mergeCells count="11">
    <mergeCell ref="BA3:BC3"/>
    <mergeCell ref="BF3:BH3"/>
    <mergeCell ref="BK3:BM3"/>
    <mergeCell ref="BP3:BR3"/>
    <mergeCell ref="BU3:BW3"/>
    <mergeCell ref="AV3:AX3"/>
    <mergeCell ref="W2:Y2"/>
    <mergeCell ref="AB3:AD3"/>
    <mergeCell ref="AG3:AI3"/>
    <mergeCell ref="AL3:AN3"/>
    <mergeCell ref="AQ3:AS3"/>
  </mergeCells>
  <conditionalFormatting sqref="AA16 AA34:AA36 BT9:BT10 BO9:BO10 Z6:AA6 AF6 AK6:AK7 AP6:AP7 AU6:AU7 AZ6:AZ7 BE6:BE7 BJ6:BJ7 BO6:BO7 BT6:BT7">
    <cfRule type="cellIs" dxfId="712" priority="715" operator="lessThan">
      <formula>1</formula>
    </cfRule>
  </conditionalFormatting>
  <conditionalFormatting sqref="W29 W49:W50 W20 W34:W36 W27">
    <cfRule type="cellIs" dxfId="711" priority="714" operator="lessThan">
      <formula>N20</formula>
    </cfRule>
  </conditionalFormatting>
  <conditionalFormatting sqref="Z47">
    <cfRule type="cellIs" dxfId="710" priority="712" operator="lessThan">
      <formula>1</formula>
    </cfRule>
  </conditionalFormatting>
  <conditionalFormatting sqref="G47">
    <cfRule type="cellIs" dxfId="709" priority="713" operator="lessThan">
      <formula>F47</formula>
    </cfRule>
  </conditionalFormatting>
  <conditionalFormatting sqref="AA47">
    <cfRule type="cellIs" dxfId="708" priority="711" operator="lessThan">
      <formula>1</formula>
    </cfRule>
  </conditionalFormatting>
  <conditionalFormatting sqref="AA28">
    <cfRule type="cellIs" dxfId="707" priority="707" operator="lessThan">
      <formula>1</formula>
    </cfRule>
  </conditionalFormatting>
  <conditionalFormatting sqref="G28">
    <cfRule type="cellIs" dxfId="706" priority="710" operator="lessThan">
      <formula>F28</formula>
    </cfRule>
  </conditionalFormatting>
  <conditionalFormatting sqref="W28">
    <cfRule type="cellIs" dxfId="705" priority="709" operator="lessThan">
      <formula>N28</formula>
    </cfRule>
  </conditionalFormatting>
  <conditionalFormatting sqref="Z28">
    <cfRule type="cellIs" dxfId="704" priority="708" operator="lessThan">
      <formula>1</formula>
    </cfRule>
  </conditionalFormatting>
  <conditionalFormatting sqref="G29">
    <cfRule type="cellIs" dxfId="703" priority="706" operator="lessThan">
      <formula>F29</formula>
    </cfRule>
  </conditionalFormatting>
  <conditionalFormatting sqref="Z29">
    <cfRule type="cellIs" dxfId="702" priority="705" operator="lessThan">
      <formula>1</formula>
    </cfRule>
  </conditionalFormatting>
  <conditionalFormatting sqref="AA29">
    <cfRule type="cellIs" dxfId="701" priority="704" operator="lessThan">
      <formula>1</formula>
    </cfRule>
  </conditionalFormatting>
  <conditionalFormatting sqref="G50">
    <cfRule type="cellIs" dxfId="700" priority="703" operator="lessThan">
      <formula>F50</formula>
    </cfRule>
  </conditionalFormatting>
  <conditionalFormatting sqref="Z50">
    <cfRule type="cellIs" dxfId="699" priority="702" operator="lessThan">
      <formula>1</formula>
    </cfRule>
  </conditionalFormatting>
  <conditionalFormatting sqref="G49">
    <cfRule type="cellIs" dxfId="698" priority="701" operator="lessThan">
      <formula>F49</formula>
    </cfRule>
  </conditionalFormatting>
  <conditionalFormatting sqref="AA49">
    <cfRule type="cellIs" dxfId="697" priority="699" operator="lessThan">
      <formula>1</formula>
    </cfRule>
  </conditionalFormatting>
  <conditionalFormatting sqref="Z49">
    <cfRule type="cellIs" dxfId="696" priority="700" operator="lessThan">
      <formula>1</formula>
    </cfRule>
  </conditionalFormatting>
  <conditionalFormatting sqref="G20">
    <cfRule type="cellIs" dxfId="695" priority="698" operator="lessThan">
      <formula>F20</formula>
    </cfRule>
  </conditionalFormatting>
  <conditionalFormatting sqref="AA20">
    <cfRule type="cellIs" dxfId="694" priority="696" operator="lessThan">
      <formula>1</formula>
    </cfRule>
  </conditionalFormatting>
  <conditionalFormatting sqref="Z20">
    <cfRule type="cellIs" dxfId="693" priority="697" operator="lessThan">
      <formula>1</formula>
    </cfRule>
  </conditionalFormatting>
  <conditionalFormatting sqref="G27">
    <cfRule type="cellIs" dxfId="692" priority="695" operator="lessThan">
      <formula>F27</formula>
    </cfRule>
  </conditionalFormatting>
  <conditionalFormatting sqref="AA27">
    <cfRule type="cellIs" dxfId="691" priority="693" operator="lessThan">
      <formula>1</formula>
    </cfRule>
  </conditionalFormatting>
  <conditionalFormatting sqref="Z27">
    <cfRule type="cellIs" dxfId="690" priority="694" operator="lessThan">
      <formula>1</formula>
    </cfRule>
  </conditionalFormatting>
  <conditionalFormatting sqref="H29 H49:H50 H47 H20 H27 J34">
    <cfRule type="cellIs" dxfId="689" priority="692" operator="greaterThan">
      <formula>1</formula>
    </cfRule>
  </conditionalFormatting>
  <conditionalFormatting sqref="H28:I28 H36 H34">
    <cfRule type="cellIs" dxfId="688" priority="691" operator="greaterThan">
      <formula>1</formula>
    </cfRule>
  </conditionalFormatting>
  <conditionalFormatting sqref="J47">
    <cfRule type="cellIs" dxfId="687" priority="690" operator="greaterThan">
      <formula>1</formula>
    </cfRule>
  </conditionalFormatting>
  <conditionalFormatting sqref="J27">
    <cfRule type="cellIs" dxfId="686" priority="689" operator="greaterThan">
      <formula>1</formula>
    </cfRule>
  </conditionalFormatting>
  <conditionalFormatting sqref="J29">
    <cfRule type="cellIs" dxfId="685" priority="688" operator="greaterThan">
      <formula>1</formula>
    </cfRule>
  </conditionalFormatting>
  <conditionalFormatting sqref="AZ29 BE29 BJ29 BT29">
    <cfRule type="cellIs" dxfId="684" priority="684" operator="lessThan">
      <formula>1</formula>
    </cfRule>
  </conditionalFormatting>
  <conditionalFormatting sqref="AB49 AB47 BA16 BF16 AG16 AV16 BK16 BP16 BU16 AQ16 AL16 BK22 BP22 BU22 AQ22 AL22 AB34:AB36 AG34:AG36 AL34:AL36 AQ34:AQ36 AV34:AV36 BA34:BA36 BF34:BF36 BK34:BK36 BP34:BP36 BU34:BU36 BA28:BA29 BF28:BF29 AB27:AB29 AG28:AG29 AV28:AV29 BK28:BK29 BP28:BP29 BU28:BU29 AQ28:AQ29 AL28:AL29 BA6:BA7 BF6:BF7 AG6:AG7 AV6:AV7 BK6:BK7 BP6:BP7 BU6:BU7 AQ6:AQ7 AL6:AL7 AB6:AB11">
    <cfRule type="cellIs" dxfId="683" priority="687" operator="equal">
      <formula>0</formula>
    </cfRule>
  </conditionalFormatting>
  <conditionalFormatting sqref="AH39 BB39 AW39 BV39 BQ39 BL39 BG39 AR39 AM39 AC39 BV9:BV11 BQ9:BQ11 BL9:BL11 BG9:BG11 BB9:BB11 AW9:AW11 AR9:AR11 AM9:AM11 AH9:AH11 AC9:AC11 BV13:BV25 BQ13:BQ25 BL13:BL25 BG13:BG25 BB13:BB25 AW13:AW25 AR13:AR25 AM13:AM25 AH13:AH25 AC13:AC25 AC6:AC7 AH5:AH7 AM5:AM7 AR5:AR7 AW5:AW7 BB5:BB7 BG5:BG7 BL5:BL7 BQ5:BQ7 BV5:BV7 AC33:AC36 AH33:AH36 AM33:AM36 AR33:AR35 AW33:AW36 BB33:BB36 BG33:BG36 BL33:BL36 BQ33:BQ36 BV33:BV36 AH27:AH29 BB27:BB29 AW27:AW29 BV27:BV29 BQ27:BQ29 BL27:BL29 BG27:BG29 AR27:AR29 AM27:AM29 AC27:AC29">
    <cfRule type="cellIs" dxfId="682" priority="686" operator="lessThan">
      <formula>$R5</formula>
    </cfRule>
  </conditionalFormatting>
  <conditionalFormatting sqref="AZ28 BE28 BJ28 BT28">
    <cfRule type="cellIs" dxfId="681" priority="685" operator="lessThan">
      <formula>1</formula>
    </cfRule>
  </conditionalFormatting>
  <conditionalFormatting sqref="AZ49 BE49 BJ49 BT49">
    <cfRule type="cellIs" dxfId="680" priority="683" operator="lessThan">
      <formula>1</formula>
    </cfRule>
  </conditionalFormatting>
  <conditionalFormatting sqref="BA20">
    <cfRule type="cellIs" dxfId="679" priority="680" operator="equal">
      <formula>0</formula>
    </cfRule>
  </conditionalFormatting>
  <conditionalFormatting sqref="AZ20 BE20 BJ20 BT20">
    <cfRule type="cellIs" dxfId="678" priority="682" operator="lessThan">
      <formula>1</formula>
    </cfRule>
  </conditionalFormatting>
  <conditionalFormatting sqref="AZ27 BE27 BJ27 BT27">
    <cfRule type="cellIs" dxfId="677" priority="681" operator="lessThan">
      <formula>1</formula>
    </cfRule>
  </conditionalFormatting>
  <conditionalFormatting sqref="BA27">
    <cfRule type="cellIs" dxfId="676" priority="679" operator="equal">
      <formula>0</formula>
    </cfRule>
  </conditionalFormatting>
  <conditionalFormatting sqref="BF20">
    <cfRule type="cellIs" dxfId="675" priority="678" operator="equal">
      <formula>0</formula>
    </cfRule>
  </conditionalFormatting>
  <conditionalFormatting sqref="BF27">
    <cfRule type="cellIs" dxfId="674" priority="677" operator="equal">
      <formula>0</formula>
    </cfRule>
  </conditionalFormatting>
  <conditionalFormatting sqref="BK20">
    <cfRule type="cellIs" dxfId="673" priority="676" operator="equal">
      <formula>0</formula>
    </cfRule>
  </conditionalFormatting>
  <conditionalFormatting sqref="BK27">
    <cfRule type="cellIs" dxfId="672" priority="675" operator="equal">
      <formula>0</formula>
    </cfRule>
  </conditionalFormatting>
  <conditionalFormatting sqref="BP20">
    <cfRule type="cellIs" dxfId="671" priority="674" operator="equal">
      <formula>0</formula>
    </cfRule>
  </conditionalFormatting>
  <conditionalFormatting sqref="BP27">
    <cfRule type="cellIs" dxfId="670" priority="673" operator="equal">
      <formula>0</formula>
    </cfRule>
  </conditionalFormatting>
  <conditionalFormatting sqref="BU20">
    <cfRule type="cellIs" dxfId="669" priority="672" operator="equal">
      <formula>0</formula>
    </cfRule>
  </conditionalFormatting>
  <conditionalFormatting sqref="BU27">
    <cfRule type="cellIs" dxfId="668" priority="671" operator="equal">
      <formula>0</formula>
    </cfRule>
  </conditionalFormatting>
  <conditionalFormatting sqref="AZ47 BE47 BJ47 BT47">
    <cfRule type="cellIs" dxfId="667" priority="670" operator="lessThan">
      <formula>1</formula>
    </cfRule>
  </conditionalFormatting>
  <conditionalFormatting sqref="AB29">
    <cfRule type="cellIs" dxfId="666" priority="666" operator="equal">
      <formula>0</formula>
    </cfRule>
  </conditionalFormatting>
  <conditionalFormatting sqref="AB20">
    <cfRule type="cellIs" dxfId="665" priority="669" operator="equal">
      <formula>0</formula>
    </cfRule>
  </conditionalFormatting>
  <conditionalFormatting sqref="AB28">
    <cfRule type="cellIs" dxfId="664" priority="668" operator="equal">
      <formula>0</formula>
    </cfRule>
  </conditionalFormatting>
  <conditionalFormatting sqref="AB27">
    <cfRule type="cellIs" dxfId="663" priority="667" operator="equal">
      <formula>0</formula>
    </cfRule>
  </conditionalFormatting>
  <conditionalFormatting sqref="AB20">
    <cfRule type="cellIs" dxfId="662" priority="665" operator="equal">
      <formula>0</formula>
    </cfRule>
  </conditionalFormatting>
  <conditionalFormatting sqref="AF47">
    <cfRule type="cellIs" dxfId="661" priority="664" operator="lessThan">
      <formula>1</formula>
    </cfRule>
  </conditionalFormatting>
  <conditionalFormatting sqref="AF28">
    <cfRule type="cellIs" dxfId="660" priority="663" operator="lessThan">
      <formula>1</formula>
    </cfRule>
  </conditionalFormatting>
  <conditionalFormatting sqref="AF29">
    <cfRule type="cellIs" dxfId="659" priority="662" operator="lessThan">
      <formula>1</formula>
    </cfRule>
  </conditionalFormatting>
  <conditionalFormatting sqref="AF49">
    <cfRule type="cellIs" dxfId="658" priority="661" operator="lessThan">
      <formula>1</formula>
    </cfRule>
  </conditionalFormatting>
  <conditionalFormatting sqref="AF20">
    <cfRule type="cellIs" dxfId="657" priority="660" operator="lessThan">
      <formula>1</formula>
    </cfRule>
  </conditionalFormatting>
  <conditionalFormatting sqref="AF27">
    <cfRule type="cellIs" dxfId="656" priority="659" operator="lessThan">
      <formula>1</formula>
    </cfRule>
  </conditionalFormatting>
  <conditionalFormatting sqref="AP28">
    <cfRule type="cellIs" dxfId="655" priority="657" operator="lessThan">
      <formula>1</formula>
    </cfRule>
  </conditionalFormatting>
  <conditionalFormatting sqref="AK28 AU28">
    <cfRule type="cellIs" dxfId="654" priority="658" operator="lessThan">
      <formula>1</formula>
    </cfRule>
  </conditionalFormatting>
  <conditionalFormatting sqref="AU29 AK29 AP29">
    <cfRule type="cellIs" dxfId="653" priority="656" operator="lessThan">
      <formula>1</formula>
    </cfRule>
  </conditionalFormatting>
  <conditionalFormatting sqref="AU49 AK49 AP49">
    <cfRule type="cellIs" dxfId="652" priority="655" operator="lessThan">
      <formula>1</formula>
    </cfRule>
  </conditionalFormatting>
  <conditionalFormatting sqref="AQ20">
    <cfRule type="cellIs" dxfId="651" priority="648" operator="equal">
      <formula>0</formula>
    </cfRule>
  </conditionalFormatting>
  <conditionalFormatting sqref="AL27">
    <cfRule type="cellIs" dxfId="650" priority="649" operator="equal">
      <formula>0</formula>
    </cfRule>
  </conditionalFormatting>
  <conditionalFormatting sqref="AU20 AK20 AP20">
    <cfRule type="cellIs" dxfId="649" priority="654" operator="lessThan">
      <formula>1</formula>
    </cfRule>
  </conditionalFormatting>
  <conditionalFormatting sqref="AG20">
    <cfRule type="cellIs" dxfId="648" priority="653" operator="equal">
      <formula>0</formula>
    </cfRule>
  </conditionalFormatting>
  <conditionalFormatting sqref="AU27 AK27 AP27">
    <cfRule type="cellIs" dxfId="647" priority="652" operator="lessThan">
      <formula>1</formula>
    </cfRule>
  </conditionalFormatting>
  <conditionalFormatting sqref="AG27">
    <cfRule type="cellIs" dxfId="646" priority="651" operator="equal">
      <formula>0</formula>
    </cfRule>
  </conditionalFormatting>
  <conditionalFormatting sqref="AV20">
    <cfRule type="cellIs" dxfId="645" priority="646" operator="equal">
      <formula>0</formula>
    </cfRule>
  </conditionalFormatting>
  <conditionalFormatting sqref="AV27">
    <cfRule type="cellIs" dxfId="644" priority="645" operator="equal">
      <formula>0</formula>
    </cfRule>
  </conditionalFormatting>
  <conditionalFormatting sqref="AL20">
    <cfRule type="cellIs" dxfId="643" priority="650" operator="equal">
      <formula>0</formula>
    </cfRule>
  </conditionalFormatting>
  <conditionalFormatting sqref="AQ27">
    <cfRule type="cellIs" dxfId="642" priority="647" operator="equal">
      <formula>0</formula>
    </cfRule>
  </conditionalFormatting>
  <conditionalFormatting sqref="AU47 AK47 AP47">
    <cfRule type="cellIs" dxfId="641" priority="644" operator="lessThan">
      <formula>1</formula>
    </cfRule>
  </conditionalFormatting>
  <conditionalFormatting sqref="J28">
    <cfRule type="cellIs" dxfId="640" priority="643" operator="greaterThan">
      <formula>1</formula>
    </cfRule>
  </conditionalFormatting>
  <conditionalFormatting sqref="I47">
    <cfRule type="cellIs" dxfId="639" priority="642" operator="greaterThan">
      <formula>1</formula>
    </cfRule>
  </conditionalFormatting>
  <conditionalFormatting sqref="Z36">
    <cfRule type="cellIs" dxfId="638" priority="641" operator="lessThan">
      <formula>1</formula>
    </cfRule>
  </conditionalFormatting>
  <conditionalFormatting sqref="G35">
    <cfRule type="cellIs" dxfId="637" priority="640" operator="lessThan">
      <formula>F35</formula>
    </cfRule>
  </conditionalFormatting>
  <conditionalFormatting sqref="W35">
    <cfRule type="cellIs" dxfId="636" priority="639" operator="lessThan">
      <formula>N35</formula>
    </cfRule>
  </conditionalFormatting>
  <conditionalFormatting sqref="Z35">
    <cfRule type="cellIs" dxfId="635" priority="638" operator="lessThan">
      <formula>1</formula>
    </cfRule>
  </conditionalFormatting>
  <conditionalFormatting sqref="AA35">
    <cfRule type="cellIs" dxfId="634" priority="637" operator="lessThan">
      <formula>1</formula>
    </cfRule>
  </conditionalFormatting>
  <conditionalFormatting sqref="H35">
    <cfRule type="cellIs" dxfId="633" priority="636" operator="greaterThan">
      <formula>1</formula>
    </cfRule>
  </conditionalFormatting>
  <conditionalFormatting sqref="BT35:BT36">
    <cfRule type="cellIs" dxfId="632" priority="635" operator="lessThan">
      <formula>1</formula>
    </cfRule>
  </conditionalFormatting>
  <conditionalFormatting sqref="AB34">
    <cfRule type="cellIs" dxfId="631" priority="632" operator="equal">
      <formula>0</formula>
    </cfRule>
  </conditionalFormatting>
  <conditionalFormatting sqref="BT34 BJ34:BJ36 BE34:BE36 AZ34:AZ36">
    <cfRule type="cellIs" dxfId="630" priority="631" operator="lessThan">
      <formula>1</formula>
    </cfRule>
  </conditionalFormatting>
  <conditionalFormatting sqref="G34">
    <cfRule type="cellIs" dxfId="629" priority="634" operator="lessThan">
      <formula>F34</formula>
    </cfRule>
  </conditionalFormatting>
  <conditionalFormatting sqref="Z34">
    <cfRule type="cellIs" dxfId="628" priority="633" operator="lessThan">
      <formula>1</formula>
    </cfRule>
  </conditionalFormatting>
  <conditionalFormatting sqref="AB34">
    <cfRule type="cellIs" dxfId="627" priority="630" operator="equal">
      <formula>0</formula>
    </cfRule>
  </conditionalFormatting>
  <conditionalFormatting sqref="AF34:AF36">
    <cfRule type="cellIs" dxfId="626" priority="629" operator="lessThan">
      <formula>1</formula>
    </cfRule>
  </conditionalFormatting>
  <conditionalFormatting sqref="AU34:AU36 AP34:AP36 AK34:AK36">
    <cfRule type="cellIs" dxfId="625" priority="628" operator="lessThan">
      <formula>1</formula>
    </cfRule>
  </conditionalFormatting>
  <conditionalFormatting sqref="I20">
    <cfRule type="cellIs" dxfId="624" priority="627" operator="greaterThan">
      <formula>1</formula>
    </cfRule>
  </conditionalFormatting>
  <conditionalFormatting sqref="G16">
    <cfRule type="cellIs" dxfId="623" priority="626" operator="lessThan">
      <formula>F16</formula>
    </cfRule>
  </conditionalFormatting>
  <conditionalFormatting sqref="W16">
    <cfRule type="cellIs" dxfId="622" priority="625" operator="lessThan">
      <formula>N16</formula>
    </cfRule>
  </conditionalFormatting>
  <conditionalFormatting sqref="Z16">
    <cfRule type="cellIs" dxfId="621" priority="624" operator="lessThan">
      <formula>1</formula>
    </cfRule>
  </conditionalFormatting>
  <conditionalFormatting sqref="AZ16 BE16 BJ16 BT16">
    <cfRule type="cellIs" dxfId="620" priority="623" operator="lessThan">
      <formula>1</formula>
    </cfRule>
  </conditionalFormatting>
  <conditionalFormatting sqref="BA13">
    <cfRule type="cellIs" dxfId="619" priority="622" operator="equal">
      <formula>0</formula>
    </cfRule>
  </conditionalFormatting>
  <conditionalFormatting sqref="BF13">
    <cfRule type="cellIs" dxfId="618" priority="621" operator="equal">
      <formula>0</formula>
    </cfRule>
  </conditionalFormatting>
  <conditionalFormatting sqref="AF16">
    <cfRule type="cellIs" dxfId="617" priority="620" operator="lessThan">
      <formula>1</formula>
    </cfRule>
  </conditionalFormatting>
  <conditionalFormatting sqref="AP16">
    <cfRule type="cellIs" dxfId="616" priority="618" operator="lessThan">
      <formula>1</formula>
    </cfRule>
  </conditionalFormatting>
  <conditionalFormatting sqref="AK16 AU16">
    <cfRule type="cellIs" dxfId="615" priority="619" operator="lessThan">
      <formula>1</formula>
    </cfRule>
  </conditionalFormatting>
  <conditionalFormatting sqref="AV13">
    <cfRule type="cellIs" dxfId="614" priority="617" operator="equal">
      <formula>0</formula>
    </cfRule>
  </conditionalFormatting>
  <conditionalFormatting sqref="Z48">
    <cfRule type="cellIs" dxfId="613" priority="614" operator="lessThan">
      <formula>1</formula>
    </cfRule>
  </conditionalFormatting>
  <conditionalFormatting sqref="AA48">
    <cfRule type="cellIs" dxfId="612" priority="613" operator="lessThan">
      <formula>1</formula>
    </cfRule>
  </conditionalFormatting>
  <conditionalFormatting sqref="G48">
    <cfRule type="cellIs" dxfId="611" priority="616" operator="lessThan">
      <formula>F48</formula>
    </cfRule>
  </conditionalFormatting>
  <conditionalFormatting sqref="W48">
    <cfRule type="cellIs" dxfId="610" priority="615" operator="lessThan">
      <formula>N48</formula>
    </cfRule>
  </conditionalFormatting>
  <conditionalFormatting sqref="H48:I48">
    <cfRule type="cellIs" dxfId="609" priority="612" operator="greaterThan">
      <formula>1</formula>
    </cfRule>
  </conditionalFormatting>
  <conditionalFormatting sqref="AB48">
    <cfRule type="cellIs" dxfId="608" priority="611" operator="equal">
      <formula>0</formula>
    </cfRule>
  </conditionalFormatting>
  <conditionalFormatting sqref="AF48">
    <cfRule type="cellIs" dxfId="607" priority="610" operator="lessThan">
      <formula>1</formula>
    </cfRule>
  </conditionalFormatting>
  <conditionalFormatting sqref="J48">
    <cfRule type="cellIs" dxfId="606" priority="609" operator="greaterThan">
      <formula>1</formula>
    </cfRule>
  </conditionalFormatting>
  <conditionalFormatting sqref="H16">
    <cfRule type="cellIs" dxfId="605" priority="608" operator="greaterThan">
      <formula>1</formula>
    </cfRule>
  </conditionalFormatting>
  <conditionalFormatting sqref="AZ18 BE18 BJ18 BT18">
    <cfRule type="cellIs" dxfId="604" priority="601" operator="lessThan">
      <formula>1</formula>
    </cfRule>
  </conditionalFormatting>
  <conditionalFormatting sqref="BA18">
    <cfRule type="cellIs" dxfId="603" priority="600" operator="equal">
      <formula>0</formula>
    </cfRule>
  </conditionalFormatting>
  <conditionalFormatting sqref="Z18">
    <cfRule type="cellIs" dxfId="602" priority="605" operator="lessThan">
      <formula>1</formula>
    </cfRule>
  </conditionalFormatting>
  <conditionalFormatting sqref="AA18">
    <cfRule type="cellIs" dxfId="601" priority="604" operator="lessThan">
      <formula>1</formula>
    </cfRule>
  </conditionalFormatting>
  <conditionalFormatting sqref="G18">
    <cfRule type="cellIs" dxfId="600" priority="607" operator="lessThan">
      <formula>F18</formula>
    </cfRule>
  </conditionalFormatting>
  <conditionalFormatting sqref="W18">
    <cfRule type="cellIs" dxfId="599" priority="606" operator="lessThan">
      <formula>N18</formula>
    </cfRule>
  </conditionalFormatting>
  <conditionalFormatting sqref="H18">
    <cfRule type="cellIs" dxfId="598" priority="603" operator="greaterThan">
      <formula>1</formula>
    </cfRule>
  </conditionalFormatting>
  <conditionalFormatting sqref="AQ18">
    <cfRule type="cellIs" dxfId="597" priority="602" operator="equal">
      <formula>0</formula>
    </cfRule>
  </conditionalFormatting>
  <conditionalFormatting sqref="BF18">
    <cfRule type="cellIs" dxfId="596" priority="599" operator="equal">
      <formula>0</formula>
    </cfRule>
  </conditionalFormatting>
  <conditionalFormatting sqref="BK18">
    <cfRule type="cellIs" dxfId="595" priority="598" operator="equal">
      <formula>0</formula>
    </cfRule>
  </conditionalFormatting>
  <conditionalFormatting sqref="BP18">
    <cfRule type="cellIs" dxfId="594" priority="597" operator="equal">
      <formula>0</formula>
    </cfRule>
  </conditionalFormatting>
  <conditionalFormatting sqref="BU18">
    <cfRule type="cellIs" dxfId="593" priority="596" operator="equal">
      <formula>0</formula>
    </cfRule>
  </conditionalFormatting>
  <conditionalFormatting sqref="BF18">
    <cfRule type="cellIs" dxfId="592" priority="595" operator="equal">
      <formula>0</formula>
    </cfRule>
  </conditionalFormatting>
  <conditionalFormatting sqref="AB18">
    <cfRule type="cellIs" dxfId="591" priority="594" operator="equal">
      <formula>0</formula>
    </cfRule>
  </conditionalFormatting>
  <conditionalFormatting sqref="AF18">
    <cfRule type="cellIs" dxfId="590" priority="593" operator="lessThan">
      <formula>1</formula>
    </cfRule>
  </conditionalFormatting>
  <conditionalFormatting sqref="AP18">
    <cfRule type="cellIs" dxfId="589" priority="591" operator="lessThan">
      <formula>1</formula>
    </cfRule>
  </conditionalFormatting>
  <conditionalFormatting sqref="AK18 AU18">
    <cfRule type="cellIs" dxfId="588" priority="592" operator="lessThan">
      <formula>1</formula>
    </cfRule>
  </conditionalFormatting>
  <conditionalFormatting sqref="AG18">
    <cfRule type="cellIs" dxfId="587" priority="590" operator="equal">
      <formula>0</formula>
    </cfRule>
  </conditionalFormatting>
  <conditionalFormatting sqref="AL18">
    <cfRule type="cellIs" dxfId="586" priority="589" operator="equal">
      <formula>0</formula>
    </cfRule>
  </conditionalFormatting>
  <conditionalFormatting sqref="AQ18">
    <cfRule type="cellIs" dxfId="585" priority="588" operator="equal">
      <formula>0</formula>
    </cfRule>
  </conditionalFormatting>
  <conditionalFormatting sqref="AV18">
    <cfRule type="cellIs" dxfId="584" priority="587" operator="equal">
      <formula>0</formula>
    </cfRule>
  </conditionalFormatting>
  <conditionalFormatting sqref="I49">
    <cfRule type="cellIs" dxfId="583" priority="586" operator="greaterThan">
      <formula>1</formula>
    </cfRule>
  </conditionalFormatting>
  <conditionalFormatting sqref="AA22">
    <cfRule type="cellIs" dxfId="582" priority="582" operator="lessThan">
      <formula>1</formula>
    </cfRule>
  </conditionalFormatting>
  <conditionalFormatting sqref="G22">
    <cfRule type="cellIs" dxfId="581" priority="585" operator="lessThan">
      <formula>F22</formula>
    </cfRule>
  </conditionalFormatting>
  <conditionalFormatting sqref="W22">
    <cfRule type="cellIs" dxfId="580" priority="584" operator="lessThan">
      <formula>N22</formula>
    </cfRule>
  </conditionalFormatting>
  <conditionalFormatting sqref="Z22">
    <cfRule type="cellIs" dxfId="579" priority="583" operator="lessThan">
      <formula>1</formula>
    </cfRule>
  </conditionalFormatting>
  <conditionalFormatting sqref="H22">
    <cfRule type="cellIs" dxfId="578" priority="581" operator="greaterThan">
      <formula>1</formula>
    </cfRule>
  </conditionalFormatting>
  <conditionalFormatting sqref="AQ13:AQ14">
    <cfRule type="cellIs" dxfId="577" priority="580" operator="equal">
      <formula>0</formula>
    </cfRule>
  </conditionalFormatting>
  <conditionalFormatting sqref="AZ22 BE22 BJ22 BT22">
    <cfRule type="cellIs" dxfId="576" priority="579" operator="lessThan">
      <formula>1</formula>
    </cfRule>
  </conditionalFormatting>
  <conditionalFormatting sqref="BA22">
    <cfRule type="cellIs" dxfId="575" priority="578" operator="equal">
      <formula>0</formula>
    </cfRule>
  </conditionalFormatting>
  <conditionalFormatting sqref="BF22">
    <cfRule type="cellIs" dxfId="574" priority="577" operator="equal">
      <formula>0</formula>
    </cfRule>
  </conditionalFormatting>
  <conditionalFormatting sqref="BK13:BK14">
    <cfRule type="cellIs" dxfId="573" priority="576" operator="equal">
      <formula>0</formula>
    </cfRule>
  </conditionalFormatting>
  <conditionalFormatting sqref="BP13:BP14">
    <cfRule type="cellIs" dxfId="572" priority="575" operator="equal">
      <formula>0</formula>
    </cfRule>
  </conditionalFormatting>
  <conditionalFormatting sqref="BU13:BU14">
    <cfRule type="cellIs" dxfId="571" priority="574" operator="equal">
      <formula>0</formula>
    </cfRule>
  </conditionalFormatting>
  <conditionalFormatting sqref="AB22">
    <cfRule type="cellIs" dxfId="570" priority="573" operator="equal">
      <formula>0</formula>
    </cfRule>
  </conditionalFormatting>
  <conditionalFormatting sqref="AF22">
    <cfRule type="cellIs" dxfId="569" priority="572" operator="lessThan">
      <formula>1</formula>
    </cfRule>
  </conditionalFormatting>
  <conditionalFormatting sqref="AP22">
    <cfRule type="cellIs" dxfId="568" priority="570" operator="lessThan">
      <formula>1</formula>
    </cfRule>
  </conditionalFormatting>
  <conditionalFormatting sqref="AK22 AU22">
    <cfRule type="cellIs" dxfId="567" priority="571" operator="lessThan">
      <formula>1</formula>
    </cfRule>
  </conditionalFormatting>
  <conditionalFormatting sqref="AG22">
    <cfRule type="cellIs" dxfId="566" priority="569" operator="equal">
      <formula>0</formula>
    </cfRule>
  </conditionalFormatting>
  <conditionalFormatting sqref="AQ13:AQ14">
    <cfRule type="cellIs" dxfId="565" priority="567" operator="equal">
      <formula>0</formula>
    </cfRule>
  </conditionalFormatting>
  <conditionalFormatting sqref="AL13">
    <cfRule type="cellIs" dxfId="564" priority="568" operator="equal">
      <formula>0</formula>
    </cfRule>
  </conditionalFormatting>
  <conditionalFormatting sqref="AV22">
    <cfRule type="cellIs" dxfId="563" priority="566" operator="equal">
      <formula>0</formula>
    </cfRule>
  </conditionalFormatting>
  <conditionalFormatting sqref="I22">
    <cfRule type="cellIs" dxfId="562" priority="565" operator="greaterThan">
      <formula>1</formula>
    </cfRule>
  </conditionalFormatting>
  <conditionalFormatting sqref="Z10">
    <cfRule type="cellIs" dxfId="561" priority="563" operator="lessThan">
      <formula>1</formula>
    </cfRule>
  </conditionalFormatting>
  <conditionalFormatting sqref="AA10">
    <cfRule type="cellIs" dxfId="560" priority="562" operator="lessThan">
      <formula>1</formula>
    </cfRule>
  </conditionalFormatting>
  <conditionalFormatting sqref="W10">
    <cfRule type="cellIs" dxfId="559" priority="564" operator="lessThan">
      <formula>N10</formula>
    </cfRule>
  </conditionalFormatting>
  <conditionalFormatting sqref="AQ10">
    <cfRule type="cellIs" dxfId="558" priority="561" operator="equal">
      <formula>0</formula>
    </cfRule>
  </conditionalFormatting>
  <conditionalFormatting sqref="AZ10 BE10 BJ10">
    <cfRule type="cellIs" dxfId="557" priority="560" operator="lessThan">
      <formula>1</formula>
    </cfRule>
  </conditionalFormatting>
  <conditionalFormatting sqref="BA10">
    <cfRule type="cellIs" dxfId="556" priority="559" operator="equal">
      <formula>0</formula>
    </cfRule>
  </conditionalFormatting>
  <conditionalFormatting sqref="BF10">
    <cfRule type="cellIs" dxfId="555" priority="558" operator="equal">
      <formula>0</formula>
    </cfRule>
  </conditionalFormatting>
  <conditionalFormatting sqref="BK10">
    <cfRule type="cellIs" dxfId="554" priority="557" operator="equal">
      <formula>0</formula>
    </cfRule>
  </conditionalFormatting>
  <conditionalFormatting sqref="BP10">
    <cfRule type="cellIs" dxfId="553" priority="556" operator="equal">
      <formula>0</formula>
    </cfRule>
  </conditionalFormatting>
  <conditionalFormatting sqref="BU10">
    <cfRule type="cellIs" dxfId="552" priority="555" operator="equal">
      <formula>0</formula>
    </cfRule>
  </conditionalFormatting>
  <conditionalFormatting sqref="BF10">
    <cfRule type="cellIs" dxfId="551" priority="554" operator="equal">
      <formula>0</formula>
    </cfRule>
  </conditionalFormatting>
  <conditionalFormatting sqref="AB10">
    <cfRule type="cellIs" dxfId="550" priority="553" operator="equal">
      <formula>0</formula>
    </cfRule>
  </conditionalFormatting>
  <conditionalFormatting sqref="AP10">
    <cfRule type="cellIs" dxfId="549" priority="550" operator="lessThan">
      <formula>1</formula>
    </cfRule>
  </conditionalFormatting>
  <conditionalFormatting sqref="AK10 AU10">
    <cfRule type="cellIs" dxfId="548" priority="551" operator="lessThan">
      <formula>1</formula>
    </cfRule>
  </conditionalFormatting>
  <conditionalFormatting sqref="AG10">
    <cfRule type="cellIs" dxfId="547" priority="549" operator="equal">
      <formula>0</formula>
    </cfRule>
  </conditionalFormatting>
  <conditionalFormatting sqref="AL10">
    <cfRule type="cellIs" dxfId="546" priority="548" operator="equal">
      <formula>0</formula>
    </cfRule>
  </conditionalFormatting>
  <conditionalFormatting sqref="AQ10">
    <cfRule type="cellIs" dxfId="545" priority="547" operator="equal">
      <formula>0</formula>
    </cfRule>
  </conditionalFormatting>
  <conditionalFormatting sqref="AV10">
    <cfRule type="cellIs" dxfId="544" priority="546" operator="equal">
      <formula>0</formula>
    </cfRule>
  </conditionalFormatting>
  <conditionalFormatting sqref="Z13">
    <cfRule type="cellIs" dxfId="543" priority="543" operator="lessThan">
      <formula>1</formula>
    </cfRule>
  </conditionalFormatting>
  <conditionalFormatting sqref="AA13">
    <cfRule type="cellIs" dxfId="542" priority="542" operator="lessThan">
      <formula>1</formula>
    </cfRule>
  </conditionalFormatting>
  <conditionalFormatting sqref="G13">
    <cfRule type="cellIs" dxfId="541" priority="545" operator="lessThan">
      <formula>F13</formula>
    </cfRule>
  </conditionalFormatting>
  <conditionalFormatting sqref="W13">
    <cfRule type="cellIs" dxfId="540" priority="544" operator="lessThan">
      <formula>N13</formula>
    </cfRule>
  </conditionalFormatting>
  <conditionalFormatting sqref="H13">
    <cfRule type="cellIs" dxfId="539" priority="541" operator="greaterThan">
      <formula>1</formula>
    </cfRule>
  </conditionalFormatting>
  <conditionalFormatting sqref="AZ13 BE13 BJ13 BT13">
    <cfRule type="cellIs" dxfId="538" priority="540" operator="lessThan">
      <formula>1</formula>
    </cfRule>
  </conditionalFormatting>
  <conditionalFormatting sqref="AB13">
    <cfRule type="cellIs" dxfId="537" priority="539" operator="equal">
      <formula>0</formula>
    </cfRule>
  </conditionalFormatting>
  <conditionalFormatting sqref="AF13">
    <cfRule type="cellIs" dxfId="536" priority="538" operator="lessThan">
      <formula>1</formula>
    </cfRule>
  </conditionalFormatting>
  <conditionalFormatting sqref="AP13">
    <cfRule type="cellIs" dxfId="535" priority="536" operator="lessThan">
      <formula>1</formula>
    </cfRule>
  </conditionalFormatting>
  <conditionalFormatting sqref="AK13 AU13">
    <cfRule type="cellIs" dxfId="534" priority="537" operator="lessThan">
      <formula>1</formula>
    </cfRule>
  </conditionalFormatting>
  <conditionalFormatting sqref="AG13">
    <cfRule type="cellIs" dxfId="533" priority="535" operator="equal">
      <formula>0</formula>
    </cfRule>
  </conditionalFormatting>
  <conditionalFormatting sqref="Z25">
    <cfRule type="cellIs" dxfId="532" priority="532" operator="lessThan">
      <formula>1</formula>
    </cfRule>
  </conditionalFormatting>
  <conditionalFormatting sqref="AA25">
    <cfRule type="cellIs" dxfId="531" priority="531" operator="lessThan">
      <formula>1</formula>
    </cfRule>
  </conditionalFormatting>
  <conditionalFormatting sqref="G25">
    <cfRule type="cellIs" dxfId="530" priority="534" operator="lessThan">
      <formula>F25</formula>
    </cfRule>
  </conditionalFormatting>
  <conditionalFormatting sqref="W25">
    <cfRule type="cellIs" dxfId="529" priority="533" operator="lessThan">
      <formula>N25</formula>
    </cfRule>
  </conditionalFormatting>
  <conditionalFormatting sqref="H25">
    <cfRule type="cellIs" dxfId="528" priority="530" operator="greaterThan">
      <formula>1</formula>
    </cfRule>
  </conditionalFormatting>
  <conditionalFormatting sqref="AQ25">
    <cfRule type="cellIs" dxfId="527" priority="529" operator="equal">
      <formula>0</formula>
    </cfRule>
  </conditionalFormatting>
  <conditionalFormatting sqref="AZ25 BE25 BJ25 BT25">
    <cfRule type="cellIs" dxfId="526" priority="528" operator="lessThan">
      <formula>1</formula>
    </cfRule>
  </conditionalFormatting>
  <conditionalFormatting sqref="BA25">
    <cfRule type="cellIs" dxfId="525" priority="527" operator="equal">
      <formula>0</formula>
    </cfRule>
  </conditionalFormatting>
  <conditionalFormatting sqref="BF25">
    <cfRule type="cellIs" dxfId="524" priority="526" operator="equal">
      <formula>0</formula>
    </cfRule>
  </conditionalFormatting>
  <conditionalFormatting sqref="BK25">
    <cfRule type="cellIs" dxfId="523" priority="525" operator="equal">
      <formula>0</formula>
    </cfRule>
  </conditionalFormatting>
  <conditionalFormatting sqref="BP25">
    <cfRule type="cellIs" dxfId="522" priority="524" operator="equal">
      <formula>0</formula>
    </cfRule>
  </conditionalFormatting>
  <conditionalFormatting sqref="BU25">
    <cfRule type="cellIs" dxfId="521" priority="523" operator="equal">
      <formula>0</formula>
    </cfRule>
  </conditionalFormatting>
  <conditionalFormatting sqref="BF25">
    <cfRule type="cellIs" dxfId="520" priority="522" operator="equal">
      <formula>0</formula>
    </cfRule>
  </conditionalFormatting>
  <conditionalFormatting sqref="AB25">
    <cfRule type="cellIs" dxfId="519" priority="521" operator="equal">
      <formula>0</formula>
    </cfRule>
  </conditionalFormatting>
  <conditionalFormatting sqref="AF25">
    <cfRule type="cellIs" dxfId="518" priority="520" operator="lessThan">
      <formula>1</formula>
    </cfRule>
  </conditionalFormatting>
  <conditionalFormatting sqref="AP25">
    <cfRule type="cellIs" dxfId="517" priority="518" operator="lessThan">
      <formula>1</formula>
    </cfRule>
  </conditionalFormatting>
  <conditionalFormatting sqref="AK25 AU25">
    <cfRule type="cellIs" dxfId="516" priority="519" operator="lessThan">
      <formula>1</formula>
    </cfRule>
  </conditionalFormatting>
  <conditionalFormatting sqref="AG25">
    <cfRule type="cellIs" dxfId="515" priority="517" operator="equal">
      <formula>0</formula>
    </cfRule>
  </conditionalFormatting>
  <conditionalFormatting sqref="AL25">
    <cfRule type="cellIs" dxfId="514" priority="516" operator="equal">
      <formula>0</formula>
    </cfRule>
  </conditionalFormatting>
  <conditionalFormatting sqref="AQ25">
    <cfRule type="cellIs" dxfId="513" priority="515" operator="equal">
      <formula>0</formula>
    </cfRule>
  </conditionalFormatting>
  <conditionalFormatting sqref="AV25">
    <cfRule type="cellIs" dxfId="512" priority="514" operator="equal">
      <formula>0</formula>
    </cfRule>
  </conditionalFormatting>
  <conditionalFormatting sqref="AZ9 BE9 BJ9">
    <cfRule type="cellIs" dxfId="511" priority="509" operator="lessThan">
      <formula>1</formula>
    </cfRule>
  </conditionalFormatting>
  <conditionalFormatting sqref="BK9">
    <cfRule type="cellIs" dxfId="510" priority="506" operator="equal">
      <formula>0</formula>
    </cfRule>
  </conditionalFormatting>
  <conditionalFormatting sqref="BU9">
    <cfRule type="cellIs" dxfId="509" priority="504" operator="equal">
      <formula>0</formula>
    </cfRule>
  </conditionalFormatting>
  <conditionalFormatting sqref="BF9">
    <cfRule type="cellIs" dxfId="508" priority="503" operator="equal">
      <formula>0</formula>
    </cfRule>
  </conditionalFormatting>
  <conditionalFormatting sqref="AB9">
    <cfRule type="cellIs" dxfId="507" priority="502" operator="equal">
      <formula>0</formula>
    </cfRule>
  </conditionalFormatting>
  <conditionalFormatting sqref="AV9">
    <cfRule type="cellIs" dxfId="506" priority="495" operator="equal">
      <formula>0</formula>
    </cfRule>
  </conditionalFormatting>
  <conditionalFormatting sqref="Z9">
    <cfRule type="cellIs" dxfId="505" priority="512" operator="lessThan">
      <formula>1</formula>
    </cfRule>
  </conditionalFormatting>
  <conditionalFormatting sqref="AA9">
    <cfRule type="cellIs" dxfId="504" priority="511" operator="lessThan">
      <formula>1</formula>
    </cfRule>
  </conditionalFormatting>
  <conditionalFormatting sqref="W9">
    <cfRule type="cellIs" dxfId="503" priority="513" operator="lessThan">
      <formula>N9</formula>
    </cfRule>
  </conditionalFormatting>
  <conditionalFormatting sqref="AQ9">
    <cfRule type="cellIs" dxfId="502" priority="510" operator="equal">
      <formula>0</formula>
    </cfRule>
  </conditionalFormatting>
  <conditionalFormatting sqref="BA9">
    <cfRule type="cellIs" dxfId="501" priority="508" operator="equal">
      <formula>0</formula>
    </cfRule>
  </conditionalFormatting>
  <conditionalFormatting sqref="BF9">
    <cfRule type="cellIs" dxfId="500" priority="507" operator="equal">
      <formula>0</formula>
    </cfRule>
  </conditionalFormatting>
  <conditionalFormatting sqref="BP9">
    <cfRule type="cellIs" dxfId="499" priority="505" operator="equal">
      <formula>0</formula>
    </cfRule>
  </conditionalFormatting>
  <conditionalFormatting sqref="AF9:AF11">
    <cfRule type="cellIs" dxfId="498" priority="501" operator="lessThan">
      <formula>1</formula>
    </cfRule>
  </conditionalFormatting>
  <conditionalFormatting sqref="AP9">
    <cfRule type="cellIs" dxfId="497" priority="499" operator="lessThan">
      <formula>1</formula>
    </cfRule>
  </conditionalFormatting>
  <conditionalFormatting sqref="AK9 AU9">
    <cfRule type="cellIs" dxfId="496" priority="500" operator="lessThan">
      <formula>1</formula>
    </cfRule>
  </conditionalFormatting>
  <conditionalFormatting sqref="AG9">
    <cfRule type="cellIs" dxfId="495" priority="498" operator="equal">
      <formula>0</formula>
    </cfRule>
  </conditionalFormatting>
  <conditionalFormatting sqref="AL9">
    <cfRule type="cellIs" dxfId="494" priority="497" operator="equal">
      <formula>0</formula>
    </cfRule>
  </conditionalFormatting>
  <conditionalFormatting sqref="AQ9">
    <cfRule type="cellIs" dxfId="493" priority="496" operator="equal">
      <formula>0</formula>
    </cfRule>
  </conditionalFormatting>
  <conditionalFormatting sqref="Z7">
    <cfRule type="cellIs" dxfId="492" priority="493" operator="lessThan">
      <formula>1</formula>
    </cfRule>
  </conditionalFormatting>
  <conditionalFormatting sqref="AA7">
    <cfRule type="cellIs" dxfId="491" priority="492" operator="lessThan">
      <formula>1</formula>
    </cfRule>
  </conditionalFormatting>
  <conditionalFormatting sqref="W7">
    <cfRule type="cellIs" dxfId="490" priority="494" operator="lessThan">
      <formula>N7</formula>
    </cfRule>
  </conditionalFormatting>
  <conditionalFormatting sqref="I25">
    <cfRule type="cellIs" dxfId="489" priority="476" operator="greaterThan">
      <formula>1</formula>
    </cfRule>
  </conditionalFormatting>
  <conditionalFormatting sqref="AF7">
    <cfRule type="cellIs" dxfId="488" priority="491" operator="lessThan">
      <formula>1</formula>
    </cfRule>
  </conditionalFormatting>
  <conditionalFormatting sqref="Z14">
    <cfRule type="cellIs" dxfId="487" priority="488" operator="lessThan">
      <formula>1</formula>
    </cfRule>
  </conditionalFormatting>
  <conditionalFormatting sqref="AA14">
    <cfRule type="cellIs" dxfId="486" priority="487" operator="lessThan">
      <formula>1</formula>
    </cfRule>
  </conditionalFormatting>
  <conditionalFormatting sqref="G14">
    <cfRule type="cellIs" dxfId="485" priority="490" operator="lessThan">
      <formula>F14</formula>
    </cfRule>
  </conditionalFormatting>
  <conditionalFormatting sqref="W14">
    <cfRule type="cellIs" dxfId="484" priority="489" operator="lessThan">
      <formula>N14</formula>
    </cfRule>
  </conditionalFormatting>
  <conditionalFormatting sqref="H14">
    <cfRule type="cellIs" dxfId="483" priority="486" operator="greaterThan">
      <formula>1</formula>
    </cfRule>
  </conditionalFormatting>
  <conditionalFormatting sqref="AG14 BF14 BA14 AL14 AV14">
    <cfRule type="cellIs" dxfId="482" priority="485" operator="equal">
      <formula>0</formula>
    </cfRule>
  </conditionalFormatting>
  <conditionalFormatting sqref="AZ14 BE14 BJ14 BT14">
    <cfRule type="cellIs" dxfId="481" priority="484" operator="lessThan">
      <formula>1</formula>
    </cfRule>
  </conditionalFormatting>
  <conditionalFormatting sqref="BF14">
    <cfRule type="cellIs" dxfId="480" priority="483" operator="equal">
      <formula>0</formula>
    </cfRule>
  </conditionalFormatting>
  <conditionalFormatting sqref="AF14">
    <cfRule type="cellIs" dxfId="479" priority="482" operator="lessThan">
      <formula>1</formula>
    </cfRule>
  </conditionalFormatting>
  <conditionalFormatting sqref="AP14">
    <cfRule type="cellIs" dxfId="478" priority="480" operator="lessThan">
      <formula>1</formula>
    </cfRule>
  </conditionalFormatting>
  <conditionalFormatting sqref="AK14 AU14">
    <cfRule type="cellIs" dxfId="477" priority="481" operator="lessThan">
      <formula>1</formula>
    </cfRule>
  </conditionalFormatting>
  <conditionalFormatting sqref="I14">
    <cfRule type="cellIs" dxfId="476" priority="479" operator="greaterThan">
      <formula>1</formula>
    </cfRule>
  </conditionalFormatting>
  <conditionalFormatting sqref="J50">
    <cfRule type="cellIs" dxfId="475" priority="475" operator="greaterThan">
      <formula>1</formula>
    </cfRule>
  </conditionalFormatting>
  <conditionalFormatting sqref="J16">
    <cfRule type="cellIs" dxfId="474" priority="478" operator="greaterThan">
      <formula>1</formula>
    </cfRule>
  </conditionalFormatting>
  <conditionalFormatting sqref="J49">
    <cfRule type="cellIs" dxfId="473" priority="477" operator="greaterThan">
      <formula>1</formula>
    </cfRule>
  </conditionalFormatting>
  <conditionalFormatting sqref="I27">
    <cfRule type="cellIs" dxfId="472" priority="474" operator="greaterThan">
      <formula>1</formula>
    </cfRule>
  </conditionalFormatting>
  <conditionalFormatting sqref="I50">
    <cfRule type="cellIs" dxfId="471" priority="473" operator="greaterThan">
      <formula>1</formula>
    </cfRule>
  </conditionalFormatting>
  <conditionalFormatting sqref="AA21">
    <cfRule type="cellIs" dxfId="470" priority="469" operator="lessThan">
      <formula>1</formula>
    </cfRule>
  </conditionalFormatting>
  <conditionalFormatting sqref="G21">
    <cfRule type="cellIs" dxfId="469" priority="472" operator="lessThan">
      <formula>F21</formula>
    </cfRule>
  </conditionalFormatting>
  <conditionalFormatting sqref="W21">
    <cfRule type="cellIs" dxfId="468" priority="471" operator="lessThan">
      <formula>N21</formula>
    </cfRule>
  </conditionalFormatting>
  <conditionalFormatting sqref="Z21">
    <cfRule type="cellIs" dxfId="467" priority="470" operator="lessThan">
      <formula>1</formula>
    </cfRule>
  </conditionalFormatting>
  <conditionalFormatting sqref="H21">
    <cfRule type="cellIs" dxfId="466" priority="468" operator="greaterThan">
      <formula>1</formula>
    </cfRule>
  </conditionalFormatting>
  <conditionalFormatting sqref="AQ21">
    <cfRule type="cellIs" dxfId="465" priority="467" operator="equal">
      <formula>0</formula>
    </cfRule>
  </conditionalFormatting>
  <conditionalFormatting sqref="AZ21 BE21 BJ21 BT21">
    <cfRule type="cellIs" dxfId="464" priority="466" operator="lessThan">
      <formula>1</formula>
    </cfRule>
  </conditionalFormatting>
  <conditionalFormatting sqref="BA21">
    <cfRule type="cellIs" dxfId="463" priority="465" operator="equal">
      <formula>0</formula>
    </cfRule>
  </conditionalFormatting>
  <conditionalFormatting sqref="BF21">
    <cfRule type="cellIs" dxfId="462" priority="464" operator="equal">
      <formula>0</formula>
    </cfRule>
  </conditionalFormatting>
  <conditionalFormatting sqref="BK21">
    <cfRule type="cellIs" dxfId="461" priority="463" operator="equal">
      <formula>0</formula>
    </cfRule>
  </conditionalFormatting>
  <conditionalFormatting sqref="BP21">
    <cfRule type="cellIs" dxfId="460" priority="462" operator="equal">
      <formula>0</formula>
    </cfRule>
  </conditionalFormatting>
  <conditionalFormatting sqref="BU21">
    <cfRule type="cellIs" dxfId="459" priority="461" operator="equal">
      <formula>0</formula>
    </cfRule>
  </conditionalFormatting>
  <conditionalFormatting sqref="AB21">
    <cfRule type="cellIs" dxfId="458" priority="460" operator="equal">
      <formula>0</formula>
    </cfRule>
  </conditionalFormatting>
  <conditionalFormatting sqref="AF21">
    <cfRule type="cellIs" dxfId="457" priority="459" operator="lessThan">
      <formula>1</formula>
    </cfRule>
  </conditionalFormatting>
  <conditionalFormatting sqref="AP21">
    <cfRule type="cellIs" dxfId="456" priority="457" operator="lessThan">
      <formula>1</formula>
    </cfRule>
  </conditionalFormatting>
  <conditionalFormatting sqref="AK21 AU21">
    <cfRule type="cellIs" dxfId="455" priority="458" operator="lessThan">
      <formula>1</formula>
    </cfRule>
  </conditionalFormatting>
  <conditionalFormatting sqref="AG21">
    <cfRule type="cellIs" dxfId="454" priority="456" operator="equal">
      <formula>0</formula>
    </cfRule>
  </conditionalFormatting>
  <conditionalFormatting sqref="AQ21">
    <cfRule type="cellIs" dxfId="453" priority="454" operator="equal">
      <formula>0</formula>
    </cfRule>
  </conditionalFormatting>
  <conditionalFormatting sqref="AL21">
    <cfRule type="cellIs" dxfId="452" priority="455" operator="equal">
      <formula>0</formula>
    </cfRule>
  </conditionalFormatting>
  <conditionalFormatting sqref="AV21">
    <cfRule type="cellIs" dxfId="451" priority="453" operator="equal">
      <formula>0</formula>
    </cfRule>
  </conditionalFormatting>
  <conditionalFormatting sqref="Z19">
    <cfRule type="cellIs" dxfId="450" priority="451" operator="lessThan">
      <formula>1</formula>
    </cfRule>
  </conditionalFormatting>
  <conditionalFormatting sqref="AA19">
    <cfRule type="cellIs" dxfId="449" priority="450" operator="lessThan">
      <formula>1</formula>
    </cfRule>
  </conditionalFormatting>
  <conditionalFormatting sqref="W19">
    <cfRule type="cellIs" dxfId="448" priority="452" operator="lessThan">
      <formula>N19</formula>
    </cfRule>
  </conditionalFormatting>
  <conditionalFormatting sqref="H19">
    <cfRule type="cellIs" dxfId="447" priority="449" operator="greaterThan">
      <formula>1</formula>
    </cfRule>
  </conditionalFormatting>
  <conditionalFormatting sqref="AQ19">
    <cfRule type="cellIs" dxfId="446" priority="448" operator="equal">
      <formula>0</formula>
    </cfRule>
  </conditionalFormatting>
  <conditionalFormatting sqref="AZ19 BE19 BJ19 BT19">
    <cfRule type="cellIs" dxfId="445" priority="447" operator="lessThan">
      <formula>1</formula>
    </cfRule>
  </conditionalFormatting>
  <conditionalFormatting sqref="BA19">
    <cfRule type="cellIs" dxfId="444" priority="446" operator="equal">
      <formula>0</formula>
    </cfRule>
  </conditionalFormatting>
  <conditionalFormatting sqref="BF19">
    <cfRule type="cellIs" dxfId="443" priority="445" operator="equal">
      <formula>0</formula>
    </cfRule>
  </conditionalFormatting>
  <conditionalFormatting sqref="BK19">
    <cfRule type="cellIs" dxfId="442" priority="444" operator="equal">
      <formula>0</formula>
    </cfRule>
  </conditionalFormatting>
  <conditionalFormatting sqref="BP19">
    <cfRule type="cellIs" dxfId="441" priority="443" operator="equal">
      <formula>0</formula>
    </cfRule>
  </conditionalFormatting>
  <conditionalFormatting sqref="BU19">
    <cfRule type="cellIs" dxfId="440" priority="442" operator="equal">
      <formula>0</formula>
    </cfRule>
  </conditionalFormatting>
  <conditionalFormatting sqref="BF19">
    <cfRule type="cellIs" dxfId="439" priority="441" operator="equal">
      <formula>0</formula>
    </cfRule>
  </conditionalFormatting>
  <conditionalFormatting sqref="AB19">
    <cfRule type="cellIs" dxfId="438" priority="440" operator="equal">
      <formula>0</formula>
    </cfRule>
  </conditionalFormatting>
  <conditionalFormatting sqref="AF19">
    <cfRule type="cellIs" dxfId="437" priority="439" operator="lessThan">
      <formula>1</formula>
    </cfRule>
  </conditionalFormatting>
  <conditionalFormatting sqref="AP19">
    <cfRule type="cellIs" dxfId="436" priority="437" operator="lessThan">
      <formula>1</formula>
    </cfRule>
  </conditionalFormatting>
  <conditionalFormatting sqref="AK19 AU19">
    <cfRule type="cellIs" dxfId="435" priority="438" operator="lessThan">
      <formula>1</formula>
    </cfRule>
  </conditionalFormatting>
  <conditionalFormatting sqref="AG19">
    <cfRule type="cellIs" dxfId="434" priority="436" operator="equal">
      <formula>0</formula>
    </cfRule>
  </conditionalFormatting>
  <conditionalFormatting sqref="AL19">
    <cfRule type="cellIs" dxfId="433" priority="435" operator="equal">
      <formula>0</formula>
    </cfRule>
  </conditionalFormatting>
  <conditionalFormatting sqref="AQ19">
    <cfRule type="cellIs" dxfId="432" priority="434" operator="equal">
      <formula>0</formula>
    </cfRule>
  </conditionalFormatting>
  <conditionalFormatting sqref="AV19">
    <cfRule type="cellIs" dxfId="431" priority="433" operator="equal">
      <formula>0</formula>
    </cfRule>
  </conditionalFormatting>
  <conditionalFormatting sqref="AA17">
    <cfRule type="cellIs" dxfId="430" priority="429" operator="lessThan">
      <formula>1</formula>
    </cfRule>
  </conditionalFormatting>
  <conditionalFormatting sqref="G17">
    <cfRule type="cellIs" dxfId="429" priority="432" operator="lessThan">
      <formula>F17</formula>
    </cfRule>
  </conditionalFormatting>
  <conditionalFormatting sqref="W17">
    <cfRule type="cellIs" dxfId="428" priority="431" operator="lessThan">
      <formula>N17</formula>
    </cfRule>
  </conditionalFormatting>
  <conditionalFormatting sqref="Z17">
    <cfRule type="cellIs" dxfId="427" priority="430" operator="lessThan">
      <formula>1</formula>
    </cfRule>
  </conditionalFormatting>
  <conditionalFormatting sqref="AQ17">
    <cfRule type="cellIs" dxfId="426" priority="428" operator="equal">
      <formula>0</formula>
    </cfRule>
  </conditionalFormatting>
  <conditionalFormatting sqref="AZ17 BE17 BJ17 BT17">
    <cfRule type="cellIs" dxfId="425" priority="427" operator="lessThan">
      <formula>1</formula>
    </cfRule>
  </conditionalFormatting>
  <conditionalFormatting sqref="BA17">
    <cfRule type="cellIs" dxfId="424" priority="426" operator="equal">
      <formula>0</formula>
    </cfRule>
  </conditionalFormatting>
  <conditionalFormatting sqref="BF17">
    <cfRule type="cellIs" dxfId="423" priority="425" operator="equal">
      <formula>0</formula>
    </cfRule>
  </conditionalFormatting>
  <conditionalFormatting sqref="BK17">
    <cfRule type="cellIs" dxfId="422" priority="424" operator="equal">
      <formula>0</formula>
    </cfRule>
  </conditionalFormatting>
  <conditionalFormatting sqref="BP17">
    <cfRule type="cellIs" dxfId="421" priority="423" operator="equal">
      <formula>0</formula>
    </cfRule>
  </conditionalFormatting>
  <conditionalFormatting sqref="BU17">
    <cfRule type="cellIs" dxfId="420" priority="422" operator="equal">
      <formula>0</formula>
    </cfRule>
  </conditionalFormatting>
  <conditionalFormatting sqref="AF17">
    <cfRule type="cellIs" dxfId="419" priority="421" operator="lessThan">
      <formula>1</formula>
    </cfRule>
  </conditionalFormatting>
  <conditionalFormatting sqref="AP17">
    <cfRule type="cellIs" dxfId="418" priority="419" operator="lessThan">
      <formula>1</formula>
    </cfRule>
  </conditionalFormatting>
  <conditionalFormatting sqref="AK17 AU17">
    <cfRule type="cellIs" dxfId="417" priority="420" operator="lessThan">
      <formula>1</formula>
    </cfRule>
  </conditionalFormatting>
  <conditionalFormatting sqref="AG17">
    <cfRule type="cellIs" dxfId="416" priority="418" operator="equal">
      <formula>0</formula>
    </cfRule>
  </conditionalFormatting>
  <conditionalFormatting sqref="AQ17">
    <cfRule type="cellIs" dxfId="415" priority="416" operator="equal">
      <formula>0</formula>
    </cfRule>
  </conditionalFormatting>
  <conditionalFormatting sqref="AL17">
    <cfRule type="cellIs" dxfId="414" priority="417" operator="equal">
      <formula>0</formula>
    </cfRule>
  </conditionalFormatting>
  <conditionalFormatting sqref="AV17">
    <cfRule type="cellIs" dxfId="413" priority="415" operator="equal">
      <formula>0</formula>
    </cfRule>
  </conditionalFormatting>
  <conditionalFormatting sqref="J17">
    <cfRule type="cellIs" dxfId="412" priority="414" operator="greaterThan">
      <formula>1</formula>
    </cfRule>
  </conditionalFormatting>
  <conditionalFormatting sqref="I17">
    <cfRule type="cellIs" dxfId="411" priority="413" operator="greaterThan">
      <formula>1</formula>
    </cfRule>
  </conditionalFormatting>
  <conditionalFormatting sqref="I13">
    <cfRule type="cellIs" dxfId="410" priority="412" operator="greaterThan">
      <formula>1</formula>
    </cfRule>
  </conditionalFormatting>
  <conditionalFormatting sqref="W39">
    <cfRule type="cellIs" dxfId="409" priority="411" operator="lessThan">
      <formula>N39</formula>
    </cfRule>
  </conditionalFormatting>
  <conditionalFormatting sqref="G39">
    <cfRule type="cellIs" dxfId="408" priority="410" operator="lessThan">
      <formula>F39</formula>
    </cfRule>
  </conditionalFormatting>
  <conditionalFormatting sqref="AA39">
    <cfRule type="cellIs" dxfId="407" priority="408" operator="lessThan">
      <formula>1</formula>
    </cfRule>
  </conditionalFormatting>
  <conditionalFormatting sqref="Z39">
    <cfRule type="cellIs" dxfId="406" priority="409" operator="lessThan">
      <formula>1</formula>
    </cfRule>
  </conditionalFormatting>
  <conditionalFormatting sqref="H39">
    <cfRule type="cellIs" dxfId="405" priority="407" operator="greaterThan">
      <formula>1</formula>
    </cfRule>
  </conditionalFormatting>
  <conditionalFormatting sqref="J39">
    <cfRule type="cellIs" dxfId="404" priority="406" operator="greaterThan">
      <formula>1</formula>
    </cfRule>
  </conditionalFormatting>
  <conditionalFormatting sqref="AB39">
    <cfRule type="cellIs" dxfId="403" priority="405" operator="equal">
      <formula>0</formula>
    </cfRule>
  </conditionalFormatting>
  <conditionalFormatting sqref="AZ39 BE39 BJ39 BT39">
    <cfRule type="cellIs" dxfId="402" priority="404" operator="lessThan">
      <formula>1</formula>
    </cfRule>
  </conditionalFormatting>
  <conditionalFormatting sqref="BA39">
    <cfRule type="cellIs" dxfId="401" priority="403" operator="equal">
      <formula>0</formula>
    </cfRule>
  </conditionalFormatting>
  <conditionalFormatting sqref="BF39">
    <cfRule type="cellIs" dxfId="400" priority="402" operator="equal">
      <formula>0</formula>
    </cfRule>
  </conditionalFormatting>
  <conditionalFormatting sqref="BK39">
    <cfRule type="cellIs" dxfId="399" priority="401" operator="equal">
      <formula>0</formula>
    </cfRule>
  </conditionalFormatting>
  <conditionalFormatting sqref="BP39">
    <cfRule type="cellIs" dxfId="398" priority="400" operator="equal">
      <formula>0</formula>
    </cfRule>
  </conditionalFormatting>
  <conditionalFormatting sqref="BU39">
    <cfRule type="cellIs" dxfId="397" priority="399" operator="equal">
      <formula>0</formula>
    </cfRule>
  </conditionalFormatting>
  <conditionalFormatting sqref="AB39">
    <cfRule type="cellIs" dxfId="396" priority="398" operator="equal">
      <formula>0</formula>
    </cfRule>
  </conditionalFormatting>
  <conditionalFormatting sqref="AF39">
    <cfRule type="cellIs" dxfId="395" priority="397" operator="lessThan">
      <formula>1</formula>
    </cfRule>
  </conditionalFormatting>
  <conditionalFormatting sqref="AL39">
    <cfRule type="cellIs" dxfId="394" priority="394" operator="equal">
      <formula>0</formula>
    </cfRule>
  </conditionalFormatting>
  <conditionalFormatting sqref="AU39 AK39 AP39">
    <cfRule type="cellIs" dxfId="393" priority="396" operator="lessThan">
      <formula>1</formula>
    </cfRule>
  </conditionalFormatting>
  <conditionalFormatting sqref="AG39">
    <cfRule type="cellIs" dxfId="392" priority="395" operator="equal">
      <formula>0</formula>
    </cfRule>
  </conditionalFormatting>
  <conditionalFormatting sqref="AV39">
    <cfRule type="cellIs" dxfId="391" priority="392" operator="equal">
      <formula>0</formula>
    </cfRule>
  </conditionalFormatting>
  <conditionalFormatting sqref="AQ39">
    <cfRule type="cellIs" dxfId="390" priority="393" operator="equal">
      <formula>0</formula>
    </cfRule>
  </conditionalFormatting>
  <conditionalFormatting sqref="W15">
    <cfRule type="cellIs" dxfId="389" priority="391" operator="lessThan">
      <formula>N15</formula>
    </cfRule>
  </conditionalFormatting>
  <conditionalFormatting sqref="Z15">
    <cfRule type="cellIs" dxfId="388" priority="389" operator="lessThan">
      <formula>1</formula>
    </cfRule>
  </conditionalFormatting>
  <conditionalFormatting sqref="G15">
    <cfRule type="cellIs" dxfId="387" priority="390" operator="lessThan">
      <formula>F15</formula>
    </cfRule>
  </conditionalFormatting>
  <conditionalFormatting sqref="AA15">
    <cfRule type="cellIs" dxfId="386" priority="388" operator="lessThan">
      <formula>1</formula>
    </cfRule>
  </conditionalFormatting>
  <conditionalFormatting sqref="H15">
    <cfRule type="cellIs" dxfId="385" priority="387" operator="greaterThan">
      <formula>1</formula>
    </cfRule>
  </conditionalFormatting>
  <conditionalFormatting sqref="J15">
    <cfRule type="cellIs" dxfId="384" priority="386" operator="greaterThan">
      <formula>1</formula>
    </cfRule>
  </conditionalFormatting>
  <conditionalFormatting sqref="BF15 BA15 BK15 BP15 BU15 AG15 AL15 AV15 AQ15">
    <cfRule type="cellIs" dxfId="383" priority="385" operator="equal">
      <formula>0</formula>
    </cfRule>
  </conditionalFormatting>
  <conditionalFormatting sqref="AZ15 BE15 BJ15 BT15">
    <cfRule type="cellIs" dxfId="382" priority="384" operator="lessThan">
      <formula>1</formula>
    </cfRule>
  </conditionalFormatting>
  <conditionalFormatting sqref="AF15">
    <cfRule type="cellIs" dxfId="381" priority="383" operator="lessThan">
      <formula>1</formula>
    </cfRule>
  </conditionalFormatting>
  <conditionalFormatting sqref="AU15 AK15 AP15">
    <cfRule type="cellIs" dxfId="380" priority="382" operator="lessThan">
      <formula>1</formula>
    </cfRule>
  </conditionalFormatting>
  <conditionalFormatting sqref="I15">
    <cfRule type="cellIs" dxfId="379" priority="381" operator="greaterThan">
      <formula>1</formula>
    </cfRule>
  </conditionalFormatting>
  <conditionalFormatting sqref="Z5">
    <cfRule type="cellIs" dxfId="378" priority="379" operator="lessThan">
      <formula>1</formula>
    </cfRule>
  </conditionalFormatting>
  <conditionalFormatting sqref="AA5">
    <cfRule type="cellIs" dxfId="377" priority="378" operator="lessThan">
      <formula>1</formula>
    </cfRule>
  </conditionalFormatting>
  <conditionalFormatting sqref="W5">
    <cfRule type="cellIs" dxfId="376" priority="380" operator="lessThan">
      <formula>N5</formula>
    </cfRule>
  </conditionalFormatting>
  <conditionalFormatting sqref="H5">
    <cfRule type="cellIs" dxfId="375" priority="377" operator="greaterThan">
      <formula>1</formula>
    </cfRule>
  </conditionalFormatting>
  <conditionalFormatting sqref="AQ5">
    <cfRule type="cellIs" dxfId="374" priority="376" operator="equal">
      <formula>0</formula>
    </cfRule>
  </conditionalFormatting>
  <conditionalFormatting sqref="AZ5 BE5 BJ5 BT5">
    <cfRule type="cellIs" dxfId="373" priority="375" operator="lessThan">
      <formula>1</formula>
    </cfRule>
  </conditionalFormatting>
  <conditionalFormatting sqref="BA5">
    <cfRule type="cellIs" dxfId="372" priority="374" operator="equal">
      <formula>0</formula>
    </cfRule>
  </conditionalFormatting>
  <conditionalFormatting sqref="BF5">
    <cfRule type="cellIs" dxfId="371" priority="373" operator="equal">
      <formula>0</formula>
    </cfRule>
  </conditionalFormatting>
  <conditionalFormatting sqref="BK5">
    <cfRule type="cellIs" dxfId="370" priority="372" operator="equal">
      <formula>0</formula>
    </cfRule>
  </conditionalFormatting>
  <conditionalFormatting sqref="BP5">
    <cfRule type="cellIs" dxfId="369" priority="371" operator="equal">
      <formula>0</formula>
    </cfRule>
  </conditionalFormatting>
  <conditionalFormatting sqref="BU5">
    <cfRule type="cellIs" dxfId="368" priority="370" operator="equal">
      <formula>0</formula>
    </cfRule>
  </conditionalFormatting>
  <conditionalFormatting sqref="BF5">
    <cfRule type="cellIs" dxfId="367" priority="369" operator="equal">
      <formula>0</formula>
    </cfRule>
  </conditionalFormatting>
  <conditionalFormatting sqref="AB5">
    <cfRule type="cellIs" dxfId="366" priority="368" operator="equal">
      <formula>0</formula>
    </cfRule>
  </conditionalFormatting>
  <conditionalFormatting sqref="AF5">
    <cfRule type="cellIs" dxfId="365" priority="367" operator="lessThan">
      <formula>1</formula>
    </cfRule>
  </conditionalFormatting>
  <conditionalFormatting sqref="AP5">
    <cfRule type="cellIs" dxfId="364" priority="365" operator="lessThan">
      <formula>1</formula>
    </cfRule>
  </conditionalFormatting>
  <conditionalFormatting sqref="AK5 AU5">
    <cfRule type="cellIs" dxfId="363" priority="366" operator="lessThan">
      <formula>1</formula>
    </cfRule>
  </conditionalFormatting>
  <conditionalFormatting sqref="AG5">
    <cfRule type="cellIs" dxfId="362" priority="364" operator="equal">
      <formula>0</formula>
    </cfRule>
  </conditionalFormatting>
  <conditionalFormatting sqref="AL5">
    <cfRule type="cellIs" dxfId="361" priority="363" operator="equal">
      <formula>0</formula>
    </cfRule>
  </conditionalFormatting>
  <conditionalFormatting sqref="AQ5">
    <cfRule type="cellIs" dxfId="360" priority="362" operator="equal">
      <formula>0</formula>
    </cfRule>
  </conditionalFormatting>
  <conditionalFormatting sqref="AV5">
    <cfRule type="cellIs" dxfId="359" priority="361" operator="equal">
      <formula>0</formula>
    </cfRule>
  </conditionalFormatting>
  <conditionalFormatting sqref="I5">
    <cfRule type="cellIs" dxfId="358" priority="360" operator="greaterThan">
      <formula>1</formula>
    </cfRule>
  </conditionalFormatting>
  <conditionalFormatting sqref="J5">
    <cfRule type="cellIs" dxfId="357" priority="359" operator="greaterThan">
      <formula>1</formula>
    </cfRule>
  </conditionalFormatting>
  <conditionalFormatting sqref="I16">
    <cfRule type="cellIs" dxfId="356" priority="357" operator="greaterThan">
      <formula>1</formula>
    </cfRule>
  </conditionalFormatting>
  <conditionalFormatting sqref="I34">
    <cfRule type="cellIs" dxfId="355" priority="358" operator="greaterThan">
      <formula>1</formula>
    </cfRule>
  </conditionalFormatting>
  <conditionalFormatting sqref="I29">
    <cfRule type="cellIs" dxfId="354" priority="356" operator="greaterThan">
      <formula>1</formula>
    </cfRule>
  </conditionalFormatting>
  <conditionalFormatting sqref="J13:J14">
    <cfRule type="cellIs" dxfId="353" priority="355" operator="greaterThan">
      <formula>1</formula>
    </cfRule>
  </conditionalFormatting>
  <conditionalFormatting sqref="Z32">
    <cfRule type="cellIs" dxfId="352" priority="354" operator="lessThan">
      <formula>1</formula>
    </cfRule>
  </conditionalFormatting>
  <conditionalFormatting sqref="Z38">
    <cfRule type="cellIs" dxfId="351" priority="353" operator="lessThan">
      <formula>1</formula>
    </cfRule>
  </conditionalFormatting>
  <conditionalFormatting sqref="AK50">
    <cfRule type="cellIs" dxfId="350" priority="329" operator="lessThan">
      <formula>1</formula>
    </cfRule>
  </conditionalFormatting>
  <conditionalFormatting sqref="Z40">
    <cfRule type="cellIs" dxfId="349" priority="352" operator="lessThan">
      <formula>1</formula>
    </cfRule>
  </conditionalFormatting>
  <conditionalFormatting sqref="Z46">
    <cfRule type="cellIs" dxfId="348" priority="351" operator="lessThan">
      <formula>1</formula>
    </cfRule>
  </conditionalFormatting>
  <conditionalFormatting sqref="Z51">
    <cfRule type="cellIs" dxfId="347" priority="350" operator="lessThan">
      <formula>1</formula>
    </cfRule>
  </conditionalFormatting>
  <conditionalFormatting sqref="AG49 AG47">
    <cfRule type="cellIs" dxfId="346" priority="349" operator="equal">
      <formula>0</formula>
    </cfRule>
  </conditionalFormatting>
  <conditionalFormatting sqref="AG48">
    <cfRule type="cellIs" dxfId="345" priority="348" operator="equal">
      <formula>0</formula>
    </cfRule>
  </conditionalFormatting>
  <conditionalFormatting sqref="AL49 AL47">
    <cfRule type="cellIs" dxfId="344" priority="347" operator="equal">
      <formula>0</formula>
    </cfRule>
  </conditionalFormatting>
  <conditionalFormatting sqref="AL48">
    <cfRule type="cellIs" dxfId="343" priority="346" operator="equal">
      <formula>0</formula>
    </cfRule>
  </conditionalFormatting>
  <conditionalFormatting sqref="AQ49 AQ47">
    <cfRule type="cellIs" dxfId="342" priority="345" operator="equal">
      <formula>0</formula>
    </cfRule>
  </conditionalFormatting>
  <conditionalFormatting sqref="AQ48">
    <cfRule type="cellIs" dxfId="341" priority="344" operator="equal">
      <formula>0</formula>
    </cfRule>
  </conditionalFormatting>
  <conditionalFormatting sqref="AV49 AV47">
    <cfRule type="cellIs" dxfId="340" priority="343" operator="equal">
      <formula>0</formula>
    </cfRule>
  </conditionalFormatting>
  <conditionalFormatting sqref="AV48">
    <cfRule type="cellIs" dxfId="339" priority="342" operator="equal">
      <formula>0</formula>
    </cfRule>
  </conditionalFormatting>
  <conditionalFormatting sqref="BA49 BA47">
    <cfRule type="cellIs" dxfId="338" priority="341" operator="equal">
      <formula>0</formula>
    </cfRule>
  </conditionalFormatting>
  <conditionalFormatting sqref="BA48">
    <cfRule type="cellIs" dxfId="337" priority="340" operator="equal">
      <formula>0</formula>
    </cfRule>
  </conditionalFormatting>
  <conditionalFormatting sqref="BF49 BF47">
    <cfRule type="cellIs" dxfId="336" priority="339" operator="equal">
      <formula>0</formula>
    </cfRule>
  </conditionalFormatting>
  <conditionalFormatting sqref="BF48">
    <cfRule type="cellIs" dxfId="335" priority="338" operator="equal">
      <formula>0</formula>
    </cfRule>
  </conditionalFormatting>
  <conditionalFormatting sqref="BK49 BK47">
    <cfRule type="cellIs" dxfId="334" priority="337" operator="equal">
      <formula>0</formula>
    </cfRule>
  </conditionalFormatting>
  <conditionalFormatting sqref="BK48">
    <cfRule type="cellIs" dxfId="333" priority="336" operator="equal">
      <formula>0</formula>
    </cfRule>
  </conditionalFormatting>
  <conditionalFormatting sqref="BP49 BP47">
    <cfRule type="cellIs" dxfId="332" priority="335" operator="equal">
      <formula>0</formula>
    </cfRule>
  </conditionalFormatting>
  <conditionalFormatting sqref="BP48">
    <cfRule type="cellIs" dxfId="331" priority="334" operator="equal">
      <formula>0</formula>
    </cfRule>
  </conditionalFormatting>
  <conditionalFormatting sqref="BU49 BU47">
    <cfRule type="cellIs" dxfId="330" priority="333" operator="equal">
      <formula>0</formula>
    </cfRule>
  </conditionalFormatting>
  <conditionalFormatting sqref="BU48">
    <cfRule type="cellIs" dxfId="329" priority="332" operator="equal">
      <formula>0</formula>
    </cfRule>
  </conditionalFormatting>
  <conditionalFormatting sqref="AA50">
    <cfRule type="cellIs" dxfId="328" priority="331" operator="lessThan">
      <formula>1</formula>
    </cfRule>
  </conditionalFormatting>
  <conditionalFormatting sqref="AF50">
    <cfRule type="cellIs" dxfId="327" priority="330" operator="lessThan">
      <formula>1</formula>
    </cfRule>
  </conditionalFormatting>
  <conditionalFormatting sqref="AP50">
    <cfRule type="cellIs" dxfId="326" priority="328" operator="lessThan">
      <formula>1</formula>
    </cfRule>
  </conditionalFormatting>
  <conditionalFormatting sqref="AU50">
    <cfRule type="cellIs" dxfId="325" priority="327" operator="lessThan">
      <formula>1</formula>
    </cfRule>
  </conditionalFormatting>
  <conditionalFormatting sqref="AZ50">
    <cfRule type="cellIs" dxfId="324" priority="326" operator="lessThan">
      <formula>1</formula>
    </cfRule>
  </conditionalFormatting>
  <conditionalFormatting sqref="BE50">
    <cfRule type="cellIs" dxfId="323" priority="325" operator="lessThan">
      <formula>1</formula>
    </cfRule>
  </conditionalFormatting>
  <conditionalFormatting sqref="BJ50">
    <cfRule type="cellIs" dxfId="322" priority="324" operator="lessThan">
      <formula>1</formula>
    </cfRule>
  </conditionalFormatting>
  <conditionalFormatting sqref="BT50">
    <cfRule type="cellIs" dxfId="321" priority="323" operator="lessThan">
      <formula>1</formula>
    </cfRule>
  </conditionalFormatting>
  <conditionalFormatting sqref="AC5">
    <cfRule type="cellIs" dxfId="320" priority="322" operator="lessThan">
      <formula>$R5</formula>
    </cfRule>
  </conditionalFormatting>
  <conditionalFormatting sqref="AC47:AC48">
    <cfRule type="cellIs" dxfId="319" priority="321" operator="lessThan">
      <formula>$R47</formula>
    </cfRule>
  </conditionalFormatting>
  <conditionalFormatting sqref="AR36">
    <cfRule type="cellIs" dxfId="318" priority="320" operator="lessThan">
      <formula>$R36</formula>
    </cfRule>
  </conditionalFormatting>
  <conditionalFormatting sqref="AH47:AH48">
    <cfRule type="cellIs" dxfId="317" priority="319" operator="lessThan">
      <formula>$R47</formula>
    </cfRule>
  </conditionalFormatting>
  <conditionalFormatting sqref="AM47:AM48">
    <cfRule type="cellIs" dxfId="316" priority="318" operator="lessThan">
      <formula>$R47</formula>
    </cfRule>
  </conditionalFormatting>
  <conditionalFormatting sqref="AR47:AR48">
    <cfRule type="cellIs" dxfId="315" priority="317" operator="lessThan">
      <formula>$R47</formula>
    </cfRule>
  </conditionalFormatting>
  <conditionalFormatting sqref="AW47:AW48">
    <cfRule type="cellIs" dxfId="314" priority="316" operator="lessThan">
      <formula>$R47</formula>
    </cfRule>
  </conditionalFormatting>
  <conditionalFormatting sqref="BB47:BB48">
    <cfRule type="cellIs" dxfId="313" priority="315" operator="lessThan">
      <formula>$R47</formula>
    </cfRule>
  </conditionalFormatting>
  <conditionalFormatting sqref="BG47:BG48">
    <cfRule type="cellIs" dxfId="312" priority="314" operator="lessThan">
      <formula>$R47</formula>
    </cfRule>
  </conditionalFormatting>
  <conditionalFormatting sqref="BL47:BL48">
    <cfRule type="cellIs" dxfId="311" priority="313" operator="lessThan">
      <formula>$R47</formula>
    </cfRule>
  </conditionalFormatting>
  <conditionalFormatting sqref="BQ47:BQ48">
    <cfRule type="cellIs" dxfId="310" priority="312" operator="lessThan">
      <formula>$R47</formula>
    </cfRule>
  </conditionalFormatting>
  <conditionalFormatting sqref="BV47:BV48">
    <cfRule type="cellIs" dxfId="309" priority="311" operator="lessThan">
      <formula>$R47</formula>
    </cfRule>
  </conditionalFormatting>
  <conditionalFormatting sqref="I19">
    <cfRule type="cellIs" dxfId="308" priority="310" operator="greaterThan">
      <formula>1</formula>
    </cfRule>
  </conditionalFormatting>
  <conditionalFormatting sqref="I35">
    <cfRule type="cellIs" dxfId="307" priority="309" operator="greaterThan">
      <formula>1</formula>
    </cfRule>
  </conditionalFormatting>
  <conditionalFormatting sqref="J35">
    <cfRule type="cellIs" dxfId="306" priority="308" operator="greaterThan">
      <formula>1</formula>
    </cfRule>
  </conditionalFormatting>
  <conditionalFormatting sqref="I21">
    <cfRule type="cellIs" dxfId="305" priority="307" operator="greaterThan">
      <formula>1</formula>
    </cfRule>
  </conditionalFormatting>
  <conditionalFormatting sqref="J21">
    <cfRule type="cellIs" dxfId="304" priority="306" operator="greaterThan">
      <formula>1</formula>
    </cfRule>
  </conditionalFormatting>
  <conditionalFormatting sqref="Z23">
    <cfRule type="cellIs" dxfId="303" priority="304" operator="lessThan">
      <formula>1</formula>
    </cfRule>
  </conditionalFormatting>
  <conditionalFormatting sqref="AA23">
    <cfRule type="cellIs" dxfId="302" priority="303" operator="lessThan">
      <formula>1</formula>
    </cfRule>
  </conditionalFormatting>
  <conditionalFormatting sqref="W23">
    <cfRule type="cellIs" dxfId="301" priority="305" operator="lessThan">
      <formula>N23</formula>
    </cfRule>
  </conditionalFormatting>
  <conditionalFormatting sqref="H23">
    <cfRule type="cellIs" dxfId="300" priority="302" operator="greaterThan">
      <formula>1</formula>
    </cfRule>
  </conditionalFormatting>
  <conditionalFormatting sqref="AQ23">
    <cfRule type="cellIs" dxfId="299" priority="301" operator="equal">
      <formula>0</formula>
    </cfRule>
  </conditionalFormatting>
  <conditionalFormatting sqref="AZ23 BE23 BJ23 BT23">
    <cfRule type="cellIs" dxfId="298" priority="300" operator="lessThan">
      <formula>1</formula>
    </cfRule>
  </conditionalFormatting>
  <conditionalFormatting sqref="BA23">
    <cfRule type="cellIs" dxfId="297" priority="299" operator="equal">
      <formula>0</formula>
    </cfRule>
  </conditionalFormatting>
  <conditionalFormatting sqref="BF23">
    <cfRule type="cellIs" dxfId="296" priority="298" operator="equal">
      <formula>0</formula>
    </cfRule>
  </conditionalFormatting>
  <conditionalFormatting sqref="BK23">
    <cfRule type="cellIs" dxfId="295" priority="297" operator="equal">
      <formula>0</formula>
    </cfRule>
  </conditionalFormatting>
  <conditionalFormatting sqref="BP23">
    <cfRule type="cellIs" dxfId="294" priority="296" operator="equal">
      <formula>0</formula>
    </cfRule>
  </conditionalFormatting>
  <conditionalFormatting sqref="BU23">
    <cfRule type="cellIs" dxfId="293" priority="295" operator="equal">
      <formula>0</formula>
    </cfRule>
  </conditionalFormatting>
  <conditionalFormatting sqref="BF23">
    <cfRule type="cellIs" dxfId="292" priority="294" operator="equal">
      <formula>0</formula>
    </cfRule>
  </conditionalFormatting>
  <conditionalFormatting sqref="AB23">
    <cfRule type="cellIs" dxfId="291" priority="293" operator="equal">
      <formula>0</formula>
    </cfRule>
  </conditionalFormatting>
  <conditionalFormatting sqref="AF23">
    <cfRule type="cellIs" dxfId="290" priority="292" operator="lessThan">
      <formula>1</formula>
    </cfRule>
  </conditionalFormatting>
  <conditionalFormatting sqref="AP23">
    <cfRule type="cellIs" dxfId="289" priority="290" operator="lessThan">
      <formula>1</formula>
    </cfRule>
  </conditionalFormatting>
  <conditionalFormatting sqref="AK23 AU23">
    <cfRule type="cellIs" dxfId="288" priority="291" operator="lessThan">
      <formula>1</formula>
    </cfRule>
  </conditionalFormatting>
  <conditionalFormatting sqref="AG23">
    <cfRule type="cellIs" dxfId="287" priority="289" operator="equal">
      <formula>0</formula>
    </cfRule>
  </conditionalFormatting>
  <conditionalFormatting sqref="AL23">
    <cfRule type="cellIs" dxfId="286" priority="288" operator="equal">
      <formula>0</formula>
    </cfRule>
  </conditionalFormatting>
  <conditionalFormatting sqref="AQ23">
    <cfRule type="cellIs" dxfId="285" priority="287" operator="equal">
      <formula>0</formula>
    </cfRule>
  </conditionalFormatting>
  <conditionalFormatting sqref="AV23">
    <cfRule type="cellIs" dxfId="284" priority="286" operator="equal">
      <formula>0</formula>
    </cfRule>
  </conditionalFormatting>
  <conditionalFormatting sqref="J23">
    <cfRule type="cellIs" dxfId="283" priority="285" operator="greaterThan">
      <formula>1</formula>
    </cfRule>
  </conditionalFormatting>
  <conditionalFormatting sqref="I23">
    <cfRule type="cellIs" dxfId="282" priority="284" operator="greaterThan">
      <formula>1</formula>
    </cfRule>
  </conditionalFormatting>
  <conditionalFormatting sqref="Z11">
    <cfRule type="cellIs" dxfId="281" priority="282" operator="lessThan">
      <formula>1</formula>
    </cfRule>
  </conditionalFormatting>
  <conditionalFormatting sqref="AA11">
    <cfRule type="cellIs" dxfId="280" priority="281" operator="lessThan">
      <formula>1</formula>
    </cfRule>
  </conditionalFormatting>
  <conditionalFormatting sqref="W11">
    <cfRule type="cellIs" dxfId="279" priority="283" operator="lessThan">
      <formula>N11</formula>
    </cfRule>
  </conditionalFormatting>
  <conditionalFormatting sqref="AQ11">
    <cfRule type="cellIs" dxfId="278" priority="280" operator="equal">
      <formula>0</formula>
    </cfRule>
  </conditionalFormatting>
  <conditionalFormatting sqref="AZ11 BE11 BJ11 BT11">
    <cfRule type="cellIs" dxfId="277" priority="279" operator="lessThan">
      <formula>1</formula>
    </cfRule>
  </conditionalFormatting>
  <conditionalFormatting sqref="BA11">
    <cfRule type="cellIs" dxfId="276" priority="278" operator="equal">
      <formula>0</formula>
    </cfRule>
  </conditionalFormatting>
  <conditionalFormatting sqref="BF11">
    <cfRule type="cellIs" dxfId="275" priority="277" operator="equal">
      <formula>0</formula>
    </cfRule>
  </conditionalFormatting>
  <conditionalFormatting sqref="BK11">
    <cfRule type="cellIs" dxfId="274" priority="276" operator="equal">
      <formula>0</formula>
    </cfRule>
  </conditionalFormatting>
  <conditionalFormatting sqref="BP11">
    <cfRule type="cellIs" dxfId="273" priority="275" operator="equal">
      <formula>0</formula>
    </cfRule>
  </conditionalFormatting>
  <conditionalFormatting sqref="BU11">
    <cfRule type="cellIs" dxfId="272" priority="274" operator="equal">
      <formula>0</formula>
    </cfRule>
  </conditionalFormatting>
  <conditionalFormatting sqref="BF11">
    <cfRule type="cellIs" dxfId="271" priority="273" operator="equal">
      <formula>0</formula>
    </cfRule>
  </conditionalFormatting>
  <conditionalFormatting sqref="AB11">
    <cfRule type="cellIs" dxfId="270" priority="272" operator="equal">
      <formula>0</formula>
    </cfRule>
  </conditionalFormatting>
  <conditionalFormatting sqref="AP11">
    <cfRule type="cellIs" dxfId="269" priority="269" operator="lessThan">
      <formula>1</formula>
    </cfRule>
  </conditionalFormatting>
  <conditionalFormatting sqref="AK11 AU11">
    <cfRule type="cellIs" dxfId="268" priority="270" operator="lessThan">
      <formula>1</formula>
    </cfRule>
  </conditionalFormatting>
  <conditionalFormatting sqref="AG11">
    <cfRule type="cellIs" dxfId="267" priority="268" operator="equal">
      <formula>0</formula>
    </cfRule>
  </conditionalFormatting>
  <conditionalFormatting sqref="AL11">
    <cfRule type="cellIs" dxfId="266" priority="267" operator="equal">
      <formula>0</formula>
    </cfRule>
  </conditionalFormatting>
  <conditionalFormatting sqref="AQ11">
    <cfRule type="cellIs" dxfId="265" priority="266" operator="equal">
      <formula>0</formula>
    </cfRule>
  </conditionalFormatting>
  <conditionalFormatting sqref="AV11">
    <cfRule type="cellIs" dxfId="264" priority="265" operator="equal">
      <formula>0</formula>
    </cfRule>
  </conditionalFormatting>
  <conditionalFormatting sqref="I24">
    <cfRule type="cellIs" dxfId="263" priority="243" operator="greaterThan">
      <formula>1</formula>
    </cfRule>
  </conditionalFormatting>
  <conditionalFormatting sqref="AA24">
    <cfRule type="cellIs" dxfId="262" priority="261" operator="lessThan">
      <formula>1</formula>
    </cfRule>
  </conditionalFormatting>
  <conditionalFormatting sqref="G24">
    <cfRule type="cellIs" dxfId="261" priority="264" operator="lessThan">
      <formula>F24</formula>
    </cfRule>
  </conditionalFormatting>
  <conditionalFormatting sqref="W24">
    <cfRule type="cellIs" dxfId="260" priority="263" operator="lessThan">
      <formula>N24</formula>
    </cfRule>
  </conditionalFormatting>
  <conditionalFormatting sqref="Z24">
    <cfRule type="cellIs" dxfId="259" priority="262" operator="lessThan">
      <formula>1</formula>
    </cfRule>
  </conditionalFormatting>
  <conditionalFormatting sqref="H24">
    <cfRule type="cellIs" dxfId="258" priority="260" operator="greaterThan">
      <formula>1</formula>
    </cfRule>
  </conditionalFormatting>
  <conditionalFormatting sqref="AQ24">
    <cfRule type="cellIs" dxfId="257" priority="259" operator="equal">
      <formula>0</formula>
    </cfRule>
  </conditionalFormatting>
  <conditionalFormatting sqref="AZ24 BE24 BJ24 BT24">
    <cfRule type="cellIs" dxfId="256" priority="258" operator="lessThan">
      <formula>1</formula>
    </cfRule>
  </conditionalFormatting>
  <conditionalFormatting sqref="BA24">
    <cfRule type="cellIs" dxfId="255" priority="257" operator="equal">
      <formula>0</formula>
    </cfRule>
  </conditionalFormatting>
  <conditionalFormatting sqref="BF24">
    <cfRule type="cellIs" dxfId="254" priority="256" operator="equal">
      <formula>0</formula>
    </cfRule>
  </conditionalFormatting>
  <conditionalFormatting sqref="BK24">
    <cfRule type="cellIs" dxfId="253" priority="255" operator="equal">
      <formula>0</formula>
    </cfRule>
  </conditionalFormatting>
  <conditionalFormatting sqref="BP24">
    <cfRule type="cellIs" dxfId="252" priority="254" operator="equal">
      <formula>0</formula>
    </cfRule>
  </conditionalFormatting>
  <conditionalFormatting sqref="BU24">
    <cfRule type="cellIs" dxfId="251" priority="253" operator="equal">
      <formula>0</formula>
    </cfRule>
  </conditionalFormatting>
  <conditionalFormatting sqref="AB24">
    <cfRule type="cellIs" dxfId="250" priority="252" operator="equal">
      <formula>0</formula>
    </cfRule>
  </conditionalFormatting>
  <conditionalFormatting sqref="AF24">
    <cfRule type="cellIs" dxfId="249" priority="251" operator="lessThan">
      <formula>1</formula>
    </cfRule>
  </conditionalFormatting>
  <conditionalFormatting sqref="AP24">
    <cfRule type="cellIs" dxfId="248" priority="249" operator="lessThan">
      <formula>1</formula>
    </cfRule>
  </conditionalFormatting>
  <conditionalFormatting sqref="AK24 AU24">
    <cfRule type="cellIs" dxfId="247" priority="250" operator="lessThan">
      <formula>1</formula>
    </cfRule>
  </conditionalFormatting>
  <conditionalFormatting sqref="AG24">
    <cfRule type="cellIs" dxfId="246" priority="248" operator="equal">
      <formula>0</formula>
    </cfRule>
  </conditionalFormatting>
  <conditionalFormatting sqref="AQ24">
    <cfRule type="cellIs" dxfId="245" priority="246" operator="equal">
      <formula>0</formula>
    </cfRule>
  </conditionalFormatting>
  <conditionalFormatting sqref="AL24">
    <cfRule type="cellIs" dxfId="244" priority="247" operator="equal">
      <formula>0</formula>
    </cfRule>
  </conditionalFormatting>
  <conditionalFormatting sqref="AV24">
    <cfRule type="cellIs" dxfId="243" priority="245" operator="equal">
      <formula>0</formula>
    </cfRule>
  </conditionalFormatting>
  <conditionalFormatting sqref="J24">
    <cfRule type="cellIs" dxfId="242" priority="244" operator="greaterThan">
      <formula>1</formula>
    </cfRule>
  </conditionalFormatting>
  <conditionalFormatting sqref="AK48">
    <cfRule type="cellIs" dxfId="241" priority="242" operator="lessThan">
      <formula>1</formula>
    </cfRule>
  </conditionalFormatting>
  <conditionalFormatting sqref="AP48">
    <cfRule type="cellIs" dxfId="240" priority="241" operator="lessThan">
      <formula>1</formula>
    </cfRule>
  </conditionalFormatting>
  <conditionalFormatting sqref="AU48">
    <cfRule type="cellIs" dxfId="239" priority="240" operator="lessThan">
      <formula>1</formula>
    </cfRule>
  </conditionalFormatting>
  <conditionalFormatting sqref="AZ48">
    <cfRule type="cellIs" dxfId="238" priority="239" operator="lessThan">
      <formula>1</formula>
    </cfRule>
  </conditionalFormatting>
  <conditionalFormatting sqref="BE48">
    <cfRule type="cellIs" dxfId="237" priority="238" operator="lessThan">
      <formula>1</formula>
    </cfRule>
  </conditionalFormatting>
  <conditionalFormatting sqref="BJ48">
    <cfRule type="cellIs" dxfId="236" priority="237" operator="lessThan">
      <formula>1</formula>
    </cfRule>
  </conditionalFormatting>
  <conditionalFormatting sqref="BT48">
    <cfRule type="cellIs" dxfId="235" priority="236" operator="lessThan">
      <formula>1</formula>
    </cfRule>
  </conditionalFormatting>
  <conditionalFormatting sqref="W47">
    <cfRule type="cellIs" dxfId="234" priority="235" operator="lessThan">
      <formula>N47</formula>
    </cfRule>
  </conditionalFormatting>
  <conditionalFormatting sqref="G23">
    <cfRule type="cellIs" dxfId="233" priority="234" operator="lessThan">
      <formula>F23</formula>
    </cfRule>
  </conditionalFormatting>
  <conditionalFormatting sqref="BO29">
    <cfRule type="cellIs" dxfId="232" priority="232" operator="lessThan">
      <formula>1</formula>
    </cfRule>
  </conditionalFormatting>
  <conditionalFormatting sqref="BO28">
    <cfRule type="cellIs" dxfId="231" priority="233" operator="lessThan">
      <formula>1</formula>
    </cfRule>
  </conditionalFormatting>
  <conditionalFormatting sqref="BO49">
    <cfRule type="cellIs" dxfId="230" priority="231" operator="lessThan">
      <formula>1</formula>
    </cfRule>
  </conditionalFormatting>
  <conditionalFormatting sqref="BO20">
    <cfRule type="cellIs" dxfId="229" priority="230" operator="lessThan">
      <formula>1</formula>
    </cfRule>
  </conditionalFormatting>
  <conditionalFormatting sqref="BO27">
    <cfRule type="cellIs" dxfId="228" priority="229" operator="lessThan">
      <formula>1</formula>
    </cfRule>
  </conditionalFormatting>
  <conditionalFormatting sqref="BO47">
    <cfRule type="cellIs" dxfId="227" priority="228" operator="lessThan">
      <formula>1</formula>
    </cfRule>
  </conditionalFormatting>
  <conditionalFormatting sqref="BO35:BO36">
    <cfRule type="cellIs" dxfId="226" priority="227" operator="lessThan">
      <formula>1</formula>
    </cfRule>
  </conditionalFormatting>
  <conditionalFormatting sqref="BO34">
    <cfRule type="cellIs" dxfId="225" priority="226" operator="lessThan">
      <formula>1</formula>
    </cfRule>
  </conditionalFormatting>
  <conditionalFormatting sqref="BO16">
    <cfRule type="cellIs" dxfId="224" priority="225" operator="lessThan">
      <formula>1</formula>
    </cfRule>
  </conditionalFormatting>
  <conditionalFormatting sqref="BO18">
    <cfRule type="cellIs" dxfId="223" priority="224" operator="lessThan">
      <formula>1</formula>
    </cfRule>
  </conditionalFormatting>
  <conditionalFormatting sqref="BO22">
    <cfRule type="cellIs" dxfId="222" priority="223" operator="lessThan">
      <formula>1</formula>
    </cfRule>
  </conditionalFormatting>
  <conditionalFormatting sqref="BO13">
    <cfRule type="cellIs" dxfId="221" priority="222" operator="lessThan">
      <formula>1</formula>
    </cfRule>
  </conditionalFormatting>
  <conditionalFormatting sqref="BO25">
    <cfRule type="cellIs" dxfId="220" priority="221" operator="lessThan">
      <formula>1</formula>
    </cfRule>
  </conditionalFormatting>
  <conditionalFormatting sqref="BO14">
    <cfRule type="cellIs" dxfId="219" priority="220" operator="lessThan">
      <formula>1</formula>
    </cfRule>
  </conditionalFormatting>
  <conditionalFormatting sqref="BO21">
    <cfRule type="cellIs" dxfId="218" priority="219" operator="lessThan">
      <formula>1</formula>
    </cfRule>
  </conditionalFormatting>
  <conditionalFormatting sqref="BO19">
    <cfRule type="cellIs" dxfId="217" priority="218" operator="lessThan">
      <formula>1</formula>
    </cfRule>
  </conditionalFormatting>
  <conditionalFormatting sqref="BO17">
    <cfRule type="cellIs" dxfId="216" priority="217" operator="lessThan">
      <formula>1</formula>
    </cfRule>
  </conditionalFormatting>
  <conditionalFormatting sqref="BO39">
    <cfRule type="cellIs" dxfId="215" priority="216" operator="lessThan">
      <formula>1</formula>
    </cfRule>
  </conditionalFormatting>
  <conditionalFormatting sqref="BO15">
    <cfRule type="cellIs" dxfId="214" priority="215" operator="lessThan">
      <formula>1</formula>
    </cfRule>
  </conditionalFormatting>
  <conditionalFormatting sqref="BO5">
    <cfRule type="cellIs" dxfId="213" priority="214" operator="lessThan">
      <formula>1</formula>
    </cfRule>
  </conditionalFormatting>
  <conditionalFormatting sqref="BO50">
    <cfRule type="cellIs" dxfId="212" priority="213" operator="lessThan">
      <formula>1</formula>
    </cfRule>
  </conditionalFormatting>
  <conditionalFormatting sqref="BO23">
    <cfRule type="cellIs" dxfId="211" priority="212" operator="lessThan">
      <formula>1</formula>
    </cfRule>
  </conditionalFormatting>
  <conditionalFormatting sqref="BO11">
    <cfRule type="cellIs" dxfId="210" priority="211" operator="lessThan">
      <formula>1</formula>
    </cfRule>
  </conditionalFormatting>
  <conditionalFormatting sqref="BO24">
    <cfRule type="cellIs" dxfId="209" priority="210" operator="lessThan">
      <formula>1</formula>
    </cfRule>
  </conditionalFormatting>
  <conditionalFormatting sqref="BO48">
    <cfRule type="cellIs" dxfId="208" priority="209" operator="lessThan">
      <formula>1</formula>
    </cfRule>
  </conditionalFormatting>
  <conditionalFormatting sqref="J25">
    <cfRule type="cellIs" dxfId="207" priority="207" operator="greaterThan">
      <formula>1</formula>
    </cfRule>
  </conditionalFormatting>
  <conditionalFormatting sqref="G5">
    <cfRule type="cellIs" dxfId="206" priority="208" operator="lessThan">
      <formula>F5</formula>
    </cfRule>
  </conditionalFormatting>
  <conditionalFormatting sqref="I18">
    <cfRule type="cellIs" dxfId="205" priority="206" operator="greaterThan">
      <formula>1</formula>
    </cfRule>
  </conditionalFormatting>
  <conditionalFormatting sqref="G19">
    <cfRule type="cellIs" dxfId="204" priority="205" operator="lessThan">
      <formula>F19</formula>
    </cfRule>
  </conditionalFormatting>
  <conditionalFormatting sqref="AH37 AM37 AR37 AW37 BB37 BG37 BL37 BQ37 BV37 AC37">
    <cfRule type="cellIs" dxfId="203" priority="204" operator="lessThan">
      <formula>$R37</formula>
    </cfRule>
  </conditionalFormatting>
  <conditionalFormatting sqref="W37">
    <cfRule type="cellIs" dxfId="202" priority="203" operator="lessThan">
      <formula>N37</formula>
    </cfRule>
  </conditionalFormatting>
  <conditionalFormatting sqref="G37">
    <cfRule type="cellIs" dxfId="201" priority="202" operator="lessThan">
      <formula>F37</formula>
    </cfRule>
  </conditionalFormatting>
  <conditionalFormatting sqref="Z37">
    <cfRule type="cellIs" dxfId="200" priority="201" operator="lessThan">
      <formula>1</formula>
    </cfRule>
  </conditionalFormatting>
  <conditionalFormatting sqref="AA37">
    <cfRule type="cellIs" dxfId="199" priority="200" operator="lessThan">
      <formula>1</formula>
    </cfRule>
  </conditionalFormatting>
  <conditionalFormatting sqref="H37">
    <cfRule type="cellIs" dxfId="198" priority="199" operator="greaterThan">
      <formula>1</formula>
    </cfRule>
  </conditionalFormatting>
  <conditionalFormatting sqref="J37">
    <cfRule type="cellIs" dxfId="197" priority="198" operator="greaterThan">
      <formula>1</formula>
    </cfRule>
  </conditionalFormatting>
  <conditionalFormatting sqref="AZ37 BE37 BJ37 BT37">
    <cfRule type="cellIs" dxfId="196" priority="196" operator="lessThan">
      <formula>1</formula>
    </cfRule>
  </conditionalFormatting>
  <conditionalFormatting sqref="AQ37 AB37 BF37 BA37 BK37 BP37 BU37 AG37 AL37 AV37">
    <cfRule type="cellIs" dxfId="195" priority="197" operator="equal">
      <formula>0</formula>
    </cfRule>
  </conditionalFormatting>
  <conditionalFormatting sqref="AB37">
    <cfRule type="cellIs" dxfId="194" priority="195" operator="equal">
      <formula>0</formula>
    </cfRule>
  </conditionalFormatting>
  <conditionalFormatting sqref="AF37">
    <cfRule type="cellIs" dxfId="193" priority="194" operator="lessThan">
      <formula>1</formula>
    </cfRule>
  </conditionalFormatting>
  <conditionalFormatting sqref="AU37 AK37 AP37">
    <cfRule type="cellIs" dxfId="192" priority="193" operator="lessThan">
      <formula>1</formula>
    </cfRule>
  </conditionalFormatting>
  <conditionalFormatting sqref="BO37">
    <cfRule type="cellIs" dxfId="191" priority="192" operator="lessThan">
      <formula>1</formula>
    </cfRule>
  </conditionalFormatting>
  <conditionalFormatting sqref="Z45">
    <cfRule type="cellIs" dxfId="190" priority="191" operator="lessThan">
      <formula>1</formula>
    </cfRule>
  </conditionalFormatting>
  <conditionalFormatting sqref="AH44 AM44 AR44 AW44 BB44 BG44 BL44 BQ44 BV44 AC44">
    <cfRule type="cellIs" dxfId="189" priority="190" operator="lessThan">
      <formula>$R44</formula>
    </cfRule>
  </conditionalFormatting>
  <conditionalFormatting sqref="W44">
    <cfRule type="cellIs" dxfId="188" priority="189" operator="lessThan">
      <formula>N44</formula>
    </cfRule>
  </conditionalFormatting>
  <conditionalFormatting sqref="Z44">
    <cfRule type="cellIs" dxfId="187" priority="187" operator="lessThan">
      <formula>1</formula>
    </cfRule>
  </conditionalFormatting>
  <conditionalFormatting sqref="G44">
    <cfRule type="cellIs" dxfId="186" priority="188" operator="lessThan">
      <formula>F44</formula>
    </cfRule>
  </conditionalFormatting>
  <conditionalFormatting sqref="AA44">
    <cfRule type="cellIs" dxfId="185" priority="186" operator="lessThan">
      <formula>1</formula>
    </cfRule>
  </conditionalFormatting>
  <conditionalFormatting sqref="H44">
    <cfRule type="cellIs" dxfId="184" priority="185" operator="greaterThan">
      <formula>1</formula>
    </cfRule>
  </conditionalFormatting>
  <conditionalFormatting sqref="BF44 BA44 BK44 BP44 BU44 AG44 AL44 AV44 AQ44 AB44">
    <cfRule type="cellIs" dxfId="183" priority="184" operator="equal">
      <formula>0</formula>
    </cfRule>
  </conditionalFormatting>
  <conditionalFormatting sqref="AZ44 BE44 BJ44 BT44">
    <cfRule type="cellIs" dxfId="182" priority="183" operator="lessThan">
      <formula>1</formula>
    </cfRule>
  </conditionalFormatting>
  <conditionalFormatting sqref="AB44">
    <cfRule type="cellIs" dxfId="181" priority="182" operator="equal">
      <formula>0</formula>
    </cfRule>
  </conditionalFormatting>
  <conditionalFormatting sqref="AF44">
    <cfRule type="cellIs" dxfId="180" priority="181" operator="lessThan">
      <formula>1</formula>
    </cfRule>
  </conditionalFormatting>
  <conditionalFormatting sqref="AU44 AK44 AP44">
    <cfRule type="cellIs" dxfId="179" priority="180" operator="lessThan">
      <formula>1</formula>
    </cfRule>
  </conditionalFormatting>
  <conditionalFormatting sqref="BO44">
    <cfRule type="cellIs" dxfId="178" priority="179" operator="lessThan">
      <formula>1</formula>
    </cfRule>
  </conditionalFormatting>
  <conditionalFormatting sqref="G10">
    <cfRule type="cellIs" dxfId="177" priority="178" operator="lessThan">
      <formula>F10</formula>
    </cfRule>
  </conditionalFormatting>
  <conditionalFormatting sqref="H10:I10">
    <cfRule type="cellIs" dxfId="176" priority="177" operator="greaterThan">
      <formula>1</formula>
    </cfRule>
  </conditionalFormatting>
  <conditionalFormatting sqref="J10">
    <cfRule type="cellIs" dxfId="175" priority="176" operator="greaterThan">
      <formula>1</formula>
    </cfRule>
  </conditionalFormatting>
  <conditionalFormatting sqref="G9">
    <cfRule type="cellIs" dxfId="174" priority="175" operator="lessThan">
      <formula>F9</formula>
    </cfRule>
  </conditionalFormatting>
  <conditionalFormatting sqref="H9">
    <cfRule type="cellIs" dxfId="173" priority="174" operator="greaterThan">
      <formula>1</formula>
    </cfRule>
  </conditionalFormatting>
  <conditionalFormatting sqref="G7">
    <cfRule type="cellIs" dxfId="172" priority="173" operator="lessThan">
      <formula>F7</formula>
    </cfRule>
  </conditionalFormatting>
  <conditionalFormatting sqref="H7:I7">
    <cfRule type="cellIs" dxfId="171" priority="172" operator="greaterThan">
      <formula>1</formula>
    </cfRule>
  </conditionalFormatting>
  <conditionalFormatting sqref="I9">
    <cfRule type="cellIs" dxfId="170" priority="171" operator="greaterThan">
      <formula>1</formula>
    </cfRule>
  </conditionalFormatting>
  <conditionalFormatting sqref="H11">
    <cfRule type="cellIs" dxfId="169" priority="170" operator="greaterThan">
      <formula>1</formula>
    </cfRule>
  </conditionalFormatting>
  <conditionalFormatting sqref="J11">
    <cfRule type="cellIs" dxfId="168" priority="169" operator="greaterThan">
      <formula>1</formula>
    </cfRule>
  </conditionalFormatting>
  <conditionalFormatting sqref="I11">
    <cfRule type="cellIs" dxfId="167" priority="168" operator="greaterThan">
      <formula>1</formula>
    </cfRule>
  </conditionalFormatting>
  <conditionalFormatting sqref="G6">
    <cfRule type="cellIs" dxfId="166" priority="167" operator="lessThan">
      <formula>F6</formula>
    </cfRule>
  </conditionalFormatting>
  <conditionalFormatting sqref="H6:I6">
    <cfRule type="cellIs" dxfId="165" priority="166" operator="greaterThan">
      <formula>1</formula>
    </cfRule>
  </conditionalFormatting>
  <conditionalFormatting sqref="J6">
    <cfRule type="cellIs" dxfId="164" priority="164" operator="greaterThan">
      <formula>1</formula>
    </cfRule>
  </conditionalFormatting>
  <conditionalFormatting sqref="J9">
    <cfRule type="cellIs" dxfId="163" priority="165" operator="greaterThan">
      <formula>1</formula>
    </cfRule>
  </conditionalFormatting>
  <conditionalFormatting sqref="Z33:AA33 AF33 AK33 AP33 AU33 AZ33 BE33 BJ33 BT33 BO33">
    <cfRule type="cellIs" dxfId="162" priority="163" operator="lessThan">
      <formula>1</formula>
    </cfRule>
  </conditionalFormatting>
  <conditionalFormatting sqref="W33">
    <cfRule type="cellIs" dxfId="161" priority="162" operator="lessThan">
      <formula>N33</formula>
    </cfRule>
  </conditionalFormatting>
  <conditionalFormatting sqref="G33">
    <cfRule type="cellIs" dxfId="160" priority="161" operator="lessThan">
      <formula>F33</formula>
    </cfRule>
  </conditionalFormatting>
  <conditionalFormatting sqref="H33">
    <cfRule type="cellIs" dxfId="159" priority="160" operator="greaterThan">
      <formula>1</formula>
    </cfRule>
  </conditionalFormatting>
  <conditionalFormatting sqref="BA33 BF33 AB33 AG33 AV33 BK33 BP33 BU33 AQ33 AL33">
    <cfRule type="cellIs" dxfId="158" priority="159" operator="equal">
      <formula>0</formula>
    </cfRule>
  </conditionalFormatting>
  <conditionalFormatting sqref="J7">
    <cfRule type="cellIs" dxfId="157" priority="156" operator="greaterThan">
      <formula>1</formula>
    </cfRule>
  </conditionalFormatting>
  <conditionalFormatting sqref="I37">
    <cfRule type="cellIs" dxfId="156" priority="158" operator="greaterThan">
      <formula>1</formula>
    </cfRule>
  </conditionalFormatting>
  <conditionalFormatting sqref="J18">
    <cfRule type="cellIs" dxfId="155" priority="157" operator="greaterThan">
      <formula>1</formula>
    </cfRule>
  </conditionalFormatting>
  <conditionalFormatting sqref="AA43 BT43 AZ43 BE43 BJ43 AF43 AK43 AP43 AU43 BO43">
    <cfRule type="cellIs" dxfId="154" priority="155" operator="lessThan">
      <formula>1</formula>
    </cfRule>
  </conditionalFormatting>
  <conditionalFormatting sqref="Z43">
    <cfRule type="cellIs" dxfId="153" priority="154" operator="lessThan">
      <formula>1</formula>
    </cfRule>
  </conditionalFormatting>
  <conditionalFormatting sqref="BU43 BP43 BK43 BF43 BA43 AV43 AQ43 AL43 AG43 AB43">
    <cfRule type="cellIs" dxfId="152" priority="153" operator="equal">
      <formula>0</formula>
    </cfRule>
  </conditionalFormatting>
  <conditionalFormatting sqref="BV43 BQ43 BL43 BG43 BB43 AW43 AC43 AM43 AH43">
    <cfRule type="cellIs" dxfId="151" priority="152" operator="lessThan">
      <formula>$R43</formula>
    </cfRule>
  </conditionalFormatting>
  <conditionalFormatting sqref="AR43">
    <cfRule type="cellIs" dxfId="150" priority="151" operator="lessThan">
      <formula>$R43</formula>
    </cfRule>
  </conditionalFormatting>
  <conditionalFormatting sqref="I43">
    <cfRule type="cellIs" dxfId="149" priority="150" operator="greaterThan">
      <formula>1</formula>
    </cfRule>
  </conditionalFormatting>
  <conditionalFormatting sqref="J43">
    <cfRule type="cellIs" dxfId="148" priority="149" operator="greaterThan">
      <formula>1</formula>
    </cfRule>
  </conditionalFormatting>
  <conditionalFormatting sqref="G43">
    <cfRule type="cellIs" dxfId="147" priority="148" operator="lessThan">
      <formula>F43</formula>
    </cfRule>
  </conditionalFormatting>
  <conditionalFormatting sqref="H17">
    <cfRule type="cellIs" dxfId="146" priority="147" operator="greaterThan">
      <formula>1</formula>
    </cfRule>
  </conditionalFormatting>
  <conditionalFormatting sqref="BV26 BQ26 BL26 BG26 BB26 AW26 AR26 AM26 AH26 AC26">
    <cfRule type="cellIs" dxfId="145" priority="146" operator="lessThan">
      <formula>$R26</formula>
    </cfRule>
  </conditionalFormatting>
  <conditionalFormatting sqref="AA26">
    <cfRule type="cellIs" dxfId="144" priority="142" operator="lessThan">
      <formula>1</formula>
    </cfRule>
  </conditionalFormatting>
  <conditionalFormatting sqref="G26">
    <cfRule type="cellIs" dxfId="143" priority="145" operator="lessThan">
      <formula>F26</formula>
    </cfRule>
  </conditionalFormatting>
  <conditionalFormatting sqref="W26">
    <cfRule type="cellIs" dxfId="142" priority="144" operator="lessThan">
      <formula>N26</formula>
    </cfRule>
  </conditionalFormatting>
  <conditionalFormatting sqref="Z26">
    <cfRule type="cellIs" dxfId="141" priority="143" operator="lessThan">
      <formula>1</formula>
    </cfRule>
  </conditionalFormatting>
  <conditionalFormatting sqref="H26">
    <cfRule type="cellIs" dxfId="140" priority="141" operator="greaterThan">
      <formula>1</formula>
    </cfRule>
  </conditionalFormatting>
  <conditionalFormatting sqref="AQ26">
    <cfRule type="cellIs" dxfId="139" priority="140" operator="equal">
      <formula>0</formula>
    </cfRule>
  </conditionalFormatting>
  <conditionalFormatting sqref="AZ26 BE26 BJ26 BT26">
    <cfRule type="cellIs" dxfId="138" priority="139" operator="lessThan">
      <formula>1</formula>
    </cfRule>
  </conditionalFormatting>
  <conditionalFormatting sqref="BA26">
    <cfRule type="cellIs" dxfId="137" priority="138" operator="equal">
      <formula>0</formula>
    </cfRule>
  </conditionalFormatting>
  <conditionalFormatting sqref="BF26">
    <cfRule type="cellIs" dxfId="136" priority="137" operator="equal">
      <formula>0</formula>
    </cfRule>
  </conditionalFormatting>
  <conditionalFormatting sqref="BK26">
    <cfRule type="cellIs" dxfId="135" priority="136" operator="equal">
      <formula>0</formula>
    </cfRule>
  </conditionalFormatting>
  <conditionalFormatting sqref="BP26">
    <cfRule type="cellIs" dxfId="134" priority="135" operator="equal">
      <formula>0</formula>
    </cfRule>
  </conditionalFormatting>
  <conditionalFormatting sqref="BU26">
    <cfRule type="cellIs" dxfId="133" priority="134" operator="equal">
      <formula>0</formula>
    </cfRule>
  </conditionalFormatting>
  <conditionalFormatting sqref="AB26">
    <cfRule type="cellIs" dxfId="132" priority="133" operator="equal">
      <formula>0</formula>
    </cfRule>
  </conditionalFormatting>
  <conditionalFormatting sqref="AF26">
    <cfRule type="cellIs" dxfId="131" priority="132" operator="lessThan">
      <formula>1</formula>
    </cfRule>
  </conditionalFormatting>
  <conditionalFormatting sqref="AP26">
    <cfRule type="cellIs" dxfId="130" priority="130" operator="lessThan">
      <formula>1</formula>
    </cfRule>
  </conditionalFormatting>
  <conditionalFormatting sqref="AK26 AU26">
    <cfRule type="cellIs" dxfId="129" priority="131" operator="lessThan">
      <formula>1</formula>
    </cfRule>
  </conditionalFormatting>
  <conditionalFormatting sqref="AG26">
    <cfRule type="cellIs" dxfId="128" priority="129" operator="equal">
      <formula>0</formula>
    </cfRule>
  </conditionalFormatting>
  <conditionalFormatting sqref="AQ26">
    <cfRule type="cellIs" dxfId="127" priority="127" operator="equal">
      <formula>0</formula>
    </cfRule>
  </conditionalFormatting>
  <conditionalFormatting sqref="AL26">
    <cfRule type="cellIs" dxfId="126" priority="128" operator="equal">
      <formula>0</formula>
    </cfRule>
  </conditionalFormatting>
  <conditionalFormatting sqref="AV26">
    <cfRule type="cellIs" dxfId="125" priority="126" operator="equal">
      <formula>0</formula>
    </cfRule>
  </conditionalFormatting>
  <conditionalFormatting sqref="J26">
    <cfRule type="cellIs" dxfId="124" priority="125" operator="greaterThan">
      <formula>1</formula>
    </cfRule>
  </conditionalFormatting>
  <conditionalFormatting sqref="I26">
    <cfRule type="cellIs" dxfId="123" priority="124" operator="greaterThan">
      <formula>1</formula>
    </cfRule>
  </conditionalFormatting>
  <conditionalFormatting sqref="BO26">
    <cfRule type="cellIs" dxfId="122" priority="123" operator="lessThan">
      <formula>1</formula>
    </cfRule>
  </conditionalFormatting>
  <conditionalFormatting sqref="AA41 BT41 AZ41 BE41 BJ41 AF41 AK41 AP41 AU41 BO41">
    <cfRule type="cellIs" dxfId="121" priority="122" operator="lessThan">
      <formula>1</formula>
    </cfRule>
  </conditionalFormatting>
  <conditionalFormatting sqref="Z41">
    <cfRule type="cellIs" dxfId="120" priority="121" operator="lessThan">
      <formula>1</formula>
    </cfRule>
  </conditionalFormatting>
  <conditionalFormatting sqref="BU41 BP41 BK41 BF41 BA41 AV41 AQ41 AL41 AG41 AB41">
    <cfRule type="cellIs" dxfId="119" priority="120" operator="equal">
      <formula>0</formula>
    </cfRule>
  </conditionalFormatting>
  <conditionalFormatting sqref="BV41 BQ41 BL41 BG41 BB41 AW41 AC41 AM41 AH41">
    <cfRule type="cellIs" dxfId="118" priority="119" operator="lessThan">
      <formula>$R41</formula>
    </cfRule>
  </conditionalFormatting>
  <conditionalFormatting sqref="AR41">
    <cfRule type="cellIs" dxfId="117" priority="118" operator="lessThan">
      <formula>$R41</formula>
    </cfRule>
  </conditionalFormatting>
  <conditionalFormatting sqref="I41">
    <cfRule type="cellIs" dxfId="116" priority="117" operator="greaterThan">
      <formula>1</formula>
    </cfRule>
  </conditionalFormatting>
  <conditionalFormatting sqref="J41">
    <cfRule type="cellIs" dxfId="115" priority="116" operator="greaterThan">
      <formula>1</formula>
    </cfRule>
  </conditionalFormatting>
  <conditionalFormatting sqref="G41">
    <cfRule type="cellIs" dxfId="114" priority="115" operator="lessThan">
      <formula>F41</formula>
    </cfRule>
  </conditionalFormatting>
  <conditionalFormatting sqref="G11">
    <cfRule type="cellIs" dxfId="113" priority="114" operator="lessThan">
      <formula>F11</formula>
    </cfRule>
  </conditionalFormatting>
  <conditionalFormatting sqref="I36">
    <cfRule type="cellIs" dxfId="112" priority="87" operator="greaterThan">
      <formula>1</formula>
    </cfRule>
  </conditionalFormatting>
  <conditionalFormatting sqref="BV42 BQ42 BL42 BG42 BB42 AW42 AR42 AM42 AH42 AC42">
    <cfRule type="cellIs" dxfId="111" priority="113" operator="lessThan">
      <formula>$R42</formula>
    </cfRule>
  </conditionalFormatting>
  <conditionalFormatting sqref="AA42">
    <cfRule type="cellIs" dxfId="110" priority="110" operator="lessThan">
      <formula>1</formula>
    </cfRule>
  </conditionalFormatting>
  <conditionalFormatting sqref="G42">
    <cfRule type="cellIs" dxfId="109" priority="112" operator="lessThan">
      <formula>F42</formula>
    </cfRule>
  </conditionalFormatting>
  <conditionalFormatting sqref="Z42">
    <cfRule type="cellIs" dxfId="108" priority="111" operator="lessThan">
      <formula>1</formula>
    </cfRule>
  </conditionalFormatting>
  <conditionalFormatting sqref="AQ42">
    <cfRule type="cellIs" dxfId="107" priority="109" operator="equal">
      <formula>0</formula>
    </cfRule>
  </conditionalFormatting>
  <conditionalFormatting sqref="AZ42 BE42 BJ42 BT42">
    <cfRule type="cellIs" dxfId="106" priority="108" operator="lessThan">
      <formula>1</formula>
    </cfRule>
  </conditionalFormatting>
  <conditionalFormatting sqref="BA42">
    <cfRule type="cellIs" dxfId="105" priority="107" operator="equal">
      <formula>0</formula>
    </cfRule>
  </conditionalFormatting>
  <conditionalFormatting sqref="BF42">
    <cfRule type="cellIs" dxfId="104" priority="106" operator="equal">
      <formula>0</formula>
    </cfRule>
  </conditionalFormatting>
  <conditionalFormatting sqref="BK42">
    <cfRule type="cellIs" dxfId="103" priority="105" operator="equal">
      <formula>0</formula>
    </cfRule>
  </conditionalFormatting>
  <conditionalFormatting sqref="BP42">
    <cfRule type="cellIs" dxfId="102" priority="104" operator="equal">
      <formula>0</formula>
    </cfRule>
  </conditionalFormatting>
  <conditionalFormatting sqref="BU42">
    <cfRule type="cellIs" dxfId="101" priority="103" operator="equal">
      <formula>0</formula>
    </cfRule>
  </conditionalFormatting>
  <conditionalFormatting sqref="AB42">
    <cfRule type="cellIs" dxfId="100" priority="102" operator="equal">
      <formula>0</formula>
    </cfRule>
  </conditionalFormatting>
  <conditionalFormatting sqref="AF42">
    <cfRule type="cellIs" dxfId="99" priority="101" operator="lessThan">
      <formula>1</formula>
    </cfRule>
  </conditionalFormatting>
  <conditionalFormatting sqref="AP42">
    <cfRule type="cellIs" dxfId="98" priority="99" operator="lessThan">
      <formula>1</formula>
    </cfRule>
  </conditionalFormatting>
  <conditionalFormatting sqref="AK42 AU42">
    <cfRule type="cellIs" dxfId="97" priority="100" operator="lessThan">
      <formula>1</formula>
    </cfRule>
  </conditionalFormatting>
  <conditionalFormatting sqref="AG42">
    <cfRule type="cellIs" dxfId="96" priority="98" operator="equal">
      <formula>0</formula>
    </cfRule>
  </conditionalFormatting>
  <conditionalFormatting sqref="AQ42">
    <cfRule type="cellIs" dxfId="95" priority="96" operator="equal">
      <formula>0</formula>
    </cfRule>
  </conditionalFormatting>
  <conditionalFormatting sqref="AL42">
    <cfRule type="cellIs" dxfId="94" priority="97" operator="equal">
      <formula>0</formula>
    </cfRule>
  </conditionalFormatting>
  <conditionalFormatting sqref="AV42">
    <cfRule type="cellIs" dxfId="93" priority="95" operator="equal">
      <formula>0</formula>
    </cfRule>
  </conditionalFormatting>
  <conditionalFormatting sqref="J42">
    <cfRule type="cellIs" dxfId="92" priority="94" operator="greaterThan">
      <formula>1</formula>
    </cfRule>
  </conditionalFormatting>
  <conditionalFormatting sqref="I42">
    <cfRule type="cellIs" dxfId="91" priority="93" operator="greaterThan">
      <formula>1</formula>
    </cfRule>
  </conditionalFormatting>
  <conditionalFormatting sqref="BO42">
    <cfRule type="cellIs" dxfId="90" priority="92" operator="lessThan">
      <formula>1</formula>
    </cfRule>
  </conditionalFormatting>
  <conditionalFormatting sqref="H42">
    <cfRule type="cellIs" dxfId="89" priority="91" operator="greaterThan">
      <formula>1</formula>
    </cfRule>
  </conditionalFormatting>
  <conditionalFormatting sqref="W6">
    <cfRule type="cellIs" dxfId="88" priority="90" operator="lessThan">
      <formula>N6</formula>
    </cfRule>
  </conditionalFormatting>
  <conditionalFormatting sqref="W41:W43">
    <cfRule type="cellIs" dxfId="87" priority="89" operator="lessThan">
      <formula>N41</formula>
    </cfRule>
  </conditionalFormatting>
  <conditionalFormatting sqref="J36">
    <cfRule type="cellIs" dxfId="86" priority="88" operator="greaterThan">
      <formula>1</formula>
    </cfRule>
  </conditionalFormatting>
  <conditionalFormatting sqref="BV12 BQ12 BL12 BG12 BB12 AW12 AR12 AM12 AH12 AC12">
    <cfRule type="cellIs" dxfId="85" priority="86" operator="lessThan">
      <formula>$R12</formula>
    </cfRule>
  </conditionalFormatting>
  <conditionalFormatting sqref="BA12">
    <cfRule type="cellIs" dxfId="84" priority="85" operator="equal">
      <formula>0</formula>
    </cfRule>
  </conditionalFormatting>
  <conditionalFormatting sqref="BF12">
    <cfRule type="cellIs" dxfId="83" priority="84" operator="equal">
      <formula>0</formula>
    </cfRule>
  </conditionalFormatting>
  <conditionalFormatting sqref="AV12">
    <cfRule type="cellIs" dxfId="82" priority="83" operator="equal">
      <formula>0</formula>
    </cfRule>
  </conditionalFormatting>
  <conditionalFormatting sqref="AQ12">
    <cfRule type="cellIs" dxfId="81" priority="82" operator="equal">
      <formula>0</formula>
    </cfRule>
  </conditionalFormatting>
  <conditionalFormatting sqref="BK12">
    <cfRule type="cellIs" dxfId="80" priority="81" operator="equal">
      <formula>0</formula>
    </cfRule>
  </conditionalFormatting>
  <conditionalFormatting sqref="BP12">
    <cfRule type="cellIs" dxfId="79" priority="80" operator="equal">
      <formula>0</formula>
    </cfRule>
  </conditionalFormatting>
  <conditionalFormatting sqref="BU12">
    <cfRule type="cellIs" dxfId="78" priority="79" operator="equal">
      <formula>0</formula>
    </cfRule>
  </conditionalFormatting>
  <conditionalFormatting sqref="AQ12">
    <cfRule type="cellIs" dxfId="77" priority="77" operator="equal">
      <formula>0</formula>
    </cfRule>
  </conditionalFormatting>
  <conditionalFormatting sqref="AL12">
    <cfRule type="cellIs" dxfId="76" priority="78" operator="equal">
      <formula>0</formula>
    </cfRule>
  </conditionalFormatting>
  <conditionalFormatting sqref="Z12">
    <cfRule type="cellIs" dxfId="75" priority="74" operator="lessThan">
      <formula>1</formula>
    </cfRule>
  </conditionalFormatting>
  <conditionalFormatting sqref="AA12">
    <cfRule type="cellIs" dxfId="74" priority="73" operator="lessThan">
      <formula>1</formula>
    </cfRule>
  </conditionalFormatting>
  <conditionalFormatting sqref="G12">
    <cfRule type="cellIs" dxfId="73" priority="76" operator="lessThan">
      <formula>F12</formula>
    </cfRule>
  </conditionalFormatting>
  <conditionalFormatting sqref="W12">
    <cfRule type="cellIs" dxfId="72" priority="75" operator="lessThan">
      <formula>N12</formula>
    </cfRule>
  </conditionalFormatting>
  <conditionalFormatting sqref="H12">
    <cfRule type="cellIs" dxfId="71" priority="72" operator="greaterThan">
      <formula>1</formula>
    </cfRule>
  </conditionalFormatting>
  <conditionalFormatting sqref="AZ12 BE12 BJ12 BT12">
    <cfRule type="cellIs" dxfId="70" priority="71" operator="lessThan">
      <formula>1</formula>
    </cfRule>
  </conditionalFormatting>
  <conditionalFormatting sqref="AB12">
    <cfRule type="cellIs" dxfId="69" priority="70" operator="equal">
      <formula>0</formula>
    </cfRule>
  </conditionalFormatting>
  <conditionalFormatting sqref="AF12">
    <cfRule type="cellIs" dxfId="68" priority="69" operator="lessThan">
      <formula>1</formula>
    </cfRule>
  </conditionalFormatting>
  <conditionalFormatting sqref="AP12">
    <cfRule type="cellIs" dxfId="67" priority="67" operator="lessThan">
      <formula>1</formula>
    </cfRule>
  </conditionalFormatting>
  <conditionalFormatting sqref="AK12 AU12">
    <cfRule type="cellIs" dxfId="66" priority="68" operator="lessThan">
      <formula>1</formula>
    </cfRule>
  </conditionalFormatting>
  <conditionalFormatting sqref="AG12">
    <cfRule type="cellIs" dxfId="65" priority="66" operator="equal">
      <formula>0</formula>
    </cfRule>
  </conditionalFormatting>
  <conditionalFormatting sqref="I12">
    <cfRule type="cellIs" dxfId="64" priority="65" operator="greaterThan">
      <formula>1</formula>
    </cfRule>
  </conditionalFormatting>
  <conditionalFormatting sqref="J12">
    <cfRule type="cellIs" dxfId="63" priority="64" operator="greaterThan">
      <formula>1</formula>
    </cfRule>
  </conditionalFormatting>
  <conditionalFormatting sqref="BO12">
    <cfRule type="cellIs" dxfId="62" priority="63" operator="lessThan">
      <formula>1</formula>
    </cfRule>
  </conditionalFormatting>
  <conditionalFormatting sqref="I44">
    <cfRule type="cellIs" dxfId="61" priority="62" operator="greaterThan">
      <formula>1</formula>
    </cfRule>
  </conditionalFormatting>
  <conditionalFormatting sqref="BT8 BO8">
    <cfRule type="cellIs" dxfId="60" priority="61" operator="lessThan">
      <formula>1</formula>
    </cfRule>
  </conditionalFormatting>
  <conditionalFormatting sqref="BV8 BQ8 BL8 BG8 BB8 AW8 AR8 AM8 AH8 AC8">
    <cfRule type="cellIs" dxfId="59" priority="60" operator="lessThan">
      <formula>$R8</formula>
    </cfRule>
  </conditionalFormatting>
  <conditionalFormatting sqref="AZ8 BE8 BJ8">
    <cfRule type="cellIs" dxfId="58" priority="55" operator="lessThan">
      <formula>1</formula>
    </cfRule>
  </conditionalFormatting>
  <conditionalFormatting sqref="BK8">
    <cfRule type="cellIs" dxfId="57" priority="52" operator="equal">
      <formula>0</formula>
    </cfRule>
  </conditionalFormatting>
  <conditionalFormatting sqref="BU8">
    <cfRule type="cellIs" dxfId="56" priority="50" operator="equal">
      <formula>0</formula>
    </cfRule>
  </conditionalFormatting>
  <conditionalFormatting sqref="BF8">
    <cfRule type="cellIs" dxfId="55" priority="49" operator="equal">
      <formula>0</formula>
    </cfRule>
  </conditionalFormatting>
  <conditionalFormatting sqref="AB8">
    <cfRule type="cellIs" dxfId="54" priority="48" operator="equal">
      <formula>0</formula>
    </cfRule>
  </conditionalFormatting>
  <conditionalFormatting sqref="AV8">
    <cfRule type="cellIs" dxfId="53" priority="41" operator="equal">
      <formula>0</formula>
    </cfRule>
  </conditionalFormatting>
  <conditionalFormatting sqref="Z8">
    <cfRule type="cellIs" dxfId="52" priority="58" operator="lessThan">
      <formula>1</formula>
    </cfRule>
  </conditionalFormatting>
  <conditionalFormatting sqref="AA8">
    <cfRule type="cellIs" dxfId="51" priority="57" operator="lessThan">
      <formula>1</formula>
    </cfRule>
  </conditionalFormatting>
  <conditionalFormatting sqref="W8">
    <cfRule type="cellIs" dxfId="50" priority="59" operator="lessThan">
      <formula>N8</formula>
    </cfRule>
  </conditionalFormatting>
  <conditionalFormatting sqref="AQ8">
    <cfRule type="cellIs" dxfId="49" priority="56" operator="equal">
      <formula>0</formula>
    </cfRule>
  </conditionalFormatting>
  <conditionalFormatting sqref="BA8">
    <cfRule type="cellIs" dxfId="48" priority="54" operator="equal">
      <formula>0</formula>
    </cfRule>
  </conditionalFormatting>
  <conditionalFormatting sqref="BF8">
    <cfRule type="cellIs" dxfId="47" priority="53" operator="equal">
      <formula>0</formula>
    </cfRule>
  </conditionalFormatting>
  <conditionalFormatting sqref="BP8">
    <cfRule type="cellIs" dxfId="46" priority="51" operator="equal">
      <formula>0</formula>
    </cfRule>
  </conditionalFormatting>
  <conditionalFormatting sqref="AF8">
    <cfRule type="cellIs" dxfId="45" priority="47" operator="lessThan">
      <formula>1</formula>
    </cfRule>
  </conditionalFormatting>
  <conditionalFormatting sqref="AP8">
    <cfRule type="cellIs" dxfId="44" priority="45" operator="lessThan">
      <formula>1</formula>
    </cfRule>
  </conditionalFormatting>
  <conditionalFormatting sqref="AK8 AU8">
    <cfRule type="cellIs" dxfId="43" priority="46" operator="lessThan">
      <formula>1</formula>
    </cfRule>
  </conditionalFormatting>
  <conditionalFormatting sqref="AG8">
    <cfRule type="cellIs" dxfId="42" priority="44" operator="equal">
      <formula>0</formula>
    </cfRule>
  </conditionalFormatting>
  <conditionalFormatting sqref="AL8">
    <cfRule type="cellIs" dxfId="41" priority="43" operator="equal">
      <formula>0</formula>
    </cfRule>
  </conditionalFormatting>
  <conditionalFormatting sqref="AQ8">
    <cfRule type="cellIs" dxfId="40" priority="42" operator="equal">
      <formula>0</formula>
    </cfRule>
  </conditionalFormatting>
  <conditionalFormatting sqref="G8">
    <cfRule type="cellIs" dxfId="39" priority="40" operator="lessThan">
      <formula>F8</formula>
    </cfRule>
  </conditionalFormatting>
  <conditionalFormatting sqref="H8">
    <cfRule type="cellIs" dxfId="38" priority="39" operator="greaterThan">
      <formula>1</formula>
    </cfRule>
  </conditionalFormatting>
  <conditionalFormatting sqref="I8">
    <cfRule type="cellIs" dxfId="37" priority="38" operator="greaterThan">
      <formula>1</formula>
    </cfRule>
  </conditionalFormatting>
  <conditionalFormatting sqref="J8">
    <cfRule type="cellIs" dxfId="36" priority="37" operator="greaterThan">
      <formula>1</formula>
    </cfRule>
  </conditionalFormatting>
  <conditionalFormatting sqref="J20">
    <cfRule type="cellIs" dxfId="35" priority="36" operator="greaterThan">
      <formula>1</formula>
    </cfRule>
  </conditionalFormatting>
  <conditionalFormatting sqref="J19">
    <cfRule type="cellIs" dxfId="34" priority="35" operator="greaterThan">
      <formula>1</formula>
    </cfRule>
  </conditionalFormatting>
  <conditionalFormatting sqref="J22">
    <cfRule type="cellIs" dxfId="33" priority="34" operator="greaterThan">
      <formula>1</formula>
    </cfRule>
  </conditionalFormatting>
  <conditionalFormatting sqref="J44">
    <cfRule type="cellIs" dxfId="32" priority="33" operator="greaterThan">
      <formula>1</formula>
    </cfRule>
  </conditionalFormatting>
  <conditionalFormatting sqref="I33:J33">
    <cfRule type="cellIs" dxfId="31" priority="32" operator="greaterThan">
      <formula>1</formula>
    </cfRule>
  </conditionalFormatting>
  <conditionalFormatting sqref="W31">
    <cfRule type="cellIs" dxfId="30" priority="31" operator="lessThan">
      <formula>N31</formula>
    </cfRule>
  </conditionalFormatting>
  <conditionalFormatting sqref="G31">
    <cfRule type="cellIs" dxfId="29" priority="30" operator="lessThan">
      <formula>F31</formula>
    </cfRule>
  </conditionalFormatting>
  <conditionalFormatting sqref="AA31">
    <cfRule type="cellIs" dxfId="28" priority="28" operator="lessThan">
      <formula>1</formula>
    </cfRule>
  </conditionalFormatting>
  <conditionalFormatting sqref="Z31">
    <cfRule type="cellIs" dxfId="27" priority="29" operator="lessThan">
      <formula>1</formula>
    </cfRule>
  </conditionalFormatting>
  <conditionalFormatting sqref="H31">
    <cfRule type="cellIs" dxfId="26" priority="27" operator="greaterThan">
      <formula>1</formula>
    </cfRule>
  </conditionalFormatting>
  <conditionalFormatting sqref="I31">
    <cfRule type="cellIs" dxfId="25" priority="26" operator="greaterThan">
      <formula>1</formula>
    </cfRule>
  </conditionalFormatting>
  <conditionalFormatting sqref="AV31 AL31 AG31 BU31 BP31 BK31 BA31 BF31 AB31 AQ31">
    <cfRule type="cellIs" dxfId="24" priority="25" operator="equal">
      <formula>0</formula>
    </cfRule>
  </conditionalFormatting>
  <conditionalFormatting sqref="AC31 AM31 AR31 BG31 BL31 BQ31 BV31 AW31 BB31 AH31">
    <cfRule type="cellIs" dxfId="23" priority="24" operator="lessThan">
      <formula>$R31</formula>
    </cfRule>
  </conditionalFormatting>
  <conditionalFormatting sqref="AZ31 BE31 BJ31 BT31">
    <cfRule type="cellIs" dxfId="22" priority="23" operator="lessThan">
      <formula>1</formula>
    </cfRule>
  </conditionalFormatting>
  <conditionalFormatting sqref="AF31">
    <cfRule type="cellIs" dxfId="21" priority="22" operator="lessThan">
      <formula>1</formula>
    </cfRule>
  </conditionalFormatting>
  <conditionalFormatting sqref="AU31 AK31 AP31">
    <cfRule type="cellIs" dxfId="20" priority="21" operator="lessThan">
      <formula>1</formula>
    </cfRule>
  </conditionalFormatting>
  <conditionalFormatting sqref="J31">
    <cfRule type="cellIs" dxfId="19" priority="20" operator="greaterThan">
      <formula>1</formula>
    </cfRule>
  </conditionalFormatting>
  <conditionalFormatting sqref="BO31">
    <cfRule type="cellIs" dxfId="18" priority="19" operator="lessThan">
      <formula>1</formula>
    </cfRule>
  </conditionalFormatting>
  <conditionalFormatting sqref="W30">
    <cfRule type="cellIs" dxfId="17" priority="18" operator="lessThan">
      <formula>N30</formula>
    </cfRule>
  </conditionalFormatting>
  <conditionalFormatting sqref="G30">
    <cfRule type="cellIs" dxfId="16" priority="17" operator="lessThan">
      <formula>F30</formula>
    </cfRule>
  </conditionalFormatting>
  <conditionalFormatting sqref="AA30">
    <cfRule type="cellIs" dxfId="15" priority="15" operator="lessThan">
      <formula>1</formula>
    </cfRule>
  </conditionalFormatting>
  <conditionalFormatting sqref="Z30">
    <cfRule type="cellIs" dxfId="14" priority="16" operator="lessThan">
      <formula>1</formula>
    </cfRule>
  </conditionalFormatting>
  <conditionalFormatting sqref="H30">
    <cfRule type="cellIs" dxfId="13" priority="14" operator="greaterThan">
      <formula>1</formula>
    </cfRule>
  </conditionalFormatting>
  <conditionalFormatting sqref="I30">
    <cfRule type="cellIs" dxfId="12" priority="13" operator="greaterThan">
      <formula>1</formula>
    </cfRule>
  </conditionalFormatting>
  <conditionalFormatting sqref="AV30 AL30 AG30 BU30 BP30 BK30 BA30 BF30 AB30 AQ30">
    <cfRule type="cellIs" dxfId="11" priority="12" operator="equal">
      <formula>0</formula>
    </cfRule>
  </conditionalFormatting>
  <conditionalFormatting sqref="AC30 AM30 AR30 BG30 BL30 BQ30 BV30 AW30 BB30 AH30">
    <cfRule type="cellIs" dxfId="10" priority="11" operator="lessThan">
      <formula>$R30</formula>
    </cfRule>
  </conditionalFormatting>
  <conditionalFormatting sqref="AZ30 BE30 BJ30 BT30">
    <cfRule type="cellIs" dxfId="9" priority="10" operator="lessThan">
      <formula>1</formula>
    </cfRule>
  </conditionalFormatting>
  <conditionalFormatting sqref="AF30">
    <cfRule type="cellIs" dxfId="8" priority="9" operator="lessThan">
      <formula>1</formula>
    </cfRule>
  </conditionalFormatting>
  <conditionalFormatting sqref="AU30 AK30 AP30">
    <cfRule type="cellIs" dxfId="7" priority="8" operator="lessThan">
      <formula>1</formula>
    </cfRule>
  </conditionalFormatting>
  <conditionalFormatting sqref="J30">
    <cfRule type="cellIs" dxfId="6" priority="7" operator="greaterThan">
      <formula>1</formula>
    </cfRule>
  </conditionalFormatting>
  <conditionalFormatting sqref="BO30">
    <cfRule type="cellIs" dxfId="5" priority="6" operator="lessThan">
      <formula>1</formula>
    </cfRule>
  </conditionalFormatting>
  <conditionalFormatting sqref="I39">
    <cfRule type="cellIs" dxfId="4" priority="5" operator="greaterThan">
      <formula>1</formula>
    </cfRule>
  </conditionalFormatting>
  <conditionalFormatting sqref="AB14">
    <cfRule type="cellIs" dxfId="3" priority="4" operator="equal">
      <formula>0</formula>
    </cfRule>
  </conditionalFormatting>
  <conditionalFormatting sqref="AB15">
    <cfRule type="cellIs" dxfId="2" priority="3" operator="equal">
      <formula>0</formula>
    </cfRule>
  </conditionalFormatting>
  <conditionalFormatting sqref="AB16">
    <cfRule type="cellIs" dxfId="1" priority="2" operator="equal">
      <formula>0</formula>
    </cfRule>
  </conditionalFormatting>
  <conditionalFormatting sqref="AB17">
    <cfRule type="cellIs" dxfId="0" priority="1" operator="equal">
      <formula>0</formula>
    </cfRule>
  </conditionalFormatting>
  <pageMargins left="0.7" right="0.7" top="0.75" bottom="0.75" header="0.3" footer="0.3"/>
  <pageSetup paperSize="119" scale="15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29-SEP</vt:lpstr>
      <vt:lpstr>02-OCT</vt:lpstr>
      <vt:lpstr>03-OCT</vt:lpstr>
      <vt:lpstr>04-OCT</vt:lpstr>
      <vt:lpstr>05-OCT</vt:lpstr>
      <vt:lpstr>06-OCT</vt:lpstr>
      <vt:lpstr>09-OCT</vt:lpstr>
      <vt:lpstr>10-OCT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AsistProduccion</dc:creator>
  <cp:lastModifiedBy>AsistProduccion</cp:lastModifiedBy>
  <dcterms:created xsi:type="dcterms:W3CDTF">2023-10-02T15:04:35Z</dcterms:created>
  <dcterms:modified xsi:type="dcterms:W3CDTF">2023-10-10T17:53:00Z</dcterms:modified>
</cp:coreProperties>
</file>