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c88fc6b03ed712b/Documents/CWU CS 450/"/>
    </mc:Choice>
  </mc:AlternateContent>
  <xr:revisionPtr revIDLastSave="1035" documentId="8_{23961C54-B87E-449A-BB2C-92C4DF0710CF}" xr6:coauthVersionLast="47" xr6:coauthVersionMax="47" xr10:uidLastSave="{FB95B210-F550-455D-A9E4-40A01F2E10B7}"/>
  <bookViews>
    <workbookView xWindow="28680" yWindow="-120" windowWidth="29040" windowHeight="15720" activeTab="1" xr2:uid="{11899DF8-AA53-4D67-9A24-E5E7090C8DBA}"/>
  </bookViews>
  <sheets>
    <sheet name="Sheet1" sheetId="1" r:id="rId1"/>
    <sheet name="Problem 1" sheetId="2" r:id="rId2"/>
    <sheet name="Problem 2" sheetId="3" r:id="rId3"/>
    <sheet name="Problem 3" sheetId="9" r:id="rId4"/>
    <sheet name="Problem 4" sheetId="7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17" i="9" l="1"/>
  <c r="G18" i="9"/>
  <c r="A18" i="9" s="1"/>
  <c r="K18" i="9"/>
  <c r="O22" i="9"/>
  <c r="C26" i="9"/>
  <c r="O26" i="9"/>
  <c r="C27" i="9"/>
  <c r="C28" i="9"/>
  <c r="A33" i="9"/>
  <c r="A34" i="9" s="1"/>
  <c r="C33" i="9"/>
  <c r="C42" i="9" s="1"/>
  <c r="C49" i="9" s="1"/>
  <c r="E33" i="9"/>
  <c r="G33" i="9"/>
  <c r="G37" i="9" s="1"/>
  <c r="C34" i="9"/>
  <c r="C35" i="9"/>
  <c r="E37" i="9"/>
  <c r="E40" i="9"/>
  <c r="C43" i="9"/>
  <c r="C50" i="9" s="1"/>
  <c r="C44" i="9"/>
  <c r="C51" i="9" s="1"/>
  <c r="F49" i="9"/>
  <c r="H49" i="9"/>
  <c r="E56" i="9"/>
  <c r="A56" i="9" s="1"/>
  <c r="K61" i="9"/>
  <c r="G62" i="9" s="1"/>
  <c r="K62" i="9"/>
  <c r="O66" i="9"/>
  <c r="E77" i="9" s="1"/>
  <c r="C70" i="9"/>
  <c r="O70" i="9"/>
  <c r="G77" i="9" s="1"/>
  <c r="G81" i="9" s="1"/>
  <c r="C71" i="9"/>
  <c r="C78" i="9" s="1"/>
  <c r="C87" i="9" s="1"/>
  <c r="C94" i="9" s="1"/>
  <c r="C72" i="9"/>
  <c r="O74" i="9"/>
  <c r="E62" i="9" s="1"/>
  <c r="C77" i="9"/>
  <c r="C86" i="9" s="1"/>
  <c r="C93" i="9" s="1"/>
  <c r="C79" i="9"/>
  <c r="C88" i="9" s="1"/>
  <c r="C95" i="9" s="1"/>
  <c r="E84" i="9"/>
  <c r="F93" i="9"/>
  <c r="H93" i="9"/>
  <c r="K104" i="9"/>
  <c r="A105" i="9"/>
  <c r="A106" i="9" s="1"/>
  <c r="G105" i="9"/>
  <c r="K105" i="9"/>
  <c r="O109" i="9"/>
  <c r="E120" i="9" s="1"/>
  <c r="A113" i="9"/>
  <c r="S162" i="9" s="1"/>
  <c r="C113" i="9"/>
  <c r="G113" i="9"/>
  <c r="O113" i="9"/>
  <c r="G120" i="9" s="1"/>
  <c r="G124" i="9" s="1"/>
  <c r="C114" i="9"/>
  <c r="C121" i="9" s="1"/>
  <c r="C130" i="9" s="1"/>
  <c r="C137" i="9" s="1"/>
  <c r="C150" i="9" s="1"/>
  <c r="C155" i="9" s="1"/>
  <c r="C163" i="9" s="1"/>
  <c r="C171" i="9" s="1"/>
  <c r="C115" i="9"/>
  <c r="O117" i="9"/>
  <c r="C120" i="9"/>
  <c r="C129" i="9" s="1"/>
  <c r="C136" i="9" s="1"/>
  <c r="C149" i="9" s="1"/>
  <c r="C154" i="9" s="1"/>
  <c r="C162" i="9" s="1"/>
  <c r="C170" i="9" s="1"/>
  <c r="C122" i="9"/>
  <c r="C131" i="9" s="1"/>
  <c r="C138" i="9" s="1"/>
  <c r="C151" i="9" s="1"/>
  <c r="C156" i="9" s="1"/>
  <c r="C164" i="9" s="1"/>
  <c r="C172" i="9" s="1"/>
  <c r="E127" i="9"/>
  <c r="F136" i="9"/>
  <c r="H136" i="9"/>
  <c r="I136" i="9"/>
  <c r="G149" i="9"/>
  <c r="M150" i="9"/>
  <c r="G154" i="9"/>
  <c r="M154" i="9"/>
  <c r="M158" i="9"/>
  <c r="J162" i="9"/>
  <c r="Q162" i="9"/>
  <c r="G9" i="1"/>
  <c r="S17" i="7"/>
  <c r="A13" i="7"/>
  <c r="H7" i="7"/>
  <c r="K7" i="7"/>
  <c r="F7" i="7"/>
  <c r="S13" i="7"/>
  <c r="S8" i="7"/>
  <c r="S7" i="7"/>
  <c r="G24" i="1"/>
  <c r="G28" i="1" s="1"/>
  <c r="O17" i="1"/>
  <c r="E24" i="1"/>
  <c r="E28" i="1" s="1"/>
  <c r="O13" i="1"/>
  <c r="J6" i="3"/>
  <c r="F8" i="3"/>
  <c r="B8" i="3" s="1"/>
  <c r="G7" i="2"/>
  <c r="C17" i="2"/>
  <c r="C16" i="2"/>
  <c r="C15" i="2"/>
  <c r="K7" i="2"/>
  <c r="K6" i="2"/>
  <c r="G61" i="1"/>
  <c r="J68" i="1" s="1"/>
  <c r="A88" i="1"/>
  <c r="A83" i="1"/>
  <c r="S84" i="1"/>
  <c r="S83" i="1"/>
  <c r="A78" i="1"/>
  <c r="A77" i="1"/>
  <c r="C78" i="1"/>
  <c r="C77" i="1"/>
  <c r="C76" i="1"/>
  <c r="A76" i="1"/>
  <c r="C70" i="1"/>
  <c r="C69" i="1"/>
  <c r="C68" i="1"/>
  <c r="C63" i="1"/>
  <c r="C62" i="1"/>
  <c r="C61" i="1"/>
  <c r="C56" i="1"/>
  <c r="C55" i="1"/>
  <c r="C41" i="1"/>
  <c r="C54" i="1"/>
  <c r="H40" i="1"/>
  <c r="F40" i="1"/>
  <c r="C19" i="1"/>
  <c r="C26" i="1" s="1"/>
  <c r="C35" i="1" s="1"/>
  <c r="C42" i="1" s="1"/>
  <c r="C18" i="1"/>
  <c r="C25" i="1" s="1"/>
  <c r="C34" i="1" s="1"/>
  <c r="C17" i="1"/>
  <c r="C24" i="1" s="1"/>
  <c r="C33" i="1" s="1"/>
  <c r="C40" i="1" s="1"/>
  <c r="E31" i="1"/>
  <c r="K9" i="1"/>
  <c r="K8" i="1"/>
  <c r="A62" i="9" l="1"/>
  <c r="E81" i="9"/>
  <c r="A77" i="9" s="1"/>
  <c r="E100" i="9"/>
  <c r="A100" i="9" s="1"/>
  <c r="E124" i="9"/>
  <c r="A120" i="9" s="1"/>
  <c r="E143" i="9"/>
  <c r="A143" i="9" s="1"/>
  <c r="I49" i="9"/>
  <c r="G26" i="9"/>
  <c r="K170" i="9"/>
  <c r="A26" i="9"/>
  <c r="A19" i="9"/>
  <c r="E42" i="9"/>
  <c r="A42" i="9" s="1"/>
  <c r="A20" i="9"/>
  <c r="G49" i="9"/>
  <c r="E136" i="9"/>
  <c r="E129" i="9"/>
  <c r="A115" i="9"/>
  <c r="A107" i="9"/>
  <c r="H42" i="9"/>
  <c r="A35" i="9"/>
  <c r="A114" i="9"/>
  <c r="A7" i="7"/>
  <c r="A24" i="1"/>
  <c r="H53" i="1" s="1"/>
  <c r="A7" i="2"/>
  <c r="A8" i="2" s="1"/>
  <c r="G15" i="2"/>
  <c r="A9" i="2"/>
  <c r="A15" i="2"/>
  <c r="F68" i="1"/>
  <c r="E47" i="1"/>
  <c r="A47" i="1" s="1"/>
  <c r="E61" i="1" s="1"/>
  <c r="A61" i="1" s="1"/>
  <c r="A63" i="1" s="1"/>
  <c r="A9" i="1"/>
  <c r="A10" i="1" s="1"/>
  <c r="G136" i="9" l="1"/>
  <c r="A121" i="9"/>
  <c r="X170" i="9"/>
  <c r="A122" i="9"/>
  <c r="H129" i="9"/>
  <c r="A136" i="9"/>
  <c r="A44" i="9"/>
  <c r="A43" i="9"/>
  <c r="G93" i="9"/>
  <c r="A78" i="9"/>
  <c r="A79" i="9"/>
  <c r="H86" i="9"/>
  <c r="A129" i="9"/>
  <c r="E149" i="9"/>
  <c r="A149" i="9" s="1"/>
  <c r="E154" i="9"/>
  <c r="A154" i="9" s="1"/>
  <c r="A27" i="9"/>
  <c r="E49" i="9"/>
  <c r="A49" i="9" s="1"/>
  <c r="A28" i="9"/>
  <c r="F162" i="9"/>
  <c r="A70" i="9"/>
  <c r="G70" i="9"/>
  <c r="I93" i="9"/>
  <c r="Q170" i="9"/>
  <c r="A63" i="9"/>
  <c r="A64" i="9"/>
  <c r="E86" i="9"/>
  <c r="R53" i="1"/>
  <c r="H33" i="1"/>
  <c r="A25" i="1"/>
  <c r="G40" i="1"/>
  <c r="A26" i="1"/>
  <c r="A62" i="1"/>
  <c r="K53" i="1"/>
  <c r="G17" i="1"/>
  <c r="I40" i="1"/>
  <c r="A17" i="2"/>
  <c r="A16" i="2"/>
  <c r="E33" i="1"/>
  <c r="A11" i="1"/>
  <c r="A17" i="1"/>
  <c r="L68" i="1" s="1"/>
  <c r="A68" i="1" s="1"/>
  <c r="A69" i="1" s="1"/>
  <c r="A151" i="9" l="1"/>
  <c r="A150" i="9"/>
  <c r="U170" i="9"/>
  <c r="A130" i="9"/>
  <c r="A131" i="9"/>
  <c r="A156" i="9"/>
  <c r="N170" i="9"/>
  <c r="A155" i="9"/>
  <c r="A162" i="9"/>
  <c r="A137" i="9"/>
  <c r="A138" i="9"/>
  <c r="L162" i="9"/>
  <c r="A71" i="9"/>
  <c r="A72" i="9"/>
  <c r="E93" i="9"/>
  <c r="A93" i="9" s="1"/>
  <c r="A86" i="9"/>
  <c r="A50" i="9"/>
  <c r="A51" i="9"/>
  <c r="A33" i="1"/>
  <c r="A35" i="1" s="1"/>
  <c r="A70" i="1"/>
  <c r="E53" i="1"/>
  <c r="A19" i="1"/>
  <c r="E40" i="1"/>
  <c r="A40" i="1" s="1"/>
  <c r="A41" i="1" s="1"/>
  <c r="N53" i="1"/>
  <c r="A18" i="1"/>
  <c r="A94" i="9" l="1"/>
  <c r="A95" i="9"/>
  <c r="F170" i="9"/>
  <c r="A170" i="9" s="1"/>
  <c r="A163" i="9"/>
  <c r="A164" i="9"/>
  <c r="A88" i="9"/>
  <c r="A87" i="9"/>
  <c r="A34" i="1"/>
  <c r="A42" i="1"/>
  <c r="A54" i="1"/>
  <c r="A172" i="9" l="1"/>
  <c r="A171" i="9"/>
  <c r="A55" i="1"/>
  <c r="A56" i="1"/>
</calcChain>
</file>

<file path=xl/sharedStrings.xml><?xml version="1.0" encoding="utf-8"?>
<sst xmlns="http://schemas.openxmlformats.org/spreadsheetml/2006/main" count="379" uniqueCount="107">
  <si>
    <t>Braeden Olney</t>
  </si>
  <si>
    <t>CS450</t>
  </si>
  <si>
    <t>Propogation Delay</t>
  </si>
  <si>
    <t>Distance</t>
  </si>
  <si>
    <t>/</t>
  </si>
  <si>
    <t>Seconds (s)</t>
  </si>
  <si>
    <t>Optical</t>
  </si>
  <si>
    <t>Cooper</t>
  </si>
  <si>
    <t>RTT</t>
  </si>
  <si>
    <t>Vacuum</t>
  </si>
  <si>
    <t>*</t>
  </si>
  <si>
    <t>Distance (m)</t>
  </si>
  <si>
    <t>C (m/s)</t>
  </si>
  <si>
    <t>Speed of Light Constants (m/s)</t>
  </si>
  <si>
    <t>Progogation Delay (s)</t>
  </si>
  <si>
    <t>Transmit Time</t>
  </si>
  <si>
    <t>File Size (B)</t>
  </si>
  <si>
    <t>Bandwidth (bps)</t>
  </si>
  <si>
    <t>File Size (b)</t>
  </si>
  <si>
    <t>Total Latency</t>
  </si>
  <si>
    <t>Queue (s)</t>
  </si>
  <si>
    <t>Transmit Time (s)</t>
  </si>
  <si>
    <t>+</t>
  </si>
  <si>
    <t>milliseconds (ms)</t>
  </si>
  <si>
    <t>microseconds (us)</t>
  </si>
  <si>
    <t>Total Transfer Time over One Link</t>
  </si>
  <si>
    <t>2 RTT Handshake (s)</t>
  </si>
  <si>
    <t>Propogation Delay (s)</t>
  </si>
  <si>
    <t>Number of Packets</t>
  </si>
  <si>
    <t>MSS ( B)</t>
  </si>
  <si>
    <t>X</t>
  </si>
  <si>
    <t>Interpacket Delay</t>
  </si>
  <si>
    <t>Total Transfer Time with 1 RTT</t>
  </si>
  <si>
    <t># of packets - 1</t>
  </si>
  <si>
    <t>"+("</t>
  </si>
  <si>
    <t>1 RTT InterPacket Delay (s)</t>
  </si>
  <si>
    <t>")+"</t>
  </si>
  <si>
    <t># of Packets</t>
  </si>
  <si>
    <t>Switch Delay (s)</t>
  </si>
  <si>
    <t>RTT for Circuit with 2 Links and 1 Switch</t>
  </si>
  <si>
    <t>Link 1 RTT (s)</t>
  </si>
  <si>
    <t>Link 2 RTT (s)</t>
  </si>
  <si>
    <t>Total Transfer Time for Cuircuit with 2 Links</t>
  </si>
  <si>
    <t>and 1 Switch and a 2 RTT Handshake</t>
  </si>
  <si>
    <t>2 Circuit RTT Handshake (s)</t>
  </si>
  <si>
    <t>Link1 Transmit Time</t>
  </si>
  <si>
    <t>"+"Link1 Propogation Delay (s)</t>
  </si>
  <si>
    <t>Switch Delay(s)</t>
  </si>
  <si>
    <t>Link2 Transmit Time</t>
  </si>
  <si>
    <t>"+"Link2 Propogation Delay (s)</t>
  </si>
  <si>
    <t>Delay x Bandwidth (1 way)</t>
  </si>
  <si>
    <t>(Distance</t>
  </si>
  <si>
    <t>Speed of Light (m/s)</t>
  </si>
  <si>
    <t>)*</t>
  </si>
  <si>
    <t>bits</t>
  </si>
  <si>
    <t>Delay x Bandwidth (round trip)</t>
  </si>
  <si>
    <t>*(</t>
  </si>
  <si>
    <t>Bandwidth(bps)</t>
  </si>
  <si>
    <t>Switch Delay Entire file</t>
  </si>
  <si>
    <t>2*Swtich Delay(s)</t>
  </si>
  <si>
    <t>GB</t>
  </si>
  <si>
    <t>"--&gt;"</t>
  </si>
  <si>
    <t>Bytes</t>
  </si>
  <si>
    <r>
      <t>Question 1.</t>
    </r>
    <r>
      <rPr>
        <b/>
        <sz val="7"/>
        <color theme="1"/>
        <rFont val="Times New Roman"/>
        <family val="1"/>
      </rPr>
      <t xml:space="preserve">   </t>
    </r>
    <r>
      <rPr>
        <b/>
        <sz val="12"/>
        <color theme="1"/>
        <rFont val="Calibri"/>
        <family val="2"/>
        <scheme val="minor"/>
      </rPr>
      <t>Calculate the propagation delay and RTT for a 90 m Wi-Fi link.</t>
    </r>
  </si>
  <si>
    <r>
      <t>Question 2.</t>
    </r>
    <r>
      <rPr>
        <b/>
        <sz val="7"/>
        <color theme="1"/>
        <rFont val="Times New Roman"/>
        <family val="1"/>
      </rPr>
      <t xml:space="preserve">   </t>
    </r>
    <r>
      <rPr>
        <b/>
        <sz val="12"/>
        <color theme="1"/>
        <rFont val="Calibri"/>
        <family val="2"/>
        <scheme val="minor"/>
      </rPr>
      <t>How many IP packets will it take to transfer a 10 MB file?</t>
    </r>
  </si>
  <si>
    <r>
      <t>Question 1.</t>
    </r>
    <r>
      <rPr>
        <b/>
        <sz val="7"/>
        <color theme="1"/>
        <rFont val="Times New Roman"/>
        <family val="1"/>
      </rPr>
      <t xml:space="preserve">   </t>
    </r>
    <r>
      <rPr>
        <b/>
        <sz val="12"/>
        <color theme="1"/>
        <rFont val="Calibri"/>
        <family val="2"/>
        <scheme val="minor"/>
      </rPr>
      <t>What is the total time required to send a 200 GB file over the below network?</t>
    </r>
  </si>
  <si>
    <r>
      <t>·</t>
    </r>
    <r>
      <rPr>
        <sz val="7"/>
        <color theme="1"/>
        <rFont val="Times New Roman"/>
        <family val="1"/>
      </rPr>
      <t xml:space="preserve">       </t>
    </r>
    <r>
      <rPr>
        <b/>
        <sz val="12"/>
        <color theme="1"/>
        <rFont val="Calibri"/>
        <family val="2"/>
        <scheme val="minor"/>
      </rPr>
      <t>The 95 m copper link has a 10 Gbps bandwidth</t>
    </r>
  </si>
  <si>
    <r>
      <t>·</t>
    </r>
    <r>
      <rPr>
        <sz val="7"/>
        <color theme="1"/>
        <rFont val="Times New Roman"/>
        <family val="1"/>
      </rPr>
      <t xml:space="preserve">       </t>
    </r>
    <r>
      <rPr>
        <b/>
        <sz val="12"/>
        <color theme="1"/>
        <rFont val="Calibri"/>
        <family val="2"/>
        <scheme val="minor"/>
      </rPr>
      <t>The 500 km fiber link has a 40 Gbps bandwidth.</t>
    </r>
  </si>
  <si>
    <r>
      <t>·</t>
    </r>
    <r>
      <rPr>
        <sz val="7"/>
        <color theme="1"/>
        <rFont val="Times New Roman"/>
        <family val="1"/>
      </rPr>
      <t xml:space="preserve">       </t>
    </r>
    <r>
      <rPr>
        <b/>
        <sz val="12"/>
        <color theme="1"/>
        <rFont val="Calibri"/>
        <family val="2"/>
        <scheme val="minor"/>
      </rPr>
      <t>The 60 m Wi-Fi link has a 1 Gbps bandwidth</t>
    </r>
  </si>
  <si>
    <r>
      <t>·</t>
    </r>
    <r>
      <rPr>
        <sz val="7"/>
        <color theme="1"/>
        <rFont val="Times New Roman"/>
        <family val="1"/>
      </rPr>
      <t xml:space="preserve">       </t>
    </r>
    <r>
      <rPr>
        <b/>
        <sz val="12"/>
        <color theme="1"/>
        <rFont val="Calibri"/>
        <family val="2"/>
        <scheme val="minor"/>
      </rPr>
      <t>Switch 1 is a store-and-forward switch that introduces as 55 µs delay between packets.</t>
    </r>
  </si>
  <si>
    <r>
      <t>·</t>
    </r>
    <r>
      <rPr>
        <sz val="7"/>
        <color theme="1"/>
        <rFont val="Times New Roman"/>
        <family val="1"/>
      </rPr>
      <t xml:space="preserve">       </t>
    </r>
    <r>
      <rPr>
        <b/>
        <sz val="12"/>
        <color theme="1"/>
        <rFont val="Calibri"/>
        <family val="2"/>
        <scheme val="minor"/>
      </rPr>
      <t>Switch 2 is a store-and-forward switch that introduces as 45 µs delay between packets.</t>
    </r>
  </si>
  <si>
    <r>
      <t>·</t>
    </r>
    <r>
      <rPr>
        <sz val="7"/>
        <color theme="1"/>
        <rFont val="Times New Roman"/>
        <family val="1"/>
      </rPr>
      <t xml:space="preserve">       </t>
    </r>
    <r>
      <rPr>
        <b/>
        <sz val="12"/>
        <color theme="1"/>
        <rFont val="Calibri"/>
        <family val="2"/>
        <scheme val="minor"/>
      </rPr>
      <t>A 2 RTT handshake is needed before data can be transmitted.</t>
    </r>
  </si>
  <si>
    <t>Gbps</t>
  </si>
  <si>
    <t>bps</t>
  </si>
  <si>
    <t>10Gbps</t>
  </si>
  <si>
    <t>500km</t>
  </si>
  <si>
    <t>Fiber</t>
  </si>
  <si>
    <t>40Gbps</t>
  </si>
  <si>
    <t>km</t>
  </si>
  <si>
    <t>"--&gt;</t>
  </si>
  <si>
    <t>m</t>
  </si>
  <si>
    <t>60m</t>
  </si>
  <si>
    <t>WIFI</t>
  </si>
  <si>
    <t>1Gbps</t>
  </si>
  <si>
    <t>95m</t>
  </si>
  <si>
    <t>Switch 1</t>
  </si>
  <si>
    <t>55 µs</t>
  </si>
  <si>
    <t>Switch 2</t>
  </si>
  <si>
    <t>45 µs</t>
  </si>
  <si>
    <t>2 RTT Handshake</t>
  </si>
  <si>
    <t>Total Transfer Time for Cuircuit with 3 Links</t>
  </si>
  <si>
    <t>Switch 1 Delay(s)</t>
  </si>
  <si>
    <t>Switch 2 Delay(s)</t>
  </si>
  <si>
    <t>Link3 Transmit Time</t>
  </si>
  <si>
    <t>"+"Link3 Propogation Delay (s)</t>
  </si>
  <si>
    <t>µs</t>
  </si>
  <si>
    <t>s</t>
  </si>
  <si>
    <r>
      <t>Question 4.</t>
    </r>
    <r>
      <rPr>
        <b/>
        <sz val="7"/>
        <color theme="1"/>
        <rFont val="Times New Roman"/>
        <family val="1"/>
      </rPr>
      <t xml:space="preserve">   </t>
    </r>
    <r>
      <rPr>
        <b/>
        <sz val="12"/>
        <color theme="1"/>
        <rFont val="Calibri"/>
        <family val="2"/>
        <scheme val="minor"/>
      </rPr>
      <t>If a sender began transmitting data on a 300 km fiber link with a bandwidth of 10 GB, how many bits could be transmitted before the sender receives the first response from the receiver?</t>
    </r>
  </si>
  <si>
    <t>(Distance (m)</t>
  </si>
  <si>
    <t>Switch 1 Delay Entire file</t>
  </si>
  <si>
    <t>Switch 2 Delay Entire file</t>
  </si>
  <si>
    <t>RTT for Circuit with 3 Links and 2 Switch</t>
  </si>
  <si>
    <t>Switch Delay</t>
  </si>
  <si>
    <t>Link 3 RTT</t>
  </si>
  <si>
    <t>and 2 Switch and a 2 RTT Handshake</t>
  </si>
  <si>
    <t>Round Trip = 2*Delayxbandwidth</t>
  </si>
  <si>
    <t xml:space="preserve">bits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</si>
</sst>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_);_(* \(#,##0\);_(* &quot;-&quot;??_);_(@_)"/>
    <numFmt numFmtId="165" formatCode="0.000000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111111"/>
      <name val="Roboto"/>
    </font>
    <font>
      <b/>
      <sz val="15"/>
      <color rgb="FF444444"/>
      <name val="Roboto"/>
    </font>
    <font>
      <b/>
      <sz val="12"/>
      <color theme="1"/>
      <name val="Calibri"/>
      <family val="2"/>
      <scheme val="minor"/>
    </font>
    <font>
      <b/>
      <sz val="7"/>
      <color theme="1"/>
      <name val="Times New Roman"/>
      <family val="1"/>
    </font>
    <font>
      <sz val="13"/>
      <color rgb="FF111111"/>
      <name val="Courier New"/>
      <family val="3"/>
    </font>
    <font>
      <sz val="12"/>
      <color theme="1"/>
      <name val="Symbol"/>
      <family val="1"/>
      <charset val="2"/>
    </font>
    <font>
      <sz val="7"/>
      <color theme="1"/>
      <name val="Times New Roman"/>
      <family val="1"/>
    </font>
    <font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</cellStyleXfs>
  <cellXfs count="47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1" fillId="0" borderId="0" xfId="0" applyFont="1" applyAlignment="1">
      <alignment horizontal="center"/>
    </xf>
    <xf numFmtId="0" fontId="1" fillId="4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7" borderId="1" xfId="0" applyFill="1" applyBorder="1" applyAlignment="1">
      <alignment horizontal="center"/>
    </xf>
    <xf numFmtId="11" fontId="0" fillId="7" borderId="1" xfId="0" applyNumberFormat="1" applyFill="1" applyBorder="1" applyAlignment="1">
      <alignment horizontal="center"/>
    </xf>
    <xf numFmtId="0" fontId="0" fillId="5" borderId="0" xfId="0" applyFill="1" applyAlignment="1">
      <alignment horizontal="center"/>
    </xf>
    <xf numFmtId="11" fontId="0" fillId="5" borderId="0" xfId="0" applyNumberFormat="1" applyFill="1" applyAlignment="1">
      <alignment horizontal="center"/>
    </xf>
    <xf numFmtId="0" fontId="0" fillId="4" borderId="0" xfId="0" applyFill="1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horizontal="left" vertical="center" indent="5"/>
    </xf>
    <xf numFmtId="3" fontId="6" fillId="0" borderId="0" xfId="0" applyNumberFormat="1" applyFont="1"/>
    <xf numFmtId="3" fontId="0" fillId="6" borderId="0" xfId="0" applyNumberFormat="1" applyFill="1" applyAlignment="1">
      <alignment horizontal="center"/>
    </xf>
    <xf numFmtId="0" fontId="7" fillId="0" borderId="0" xfId="0" applyFont="1" applyAlignment="1">
      <alignment horizontal="left" vertical="center" indent="7"/>
    </xf>
    <xf numFmtId="2" fontId="0" fillId="3" borderId="0" xfId="0" applyNumberFormat="1" applyFill="1" applyAlignment="1">
      <alignment horizontal="center"/>
    </xf>
    <xf numFmtId="2" fontId="0" fillId="5" borderId="0" xfId="0" applyNumberFormat="1" applyFill="1" applyAlignment="1">
      <alignment horizontal="center"/>
    </xf>
    <xf numFmtId="4" fontId="0" fillId="3" borderId="0" xfId="0" applyNumberFormat="1" applyFill="1" applyAlignment="1">
      <alignment horizontal="center"/>
    </xf>
    <xf numFmtId="4" fontId="0" fillId="5" borderId="0" xfId="0" applyNumberFormat="1" applyFill="1" applyAlignment="1">
      <alignment horizontal="center"/>
    </xf>
    <xf numFmtId="0" fontId="0" fillId="2" borderId="0" xfId="0" applyFill="1"/>
    <xf numFmtId="3" fontId="0" fillId="3" borderId="0" xfId="0" applyNumberFormat="1" applyFill="1"/>
    <xf numFmtId="3" fontId="0" fillId="5" borderId="0" xfId="0" applyNumberFormat="1" applyFill="1" applyAlignment="1">
      <alignment horizontal="center"/>
    </xf>
    <xf numFmtId="164" fontId="0" fillId="3" borderId="0" xfId="1" applyNumberFormat="1" applyFont="1" applyFill="1"/>
    <xf numFmtId="0" fontId="0" fillId="8" borderId="0" xfId="0" applyFill="1"/>
    <xf numFmtId="164" fontId="0" fillId="5" borderId="0" xfId="0" applyNumberFormat="1" applyFill="1" applyAlignment="1">
      <alignment horizontal="center"/>
    </xf>
    <xf numFmtId="165" fontId="0" fillId="5" borderId="0" xfId="0" applyNumberFormat="1" applyFill="1" applyAlignment="1">
      <alignment horizontal="center"/>
    </xf>
    <xf numFmtId="3" fontId="0" fillId="3" borderId="0" xfId="0" applyNumberFormat="1" applyFill="1" applyAlignment="1">
      <alignment horizontal="center"/>
    </xf>
    <xf numFmtId="0" fontId="0" fillId="0" borderId="0" xfId="0" applyAlignment="1">
      <alignment vertical="center"/>
    </xf>
    <xf numFmtId="0" fontId="0" fillId="9" borderId="0" xfId="0" applyFill="1" applyAlignment="1">
      <alignment horizontal="center"/>
    </xf>
    <xf numFmtId="0" fontId="0" fillId="10" borderId="0" xfId="0" applyFill="1"/>
    <xf numFmtId="165" fontId="0" fillId="3" borderId="0" xfId="2" applyNumberFormat="1" applyFont="1" applyFill="1"/>
    <xf numFmtId="164" fontId="0" fillId="3" borderId="0" xfId="2" applyNumberFormat="1" applyFont="1" applyFill="1"/>
    <xf numFmtId="43" fontId="0" fillId="3" borderId="0" xfId="2" applyFont="1" applyFill="1" applyAlignment="1">
      <alignment horizontal="center"/>
    </xf>
    <xf numFmtId="0" fontId="0" fillId="2" borderId="0" xfId="0" applyFill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4" borderId="0" xfId="0" applyFill="1" applyAlignment="1">
      <alignment horizontal="center"/>
    </xf>
    <xf numFmtId="0" fontId="0" fillId="3" borderId="1" xfId="0" applyFill="1" applyBorder="1" applyAlignment="1">
      <alignment horizontal="center"/>
    </xf>
    <xf numFmtId="11" fontId="0" fillId="6" borderId="0" xfId="0" applyNumberFormat="1" applyFill="1" applyAlignment="1">
      <alignment horizontal="center"/>
    </xf>
    <xf numFmtId="0" fontId="0" fillId="10" borderId="0" xfId="0" applyFill="1" applyAlignment="1">
      <alignment horizontal="center"/>
    </xf>
    <xf numFmtId="0" fontId="0" fillId="9" borderId="0" xfId="0" applyFill="1" applyAlignment="1">
      <alignment horizontal="center"/>
    </xf>
    <xf numFmtId="164" fontId="0" fillId="0" borderId="0" xfId="2" applyNumberFormat="1" applyFont="1" applyAlignment="1">
      <alignment horizontal="center"/>
    </xf>
    <xf numFmtId="43" fontId="0" fillId="10" borderId="0" xfId="0" applyNumberFormat="1" applyFill="1" applyAlignment="1">
      <alignment horizontal="center"/>
    </xf>
    <xf numFmtId="43" fontId="0" fillId="0" borderId="0" xfId="1" applyFont="1" applyAlignment="1">
      <alignment horizontal="center"/>
    </xf>
  </cellXfs>
  <cellStyles count="3">
    <cellStyle name="Comma" xfId="1" builtinId="3"/>
    <cellStyle name="Comma 2" xfId="2" xr:uid="{E7D6A3C1-815E-4762-8E98-334EF9A0ED6B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E045D-B7AA-4063-83DF-55DF308BE53D}">
  <dimension ref="A1:S88"/>
  <sheetViews>
    <sheetView topLeftCell="A4" zoomScale="70" zoomScaleNormal="70" workbookViewId="0">
      <selection activeCell="G10" sqref="G10"/>
    </sheetView>
  </sheetViews>
  <sheetFormatPr defaultRowHeight="14.4" x14ac:dyDescent="0.3"/>
  <cols>
    <col min="1" max="2" width="8.88671875" style="1"/>
    <col min="3" max="3" width="15.88671875" style="1" customWidth="1"/>
    <col min="4" max="4" width="8.88671875" style="1" customWidth="1"/>
    <col min="5" max="5" width="17.21875" style="1" bestFit="1" customWidth="1"/>
    <col min="6" max="6" width="8.88671875" style="1"/>
    <col min="7" max="7" width="17.5546875" style="1" bestFit="1" customWidth="1"/>
    <col min="8" max="8" width="8.88671875" style="1"/>
    <col min="9" max="9" width="11" style="1" bestFit="1" customWidth="1"/>
    <col min="10" max="10" width="8.88671875" style="1"/>
    <col min="11" max="11" width="11.21875" style="1" customWidth="1"/>
    <col min="12" max="12" width="12" style="1" bestFit="1" customWidth="1"/>
    <col min="13" max="14" width="11" style="1" bestFit="1" customWidth="1"/>
    <col min="15" max="15" width="29.33203125" style="1" customWidth="1"/>
    <col min="16" max="17" width="8.88671875" style="1"/>
    <col min="18" max="18" width="11" style="1" bestFit="1" customWidth="1"/>
    <col min="19" max="16384" width="8.88671875" style="1"/>
  </cols>
  <sheetData>
    <row r="1" spans="1:15" x14ac:dyDescent="0.3">
      <c r="A1" s="38" t="s">
        <v>0</v>
      </c>
      <c r="B1" s="38"/>
      <c r="C1" s="1" t="s">
        <v>1</v>
      </c>
    </row>
    <row r="7" spans="1:15" x14ac:dyDescent="0.3">
      <c r="A7" s="36" t="s">
        <v>2</v>
      </c>
      <c r="B7" s="36"/>
      <c r="C7" s="36"/>
      <c r="E7" s="5" t="s">
        <v>11</v>
      </c>
      <c r="F7" s="4" t="s">
        <v>4</v>
      </c>
      <c r="G7" s="5" t="s">
        <v>12</v>
      </c>
      <c r="I7" s="40" t="s">
        <v>13</v>
      </c>
      <c r="J7" s="40"/>
      <c r="K7" s="40"/>
    </row>
    <row r="8" spans="1:15" x14ac:dyDescent="0.3">
      <c r="I8" s="7" t="s">
        <v>6</v>
      </c>
      <c r="J8" s="7"/>
      <c r="K8" s="8">
        <f>200000000</f>
        <v>200000000</v>
      </c>
    </row>
    <row r="9" spans="1:15" x14ac:dyDescent="0.3">
      <c r="A9" s="38">
        <f>E9/G9</f>
        <v>1.7499999999999998E-5</v>
      </c>
      <c r="B9" s="38"/>
      <c r="C9" s="1" t="s">
        <v>5</v>
      </c>
      <c r="E9" s="9">
        <v>3500</v>
      </c>
      <c r="F9" s="3" t="s">
        <v>4</v>
      </c>
      <c r="G9" s="10">
        <f>K8</f>
        <v>200000000</v>
      </c>
      <c r="I9" s="7" t="s">
        <v>7</v>
      </c>
      <c r="J9" s="7"/>
      <c r="K9" s="8">
        <f>230000000</f>
        <v>230000000</v>
      </c>
    </row>
    <row r="10" spans="1:15" x14ac:dyDescent="0.3">
      <c r="A10" s="38">
        <f>A9*1000</f>
        <v>1.7499999999999998E-2</v>
      </c>
      <c r="B10" s="38"/>
      <c r="C10" s="1" t="s">
        <v>23</v>
      </c>
      <c r="I10" s="7" t="s">
        <v>9</v>
      </c>
      <c r="J10" s="7"/>
      <c r="K10" s="8">
        <v>300000000</v>
      </c>
    </row>
    <row r="11" spans="1:15" x14ac:dyDescent="0.3">
      <c r="A11" s="38">
        <f>A9*1000*1000</f>
        <v>17.499999999999996</v>
      </c>
      <c r="B11" s="38"/>
      <c r="C11" s="1" t="s">
        <v>24</v>
      </c>
      <c r="M11" s="2" t="s">
        <v>60</v>
      </c>
      <c r="N11" s="2" t="s">
        <v>61</v>
      </c>
      <c r="O11" s="2" t="s">
        <v>62</v>
      </c>
    </row>
    <row r="13" spans="1:15" x14ac:dyDescent="0.3">
      <c r="M13" s="9">
        <v>200</v>
      </c>
      <c r="O13" s="18">
        <f>M13*1024*1024*1024</f>
        <v>214748364800</v>
      </c>
    </row>
    <row r="15" spans="1:15" x14ac:dyDescent="0.3">
      <c r="A15" s="36" t="s">
        <v>8</v>
      </c>
      <c r="B15" s="36"/>
      <c r="C15" s="36"/>
      <c r="E15" s="5">
        <v>2</v>
      </c>
      <c r="F15" s="4" t="s">
        <v>10</v>
      </c>
      <c r="G15" s="39" t="s">
        <v>14</v>
      </c>
      <c r="H15" s="39"/>
      <c r="M15" s="2" t="s">
        <v>72</v>
      </c>
      <c r="N15" s="2" t="s">
        <v>61</v>
      </c>
      <c r="O15" s="2" t="s">
        <v>73</v>
      </c>
    </row>
    <row r="17" spans="1:15" x14ac:dyDescent="0.3">
      <c r="A17" s="38">
        <f>2*A9</f>
        <v>3.4999999999999997E-5</v>
      </c>
      <c r="B17" s="38"/>
      <c r="C17" s="1" t="str">
        <f>C9</f>
        <v>Seconds (s)</v>
      </c>
      <c r="E17" s="6">
        <v>2</v>
      </c>
      <c r="F17" s="3" t="s">
        <v>10</v>
      </c>
      <c r="G17" s="41">
        <f>A9</f>
        <v>1.7499999999999998E-5</v>
      </c>
      <c r="H17" s="41"/>
      <c r="M17" s="9">
        <v>10</v>
      </c>
      <c r="O17" s="20">
        <f>M17*1000*1000*1000</f>
        <v>10000000000</v>
      </c>
    </row>
    <row r="18" spans="1:15" x14ac:dyDescent="0.3">
      <c r="A18" s="38">
        <f>A17*1000</f>
        <v>3.4999999999999996E-2</v>
      </c>
      <c r="B18" s="38"/>
      <c r="C18" s="1" t="str">
        <f>C10</f>
        <v>milliseconds (ms)</v>
      </c>
      <c r="M18" s="12"/>
    </row>
    <row r="19" spans="1:15" x14ac:dyDescent="0.3">
      <c r="A19" s="38">
        <f>A17*1000*1000</f>
        <v>34.999999999999993</v>
      </c>
      <c r="B19" s="38"/>
      <c r="C19" s="1" t="str">
        <f>C11</f>
        <v>microseconds (us)</v>
      </c>
    </row>
    <row r="22" spans="1:15" x14ac:dyDescent="0.3">
      <c r="A22" s="36" t="s">
        <v>15</v>
      </c>
      <c r="B22" s="36"/>
      <c r="C22" s="36"/>
      <c r="E22" s="5" t="s">
        <v>16</v>
      </c>
      <c r="F22" s="4" t="s">
        <v>4</v>
      </c>
      <c r="G22" s="39" t="s">
        <v>17</v>
      </c>
      <c r="H22" s="39"/>
    </row>
    <row r="24" spans="1:15" ht="19.2" x14ac:dyDescent="0.35">
      <c r="A24" s="38">
        <f>E28/G24</f>
        <v>171.79869184</v>
      </c>
      <c r="B24" s="38"/>
      <c r="C24" s="1" t="str">
        <f>C17</f>
        <v>Seconds (s)</v>
      </c>
      <c r="E24" s="19">
        <f>O13</f>
        <v>214748364800</v>
      </c>
      <c r="F24" s="3" t="s">
        <v>4</v>
      </c>
      <c r="G24" s="21">
        <f>O17</f>
        <v>10000000000</v>
      </c>
      <c r="L24" s="13"/>
    </row>
    <row r="25" spans="1:15" x14ac:dyDescent="0.3">
      <c r="A25" s="38">
        <f>A24*1000</f>
        <v>171798.69184000001</v>
      </c>
      <c r="B25" s="38"/>
      <c r="C25" s="1" t="str">
        <f>C18</f>
        <v>milliseconds (ms)</v>
      </c>
    </row>
    <row r="26" spans="1:15" x14ac:dyDescent="0.3">
      <c r="A26" s="38">
        <f>A24*1000*1000</f>
        <v>171798691.84</v>
      </c>
      <c r="B26" s="38"/>
      <c r="C26" s="1" t="str">
        <f>C19</f>
        <v>microseconds (us)</v>
      </c>
      <c r="E26" s="5" t="s">
        <v>18</v>
      </c>
      <c r="F26" s="4" t="s">
        <v>4</v>
      </c>
      <c r="G26" s="39" t="s">
        <v>17</v>
      </c>
      <c r="H26" s="39"/>
    </row>
    <row r="28" spans="1:15" x14ac:dyDescent="0.3">
      <c r="E28" s="6">
        <f>E24*8</f>
        <v>1717986918400</v>
      </c>
      <c r="F28" s="3" t="s">
        <v>4</v>
      </c>
      <c r="G28" s="6">
        <f>G24</f>
        <v>10000000000</v>
      </c>
    </row>
    <row r="31" spans="1:15" x14ac:dyDescent="0.3">
      <c r="A31" s="36" t="s">
        <v>19</v>
      </c>
      <c r="B31" s="36"/>
      <c r="C31" s="36"/>
      <c r="E31" s="39" t="str">
        <f>G15</f>
        <v>Progogation Delay (s)</v>
      </c>
      <c r="F31" s="39"/>
      <c r="G31" s="5"/>
      <c r="H31" s="5" t="s">
        <v>21</v>
      </c>
      <c r="I31" s="5"/>
      <c r="J31" s="5"/>
      <c r="K31" s="5" t="s">
        <v>20</v>
      </c>
    </row>
    <row r="33" spans="1:12" x14ac:dyDescent="0.3">
      <c r="A33" s="38">
        <f>E33+H33+K33</f>
        <v>171.79870934000002</v>
      </c>
      <c r="B33" s="38"/>
      <c r="C33" s="1" t="str">
        <f>C24</f>
        <v>Seconds (s)</v>
      </c>
      <c r="E33" s="6">
        <f>A9</f>
        <v>1.7499999999999998E-5</v>
      </c>
      <c r="F33" s="37" t="s">
        <v>22</v>
      </c>
      <c r="G33" s="37"/>
      <c r="H33" s="6">
        <f>A24</f>
        <v>171.79869184</v>
      </c>
      <c r="I33" s="37" t="s">
        <v>22</v>
      </c>
      <c r="J33" s="37"/>
      <c r="K33" s="9">
        <v>0</v>
      </c>
    </row>
    <row r="34" spans="1:12" x14ac:dyDescent="0.3">
      <c r="A34" s="38">
        <f>A33*1000</f>
        <v>171798.70934000003</v>
      </c>
      <c r="B34" s="38"/>
      <c r="C34" s="1" t="str">
        <f>C25</f>
        <v>milliseconds (ms)</v>
      </c>
    </row>
    <row r="35" spans="1:12" x14ac:dyDescent="0.3">
      <c r="A35" s="38">
        <f>A33*1000*1000</f>
        <v>171798709.34000003</v>
      </c>
      <c r="B35" s="38"/>
      <c r="C35" s="1" t="str">
        <f>C26</f>
        <v>microseconds (us)</v>
      </c>
    </row>
    <row r="38" spans="1:12" x14ac:dyDescent="0.3">
      <c r="A38" s="36" t="s">
        <v>25</v>
      </c>
      <c r="B38" s="36"/>
      <c r="C38" s="36"/>
      <c r="E38" s="39" t="s">
        <v>26</v>
      </c>
      <c r="F38" s="39"/>
      <c r="G38" s="5" t="s">
        <v>22</v>
      </c>
      <c r="H38" s="39" t="s">
        <v>21</v>
      </c>
      <c r="I38" s="39"/>
      <c r="J38" s="5" t="s">
        <v>22</v>
      </c>
      <c r="K38" s="39" t="s">
        <v>27</v>
      </c>
      <c r="L38" s="39"/>
    </row>
    <row r="40" spans="1:12" x14ac:dyDescent="0.3">
      <c r="A40" s="38">
        <f>E40+G40+I40</f>
        <v>171.79877934000001</v>
      </c>
      <c r="B40" s="38"/>
      <c r="C40" s="1" t="str">
        <f>C33</f>
        <v>Seconds (s)</v>
      </c>
      <c r="E40" s="6">
        <f>2*A17</f>
        <v>6.9999999999999994E-5</v>
      </c>
      <c r="F40" s="1" t="str">
        <f>F33</f>
        <v>+</v>
      </c>
      <c r="G40" s="6">
        <f>A24</f>
        <v>171.79869184</v>
      </c>
      <c r="H40" s="1" t="str">
        <f>F33</f>
        <v>+</v>
      </c>
      <c r="I40" s="6">
        <f>A9</f>
        <v>1.7499999999999998E-5</v>
      </c>
    </row>
    <row r="41" spans="1:12" x14ac:dyDescent="0.3">
      <c r="A41" s="38">
        <f>A40*1000</f>
        <v>171798.77934000001</v>
      </c>
      <c r="B41" s="38"/>
      <c r="C41" s="1" t="str">
        <f>C34</f>
        <v>milliseconds (ms)</v>
      </c>
    </row>
    <row r="42" spans="1:12" x14ac:dyDescent="0.3">
      <c r="A42" s="38">
        <f>A40*1000*1000</f>
        <v>171798779.34</v>
      </c>
      <c r="B42" s="38"/>
      <c r="C42" s="1" t="str">
        <f>C35</f>
        <v>microseconds (us)</v>
      </c>
    </row>
    <row r="45" spans="1:12" x14ac:dyDescent="0.3">
      <c r="A45" s="36" t="s">
        <v>28</v>
      </c>
      <c r="B45" s="36"/>
      <c r="C45" s="36"/>
      <c r="E45" s="5" t="s">
        <v>16</v>
      </c>
      <c r="F45" s="5" t="s">
        <v>4</v>
      </c>
      <c r="G45" s="5" t="s">
        <v>29</v>
      </c>
    </row>
    <row r="47" spans="1:12" x14ac:dyDescent="0.3">
      <c r="A47" s="38">
        <f>_xlfn.CEILING.MATH(E47/G47)</f>
        <v>147087922</v>
      </c>
      <c r="B47" s="38"/>
      <c r="E47" s="6">
        <f>E24</f>
        <v>214748364800</v>
      </c>
      <c r="F47" s="1" t="s">
        <v>4</v>
      </c>
      <c r="G47" s="6">
        <v>1460</v>
      </c>
    </row>
    <row r="51" spans="1:19" x14ac:dyDescent="0.3">
      <c r="A51" s="36" t="s">
        <v>32</v>
      </c>
      <c r="B51" s="36"/>
      <c r="C51" s="36"/>
      <c r="E51" s="39" t="s">
        <v>26</v>
      </c>
      <c r="F51" s="39"/>
      <c r="G51" s="5" t="s">
        <v>22</v>
      </c>
      <c r="H51" s="39" t="s">
        <v>21</v>
      </c>
      <c r="I51" s="39"/>
      <c r="J51" s="5" t="s">
        <v>34</v>
      </c>
      <c r="K51" s="39" t="s">
        <v>33</v>
      </c>
      <c r="L51" s="39"/>
      <c r="M51" s="5" t="s">
        <v>10</v>
      </c>
      <c r="N51" s="11" t="s">
        <v>35</v>
      </c>
      <c r="O51" s="11"/>
      <c r="P51" s="5"/>
      <c r="Q51" s="5" t="s">
        <v>36</v>
      </c>
      <c r="R51" s="39" t="s">
        <v>27</v>
      </c>
      <c r="S51" s="39"/>
    </row>
    <row r="52" spans="1:19" x14ac:dyDescent="0.3">
      <c r="A52" s="36" t="s">
        <v>31</v>
      </c>
      <c r="B52" s="36"/>
      <c r="C52" s="36"/>
    </row>
    <row r="53" spans="1:19" x14ac:dyDescent="0.3">
      <c r="E53" s="6">
        <f>A17*2</f>
        <v>6.9999999999999994E-5</v>
      </c>
      <c r="H53" s="6">
        <f>A24</f>
        <v>171.79869184</v>
      </c>
      <c r="K53" s="6">
        <f>A47-1</f>
        <v>147087921</v>
      </c>
      <c r="N53" s="6">
        <f>A17</f>
        <v>3.4999999999999997E-5</v>
      </c>
      <c r="R53" s="6">
        <f>A9</f>
        <v>1.7499999999999998E-5</v>
      </c>
    </row>
    <row r="54" spans="1:19" x14ac:dyDescent="0.3">
      <c r="A54" s="38">
        <f>E53+H53+(K53*N53)+R53</f>
        <v>5319.8760143399995</v>
      </c>
      <c r="B54" s="38"/>
      <c r="C54" s="1" t="str">
        <f>C40</f>
        <v>Seconds (s)</v>
      </c>
    </row>
    <row r="55" spans="1:19" x14ac:dyDescent="0.3">
      <c r="A55" s="38">
        <f>A54*1000</f>
        <v>5319876.0143399993</v>
      </c>
      <c r="B55" s="38"/>
      <c r="C55" s="1" t="str">
        <f>C41</f>
        <v>milliseconds (ms)</v>
      </c>
    </row>
    <row r="56" spans="1:19" x14ac:dyDescent="0.3">
      <c r="A56" s="38">
        <f>A54*1000*1000</f>
        <v>5319876014.3399992</v>
      </c>
      <c r="B56" s="38"/>
      <c r="C56" s="1" t="str">
        <f>C42</f>
        <v>microseconds (us)</v>
      </c>
    </row>
    <row r="59" spans="1:19" x14ac:dyDescent="0.3">
      <c r="A59" s="36" t="s">
        <v>58</v>
      </c>
      <c r="B59" s="36"/>
      <c r="C59" s="36"/>
      <c r="E59" s="5" t="s">
        <v>37</v>
      </c>
      <c r="F59" s="5" t="s">
        <v>10</v>
      </c>
      <c r="G59" s="39" t="s">
        <v>38</v>
      </c>
      <c r="H59" s="39"/>
    </row>
    <row r="61" spans="1:19" x14ac:dyDescent="0.3">
      <c r="A61" s="38">
        <f>E61*G61</f>
        <v>7354.3960999999999</v>
      </c>
      <c r="B61" s="38"/>
      <c r="C61" s="1" t="str">
        <f>C54</f>
        <v>Seconds (s)</v>
      </c>
      <c r="E61" s="6">
        <f>A47</f>
        <v>147087922</v>
      </c>
      <c r="G61" s="9">
        <f>L61</f>
        <v>5.0000000000000002E-5</v>
      </c>
      <c r="L61" s="1">
        <v>5.0000000000000002E-5</v>
      </c>
    </row>
    <row r="62" spans="1:19" x14ac:dyDescent="0.3">
      <c r="A62" s="38">
        <f>A61*1000</f>
        <v>7354396.0999999996</v>
      </c>
      <c r="B62" s="38"/>
      <c r="C62" s="1" t="str">
        <f>C55</f>
        <v>milliseconds (ms)</v>
      </c>
    </row>
    <row r="63" spans="1:19" x14ac:dyDescent="0.3">
      <c r="A63" s="38">
        <f>A61*1000*1000</f>
        <v>7354396100</v>
      </c>
      <c r="B63" s="38"/>
      <c r="C63" s="1" t="str">
        <f>C56</f>
        <v>microseconds (us)</v>
      </c>
    </row>
    <row r="66" spans="1:19" x14ac:dyDescent="0.3">
      <c r="A66" s="36" t="s">
        <v>39</v>
      </c>
      <c r="B66" s="36"/>
      <c r="C66" s="36"/>
      <c r="D66" s="36"/>
      <c r="F66" s="39" t="s">
        <v>40</v>
      </c>
      <c r="G66" s="39"/>
      <c r="H66" s="5" t="s">
        <v>34</v>
      </c>
      <c r="I66" s="39" t="s">
        <v>59</v>
      </c>
      <c r="J66" s="39"/>
      <c r="K66" s="5" t="s">
        <v>36</v>
      </c>
      <c r="L66" s="39" t="s">
        <v>41</v>
      </c>
      <c r="M66" s="39"/>
    </row>
    <row r="68" spans="1:19" x14ac:dyDescent="0.3">
      <c r="A68" s="38">
        <f>F68+(2*J68)+L68</f>
        <v>2.2000000000000001E-4</v>
      </c>
      <c r="B68" s="38"/>
      <c r="C68" s="1" t="str">
        <f>C61</f>
        <v>Seconds (s)</v>
      </c>
      <c r="F68" s="9">
        <f>G61</f>
        <v>5.0000000000000002E-5</v>
      </c>
      <c r="H68" s="6">
        <v>2</v>
      </c>
      <c r="J68" s="9">
        <f>G61</f>
        <v>5.0000000000000002E-5</v>
      </c>
      <c r="L68" s="9">
        <f>A17*2</f>
        <v>6.9999999999999994E-5</v>
      </c>
    </row>
    <row r="69" spans="1:19" x14ac:dyDescent="0.3">
      <c r="A69" s="38">
        <f>A68*1000</f>
        <v>0.22</v>
      </c>
      <c r="B69" s="38"/>
      <c r="C69" s="1" t="str">
        <f>C62</f>
        <v>milliseconds (ms)</v>
      </c>
    </row>
    <row r="70" spans="1:19" x14ac:dyDescent="0.3">
      <c r="A70" s="38">
        <f>A68*1000*1000</f>
        <v>220</v>
      </c>
      <c r="B70" s="38"/>
      <c r="C70" s="1" t="str">
        <f>C63</f>
        <v>microseconds (us)</v>
      </c>
    </row>
    <row r="73" spans="1:19" x14ac:dyDescent="0.3">
      <c r="A73" s="36" t="s">
        <v>42</v>
      </c>
      <c r="B73" s="36"/>
      <c r="C73" s="36"/>
      <c r="D73" s="36"/>
      <c r="F73" s="11" t="s">
        <v>44</v>
      </c>
      <c r="G73" s="11"/>
      <c r="H73" s="5"/>
      <c r="I73" s="5" t="s">
        <v>22</v>
      </c>
      <c r="J73" s="5" t="s">
        <v>45</v>
      </c>
      <c r="K73" s="5"/>
      <c r="L73" s="5"/>
      <c r="M73" s="5" t="s">
        <v>22</v>
      </c>
      <c r="N73" s="39" t="s">
        <v>47</v>
      </c>
      <c r="O73" s="39"/>
      <c r="P73" s="5" t="s">
        <v>22</v>
      </c>
      <c r="Q73" s="39" t="s">
        <v>48</v>
      </c>
      <c r="R73" s="39"/>
      <c r="S73" s="39"/>
    </row>
    <row r="74" spans="1:19" x14ac:dyDescent="0.3">
      <c r="A74" s="36" t="s">
        <v>43</v>
      </c>
      <c r="B74" s="36"/>
      <c r="C74" s="36"/>
      <c r="D74" s="36"/>
      <c r="F74" s="5"/>
      <c r="G74" s="5"/>
      <c r="H74" s="5"/>
      <c r="I74" s="5"/>
      <c r="J74" s="5" t="s">
        <v>46</v>
      </c>
      <c r="K74" s="5"/>
      <c r="L74" s="5"/>
      <c r="M74" s="5"/>
      <c r="N74" s="5"/>
      <c r="O74" s="5"/>
      <c r="P74" s="5"/>
      <c r="Q74" s="39" t="s">
        <v>49</v>
      </c>
      <c r="R74" s="39"/>
      <c r="S74" s="39"/>
    </row>
    <row r="76" spans="1:19" x14ac:dyDescent="0.3">
      <c r="A76" s="38" t="e">
        <f>F76+K76+N76+Q76</f>
        <v>#VALUE!</v>
      </c>
      <c r="B76" s="38"/>
      <c r="C76" s="1" t="str">
        <f>C68</f>
        <v>Seconds (s)</v>
      </c>
      <c r="F76" s="9" t="s">
        <v>30</v>
      </c>
      <c r="I76" s="1" t="s">
        <v>22</v>
      </c>
      <c r="K76" s="9" t="s">
        <v>30</v>
      </c>
      <c r="M76" s="1" t="s">
        <v>22</v>
      </c>
      <c r="N76" s="9" t="s">
        <v>30</v>
      </c>
      <c r="P76" s="1" t="s">
        <v>22</v>
      </c>
      <c r="Q76" s="9" t="s">
        <v>30</v>
      </c>
    </row>
    <row r="77" spans="1:19" x14ac:dyDescent="0.3">
      <c r="A77" s="38" t="e">
        <f>A76*1000</f>
        <v>#VALUE!</v>
      </c>
      <c r="B77" s="38"/>
      <c r="C77" s="1" t="str">
        <f>C69</f>
        <v>milliseconds (ms)</v>
      </c>
    </row>
    <row r="78" spans="1:19" x14ac:dyDescent="0.3">
      <c r="A78" s="38" t="e">
        <f>A76*1000*1000</f>
        <v>#VALUE!</v>
      </c>
      <c r="B78" s="38"/>
      <c r="C78" s="1" t="str">
        <f>C70</f>
        <v>microseconds (us)</v>
      </c>
    </row>
    <row r="81" spans="1:19" x14ac:dyDescent="0.3">
      <c r="A81" s="36" t="s">
        <v>50</v>
      </c>
      <c r="B81" s="36"/>
      <c r="C81" s="36"/>
      <c r="D81" s="36"/>
      <c r="F81" s="5" t="s">
        <v>51</v>
      </c>
      <c r="G81" s="5" t="s">
        <v>4</v>
      </c>
      <c r="H81" s="39" t="s">
        <v>52</v>
      </c>
      <c r="I81" s="39"/>
      <c r="J81" s="5" t="s">
        <v>53</v>
      </c>
      <c r="K81" s="39" t="s">
        <v>17</v>
      </c>
      <c r="L81" s="39"/>
    </row>
    <row r="82" spans="1:19" x14ac:dyDescent="0.3">
      <c r="Q82" s="40" t="s">
        <v>13</v>
      </c>
      <c r="R82" s="40"/>
      <c r="S82" s="40"/>
    </row>
    <row r="83" spans="1:19" x14ac:dyDescent="0.3">
      <c r="A83" s="38" t="e">
        <f>_xlfn.FLOOR.MATH((F83/H83)*K83)</f>
        <v>#VALUE!</v>
      </c>
      <c r="B83" s="38"/>
      <c r="C83" s="1" t="s">
        <v>54</v>
      </c>
      <c r="F83" s="9" t="s">
        <v>30</v>
      </c>
      <c r="H83" s="9" t="s">
        <v>30</v>
      </c>
      <c r="K83" s="9" t="s">
        <v>30</v>
      </c>
      <c r="Q83" s="7" t="s">
        <v>6</v>
      </c>
      <c r="R83" s="7"/>
      <c r="S83" s="8">
        <f>200000000</f>
        <v>200000000</v>
      </c>
    </row>
    <row r="84" spans="1:19" x14ac:dyDescent="0.3">
      <c r="Q84" s="7" t="s">
        <v>7</v>
      </c>
      <c r="R84" s="7"/>
      <c r="S84" s="8">
        <f>230000000</f>
        <v>230000000</v>
      </c>
    </row>
    <row r="85" spans="1:19" x14ac:dyDescent="0.3">
      <c r="Q85" s="7" t="s">
        <v>9</v>
      </c>
      <c r="R85" s="7"/>
      <c r="S85" s="8">
        <v>300000000</v>
      </c>
    </row>
    <row r="86" spans="1:19" x14ac:dyDescent="0.3">
      <c r="A86" s="36" t="s">
        <v>55</v>
      </c>
      <c r="B86" s="36"/>
      <c r="C86" s="36"/>
      <c r="D86" s="36"/>
      <c r="F86" s="5"/>
      <c r="G86" s="5" t="s">
        <v>56</v>
      </c>
      <c r="H86" s="5" t="s">
        <v>3</v>
      </c>
      <c r="I86" s="5" t="s">
        <v>4</v>
      </c>
      <c r="J86" s="39" t="s">
        <v>52</v>
      </c>
      <c r="K86" s="39"/>
      <c r="L86" s="5" t="s">
        <v>53</v>
      </c>
      <c r="M86" s="39" t="s">
        <v>57</v>
      </c>
      <c r="N86" s="39"/>
    </row>
    <row r="88" spans="1:19" x14ac:dyDescent="0.3">
      <c r="A88" s="38" t="e">
        <f>_xlfn.FLOOR.MATH(F88*(H88/J88)*M88)</f>
        <v>#VALUE!</v>
      </c>
      <c r="B88" s="38"/>
      <c r="C88" s="1" t="s">
        <v>54</v>
      </c>
      <c r="F88" s="6">
        <v>2</v>
      </c>
      <c r="H88" s="9" t="s">
        <v>30</v>
      </c>
      <c r="J88" s="9" t="s">
        <v>30</v>
      </c>
      <c r="M88" s="9" t="s">
        <v>30</v>
      </c>
    </row>
  </sheetData>
  <mergeCells count="72">
    <mergeCell ref="I7:K7"/>
    <mergeCell ref="A15:C15"/>
    <mergeCell ref="G15:H15"/>
    <mergeCell ref="I33:J33"/>
    <mergeCell ref="A9:B9"/>
    <mergeCell ref="A10:B10"/>
    <mergeCell ref="A11:B11"/>
    <mergeCell ref="A17:B17"/>
    <mergeCell ref="A18:B18"/>
    <mergeCell ref="A19:B19"/>
    <mergeCell ref="G22:H22"/>
    <mergeCell ref="G26:H26"/>
    <mergeCell ref="E31:F31"/>
    <mergeCell ref="G17:H17"/>
    <mergeCell ref="A24:B24"/>
    <mergeCell ref="A22:C22"/>
    <mergeCell ref="A74:D74"/>
    <mergeCell ref="A73:D73"/>
    <mergeCell ref="A63:B63"/>
    <mergeCell ref="A62:B62"/>
    <mergeCell ref="A61:B61"/>
    <mergeCell ref="A70:B70"/>
    <mergeCell ref="A69:B69"/>
    <mergeCell ref="A68:B68"/>
    <mergeCell ref="A66:D66"/>
    <mergeCell ref="A76:B76"/>
    <mergeCell ref="A83:B83"/>
    <mergeCell ref="A88:B88"/>
    <mergeCell ref="A86:D86"/>
    <mergeCell ref="A81:D81"/>
    <mergeCell ref="M86:N86"/>
    <mergeCell ref="J86:K86"/>
    <mergeCell ref="Q82:S82"/>
    <mergeCell ref="A78:B78"/>
    <mergeCell ref="A77:B77"/>
    <mergeCell ref="N73:O73"/>
    <mergeCell ref="Q73:S73"/>
    <mergeCell ref="Q74:S74"/>
    <mergeCell ref="H81:I81"/>
    <mergeCell ref="K81:L81"/>
    <mergeCell ref="R51:S51"/>
    <mergeCell ref="K51:L51"/>
    <mergeCell ref="H51:I51"/>
    <mergeCell ref="A59:C59"/>
    <mergeCell ref="A52:C52"/>
    <mergeCell ref="A51:C51"/>
    <mergeCell ref="G59:H59"/>
    <mergeCell ref="E51:F51"/>
    <mergeCell ref="A56:B56"/>
    <mergeCell ref="A55:B55"/>
    <mergeCell ref="A54:B54"/>
    <mergeCell ref="A34:B34"/>
    <mergeCell ref="A35:B35"/>
    <mergeCell ref="A1:B1"/>
    <mergeCell ref="L66:M66"/>
    <mergeCell ref="I66:J66"/>
    <mergeCell ref="A45:C45"/>
    <mergeCell ref="F66:G66"/>
    <mergeCell ref="A38:C38"/>
    <mergeCell ref="K38:L38"/>
    <mergeCell ref="A42:B42"/>
    <mergeCell ref="E38:F38"/>
    <mergeCell ref="H38:I38"/>
    <mergeCell ref="A47:B47"/>
    <mergeCell ref="A41:B41"/>
    <mergeCell ref="A40:B40"/>
    <mergeCell ref="A7:C7"/>
    <mergeCell ref="A31:C31"/>
    <mergeCell ref="F33:G33"/>
    <mergeCell ref="A25:B25"/>
    <mergeCell ref="A26:B26"/>
    <mergeCell ref="A33:B3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BE861C-942A-4AC8-91C0-61E09B68B265}">
  <dimension ref="A2:L18"/>
  <sheetViews>
    <sheetView tabSelected="1" workbookViewId="0">
      <selection activeCell="G22" sqref="G22"/>
    </sheetView>
  </sheetViews>
  <sheetFormatPr defaultRowHeight="14.4" x14ac:dyDescent="0.3"/>
  <cols>
    <col min="3" max="3" width="16.88671875" customWidth="1"/>
  </cols>
  <sheetData>
    <row r="2" spans="1:12" ht="15.6" x14ac:dyDescent="0.3">
      <c r="A2" s="14" t="s">
        <v>63</v>
      </c>
    </row>
    <row r="4" spans="1:12" x14ac:dyDescent="0.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 x14ac:dyDescent="0.3">
      <c r="A5" s="36" t="s">
        <v>2</v>
      </c>
      <c r="B5" s="36"/>
      <c r="C5" s="36"/>
      <c r="D5" s="1"/>
      <c r="E5" s="5" t="s">
        <v>11</v>
      </c>
      <c r="F5" s="4" t="s">
        <v>4</v>
      </c>
      <c r="G5" s="5" t="s">
        <v>12</v>
      </c>
      <c r="H5" s="1"/>
      <c r="I5" s="40" t="s">
        <v>13</v>
      </c>
      <c r="J5" s="40"/>
      <c r="K5" s="40"/>
      <c r="L5" s="1"/>
    </row>
    <row r="6" spans="1:12" x14ac:dyDescent="0.3">
      <c r="A6" s="1"/>
      <c r="B6" s="1"/>
      <c r="C6" s="1"/>
      <c r="D6" s="1"/>
      <c r="E6" s="1"/>
      <c r="F6" s="1"/>
      <c r="G6" s="1"/>
      <c r="H6" s="1"/>
      <c r="I6" s="7" t="s">
        <v>6</v>
      </c>
      <c r="J6" s="7"/>
      <c r="K6" s="8">
        <f>200000000</f>
        <v>200000000</v>
      </c>
      <c r="L6" s="1"/>
    </row>
    <row r="7" spans="1:12" x14ac:dyDescent="0.3">
      <c r="A7" s="42">
        <f>E7/G7</f>
        <v>2.9999999999999999E-7</v>
      </c>
      <c r="B7" s="42"/>
      <c r="C7" s="1" t="s">
        <v>5</v>
      </c>
      <c r="D7" s="1"/>
      <c r="E7" s="9">
        <v>90</v>
      </c>
      <c r="F7" s="3" t="s">
        <v>4</v>
      </c>
      <c r="G7" s="10">
        <f>K8</f>
        <v>300000000</v>
      </c>
      <c r="H7" s="1"/>
      <c r="I7" s="7" t="s">
        <v>7</v>
      </c>
      <c r="J7" s="7"/>
      <c r="K7" s="8">
        <f>230000000</f>
        <v>230000000</v>
      </c>
      <c r="L7" s="1"/>
    </row>
    <row r="8" spans="1:12" x14ac:dyDescent="0.3">
      <c r="A8" s="38">
        <f>A7*1000</f>
        <v>2.9999999999999997E-4</v>
      </c>
      <c r="B8" s="38"/>
      <c r="C8" s="1" t="s">
        <v>23</v>
      </c>
      <c r="D8" s="1"/>
      <c r="E8" s="1"/>
      <c r="F8" s="1"/>
      <c r="G8" s="1"/>
      <c r="H8" s="1"/>
      <c r="I8" s="7" t="s">
        <v>9</v>
      </c>
      <c r="J8" s="7"/>
      <c r="K8" s="8">
        <v>300000000</v>
      </c>
      <c r="L8" s="1"/>
    </row>
    <row r="9" spans="1:12" x14ac:dyDescent="0.3">
      <c r="A9" s="38">
        <f>A7*1000*1000</f>
        <v>0.3</v>
      </c>
      <c r="B9" s="38"/>
      <c r="C9" s="1" t="s">
        <v>24</v>
      </c>
      <c r="D9" s="1"/>
      <c r="E9" s="1"/>
      <c r="F9" s="1"/>
      <c r="G9" s="1"/>
      <c r="H9" s="1"/>
      <c r="I9" s="1"/>
      <c r="J9" s="1"/>
      <c r="K9" s="1"/>
      <c r="L9" s="1"/>
    </row>
    <row r="10" spans="1:12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12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1:12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1:12" x14ac:dyDescent="0.3">
      <c r="A13" s="36" t="s">
        <v>8</v>
      </c>
      <c r="B13" s="36"/>
      <c r="C13" s="36"/>
      <c r="D13" s="1"/>
      <c r="E13" s="5">
        <v>2</v>
      </c>
      <c r="F13" s="4" t="s">
        <v>10</v>
      </c>
      <c r="G13" s="39" t="s">
        <v>14</v>
      </c>
      <c r="H13" s="39"/>
      <c r="I13" s="1"/>
      <c r="J13" s="1"/>
      <c r="K13" s="1"/>
      <c r="L13" s="1"/>
    </row>
    <row r="14" spans="1:12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2" x14ac:dyDescent="0.3">
      <c r="A15" s="42">
        <f>2*A7</f>
        <v>5.9999999999999997E-7</v>
      </c>
      <c r="B15" s="42"/>
      <c r="C15" s="1" t="str">
        <f>C7</f>
        <v>Seconds (s)</v>
      </c>
      <c r="D15" s="1"/>
      <c r="E15" s="6">
        <v>2</v>
      </c>
      <c r="F15" s="3" t="s">
        <v>10</v>
      </c>
      <c r="G15" s="41">
        <f>A7</f>
        <v>2.9999999999999999E-7</v>
      </c>
      <c r="H15" s="41"/>
      <c r="I15" s="1"/>
      <c r="J15" s="1"/>
      <c r="K15" s="1"/>
      <c r="L15" s="1"/>
    </row>
    <row r="16" spans="1:12" x14ac:dyDescent="0.3">
      <c r="A16" s="38">
        <f>A15*1000</f>
        <v>5.9999999999999995E-4</v>
      </c>
      <c r="B16" s="38"/>
      <c r="C16" s="1" t="str">
        <f>C8</f>
        <v>milliseconds (ms)</v>
      </c>
      <c r="D16" s="1"/>
      <c r="E16" s="1"/>
      <c r="F16" s="1"/>
      <c r="G16" s="1"/>
      <c r="H16" s="1"/>
      <c r="I16" s="1"/>
      <c r="J16" s="1"/>
      <c r="K16" s="1"/>
      <c r="L16" s="1"/>
    </row>
    <row r="17" spans="1:12" x14ac:dyDescent="0.3">
      <c r="A17" s="38">
        <f>A15*1000*1000</f>
        <v>0.6</v>
      </c>
      <c r="B17" s="38"/>
      <c r="C17" s="1" t="str">
        <f>C9</f>
        <v>microseconds (us)</v>
      </c>
      <c r="D17" s="1"/>
      <c r="E17" s="1"/>
      <c r="F17" s="1"/>
      <c r="G17" s="1"/>
      <c r="H17" s="1"/>
      <c r="I17" s="1"/>
      <c r="J17" s="1"/>
      <c r="K17" s="1"/>
      <c r="L17" s="1"/>
    </row>
    <row r="18" spans="1:12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</sheetData>
  <mergeCells count="11">
    <mergeCell ref="I5:K5"/>
    <mergeCell ref="A7:B7"/>
    <mergeCell ref="A8:B8"/>
    <mergeCell ref="A9:B9"/>
    <mergeCell ref="A13:C13"/>
    <mergeCell ref="G13:H13"/>
    <mergeCell ref="A15:B15"/>
    <mergeCell ref="G15:H15"/>
    <mergeCell ref="A16:B16"/>
    <mergeCell ref="A17:B17"/>
    <mergeCell ref="A5:C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2674E1-5DA6-4193-8280-61E0317CB5A9}">
  <dimension ref="A2:L9"/>
  <sheetViews>
    <sheetView workbookViewId="0">
      <selection activeCell="J6" sqref="J6"/>
    </sheetView>
  </sheetViews>
  <sheetFormatPr defaultRowHeight="14.4" x14ac:dyDescent="0.3"/>
  <cols>
    <col min="6" max="6" width="10.6640625" customWidth="1"/>
    <col min="10" max="10" width="18.109375" customWidth="1"/>
  </cols>
  <sheetData>
    <row r="2" spans="1:12" ht="15.6" x14ac:dyDescent="0.3">
      <c r="A2" s="14" t="s">
        <v>64</v>
      </c>
    </row>
    <row r="4" spans="1:12" x14ac:dyDescent="0.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 x14ac:dyDescent="0.3">
      <c r="B5" s="1"/>
      <c r="C5" s="1"/>
      <c r="D5" s="1"/>
      <c r="E5" s="1"/>
      <c r="F5" s="1"/>
      <c r="G5" s="1"/>
      <c r="H5" s="1"/>
    </row>
    <row r="6" spans="1:12" x14ac:dyDescent="0.3">
      <c r="B6" s="36" t="s">
        <v>28</v>
      </c>
      <c r="C6" s="36"/>
      <c r="D6" s="36"/>
      <c r="E6" s="1"/>
      <c r="F6" s="5" t="s">
        <v>16</v>
      </c>
      <c r="G6" s="5" t="s">
        <v>4</v>
      </c>
      <c r="H6" s="5" t="s">
        <v>29</v>
      </c>
      <c r="J6" s="5">
        <f>10*1024*1024</f>
        <v>10485760</v>
      </c>
    </row>
    <row r="7" spans="1:12" x14ac:dyDescent="0.3">
      <c r="B7" s="1"/>
      <c r="C7" s="1"/>
      <c r="D7" s="1"/>
      <c r="E7" s="1"/>
      <c r="F7" s="1"/>
      <c r="G7" s="1"/>
      <c r="H7" s="1"/>
      <c r="J7">
        <v>10485760</v>
      </c>
    </row>
    <row r="8" spans="1:12" x14ac:dyDescent="0.3">
      <c r="B8" s="42">
        <f>_xlfn.CEILING.MATH(F8/H8)</f>
        <v>7183</v>
      </c>
      <c r="C8" s="42"/>
      <c r="D8" s="1"/>
      <c r="E8" s="1"/>
      <c r="F8" s="16">
        <f>J9</f>
        <v>10485760</v>
      </c>
      <c r="G8" s="1" t="s">
        <v>4</v>
      </c>
      <c r="H8" s="6">
        <v>1460</v>
      </c>
    </row>
    <row r="9" spans="1:12" ht="17.399999999999999" x14ac:dyDescent="0.35">
      <c r="B9" s="1"/>
      <c r="C9" s="1"/>
      <c r="D9" s="1"/>
      <c r="E9" s="1"/>
      <c r="F9" s="1"/>
      <c r="G9" s="1"/>
      <c r="H9" s="1"/>
      <c r="J9" s="15">
        <v>10485760</v>
      </c>
    </row>
  </sheetData>
  <mergeCells count="2">
    <mergeCell ref="B6:D6"/>
    <mergeCell ref="B8:C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700AD5-0CC4-4F65-A0D4-A61C5F723644}">
  <dimension ref="A1:Z172"/>
  <sheetViews>
    <sheetView zoomScale="70" zoomScaleNormal="70" workbookViewId="0">
      <selection activeCell="F162" sqref="F162"/>
    </sheetView>
  </sheetViews>
  <sheetFormatPr defaultRowHeight="14.4" x14ac:dyDescent="0.3"/>
  <cols>
    <col min="5" max="5" width="16" bestFit="1" customWidth="1"/>
    <col min="6" max="6" width="12" bestFit="1" customWidth="1"/>
    <col min="7" max="7" width="16" bestFit="1" customWidth="1"/>
    <col min="10" max="10" width="12.33203125" customWidth="1"/>
    <col min="12" max="12" width="10" bestFit="1" customWidth="1"/>
    <col min="13" max="13" width="14.44140625" customWidth="1"/>
    <col min="15" max="15" width="18.21875" customWidth="1"/>
    <col min="17" max="17" width="13.5546875" customWidth="1"/>
    <col min="19" max="19" width="10" bestFit="1" customWidth="1"/>
    <col min="24" max="24" width="8.88671875" customWidth="1"/>
  </cols>
  <sheetData>
    <row r="1" spans="1:19" ht="15.6" x14ac:dyDescent="0.3">
      <c r="A1" s="14" t="s">
        <v>65</v>
      </c>
    </row>
    <row r="2" spans="1:19" ht="15.6" x14ac:dyDescent="0.3">
      <c r="A2" s="17" t="s">
        <v>66</v>
      </c>
    </row>
    <row r="3" spans="1:19" ht="15.6" x14ac:dyDescent="0.3">
      <c r="A3" s="17" t="s">
        <v>67</v>
      </c>
    </row>
    <row r="4" spans="1:19" ht="15.6" x14ac:dyDescent="0.3">
      <c r="A4" s="17" t="s">
        <v>68</v>
      </c>
    </row>
    <row r="5" spans="1:19" ht="15.6" x14ac:dyDescent="0.3">
      <c r="A5" s="17" t="s">
        <v>69</v>
      </c>
    </row>
    <row r="6" spans="1:19" ht="15.6" x14ac:dyDescent="0.3">
      <c r="A6" s="17" t="s">
        <v>70</v>
      </c>
    </row>
    <row r="7" spans="1:19" ht="15.6" x14ac:dyDescent="0.3">
      <c r="A7" s="17" t="s">
        <v>71</v>
      </c>
    </row>
    <row r="8" spans="1:19" ht="15" x14ac:dyDescent="0.3">
      <c r="A8" s="17"/>
    </row>
    <row r="9" spans="1:19" ht="15" x14ac:dyDescent="0.3">
      <c r="A9" s="17"/>
    </row>
    <row r="10" spans="1:19" ht="15" x14ac:dyDescent="0.3">
      <c r="A10" s="17"/>
    </row>
    <row r="11" spans="1:19" ht="15" x14ac:dyDescent="0.3">
      <c r="A11" s="17"/>
    </row>
    <row r="12" spans="1:19" ht="15" x14ac:dyDescent="0.3">
      <c r="A12" s="17"/>
    </row>
    <row r="13" spans="1:19" ht="15" x14ac:dyDescent="0.3">
      <c r="A13" s="17"/>
    </row>
    <row r="14" spans="1:19" ht="15.6" customHeight="1" x14ac:dyDescent="0.3"/>
    <row r="15" spans="1:19" s="26" customFormat="1" x14ac:dyDescent="0.3">
      <c r="B15" s="26" t="s">
        <v>84</v>
      </c>
      <c r="C15" s="26" t="s">
        <v>7</v>
      </c>
      <c r="D15" s="26" t="s">
        <v>74</v>
      </c>
    </row>
    <row r="16" spans="1:19" x14ac:dyDescent="0.3">
      <c r="A16" s="36" t="s">
        <v>2</v>
      </c>
      <c r="B16" s="36"/>
      <c r="C16" s="36"/>
      <c r="D16" s="1"/>
      <c r="E16" s="5" t="s">
        <v>11</v>
      </c>
      <c r="F16" s="4" t="s">
        <v>4</v>
      </c>
      <c r="G16" s="5" t="s">
        <v>12</v>
      </c>
      <c r="H16" s="1"/>
      <c r="I16" s="40" t="s">
        <v>13</v>
      </c>
      <c r="J16" s="40"/>
      <c r="K16" s="40"/>
      <c r="L16" s="1"/>
      <c r="M16" s="1"/>
      <c r="N16" s="1"/>
      <c r="O16" s="1"/>
      <c r="P16" s="1"/>
      <c r="Q16" s="1"/>
      <c r="R16" s="1"/>
      <c r="S16" s="1"/>
    </row>
    <row r="17" spans="1:19" x14ac:dyDescent="0.3">
      <c r="A17" s="1"/>
      <c r="B17" s="1"/>
      <c r="C17" s="1"/>
      <c r="D17" s="1"/>
      <c r="E17" s="1"/>
      <c r="F17" s="1"/>
      <c r="G17" s="1"/>
      <c r="H17" s="1"/>
      <c r="I17" s="7" t="s">
        <v>6</v>
      </c>
      <c r="J17" s="7"/>
      <c r="K17" s="8">
        <f>200000000</f>
        <v>200000000</v>
      </c>
      <c r="L17" s="1"/>
      <c r="M17" s="1"/>
      <c r="N17" s="1"/>
      <c r="O17" s="1"/>
      <c r="P17" s="1"/>
      <c r="Q17" s="1"/>
      <c r="R17" s="1"/>
      <c r="S17" s="1"/>
    </row>
    <row r="18" spans="1:19" x14ac:dyDescent="0.3">
      <c r="A18" s="38">
        <f>E18/G18</f>
        <v>4.1304347826086954E-7</v>
      </c>
      <c r="B18" s="38"/>
      <c r="C18" s="1" t="s">
        <v>5</v>
      </c>
      <c r="D18" s="1"/>
      <c r="E18" s="9">
        <v>95</v>
      </c>
      <c r="F18" s="3" t="s">
        <v>4</v>
      </c>
      <c r="G18" s="10">
        <f>K18</f>
        <v>230000000</v>
      </c>
      <c r="H18" s="1"/>
      <c r="I18" s="7" t="s">
        <v>7</v>
      </c>
      <c r="J18" s="7"/>
      <c r="K18" s="8">
        <f>230000000</f>
        <v>230000000</v>
      </c>
      <c r="L18" s="1"/>
      <c r="M18" s="1"/>
      <c r="N18" s="1"/>
      <c r="O18" s="1"/>
      <c r="P18" s="1"/>
      <c r="Q18" s="1"/>
      <c r="R18" s="1"/>
      <c r="S18" s="1"/>
    </row>
    <row r="19" spans="1:19" x14ac:dyDescent="0.3">
      <c r="A19" s="38">
        <f>A18*1000</f>
        <v>4.1304347826086953E-4</v>
      </c>
      <c r="B19" s="38"/>
      <c r="C19" s="1" t="s">
        <v>23</v>
      </c>
      <c r="D19" s="1"/>
      <c r="E19" s="1"/>
      <c r="F19" s="1"/>
      <c r="G19" s="1"/>
      <c r="H19" s="1"/>
      <c r="I19" s="7" t="s">
        <v>9</v>
      </c>
      <c r="J19" s="7"/>
      <c r="K19" s="8">
        <v>300000000</v>
      </c>
      <c r="L19" s="1"/>
      <c r="M19" s="1"/>
      <c r="N19" s="1"/>
      <c r="O19" s="1"/>
      <c r="P19" s="1"/>
      <c r="Q19" s="1"/>
      <c r="R19" s="1"/>
      <c r="S19" s="1"/>
    </row>
    <row r="20" spans="1:19" x14ac:dyDescent="0.3">
      <c r="A20" s="38">
        <f>A18*1000*1000</f>
        <v>0.41304347826086951</v>
      </c>
      <c r="B20" s="38"/>
      <c r="C20" s="1" t="s">
        <v>24</v>
      </c>
      <c r="D20" s="1"/>
      <c r="E20" s="1"/>
      <c r="F20" s="1"/>
      <c r="G20" s="1"/>
      <c r="H20" s="1"/>
      <c r="I20" s="1"/>
      <c r="J20" s="1"/>
      <c r="K20" s="1"/>
      <c r="L20" s="1"/>
      <c r="M20" s="2" t="s">
        <v>60</v>
      </c>
      <c r="N20" s="2" t="s">
        <v>61</v>
      </c>
      <c r="O20" s="2" t="s">
        <v>62</v>
      </c>
      <c r="P20" s="1"/>
      <c r="Q20" s="1"/>
      <c r="R20" s="1"/>
      <c r="S20" s="1"/>
    </row>
    <row r="21" spans="1:19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</row>
    <row r="22" spans="1:19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9">
        <v>200</v>
      </c>
      <c r="N22" s="1"/>
      <c r="O22" s="35">
        <f>M22*1024*1024*1024</f>
        <v>214748364800</v>
      </c>
      <c r="P22" s="1"/>
      <c r="Q22" s="1"/>
      <c r="R22" s="1"/>
      <c r="S22" s="1"/>
    </row>
    <row r="23" spans="1:19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</row>
    <row r="24" spans="1:19" x14ac:dyDescent="0.3">
      <c r="A24" s="36" t="s">
        <v>8</v>
      </c>
      <c r="B24" s="36"/>
      <c r="C24" s="36"/>
      <c r="D24" s="1"/>
      <c r="E24" s="5">
        <v>2</v>
      </c>
      <c r="F24" s="4" t="s">
        <v>10</v>
      </c>
      <c r="G24" s="39" t="s">
        <v>14</v>
      </c>
      <c r="H24" s="39"/>
      <c r="I24" s="1"/>
      <c r="J24" s="1"/>
      <c r="K24" s="1"/>
      <c r="L24" s="1"/>
      <c r="M24" s="2" t="s">
        <v>72</v>
      </c>
      <c r="N24" s="2" t="s">
        <v>61</v>
      </c>
      <c r="O24" s="2" t="s">
        <v>73</v>
      </c>
      <c r="P24" s="1"/>
      <c r="Q24" s="1"/>
      <c r="R24" s="1"/>
      <c r="S24" s="1"/>
    </row>
    <row r="25" spans="1:19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</row>
    <row r="26" spans="1:19" x14ac:dyDescent="0.3">
      <c r="A26" s="38">
        <f>2*A18</f>
        <v>8.2608695652173908E-7</v>
      </c>
      <c r="B26" s="38"/>
      <c r="C26" s="1" t="str">
        <f>C18</f>
        <v>Seconds (s)</v>
      </c>
      <c r="D26" s="1"/>
      <c r="E26" s="6">
        <v>2</v>
      </c>
      <c r="F26" s="3" t="s">
        <v>10</v>
      </c>
      <c r="G26" s="41">
        <f>A18</f>
        <v>4.1304347826086954E-7</v>
      </c>
      <c r="H26" s="41"/>
      <c r="I26" s="1"/>
      <c r="J26" s="1"/>
      <c r="K26" s="1"/>
      <c r="L26" s="1"/>
      <c r="M26" s="9">
        <v>10</v>
      </c>
      <c r="N26" s="1"/>
      <c r="O26" s="29">
        <f>M26*1000*1000*1000</f>
        <v>10000000000</v>
      </c>
      <c r="P26" s="1"/>
      <c r="Q26" s="1"/>
      <c r="R26" s="1"/>
      <c r="S26" s="1"/>
    </row>
    <row r="27" spans="1:19" x14ac:dyDescent="0.3">
      <c r="A27" s="38">
        <f>A26*1000</f>
        <v>8.2608695652173906E-4</v>
      </c>
      <c r="B27" s="38"/>
      <c r="C27" s="1" t="str">
        <f>C19</f>
        <v>milliseconds (ms)</v>
      </c>
      <c r="D27" s="1"/>
      <c r="E27" s="1"/>
      <c r="F27" s="1"/>
      <c r="G27" s="1"/>
      <c r="H27" s="1"/>
      <c r="I27" s="1"/>
      <c r="J27" s="1"/>
      <c r="K27" s="1"/>
      <c r="L27" s="1"/>
      <c r="M27" s="12"/>
      <c r="N27" s="1"/>
      <c r="O27" s="1"/>
      <c r="P27" s="1"/>
      <c r="Q27" s="1"/>
      <c r="R27" s="1"/>
      <c r="S27" s="1"/>
    </row>
    <row r="28" spans="1:19" x14ac:dyDescent="0.3">
      <c r="A28" s="38">
        <f>A26*1000*1000</f>
        <v>0.82608695652173902</v>
      </c>
      <c r="B28" s="38"/>
      <c r="C28" s="1" t="str">
        <f>C20</f>
        <v>microseconds (us)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</row>
    <row r="29" spans="1:19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</row>
    <row r="30" spans="1:19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</row>
    <row r="31" spans="1:19" x14ac:dyDescent="0.3">
      <c r="A31" s="36" t="s">
        <v>15</v>
      </c>
      <c r="B31" s="36"/>
      <c r="C31" s="36"/>
      <c r="D31" s="1"/>
      <c r="E31" s="5" t="s">
        <v>16</v>
      </c>
      <c r="F31" s="4" t="s">
        <v>4</v>
      </c>
      <c r="G31" s="39" t="s">
        <v>17</v>
      </c>
      <c r="H31" s="39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</row>
    <row r="32" spans="1:19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</row>
    <row r="33" spans="1:19" ht="19.2" x14ac:dyDescent="0.35">
      <c r="A33" s="38">
        <f>E37/G33</f>
        <v>171.79869184</v>
      </c>
      <c r="B33" s="38"/>
      <c r="C33" s="1" t="str">
        <f>C26</f>
        <v>Seconds (s)</v>
      </c>
      <c r="D33" s="1"/>
      <c r="E33" s="24">
        <f>O22</f>
        <v>214748364800</v>
      </c>
      <c r="F33" s="3" t="s">
        <v>4</v>
      </c>
      <c r="G33" s="24">
        <f>O26</f>
        <v>10000000000</v>
      </c>
      <c r="H33" s="1"/>
      <c r="I33" s="1"/>
      <c r="J33" s="1"/>
      <c r="K33" s="1"/>
      <c r="L33" s="13"/>
      <c r="M33" s="1"/>
      <c r="N33" s="1"/>
      <c r="O33" s="1"/>
      <c r="P33" s="1"/>
      <c r="Q33" s="1"/>
      <c r="R33" s="1"/>
      <c r="S33" s="1"/>
    </row>
    <row r="34" spans="1:19" x14ac:dyDescent="0.3">
      <c r="A34" s="38">
        <f>A33*1000</f>
        <v>171798.69184000001</v>
      </c>
      <c r="B34" s="38"/>
      <c r="C34" s="1" t="str">
        <f>C27</f>
        <v>milliseconds (ms)</v>
      </c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</row>
    <row r="35" spans="1:19" x14ac:dyDescent="0.3">
      <c r="A35" s="38">
        <f>A33*1000*1000</f>
        <v>171798691.84</v>
      </c>
      <c r="B35" s="38"/>
      <c r="C35" s="1" t="str">
        <f>C28</f>
        <v>microseconds (us)</v>
      </c>
      <c r="D35" s="1"/>
      <c r="E35" s="5" t="s">
        <v>18</v>
      </c>
      <c r="F35" s="4" t="s">
        <v>4</v>
      </c>
      <c r="G35" s="39" t="s">
        <v>17</v>
      </c>
      <c r="H35" s="39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</row>
    <row r="36" spans="1:19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</row>
    <row r="37" spans="1:19" x14ac:dyDescent="0.3">
      <c r="A37" s="1"/>
      <c r="B37" s="1"/>
      <c r="C37" s="1"/>
      <c r="D37" s="1"/>
      <c r="E37" s="6">
        <f>E33*8</f>
        <v>1717986918400</v>
      </c>
      <c r="F37" s="3" t="s">
        <v>4</v>
      </c>
      <c r="G37" s="6">
        <f>G33</f>
        <v>10000000000</v>
      </c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</row>
    <row r="38" spans="1:19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</row>
    <row r="39" spans="1:19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</row>
    <row r="40" spans="1:19" x14ac:dyDescent="0.3">
      <c r="A40" s="36" t="s">
        <v>19</v>
      </c>
      <c r="B40" s="36"/>
      <c r="C40" s="36"/>
      <c r="D40" s="1"/>
      <c r="E40" s="39" t="str">
        <f>G24</f>
        <v>Progogation Delay (s)</v>
      </c>
      <c r="F40" s="39"/>
      <c r="G40" s="5"/>
      <c r="H40" s="5" t="s">
        <v>21</v>
      </c>
      <c r="I40" s="5"/>
      <c r="J40" s="5"/>
      <c r="K40" s="5" t="s">
        <v>20</v>
      </c>
      <c r="L40" s="1"/>
      <c r="M40" s="1"/>
      <c r="N40" s="1"/>
      <c r="O40" s="1"/>
      <c r="P40" s="1"/>
      <c r="Q40" s="1"/>
      <c r="R40" s="1"/>
      <c r="S40" s="1"/>
    </row>
    <row r="41" spans="1:19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</row>
    <row r="42" spans="1:19" x14ac:dyDescent="0.3">
      <c r="A42" s="38">
        <f>E42+H42+K42</f>
        <v>171.79869225304347</v>
      </c>
      <c r="B42" s="38"/>
      <c r="C42" s="1" t="str">
        <f>C33</f>
        <v>Seconds (s)</v>
      </c>
      <c r="D42" s="1"/>
      <c r="E42" s="6">
        <f>A18</f>
        <v>4.1304347826086954E-7</v>
      </c>
      <c r="F42" s="37" t="s">
        <v>22</v>
      </c>
      <c r="G42" s="37"/>
      <c r="H42" s="6">
        <f>A33</f>
        <v>171.79869184</v>
      </c>
      <c r="I42" s="37" t="s">
        <v>22</v>
      </c>
      <c r="J42" s="37"/>
      <c r="K42" s="9">
        <v>0</v>
      </c>
      <c r="L42" s="1"/>
      <c r="M42" s="1"/>
      <c r="N42" s="1"/>
      <c r="O42" s="1"/>
      <c r="P42" s="1"/>
      <c r="Q42" s="1"/>
      <c r="R42" s="1"/>
      <c r="S42" s="1"/>
    </row>
    <row r="43" spans="1:19" x14ac:dyDescent="0.3">
      <c r="A43" s="38">
        <f>A42*1000</f>
        <v>171798.69225304347</v>
      </c>
      <c r="B43" s="38"/>
      <c r="C43" s="1" t="str">
        <f>C34</f>
        <v>milliseconds (ms)</v>
      </c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</row>
    <row r="44" spans="1:19" x14ac:dyDescent="0.3">
      <c r="A44" s="38">
        <f>A42*1000*1000</f>
        <v>171798692.25304347</v>
      </c>
      <c r="B44" s="38"/>
      <c r="C44" s="1" t="str">
        <f>C35</f>
        <v>microseconds (us)</v>
      </c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</row>
    <row r="45" spans="1:19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</row>
    <row r="46" spans="1:19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</row>
    <row r="47" spans="1:19" x14ac:dyDescent="0.3">
      <c r="A47" s="36" t="s">
        <v>25</v>
      </c>
      <c r="B47" s="36"/>
      <c r="C47" s="36"/>
      <c r="D47" s="1"/>
      <c r="E47" s="39" t="s">
        <v>26</v>
      </c>
      <c r="F47" s="39"/>
      <c r="G47" s="5" t="s">
        <v>22</v>
      </c>
      <c r="H47" s="39" t="s">
        <v>21</v>
      </c>
      <c r="I47" s="39"/>
      <c r="J47" s="5" t="s">
        <v>22</v>
      </c>
      <c r="K47" s="39" t="s">
        <v>27</v>
      </c>
      <c r="L47" s="39"/>
      <c r="M47" s="1"/>
      <c r="N47" s="1"/>
      <c r="O47" s="1"/>
      <c r="P47" s="1"/>
      <c r="Q47" s="1"/>
      <c r="R47" s="1"/>
      <c r="S47" s="1"/>
    </row>
    <row r="48" spans="1:19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</row>
    <row r="49" spans="1:19" x14ac:dyDescent="0.3">
      <c r="A49" s="38">
        <f>E49+G49+I49</f>
        <v>171.79869390521739</v>
      </c>
      <c r="B49" s="38"/>
      <c r="C49" s="1" t="str">
        <f>C42</f>
        <v>Seconds (s)</v>
      </c>
      <c r="D49" s="1"/>
      <c r="E49" s="6">
        <f>2*A26</f>
        <v>1.6521739130434782E-6</v>
      </c>
      <c r="F49" s="1" t="str">
        <f>F42</f>
        <v>+</v>
      </c>
      <c r="G49" s="6">
        <f>A33</f>
        <v>171.79869184</v>
      </c>
      <c r="H49" s="1" t="str">
        <f>F42</f>
        <v>+</v>
      </c>
      <c r="I49" s="6">
        <f>A18</f>
        <v>4.1304347826086954E-7</v>
      </c>
      <c r="J49" s="1"/>
      <c r="K49" s="1"/>
      <c r="L49" s="1"/>
      <c r="M49" s="1"/>
      <c r="N49" s="1"/>
      <c r="O49" s="1"/>
      <c r="P49" s="1"/>
      <c r="Q49" s="1"/>
      <c r="R49" s="1"/>
      <c r="S49" s="1"/>
    </row>
    <row r="50" spans="1:19" x14ac:dyDescent="0.3">
      <c r="A50" s="38">
        <f>A49*1000</f>
        <v>171798.6939052174</v>
      </c>
      <c r="B50" s="38"/>
      <c r="C50" s="1" t="str">
        <f>C43</f>
        <v>milliseconds (ms)</v>
      </c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</row>
    <row r="51" spans="1:19" x14ac:dyDescent="0.3">
      <c r="A51" s="38">
        <f>A49*1000*1000</f>
        <v>171798693.90521741</v>
      </c>
      <c r="B51" s="38"/>
      <c r="C51" s="1" t="str">
        <f>C44</f>
        <v>microseconds (us)</v>
      </c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</row>
    <row r="52" spans="1:19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</row>
    <row r="53" spans="1:19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</row>
    <row r="54" spans="1:19" x14ac:dyDescent="0.3">
      <c r="A54" s="36" t="s">
        <v>28</v>
      </c>
      <c r="B54" s="36"/>
      <c r="C54" s="36"/>
      <c r="D54" s="1"/>
      <c r="E54" s="5" t="s">
        <v>16</v>
      </c>
      <c r="F54" s="5" t="s">
        <v>4</v>
      </c>
      <c r="G54" s="5" t="s">
        <v>29</v>
      </c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</row>
    <row r="55" spans="1:19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</row>
    <row r="56" spans="1:19" x14ac:dyDescent="0.3">
      <c r="A56" s="38">
        <f>_xlfn.CEILING.MATH(E56/G56)</f>
        <v>147087922</v>
      </c>
      <c r="B56" s="38"/>
      <c r="C56" s="1"/>
      <c r="D56" s="1"/>
      <c r="E56" s="6">
        <f>E33</f>
        <v>214748364800</v>
      </c>
      <c r="F56" s="1" t="s">
        <v>4</v>
      </c>
      <c r="G56" s="6">
        <v>1460</v>
      </c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</row>
    <row r="57" spans="1:19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</row>
    <row r="58" spans="1:19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</row>
    <row r="59" spans="1:19" s="26" customFormat="1" x14ac:dyDescent="0.3">
      <c r="B59" s="26" t="s">
        <v>75</v>
      </c>
      <c r="C59" s="26" t="s">
        <v>76</v>
      </c>
      <c r="D59" s="26" t="s">
        <v>77</v>
      </c>
    </row>
    <row r="60" spans="1:19" x14ac:dyDescent="0.3">
      <c r="A60" s="36" t="s">
        <v>2</v>
      </c>
      <c r="B60" s="36"/>
      <c r="C60" s="36"/>
      <c r="D60" s="1"/>
      <c r="E60" s="5" t="s">
        <v>11</v>
      </c>
      <c r="F60" s="4" t="s">
        <v>4</v>
      </c>
      <c r="G60" s="5" t="s">
        <v>12</v>
      </c>
      <c r="H60" s="1"/>
      <c r="I60" s="40" t="s">
        <v>13</v>
      </c>
      <c r="J60" s="40"/>
      <c r="K60" s="40"/>
      <c r="L60" s="1"/>
      <c r="M60" s="1"/>
      <c r="N60" s="1"/>
      <c r="O60" s="1"/>
      <c r="P60" s="1"/>
      <c r="Q60" s="1"/>
      <c r="R60" s="1"/>
      <c r="S60" s="1"/>
    </row>
    <row r="61" spans="1:19" x14ac:dyDescent="0.3">
      <c r="A61" s="1"/>
      <c r="B61" s="1"/>
      <c r="C61" s="1"/>
      <c r="D61" s="1"/>
      <c r="E61" s="1"/>
      <c r="F61" s="1"/>
      <c r="G61" s="1"/>
      <c r="H61" s="1"/>
      <c r="I61" s="7" t="s">
        <v>6</v>
      </c>
      <c r="J61" s="7"/>
      <c r="K61" s="8">
        <f>200000000</f>
        <v>200000000</v>
      </c>
      <c r="L61" s="1"/>
      <c r="M61" s="1"/>
      <c r="N61" s="1"/>
      <c r="O61" s="1"/>
      <c r="P61" s="1"/>
      <c r="Q61" s="1"/>
      <c r="R61" s="1"/>
      <c r="S61" s="1"/>
    </row>
    <row r="62" spans="1:19" x14ac:dyDescent="0.3">
      <c r="A62" s="38">
        <f>E62/G62</f>
        <v>2.5000000000000001E-3</v>
      </c>
      <c r="B62" s="38"/>
      <c r="C62" s="1" t="s">
        <v>5</v>
      </c>
      <c r="D62" s="1"/>
      <c r="E62" s="27">
        <f>O74</f>
        <v>500000</v>
      </c>
      <c r="F62" s="3" t="s">
        <v>4</v>
      </c>
      <c r="G62" s="10">
        <f>K61</f>
        <v>200000000</v>
      </c>
      <c r="H62" s="1"/>
      <c r="I62" s="7" t="s">
        <v>7</v>
      </c>
      <c r="J62" s="7"/>
      <c r="K62" s="8">
        <f>230000000</f>
        <v>230000000</v>
      </c>
      <c r="L62" s="1"/>
      <c r="M62" s="1"/>
      <c r="N62" s="1"/>
      <c r="O62" s="1"/>
      <c r="P62" s="1"/>
      <c r="Q62" s="1"/>
      <c r="R62" s="1"/>
      <c r="S62" s="1"/>
    </row>
    <row r="63" spans="1:19" x14ac:dyDescent="0.3">
      <c r="A63" s="38">
        <f>A62*1000</f>
        <v>2.5</v>
      </c>
      <c r="B63" s="38"/>
      <c r="C63" s="1" t="s">
        <v>23</v>
      </c>
      <c r="D63" s="1"/>
      <c r="E63" s="1"/>
      <c r="F63" s="1"/>
      <c r="G63" s="1"/>
      <c r="H63" s="1"/>
      <c r="I63" s="7" t="s">
        <v>9</v>
      </c>
      <c r="J63" s="7"/>
      <c r="K63" s="8">
        <v>300000000</v>
      </c>
      <c r="L63" s="1"/>
      <c r="M63" s="1"/>
      <c r="N63" s="1"/>
      <c r="O63" s="1"/>
      <c r="P63" s="1"/>
      <c r="Q63" s="1"/>
      <c r="R63" s="1"/>
      <c r="S63" s="1"/>
    </row>
    <row r="64" spans="1:19" x14ac:dyDescent="0.3">
      <c r="A64" s="38">
        <f>A62*1000*1000</f>
        <v>2500</v>
      </c>
      <c r="B64" s="38"/>
      <c r="C64" s="1" t="s">
        <v>24</v>
      </c>
      <c r="D64" s="1"/>
      <c r="E64" s="1"/>
      <c r="F64" s="1"/>
      <c r="G64" s="1"/>
      <c r="H64" s="1"/>
      <c r="I64" s="1"/>
      <c r="J64" s="1"/>
      <c r="K64" s="1"/>
      <c r="L64" s="1"/>
      <c r="M64" s="2" t="s">
        <v>60</v>
      </c>
      <c r="N64" s="2" t="s">
        <v>61</v>
      </c>
      <c r="O64" s="22" t="s">
        <v>62</v>
      </c>
      <c r="P64" s="1"/>
      <c r="Q64" s="1"/>
      <c r="R64" s="1"/>
      <c r="S64" s="1"/>
    </row>
    <row r="65" spans="1:19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P65" s="1"/>
      <c r="Q65" s="1"/>
      <c r="R65" s="1"/>
      <c r="S65" s="1"/>
    </row>
    <row r="66" spans="1:19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9">
        <v>200</v>
      </c>
      <c r="N66" s="1"/>
      <c r="O66" s="23">
        <f>M66*1024*1024*1024</f>
        <v>214748364800</v>
      </c>
      <c r="P66" s="1"/>
      <c r="Q66" s="1"/>
      <c r="R66" s="1"/>
      <c r="S66" s="1"/>
    </row>
    <row r="67" spans="1:19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P67" s="1"/>
      <c r="Q67" s="1"/>
      <c r="R67" s="1"/>
      <c r="S67" s="1"/>
    </row>
    <row r="68" spans="1:19" x14ac:dyDescent="0.3">
      <c r="A68" s="36" t="s">
        <v>8</v>
      </c>
      <c r="B68" s="36"/>
      <c r="C68" s="36"/>
      <c r="D68" s="1"/>
      <c r="E68" s="5">
        <v>2</v>
      </c>
      <c r="F68" s="4" t="s">
        <v>10</v>
      </c>
      <c r="G68" s="39" t="s">
        <v>14</v>
      </c>
      <c r="H68" s="39"/>
      <c r="I68" s="1"/>
      <c r="J68" s="1"/>
      <c r="K68" s="1"/>
      <c r="L68" s="1"/>
      <c r="M68" s="2" t="s">
        <v>72</v>
      </c>
      <c r="N68" s="2" t="s">
        <v>61</v>
      </c>
      <c r="O68" s="22" t="s">
        <v>73</v>
      </c>
      <c r="P68" s="1"/>
      <c r="Q68" s="1"/>
      <c r="R68" s="1"/>
      <c r="S68" s="1"/>
    </row>
    <row r="69" spans="1:19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P69" s="1"/>
      <c r="Q69" s="1"/>
      <c r="R69" s="1"/>
      <c r="S69" s="1"/>
    </row>
    <row r="70" spans="1:19" x14ac:dyDescent="0.3">
      <c r="A70" s="38">
        <f>2*A62</f>
        <v>5.0000000000000001E-3</v>
      </c>
      <c r="B70" s="38"/>
      <c r="C70" s="1" t="str">
        <f>C62</f>
        <v>Seconds (s)</v>
      </c>
      <c r="D70" s="1"/>
      <c r="E70" s="6">
        <v>2</v>
      </c>
      <c r="F70" s="3" t="s">
        <v>10</v>
      </c>
      <c r="G70" s="41">
        <f>A62</f>
        <v>2.5000000000000001E-3</v>
      </c>
      <c r="H70" s="41"/>
      <c r="I70" s="1"/>
      <c r="J70" s="1"/>
      <c r="K70" s="1"/>
      <c r="L70" s="1"/>
      <c r="M70" s="9">
        <v>40</v>
      </c>
      <c r="N70" s="1"/>
      <c r="O70" s="23">
        <f>M70*1000*1000*1000</f>
        <v>40000000000</v>
      </c>
      <c r="P70" s="1"/>
      <c r="Q70" s="1"/>
      <c r="R70" s="1"/>
      <c r="S70" s="1"/>
    </row>
    <row r="71" spans="1:19" x14ac:dyDescent="0.3">
      <c r="A71" s="38">
        <f>A70*1000</f>
        <v>5</v>
      </c>
      <c r="B71" s="38"/>
      <c r="C71" s="1" t="str">
        <f>C63</f>
        <v>milliseconds (ms)</v>
      </c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P71" s="1"/>
      <c r="Q71" s="1"/>
      <c r="R71" s="1"/>
      <c r="S71" s="1"/>
    </row>
    <row r="72" spans="1:19" x14ac:dyDescent="0.3">
      <c r="A72" s="38">
        <f>A70*1000*1000</f>
        <v>5000</v>
      </c>
      <c r="B72" s="38"/>
      <c r="C72" s="1" t="str">
        <f>C64</f>
        <v>microseconds (us)</v>
      </c>
      <c r="D72" s="1"/>
      <c r="E72" s="1"/>
      <c r="F72" s="1"/>
      <c r="G72" s="1"/>
      <c r="H72" s="1"/>
      <c r="I72" s="1"/>
      <c r="J72" s="1"/>
      <c r="K72" s="1"/>
      <c r="L72" s="1"/>
      <c r="M72" s="2" t="s">
        <v>78</v>
      </c>
      <c r="N72" s="2" t="s">
        <v>79</v>
      </c>
      <c r="O72" s="22" t="s">
        <v>80</v>
      </c>
      <c r="P72" s="1"/>
      <c r="Q72" s="1"/>
      <c r="R72" s="1"/>
      <c r="S72" s="1"/>
    </row>
    <row r="73" spans="1:19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P73" s="1"/>
      <c r="Q73" s="1"/>
      <c r="R73" s="1"/>
      <c r="S73" s="1"/>
    </row>
    <row r="74" spans="1:19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9">
        <v>500</v>
      </c>
      <c r="N74" s="1"/>
      <c r="O74" s="34">
        <f>M74*1000</f>
        <v>500000</v>
      </c>
      <c r="P74" s="1"/>
      <c r="Q74" s="1"/>
      <c r="R74" s="1"/>
      <c r="S74" s="1"/>
    </row>
    <row r="75" spans="1:19" x14ac:dyDescent="0.3">
      <c r="A75" s="36" t="s">
        <v>15</v>
      </c>
      <c r="B75" s="36"/>
      <c r="C75" s="36"/>
      <c r="D75" s="1"/>
      <c r="E75" s="5" t="s">
        <v>16</v>
      </c>
      <c r="F75" s="4" t="s">
        <v>4</v>
      </c>
      <c r="G75" s="39" t="s">
        <v>17</v>
      </c>
      <c r="H75" s="39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</row>
    <row r="76" spans="1:19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</row>
    <row r="77" spans="1:19" ht="19.2" x14ac:dyDescent="0.35">
      <c r="A77" s="38">
        <f>E81/G77</f>
        <v>42.949672960000001</v>
      </c>
      <c r="B77" s="38"/>
      <c r="C77" s="1" t="str">
        <f>C70</f>
        <v>Seconds (s)</v>
      </c>
      <c r="D77" s="1"/>
      <c r="E77" s="24">
        <f>O66</f>
        <v>214748364800</v>
      </c>
      <c r="F77" s="3" t="s">
        <v>4</v>
      </c>
      <c r="G77" s="24">
        <f>O70</f>
        <v>40000000000</v>
      </c>
      <c r="H77" s="1"/>
      <c r="I77" s="1"/>
      <c r="J77" s="1"/>
      <c r="K77" s="1"/>
      <c r="L77" s="13"/>
      <c r="M77" s="1"/>
      <c r="N77" s="1"/>
      <c r="O77" s="1"/>
      <c r="P77" s="1"/>
      <c r="Q77" s="1"/>
      <c r="R77" s="1"/>
      <c r="S77" s="1"/>
    </row>
    <row r="78" spans="1:19" x14ac:dyDescent="0.3">
      <c r="A78" s="38">
        <f>A77*1000</f>
        <v>42949.672960000004</v>
      </c>
      <c r="B78" s="38"/>
      <c r="C78" s="1" t="str">
        <f>C71</f>
        <v>milliseconds (ms)</v>
      </c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</row>
    <row r="79" spans="1:19" x14ac:dyDescent="0.3">
      <c r="A79" s="38">
        <f>A77*1000*1000</f>
        <v>42949672.960000001</v>
      </c>
      <c r="B79" s="38"/>
      <c r="C79" s="1" t="str">
        <f>C72</f>
        <v>microseconds (us)</v>
      </c>
      <c r="D79" s="1"/>
      <c r="E79" s="5" t="s">
        <v>18</v>
      </c>
      <c r="F79" s="4" t="s">
        <v>4</v>
      </c>
      <c r="G79" s="39" t="s">
        <v>17</v>
      </c>
      <c r="H79" s="39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</row>
    <row r="80" spans="1:19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</row>
    <row r="81" spans="1:19" x14ac:dyDescent="0.3">
      <c r="A81" s="1"/>
      <c r="B81" s="1"/>
      <c r="C81" s="1"/>
      <c r="D81" s="1"/>
      <c r="E81" s="6">
        <f>E77*8</f>
        <v>1717986918400</v>
      </c>
      <c r="F81" s="3" t="s">
        <v>4</v>
      </c>
      <c r="G81" s="6">
        <f>G77</f>
        <v>40000000000</v>
      </c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</row>
    <row r="82" spans="1:19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</row>
    <row r="83" spans="1:19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</row>
    <row r="84" spans="1:19" x14ac:dyDescent="0.3">
      <c r="A84" s="36" t="s">
        <v>19</v>
      </c>
      <c r="B84" s="36"/>
      <c r="C84" s="36"/>
      <c r="D84" s="1"/>
      <c r="E84" s="39" t="str">
        <f>G68</f>
        <v>Progogation Delay (s)</v>
      </c>
      <c r="F84" s="39"/>
      <c r="G84" s="5"/>
      <c r="H84" s="5" t="s">
        <v>21</v>
      </c>
      <c r="I84" s="5"/>
      <c r="J84" s="5"/>
      <c r="K84" s="5" t="s">
        <v>20</v>
      </c>
      <c r="L84" s="1"/>
      <c r="M84" s="1"/>
      <c r="N84" s="1"/>
      <c r="O84" s="1"/>
      <c r="P84" s="1"/>
      <c r="Q84" s="1"/>
      <c r="R84" s="1"/>
      <c r="S84" s="1"/>
    </row>
    <row r="85" spans="1:19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</row>
    <row r="86" spans="1:19" x14ac:dyDescent="0.3">
      <c r="A86" s="38">
        <f>E86+H86+K86</f>
        <v>42.952172959999999</v>
      </c>
      <c r="B86" s="38"/>
      <c r="C86" s="1" t="str">
        <f>C77</f>
        <v>Seconds (s)</v>
      </c>
      <c r="D86" s="1"/>
      <c r="E86" s="6">
        <f>A62</f>
        <v>2.5000000000000001E-3</v>
      </c>
      <c r="F86" s="37" t="s">
        <v>22</v>
      </c>
      <c r="G86" s="37"/>
      <c r="H86" s="6">
        <f>A77</f>
        <v>42.949672960000001</v>
      </c>
      <c r="I86" s="37" t="s">
        <v>22</v>
      </c>
      <c r="J86" s="37"/>
      <c r="K86" s="9">
        <v>0</v>
      </c>
      <c r="L86" s="1"/>
      <c r="M86" s="1"/>
      <c r="N86" s="1"/>
      <c r="O86" s="1"/>
      <c r="P86" s="1"/>
      <c r="Q86" s="1"/>
      <c r="R86" s="1"/>
      <c r="S86" s="1"/>
    </row>
    <row r="87" spans="1:19" x14ac:dyDescent="0.3">
      <c r="A87" s="38">
        <f>A86*1000</f>
        <v>42952.172959999996</v>
      </c>
      <c r="B87" s="38"/>
      <c r="C87" s="1" t="str">
        <f>C78</f>
        <v>milliseconds (ms)</v>
      </c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</row>
    <row r="88" spans="1:19" x14ac:dyDescent="0.3">
      <c r="A88" s="38">
        <f>A86*1000*1000</f>
        <v>42952172.959999993</v>
      </c>
      <c r="B88" s="38"/>
      <c r="C88" s="1" t="str">
        <f>C79</f>
        <v>microseconds (us)</v>
      </c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</row>
    <row r="89" spans="1:19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</row>
    <row r="90" spans="1:19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</row>
    <row r="91" spans="1:19" x14ac:dyDescent="0.3">
      <c r="A91" s="36" t="s">
        <v>25</v>
      </c>
      <c r="B91" s="36"/>
      <c r="C91" s="36"/>
      <c r="D91" s="1"/>
      <c r="E91" s="39" t="s">
        <v>26</v>
      </c>
      <c r="F91" s="39"/>
      <c r="G91" s="5" t="s">
        <v>22</v>
      </c>
      <c r="H91" s="39" t="s">
        <v>21</v>
      </c>
      <c r="I91" s="39"/>
      <c r="J91" s="5" t="s">
        <v>22</v>
      </c>
      <c r="K91" s="39" t="s">
        <v>27</v>
      </c>
      <c r="L91" s="39"/>
      <c r="M91" s="1"/>
      <c r="N91" s="1"/>
      <c r="O91" s="1"/>
      <c r="P91" s="1"/>
      <c r="Q91" s="1"/>
      <c r="R91" s="1"/>
      <c r="S91" s="1"/>
    </row>
    <row r="92" spans="1:19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</row>
    <row r="93" spans="1:19" x14ac:dyDescent="0.3">
      <c r="A93" s="38">
        <f>E93+G93+I93</f>
        <v>42.962172959999997</v>
      </c>
      <c r="B93" s="38"/>
      <c r="C93" s="1" t="str">
        <f>C86</f>
        <v>Seconds (s)</v>
      </c>
      <c r="D93" s="1"/>
      <c r="E93" s="6">
        <f>2*A70</f>
        <v>0.01</v>
      </c>
      <c r="F93" s="1" t="str">
        <f>F86</f>
        <v>+</v>
      </c>
      <c r="G93" s="6">
        <f>A77</f>
        <v>42.949672960000001</v>
      </c>
      <c r="H93" s="1" t="str">
        <f>F86</f>
        <v>+</v>
      </c>
      <c r="I93" s="6">
        <f>A62</f>
        <v>2.5000000000000001E-3</v>
      </c>
      <c r="J93" s="1"/>
      <c r="K93" s="1"/>
      <c r="L93" s="1"/>
      <c r="M93" s="1"/>
      <c r="N93" s="1"/>
      <c r="O93" s="1"/>
      <c r="P93" s="1"/>
      <c r="Q93" s="1"/>
      <c r="R93" s="1"/>
      <c r="S93" s="1"/>
    </row>
    <row r="94" spans="1:19" x14ac:dyDescent="0.3">
      <c r="A94" s="38">
        <f>A93*1000</f>
        <v>42962.172959999996</v>
      </c>
      <c r="B94" s="38"/>
      <c r="C94" s="1" t="str">
        <f>C87</f>
        <v>milliseconds (ms)</v>
      </c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</row>
    <row r="95" spans="1:19" x14ac:dyDescent="0.3">
      <c r="A95" s="38">
        <f>A93*1000*1000</f>
        <v>42962172.959999993</v>
      </c>
      <c r="B95" s="38"/>
      <c r="C95" s="1" t="str">
        <f>C88</f>
        <v>microseconds (us)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</row>
    <row r="96" spans="1:19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</row>
    <row r="97" spans="1:19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</row>
    <row r="98" spans="1:19" x14ac:dyDescent="0.3">
      <c r="A98" s="36" t="s">
        <v>28</v>
      </c>
      <c r="B98" s="36"/>
      <c r="C98" s="36"/>
      <c r="D98" s="1"/>
      <c r="E98" s="5" t="s">
        <v>16</v>
      </c>
      <c r="F98" s="5" t="s">
        <v>4</v>
      </c>
      <c r="G98" s="5" t="s">
        <v>29</v>
      </c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</row>
    <row r="99" spans="1:19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</row>
    <row r="100" spans="1:19" x14ac:dyDescent="0.3">
      <c r="A100" s="38">
        <f>_xlfn.CEILING.MATH(E100/G100)</f>
        <v>147087922</v>
      </c>
      <c r="B100" s="38"/>
      <c r="C100" s="1"/>
      <c r="D100" s="1"/>
      <c r="E100" s="6">
        <f>E77</f>
        <v>214748364800</v>
      </c>
      <c r="F100" s="1" t="s">
        <v>4</v>
      </c>
      <c r="G100" s="6">
        <v>1460</v>
      </c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</row>
    <row r="101" spans="1:19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</row>
    <row r="102" spans="1:19" s="26" customFormat="1" x14ac:dyDescent="0.3">
      <c r="B102" s="26" t="s">
        <v>81</v>
      </c>
      <c r="C102" s="26" t="s">
        <v>82</v>
      </c>
      <c r="D102" s="26" t="s">
        <v>83</v>
      </c>
    </row>
    <row r="103" spans="1:19" x14ac:dyDescent="0.3">
      <c r="A103" s="36" t="s">
        <v>2</v>
      </c>
      <c r="B103" s="36"/>
      <c r="C103" s="36"/>
      <c r="D103" s="1"/>
      <c r="E103" s="5" t="s">
        <v>11</v>
      </c>
      <c r="F103" s="4" t="s">
        <v>4</v>
      </c>
      <c r="G103" s="5" t="s">
        <v>12</v>
      </c>
      <c r="H103" s="1"/>
      <c r="I103" s="40" t="s">
        <v>13</v>
      </c>
      <c r="J103" s="40"/>
      <c r="K103" s="40"/>
      <c r="L103" s="1"/>
      <c r="M103" s="1"/>
      <c r="N103" s="1"/>
      <c r="O103" s="1"/>
      <c r="P103" s="1"/>
      <c r="Q103" s="1"/>
      <c r="R103" s="1"/>
      <c r="S103" s="1"/>
    </row>
    <row r="104" spans="1:19" x14ac:dyDescent="0.3">
      <c r="A104" s="1"/>
      <c r="B104" s="1"/>
      <c r="C104" s="1"/>
      <c r="D104" s="1"/>
      <c r="E104" s="1"/>
      <c r="F104" s="1"/>
      <c r="G104" s="1"/>
      <c r="H104" s="1"/>
      <c r="I104" s="7" t="s">
        <v>6</v>
      </c>
      <c r="J104" s="7"/>
      <c r="K104" s="8">
        <f>200000000</f>
        <v>200000000</v>
      </c>
      <c r="L104" s="1"/>
      <c r="M104" s="1"/>
      <c r="N104" s="1"/>
      <c r="O104" s="1"/>
      <c r="P104" s="1"/>
      <c r="Q104" s="1"/>
      <c r="R104" s="1"/>
      <c r="S104" s="1"/>
    </row>
    <row r="105" spans="1:19" x14ac:dyDescent="0.3">
      <c r="A105" s="38">
        <f>E105/G105</f>
        <v>1.9999999999999999E-7</v>
      </c>
      <c r="B105" s="38"/>
      <c r="C105" s="1" t="s">
        <v>5</v>
      </c>
      <c r="D105" s="1"/>
      <c r="E105" s="27">
        <v>60</v>
      </c>
      <c r="F105" s="3" t="s">
        <v>4</v>
      </c>
      <c r="G105" s="10">
        <f>K106</f>
        <v>300000000</v>
      </c>
      <c r="H105" s="1"/>
      <c r="I105" s="7" t="s">
        <v>7</v>
      </c>
      <c r="J105" s="7"/>
      <c r="K105" s="8">
        <f>230000000</f>
        <v>230000000</v>
      </c>
      <c r="L105" s="1"/>
      <c r="M105" s="1"/>
      <c r="N105" s="1"/>
      <c r="O105" s="1"/>
      <c r="P105" s="1"/>
      <c r="Q105" s="1"/>
      <c r="R105" s="1"/>
      <c r="S105" s="1"/>
    </row>
    <row r="106" spans="1:19" x14ac:dyDescent="0.3">
      <c r="A106" s="38">
        <f>A105*1000</f>
        <v>1.9999999999999998E-4</v>
      </c>
      <c r="B106" s="38"/>
      <c r="C106" s="1" t="s">
        <v>23</v>
      </c>
      <c r="D106" s="1"/>
      <c r="E106" s="1"/>
      <c r="F106" s="1"/>
      <c r="G106" s="1"/>
      <c r="H106" s="1"/>
      <c r="I106" s="7" t="s">
        <v>9</v>
      </c>
      <c r="J106" s="7"/>
      <c r="K106" s="8">
        <v>300000000</v>
      </c>
      <c r="L106" s="1"/>
      <c r="M106" s="1"/>
      <c r="N106" s="1"/>
      <c r="O106" s="1"/>
      <c r="P106" s="1"/>
      <c r="Q106" s="1"/>
      <c r="R106" s="1"/>
      <c r="S106" s="1"/>
    </row>
    <row r="107" spans="1:19" x14ac:dyDescent="0.3">
      <c r="A107" s="38">
        <f>A105*1000*1000</f>
        <v>0.19999999999999998</v>
      </c>
      <c r="B107" s="38"/>
      <c r="C107" s="1" t="s">
        <v>24</v>
      </c>
      <c r="D107" s="1"/>
      <c r="E107" s="1"/>
      <c r="F107" s="1"/>
      <c r="G107" s="1"/>
      <c r="H107" s="1"/>
      <c r="I107" s="1"/>
      <c r="J107" s="1"/>
      <c r="K107" s="1"/>
      <c r="L107" s="1"/>
      <c r="M107" s="2" t="s">
        <v>60</v>
      </c>
      <c r="N107" s="2" t="s">
        <v>61</v>
      </c>
      <c r="O107" s="22" t="s">
        <v>62</v>
      </c>
      <c r="P107" s="1"/>
      <c r="Q107" s="1"/>
      <c r="R107" s="1"/>
      <c r="S107" s="1"/>
    </row>
    <row r="108" spans="1:19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P108" s="1"/>
      <c r="Q108" s="1"/>
      <c r="R108" s="1"/>
      <c r="S108" s="1"/>
    </row>
    <row r="109" spans="1:19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9">
        <v>200</v>
      </c>
      <c r="N109" s="1"/>
      <c r="O109" s="23">
        <f>M109*1024*1024*1024</f>
        <v>214748364800</v>
      </c>
      <c r="P109" s="1"/>
      <c r="Q109" s="1"/>
      <c r="R109" s="1"/>
      <c r="S109" s="1"/>
    </row>
    <row r="110" spans="1:19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P110" s="1"/>
      <c r="Q110" s="1"/>
      <c r="R110" s="1"/>
      <c r="S110" s="1"/>
    </row>
    <row r="111" spans="1:19" x14ac:dyDescent="0.3">
      <c r="A111" s="36" t="s">
        <v>8</v>
      </c>
      <c r="B111" s="36"/>
      <c r="C111" s="36"/>
      <c r="D111" s="1"/>
      <c r="E111" s="5">
        <v>2</v>
      </c>
      <c r="F111" s="4" t="s">
        <v>10</v>
      </c>
      <c r="G111" s="39" t="s">
        <v>14</v>
      </c>
      <c r="H111" s="39"/>
      <c r="I111" s="1"/>
      <c r="J111" s="1"/>
      <c r="K111" s="1"/>
      <c r="L111" s="1"/>
      <c r="M111" s="2" t="s">
        <v>72</v>
      </c>
      <c r="N111" s="2" t="s">
        <v>61</v>
      </c>
      <c r="O111" s="22" t="s">
        <v>73</v>
      </c>
      <c r="P111" s="1"/>
      <c r="Q111" s="1"/>
      <c r="R111" s="1"/>
      <c r="S111" s="1"/>
    </row>
    <row r="112" spans="1:19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P112" s="1"/>
      <c r="Q112" s="1"/>
      <c r="R112" s="1"/>
      <c r="S112" s="1"/>
    </row>
    <row r="113" spans="1:19" x14ac:dyDescent="0.3">
      <c r="A113" s="38">
        <f>2*A105</f>
        <v>3.9999999999999998E-7</v>
      </c>
      <c r="B113" s="38"/>
      <c r="C113" s="1" t="str">
        <f>C105</f>
        <v>Seconds (s)</v>
      </c>
      <c r="D113" s="1"/>
      <c r="E113" s="6">
        <v>2</v>
      </c>
      <c r="F113" s="3" t="s">
        <v>10</v>
      </c>
      <c r="G113" s="41">
        <f>A105</f>
        <v>1.9999999999999999E-7</v>
      </c>
      <c r="H113" s="41"/>
      <c r="I113" s="1"/>
      <c r="J113" s="1"/>
      <c r="K113" s="1"/>
      <c r="L113" s="1"/>
      <c r="M113" s="9">
        <v>1</v>
      </c>
      <c r="N113" s="1"/>
      <c r="O113" s="23">
        <f>M113*1000*1000*1000</f>
        <v>1000000000</v>
      </c>
      <c r="P113" s="1"/>
      <c r="Q113" s="1"/>
      <c r="R113" s="1"/>
      <c r="S113" s="1"/>
    </row>
    <row r="114" spans="1:19" x14ac:dyDescent="0.3">
      <c r="A114" s="38">
        <f>A113*1000</f>
        <v>3.9999999999999996E-4</v>
      </c>
      <c r="B114" s="38"/>
      <c r="C114" s="1" t="str">
        <f>C106</f>
        <v>milliseconds (ms)</v>
      </c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P114" s="1"/>
      <c r="Q114" s="1"/>
      <c r="R114" s="1"/>
      <c r="S114" s="1"/>
    </row>
    <row r="115" spans="1:19" x14ac:dyDescent="0.3">
      <c r="A115" s="38">
        <f>A113*1000*1000</f>
        <v>0.39999999999999997</v>
      </c>
      <c r="B115" s="38"/>
      <c r="C115" s="1" t="str">
        <f>C107</f>
        <v>microseconds (us)</v>
      </c>
      <c r="D115" s="1"/>
      <c r="E115" s="1"/>
      <c r="F115" s="1"/>
      <c r="G115" s="1"/>
      <c r="H115" s="1"/>
      <c r="I115" s="1"/>
      <c r="J115" s="1"/>
      <c r="K115" s="1"/>
      <c r="L115" s="1"/>
      <c r="M115" s="2" t="s">
        <v>78</v>
      </c>
      <c r="N115" s="2" t="s">
        <v>79</v>
      </c>
      <c r="O115" s="22" t="s">
        <v>80</v>
      </c>
      <c r="P115" s="1"/>
      <c r="Q115" s="1"/>
      <c r="R115" s="1"/>
      <c r="S115" s="1"/>
    </row>
    <row r="116" spans="1:19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P116" s="1"/>
      <c r="Q116" s="1"/>
      <c r="R116" s="1"/>
      <c r="S116" s="1"/>
    </row>
    <row r="117" spans="1:19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9">
        <v>500</v>
      </c>
      <c r="N117" s="1"/>
      <c r="O117" s="34">
        <f>M117*1000</f>
        <v>500000</v>
      </c>
      <c r="P117" s="1"/>
      <c r="Q117" s="1"/>
      <c r="R117" s="1"/>
      <c r="S117" s="1"/>
    </row>
    <row r="118" spans="1:19" x14ac:dyDescent="0.3">
      <c r="A118" s="36" t="s">
        <v>15</v>
      </c>
      <c r="B118" s="36"/>
      <c r="C118" s="36"/>
      <c r="D118" s="1"/>
      <c r="E118" s="5" t="s">
        <v>16</v>
      </c>
      <c r="F118" s="4" t="s">
        <v>4</v>
      </c>
      <c r="G118" s="39" t="s">
        <v>17</v>
      </c>
      <c r="H118" s="39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</row>
    <row r="119" spans="1:19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</row>
    <row r="120" spans="1:19" ht="19.2" x14ac:dyDescent="0.35">
      <c r="A120" s="38">
        <f>E124/G120</f>
        <v>1717.9869183999999</v>
      </c>
      <c r="B120" s="38"/>
      <c r="C120" s="1" t="str">
        <f>C113</f>
        <v>Seconds (s)</v>
      </c>
      <c r="D120" s="1"/>
      <c r="E120" s="24">
        <f>O109</f>
        <v>214748364800</v>
      </c>
      <c r="F120" s="3" t="s">
        <v>4</v>
      </c>
      <c r="G120" s="24">
        <f>O113</f>
        <v>1000000000</v>
      </c>
      <c r="H120" s="1"/>
      <c r="I120" s="1"/>
      <c r="J120" s="1"/>
      <c r="K120" s="1"/>
      <c r="L120" s="13"/>
      <c r="M120" s="1"/>
      <c r="N120" s="1"/>
      <c r="O120" s="1"/>
      <c r="P120" s="1"/>
      <c r="Q120" s="1"/>
      <c r="R120" s="1"/>
      <c r="S120" s="1"/>
    </row>
    <row r="121" spans="1:19" x14ac:dyDescent="0.3">
      <c r="A121" s="38">
        <f>A120*1000</f>
        <v>1717986.9183999998</v>
      </c>
      <c r="B121" s="38"/>
      <c r="C121" s="1" t="str">
        <f>C114</f>
        <v>milliseconds (ms)</v>
      </c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</row>
    <row r="122" spans="1:19" x14ac:dyDescent="0.3">
      <c r="A122" s="38">
        <f>A120*1000*1000</f>
        <v>1717986918.3999999</v>
      </c>
      <c r="B122" s="38"/>
      <c r="C122" s="1" t="str">
        <f>C115</f>
        <v>microseconds (us)</v>
      </c>
      <c r="D122" s="1"/>
      <c r="E122" s="5" t="s">
        <v>18</v>
      </c>
      <c r="F122" s="4" t="s">
        <v>4</v>
      </c>
      <c r="G122" s="39" t="s">
        <v>17</v>
      </c>
      <c r="H122" s="39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</row>
    <row r="123" spans="1:19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</row>
    <row r="124" spans="1:19" x14ac:dyDescent="0.3">
      <c r="A124" s="1"/>
      <c r="B124" s="1"/>
      <c r="C124" s="1"/>
      <c r="D124" s="1"/>
      <c r="E124" s="6">
        <f>E120*8</f>
        <v>1717986918400</v>
      </c>
      <c r="F124" s="3" t="s">
        <v>4</v>
      </c>
      <c r="G124" s="6">
        <f>G120</f>
        <v>1000000000</v>
      </c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</row>
    <row r="125" spans="1:19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</row>
    <row r="126" spans="1:19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</row>
    <row r="127" spans="1:19" x14ac:dyDescent="0.3">
      <c r="A127" s="36" t="s">
        <v>19</v>
      </c>
      <c r="B127" s="36"/>
      <c r="C127" s="36"/>
      <c r="D127" s="1"/>
      <c r="E127" s="39" t="str">
        <f>G111</f>
        <v>Progogation Delay (s)</v>
      </c>
      <c r="F127" s="39"/>
      <c r="G127" s="5"/>
      <c r="H127" s="5" t="s">
        <v>21</v>
      </c>
      <c r="I127" s="5"/>
      <c r="J127" s="5"/>
      <c r="K127" s="5" t="s">
        <v>20</v>
      </c>
      <c r="L127" s="1"/>
      <c r="M127" s="1"/>
      <c r="N127" s="1"/>
      <c r="O127" s="1"/>
      <c r="P127" s="1"/>
      <c r="Q127" s="1"/>
      <c r="R127" s="1"/>
      <c r="S127" s="1"/>
    </row>
    <row r="128" spans="1:19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</row>
    <row r="129" spans="1:19" x14ac:dyDescent="0.3">
      <c r="A129" s="38">
        <f>E129+H129+K129</f>
        <v>1717.9869185999999</v>
      </c>
      <c r="B129" s="38"/>
      <c r="C129" s="1" t="str">
        <f>C120</f>
        <v>Seconds (s)</v>
      </c>
      <c r="D129" s="1"/>
      <c r="E129" s="6">
        <f>A105</f>
        <v>1.9999999999999999E-7</v>
      </c>
      <c r="F129" s="37" t="s">
        <v>22</v>
      </c>
      <c r="G129" s="37"/>
      <c r="H129" s="6">
        <f>A120</f>
        <v>1717.9869183999999</v>
      </c>
      <c r="I129" s="37" t="s">
        <v>22</v>
      </c>
      <c r="J129" s="37"/>
      <c r="K129" s="9">
        <v>0</v>
      </c>
      <c r="L129" s="1"/>
      <c r="M129" s="1"/>
      <c r="N129" s="1"/>
      <c r="O129" s="1"/>
      <c r="P129" s="1"/>
      <c r="Q129" s="1"/>
      <c r="R129" s="1"/>
      <c r="S129" s="1"/>
    </row>
    <row r="130" spans="1:19" x14ac:dyDescent="0.3">
      <c r="A130" s="38">
        <f>A129*1000</f>
        <v>1717986.9185999997</v>
      </c>
      <c r="B130" s="38"/>
      <c r="C130" s="1" t="str">
        <f>C121</f>
        <v>milliseconds (ms)</v>
      </c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</row>
    <row r="131" spans="1:19" x14ac:dyDescent="0.3">
      <c r="A131" s="38">
        <f>A129*1000*1000</f>
        <v>1717986918.5999997</v>
      </c>
      <c r="B131" s="38"/>
      <c r="C131" s="1" t="str">
        <f>C122</f>
        <v>microseconds (us)</v>
      </c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</row>
    <row r="132" spans="1:19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</row>
    <row r="133" spans="1:19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</row>
    <row r="134" spans="1:19" x14ac:dyDescent="0.3">
      <c r="A134" s="36" t="s">
        <v>25</v>
      </c>
      <c r="B134" s="36"/>
      <c r="C134" s="36"/>
      <c r="D134" s="1"/>
      <c r="E134" s="39" t="s">
        <v>26</v>
      </c>
      <c r="F134" s="39"/>
      <c r="G134" s="5" t="s">
        <v>22</v>
      </c>
      <c r="H134" s="39" t="s">
        <v>21</v>
      </c>
      <c r="I134" s="39"/>
      <c r="J134" s="5" t="s">
        <v>22</v>
      </c>
      <c r="K134" s="39" t="s">
        <v>27</v>
      </c>
      <c r="L134" s="39"/>
      <c r="M134" s="1"/>
      <c r="N134" s="1"/>
      <c r="O134" s="1"/>
      <c r="P134" s="1"/>
      <c r="Q134" s="1"/>
      <c r="R134" s="1"/>
      <c r="S134" s="1"/>
    </row>
    <row r="135" spans="1:19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</row>
    <row r="136" spans="1:19" x14ac:dyDescent="0.3">
      <c r="A136" s="38">
        <f>E136+G136+I136</f>
        <v>1717.9869193999998</v>
      </c>
      <c r="B136" s="38"/>
      <c r="C136" s="1" t="str">
        <f>C129</f>
        <v>Seconds (s)</v>
      </c>
      <c r="D136" s="1"/>
      <c r="E136" s="6">
        <f>2*A113</f>
        <v>7.9999999999999996E-7</v>
      </c>
      <c r="F136" s="1" t="str">
        <f>F129</f>
        <v>+</v>
      </c>
      <c r="G136" s="6">
        <f>A120</f>
        <v>1717.9869183999999</v>
      </c>
      <c r="H136" s="1" t="str">
        <f>F129</f>
        <v>+</v>
      </c>
      <c r="I136" s="6">
        <f>A105</f>
        <v>1.9999999999999999E-7</v>
      </c>
      <c r="J136" s="1"/>
      <c r="K136" s="1"/>
      <c r="L136" s="1"/>
      <c r="M136" s="1"/>
      <c r="N136" s="1"/>
      <c r="O136" s="1"/>
      <c r="P136" s="1"/>
      <c r="Q136" s="1"/>
      <c r="R136" s="1"/>
      <c r="S136" s="1"/>
    </row>
    <row r="137" spans="1:19" x14ac:dyDescent="0.3">
      <c r="A137" s="38">
        <f>A136*1000</f>
        <v>1717986.9193999998</v>
      </c>
      <c r="B137" s="38"/>
      <c r="C137" s="1" t="str">
        <f>C130</f>
        <v>milliseconds (ms)</v>
      </c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</row>
    <row r="138" spans="1:19" x14ac:dyDescent="0.3">
      <c r="A138" s="38">
        <f>A136*1000*1000</f>
        <v>1717986919.3999999</v>
      </c>
      <c r="B138" s="38"/>
      <c r="C138" s="1" t="str">
        <f>C131</f>
        <v>microseconds (us)</v>
      </c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</row>
    <row r="139" spans="1:19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</row>
    <row r="140" spans="1:19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</row>
    <row r="141" spans="1:19" x14ac:dyDescent="0.3">
      <c r="A141" s="36" t="s">
        <v>28</v>
      </c>
      <c r="B141" s="36"/>
      <c r="C141" s="36"/>
      <c r="D141" s="1"/>
      <c r="E141" s="5" t="s">
        <v>16</v>
      </c>
      <c r="F141" s="5" t="s">
        <v>4</v>
      </c>
      <c r="G141" s="5" t="s">
        <v>29</v>
      </c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</row>
    <row r="142" spans="1:19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</row>
    <row r="143" spans="1:19" x14ac:dyDescent="0.3">
      <c r="A143" s="44">
        <f>_xlfn.CEILING.MATH(E143/G143)</f>
        <v>147087922</v>
      </c>
      <c r="B143" s="44"/>
      <c r="C143" s="1"/>
      <c r="D143" s="1"/>
      <c r="E143" s="6">
        <f>E120</f>
        <v>214748364800</v>
      </c>
      <c r="F143" s="1" t="s">
        <v>4</v>
      </c>
      <c r="G143" s="6">
        <v>1460</v>
      </c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</row>
    <row r="144" spans="1:19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</row>
    <row r="146" spans="1:20" s="26" customFormat="1" x14ac:dyDescent="0.3">
      <c r="B146" s="26" t="s">
        <v>85</v>
      </c>
      <c r="C146" s="26" t="s">
        <v>86</v>
      </c>
      <c r="D146" s="26" t="s">
        <v>87</v>
      </c>
      <c r="E146" s="26" t="s">
        <v>88</v>
      </c>
      <c r="F146" s="26" t="s">
        <v>89</v>
      </c>
    </row>
    <row r="147" spans="1:20" x14ac:dyDescent="0.3">
      <c r="A147" s="36" t="s">
        <v>100</v>
      </c>
      <c r="B147" s="36"/>
      <c r="C147" s="36"/>
      <c r="D147" s="1"/>
      <c r="E147" s="5" t="s">
        <v>37</v>
      </c>
      <c r="F147" s="5" t="s">
        <v>10</v>
      </c>
      <c r="G147" s="39" t="s">
        <v>38</v>
      </c>
      <c r="H147" s="39"/>
    </row>
    <row r="148" spans="1:20" x14ac:dyDescent="0.3">
      <c r="A148" s="1"/>
      <c r="B148" s="1"/>
      <c r="C148" s="1"/>
      <c r="D148" s="1"/>
      <c r="E148" s="1"/>
      <c r="F148" s="1"/>
      <c r="G148" s="1"/>
      <c r="H148" s="1"/>
      <c r="K148" s="2" t="s">
        <v>95</v>
      </c>
      <c r="L148" s="2" t="s">
        <v>79</v>
      </c>
      <c r="M148" s="22" t="s">
        <v>96</v>
      </c>
    </row>
    <row r="149" spans="1:20" x14ac:dyDescent="0.3">
      <c r="A149" s="38">
        <f>E149*G149</f>
        <v>6618.9564900000005</v>
      </c>
      <c r="B149" s="38"/>
      <c r="C149" s="1" t="str">
        <f>C136</f>
        <v>Seconds (s)</v>
      </c>
      <c r="D149" s="1"/>
      <c r="E149" s="6">
        <f>A143</f>
        <v>147087922</v>
      </c>
      <c r="F149" s="1"/>
      <c r="G149" s="9">
        <f>45/1000000</f>
        <v>4.5000000000000003E-5</v>
      </c>
      <c r="H149" s="1"/>
      <c r="K149" s="1"/>
      <c r="L149" s="1"/>
    </row>
    <row r="150" spans="1:20" x14ac:dyDescent="0.3">
      <c r="A150" s="38">
        <f>A149*1000</f>
        <v>6618956.4900000002</v>
      </c>
      <c r="B150" s="38"/>
      <c r="C150" s="1" t="str">
        <f>C137</f>
        <v>milliseconds (ms)</v>
      </c>
      <c r="D150" s="1"/>
      <c r="E150" s="1"/>
      <c r="F150" s="1"/>
      <c r="G150" s="1"/>
      <c r="H150" s="1"/>
      <c r="K150" s="9">
        <v>55</v>
      </c>
      <c r="L150" s="1"/>
      <c r="M150" s="33">
        <f>K150/1000000</f>
        <v>5.5000000000000002E-5</v>
      </c>
    </row>
    <row r="151" spans="1:20" x14ac:dyDescent="0.3">
      <c r="A151" s="38">
        <f>A149*1000*1000</f>
        <v>6618956490</v>
      </c>
      <c r="B151" s="38"/>
      <c r="C151" s="1" t="str">
        <f>C138</f>
        <v>microseconds (us)</v>
      </c>
      <c r="D151" s="1"/>
      <c r="E151" s="1"/>
      <c r="F151" s="1"/>
      <c r="G151" s="1"/>
      <c r="H151" s="1"/>
    </row>
    <row r="152" spans="1:20" x14ac:dyDescent="0.3">
      <c r="A152" s="36" t="s">
        <v>99</v>
      </c>
      <c r="B152" s="36"/>
      <c r="C152" s="36"/>
      <c r="D152" s="1"/>
      <c r="E152" s="5" t="s">
        <v>37</v>
      </c>
      <c r="F152" s="5" t="s">
        <v>10</v>
      </c>
      <c r="G152" s="39" t="s">
        <v>38</v>
      </c>
      <c r="H152" s="39"/>
      <c r="K152" s="2" t="s">
        <v>95</v>
      </c>
      <c r="L152" s="2" t="s">
        <v>79</v>
      </c>
      <c r="M152" s="22" t="s">
        <v>96</v>
      </c>
    </row>
    <row r="153" spans="1:20" x14ac:dyDescent="0.3">
      <c r="A153" s="1"/>
      <c r="B153" s="1"/>
      <c r="C153" s="1"/>
      <c r="D153" s="1"/>
      <c r="E153" s="1"/>
      <c r="F153" s="1"/>
      <c r="G153" s="1"/>
      <c r="H153" s="1"/>
      <c r="K153" s="1"/>
      <c r="L153" s="1"/>
    </row>
    <row r="154" spans="1:20" x14ac:dyDescent="0.3">
      <c r="A154" s="38">
        <f>E154*G154</f>
        <v>8089.8357100000003</v>
      </c>
      <c r="B154" s="38"/>
      <c r="C154" s="1" t="str">
        <f>C149</f>
        <v>Seconds (s)</v>
      </c>
      <c r="D154" s="1"/>
      <c r="E154" s="6">
        <f>A143</f>
        <v>147087922</v>
      </c>
      <c r="F154" s="1"/>
      <c r="G154" s="9">
        <f>55/1000000</f>
        <v>5.5000000000000002E-5</v>
      </c>
      <c r="H154" s="1"/>
      <c r="K154" s="9">
        <v>45</v>
      </c>
      <c r="L154" s="1"/>
      <c r="M154" s="33">
        <f>K154/1000000</f>
        <v>4.5000000000000003E-5</v>
      </c>
    </row>
    <row r="155" spans="1:20" x14ac:dyDescent="0.3">
      <c r="A155" s="38">
        <f>A154*1000</f>
        <v>8089835.71</v>
      </c>
      <c r="B155" s="38"/>
      <c r="C155" s="1" t="str">
        <f>C150</f>
        <v>milliseconds (ms)</v>
      </c>
      <c r="D155" s="1"/>
      <c r="E155" s="1"/>
      <c r="F155" s="1"/>
      <c r="G155" s="1"/>
      <c r="H155" s="1"/>
    </row>
    <row r="156" spans="1:20" x14ac:dyDescent="0.3">
      <c r="A156" s="38">
        <f>A154*1000*1000</f>
        <v>8089835710</v>
      </c>
      <c r="B156" s="38"/>
      <c r="C156" s="1" t="str">
        <f>C151</f>
        <v>microseconds (us)</v>
      </c>
      <c r="D156" s="1"/>
      <c r="E156" s="1"/>
      <c r="F156" s="1"/>
      <c r="G156" s="1"/>
      <c r="H156" s="1"/>
      <c r="K156" s="2" t="s">
        <v>60</v>
      </c>
      <c r="L156" s="2" t="s">
        <v>61</v>
      </c>
      <c r="M156" s="22" t="s">
        <v>62</v>
      </c>
    </row>
    <row r="158" spans="1:20" x14ac:dyDescent="0.3">
      <c r="K158" s="9">
        <v>200</v>
      </c>
      <c r="L158" s="1"/>
      <c r="M158" s="23">
        <f>K158*1024*1024*1024</f>
        <v>214748364800</v>
      </c>
    </row>
    <row r="160" spans="1:20" x14ac:dyDescent="0.3">
      <c r="A160" s="36" t="s">
        <v>101</v>
      </c>
      <c r="B160" s="36"/>
      <c r="C160" s="36"/>
      <c r="D160" s="36"/>
      <c r="E160" s="1"/>
      <c r="F160" s="39" t="s">
        <v>40</v>
      </c>
      <c r="G160" s="39"/>
      <c r="H160" s="5" t="s">
        <v>34</v>
      </c>
      <c r="I160" s="39" t="s">
        <v>59</v>
      </c>
      <c r="J160" s="39"/>
      <c r="K160" s="5" t="s">
        <v>36</v>
      </c>
      <c r="L160" s="39" t="s">
        <v>41</v>
      </c>
      <c r="M160" s="39"/>
      <c r="N160" s="31" t="s">
        <v>34</v>
      </c>
      <c r="O160" s="31">
        <v>2</v>
      </c>
      <c r="P160" s="31" t="s">
        <v>10</v>
      </c>
      <c r="Q160" s="31" t="s">
        <v>102</v>
      </c>
      <c r="R160" s="31" t="s">
        <v>36</v>
      </c>
      <c r="S160" s="43" t="s">
        <v>103</v>
      </c>
      <c r="T160" s="43"/>
    </row>
    <row r="161" spans="1:26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</row>
    <row r="162" spans="1:26" x14ac:dyDescent="0.3">
      <c r="A162" s="38">
        <f>F162+(2*J162)+L162+(2*Q162)+S162</f>
        <v>5.2012260869565216E-3</v>
      </c>
      <c r="B162" s="38"/>
      <c r="C162" s="1" t="str">
        <f>C154</f>
        <v>Seconds (s)</v>
      </c>
      <c r="D162" s="1"/>
      <c r="E162" s="1"/>
      <c r="F162" s="9">
        <f>A26</f>
        <v>8.2608695652173908E-7</v>
      </c>
      <c r="G162" s="1" t="s">
        <v>22</v>
      </c>
      <c r="H162" s="6">
        <v>2</v>
      </c>
      <c r="I162" s="1" t="s">
        <v>10</v>
      </c>
      <c r="J162" s="28">
        <f>M150</f>
        <v>5.5000000000000002E-5</v>
      </c>
      <c r="K162" s="1" t="s">
        <v>22</v>
      </c>
      <c r="L162" s="9">
        <f>A70</f>
        <v>5.0000000000000001E-3</v>
      </c>
      <c r="M162" s="1"/>
      <c r="N162" s="1" t="s">
        <v>22</v>
      </c>
      <c r="O162" s="6">
        <v>2</v>
      </c>
      <c r="P162" s="1" t="s">
        <v>10</v>
      </c>
      <c r="Q162" s="9">
        <f>G149</f>
        <v>4.5000000000000003E-5</v>
      </c>
      <c r="R162" s="1" t="s">
        <v>22</v>
      </c>
      <c r="S162" s="9">
        <f>A113</f>
        <v>3.9999999999999998E-7</v>
      </c>
    </row>
    <row r="163" spans="1:26" x14ac:dyDescent="0.3">
      <c r="A163" s="38">
        <f>A162*1000</f>
        <v>5.2012260869565212</v>
      </c>
      <c r="B163" s="38"/>
      <c r="C163" s="1" t="str">
        <f>C155</f>
        <v>milliseconds (ms)</v>
      </c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</row>
    <row r="164" spans="1:26" x14ac:dyDescent="0.3">
      <c r="A164" s="38">
        <f>A162*1000*1000</f>
        <v>5201.2260869565216</v>
      </c>
      <c r="B164" s="38"/>
      <c r="C164" s="1" t="str">
        <f>C156</f>
        <v>microseconds (us)</v>
      </c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</row>
    <row r="165" spans="1:26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</row>
    <row r="166" spans="1:26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</row>
    <row r="167" spans="1:26" x14ac:dyDescent="0.3">
      <c r="A167" s="36" t="s">
        <v>90</v>
      </c>
      <c r="B167" s="36"/>
      <c r="C167" s="36"/>
      <c r="D167" s="36"/>
      <c r="E167" s="1"/>
      <c r="F167" s="11" t="s">
        <v>44</v>
      </c>
      <c r="G167" s="11"/>
      <c r="H167" s="5"/>
      <c r="I167" s="5" t="s">
        <v>22</v>
      </c>
      <c r="J167" s="39" t="s">
        <v>45</v>
      </c>
      <c r="K167" s="39"/>
      <c r="L167" s="5"/>
      <c r="M167" s="5" t="s">
        <v>22</v>
      </c>
      <c r="N167" s="39" t="s">
        <v>91</v>
      </c>
      <c r="O167" s="39"/>
      <c r="P167" s="5" t="s">
        <v>22</v>
      </c>
      <c r="Q167" s="39" t="s">
        <v>48</v>
      </c>
      <c r="R167" s="39"/>
      <c r="S167" s="39"/>
      <c r="T167" s="5" t="s">
        <v>22</v>
      </c>
      <c r="U167" s="39" t="s">
        <v>92</v>
      </c>
      <c r="V167" s="39"/>
      <c r="W167" s="5" t="s">
        <v>22</v>
      </c>
      <c r="X167" s="39" t="s">
        <v>93</v>
      </c>
      <c r="Y167" s="39"/>
      <c r="Z167" s="39"/>
    </row>
    <row r="168" spans="1:26" x14ac:dyDescent="0.3">
      <c r="A168" s="36" t="s">
        <v>104</v>
      </c>
      <c r="B168" s="36"/>
      <c r="C168" s="36"/>
      <c r="D168" s="36"/>
      <c r="E168" s="1"/>
      <c r="F168" s="5"/>
      <c r="G168" s="5"/>
      <c r="H168" s="5"/>
      <c r="I168" s="5"/>
      <c r="J168" s="5" t="s">
        <v>46</v>
      </c>
      <c r="K168" s="5"/>
      <c r="L168" s="5"/>
      <c r="M168" s="5"/>
      <c r="N168" s="5"/>
      <c r="O168" s="5"/>
      <c r="P168" s="5"/>
      <c r="Q168" s="39" t="s">
        <v>49</v>
      </c>
      <c r="R168" s="39"/>
      <c r="S168" s="39"/>
      <c r="T168" s="5"/>
      <c r="U168" s="5"/>
      <c r="V168" s="5"/>
      <c r="W168" s="5"/>
      <c r="X168" s="39" t="s">
        <v>94</v>
      </c>
      <c r="Y168" s="39"/>
      <c r="Z168" s="39"/>
    </row>
    <row r="169" spans="1:26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3">
      <c r="A170" s="42">
        <f>F170+K170+N170+Q170+U170+X170</f>
        <v>16641.54038626522</v>
      </c>
      <c r="B170" s="42"/>
      <c r="C170" s="1" t="str">
        <f>C162</f>
        <v>Seconds (s)</v>
      </c>
      <c r="D170" s="1"/>
      <c r="E170" s="1"/>
      <c r="F170" s="9">
        <f>A162*2</f>
        <v>1.0402452173913043E-2</v>
      </c>
      <c r="G170" s="1"/>
      <c r="H170" s="1"/>
      <c r="I170" s="1" t="s">
        <v>22</v>
      </c>
      <c r="J170" s="1"/>
      <c r="K170" s="9">
        <f>A18+A33</f>
        <v>171.79869225304347</v>
      </c>
      <c r="L170" s="1"/>
      <c r="M170" s="1" t="s">
        <v>22</v>
      </c>
      <c r="N170" s="9">
        <f>A154</f>
        <v>8089.8357100000003</v>
      </c>
      <c r="O170" s="1"/>
      <c r="P170" s="1" t="s">
        <v>22</v>
      </c>
      <c r="Q170" s="9">
        <f>A62+A77</f>
        <v>42.952172959999999</v>
      </c>
      <c r="R170" s="1"/>
      <c r="S170" s="1"/>
      <c r="T170" s="1" t="s">
        <v>22</v>
      </c>
      <c r="U170" s="9">
        <f>A149</f>
        <v>6618.9564900000005</v>
      </c>
      <c r="V170" s="1"/>
      <c r="W170" s="1" t="s">
        <v>22</v>
      </c>
      <c r="X170" s="9">
        <f>A120+A105</f>
        <v>1717.9869185999999</v>
      </c>
      <c r="Y170" s="1"/>
      <c r="Z170" s="1"/>
    </row>
    <row r="171" spans="1:26" x14ac:dyDescent="0.3">
      <c r="A171" s="38">
        <f>A170*1000</f>
        <v>16641540.38626522</v>
      </c>
      <c r="B171" s="38"/>
      <c r="C171" s="1" t="str">
        <f>C163</f>
        <v>milliseconds (ms)</v>
      </c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</row>
    <row r="172" spans="1:26" x14ac:dyDescent="0.3">
      <c r="A172" s="38">
        <f>A170*1000*1000</f>
        <v>16641540386.265221</v>
      </c>
      <c r="B172" s="38"/>
      <c r="C172" s="1" t="str">
        <f>C164</f>
        <v>microseconds (us)</v>
      </c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</row>
  </sheetData>
  <mergeCells count="129">
    <mergeCell ref="A16:C16"/>
    <mergeCell ref="I16:K16"/>
    <mergeCell ref="A18:B18"/>
    <mergeCell ref="A19:B19"/>
    <mergeCell ref="A20:B20"/>
    <mergeCell ref="A24:C24"/>
    <mergeCell ref="G24:H24"/>
    <mergeCell ref="A35:B35"/>
    <mergeCell ref="G35:H35"/>
    <mergeCell ref="A40:C40"/>
    <mergeCell ref="E40:F40"/>
    <mergeCell ref="A26:B26"/>
    <mergeCell ref="G26:H26"/>
    <mergeCell ref="A27:B27"/>
    <mergeCell ref="A28:B28"/>
    <mergeCell ref="A31:C31"/>
    <mergeCell ref="G31:H31"/>
    <mergeCell ref="A33:B33"/>
    <mergeCell ref="A34:B34"/>
    <mergeCell ref="K47:L47"/>
    <mergeCell ref="A49:B49"/>
    <mergeCell ref="A50:B50"/>
    <mergeCell ref="A51:B51"/>
    <mergeCell ref="A54:C54"/>
    <mergeCell ref="A56:B56"/>
    <mergeCell ref="A42:B42"/>
    <mergeCell ref="F42:G42"/>
    <mergeCell ref="I42:J42"/>
    <mergeCell ref="A43:B43"/>
    <mergeCell ref="A44:B44"/>
    <mergeCell ref="A47:C47"/>
    <mergeCell ref="E47:F47"/>
    <mergeCell ref="H47:I47"/>
    <mergeCell ref="A70:B70"/>
    <mergeCell ref="G70:H70"/>
    <mergeCell ref="A71:B71"/>
    <mergeCell ref="A72:B72"/>
    <mergeCell ref="A75:C75"/>
    <mergeCell ref="G75:H75"/>
    <mergeCell ref="A63:B63"/>
    <mergeCell ref="A64:B64"/>
    <mergeCell ref="I60:K60"/>
    <mergeCell ref="A62:B62"/>
    <mergeCell ref="A68:C68"/>
    <mergeCell ref="G68:H68"/>
    <mergeCell ref="A60:C60"/>
    <mergeCell ref="A86:B86"/>
    <mergeCell ref="F86:G86"/>
    <mergeCell ref="I86:J86"/>
    <mergeCell ref="A87:B87"/>
    <mergeCell ref="A88:B88"/>
    <mergeCell ref="A91:C91"/>
    <mergeCell ref="E91:F91"/>
    <mergeCell ref="H91:I91"/>
    <mergeCell ref="A77:B77"/>
    <mergeCell ref="A78:B78"/>
    <mergeCell ref="A79:B79"/>
    <mergeCell ref="G79:H79"/>
    <mergeCell ref="A84:C84"/>
    <mergeCell ref="E84:F84"/>
    <mergeCell ref="A103:C103"/>
    <mergeCell ref="I103:K103"/>
    <mergeCell ref="A105:B105"/>
    <mergeCell ref="A106:B106"/>
    <mergeCell ref="A107:B107"/>
    <mergeCell ref="A111:C111"/>
    <mergeCell ref="G111:H111"/>
    <mergeCell ref="K91:L91"/>
    <mergeCell ref="A93:B93"/>
    <mergeCell ref="A94:B94"/>
    <mergeCell ref="A95:B95"/>
    <mergeCell ref="A98:C98"/>
    <mergeCell ref="A100:B100"/>
    <mergeCell ref="A120:B120"/>
    <mergeCell ref="A121:B121"/>
    <mergeCell ref="A122:B122"/>
    <mergeCell ref="G122:H122"/>
    <mergeCell ref="A127:C127"/>
    <mergeCell ref="E127:F127"/>
    <mergeCell ref="A113:B113"/>
    <mergeCell ref="G113:H113"/>
    <mergeCell ref="A114:B114"/>
    <mergeCell ref="A115:B115"/>
    <mergeCell ref="A118:C118"/>
    <mergeCell ref="G118:H118"/>
    <mergeCell ref="K134:L134"/>
    <mergeCell ref="A136:B136"/>
    <mergeCell ref="A137:B137"/>
    <mergeCell ref="A138:B138"/>
    <mergeCell ref="A141:C141"/>
    <mergeCell ref="A143:B143"/>
    <mergeCell ref="A129:B129"/>
    <mergeCell ref="F129:G129"/>
    <mergeCell ref="I129:J129"/>
    <mergeCell ref="A130:B130"/>
    <mergeCell ref="A131:B131"/>
    <mergeCell ref="A134:C134"/>
    <mergeCell ref="E134:F134"/>
    <mergeCell ref="H134:I134"/>
    <mergeCell ref="A154:B154"/>
    <mergeCell ref="A155:B155"/>
    <mergeCell ref="A156:B156"/>
    <mergeCell ref="A150:B150"/>
    <mergeCell ref="A151:B151"/>
    <mergeCell ref="G147:H147"/>
    <mergeCell ref="A149:B149"/>
    <mergeCell ref="A152:C152"/>
    <mergeCell ref="G152:H152"/>
    <mergeCell ref="A147:C147"/>
    <mergeCell ref="S160:T160"/>
    <mergeCell ref="U167:V167"/>
    <mergeCell ref="X167:Z167"/>
    <mergeCell ref="X168:Z168"/>
    <mergeCell ref="A171:B171"/>
    <mergeCell ref="A172:B172"/>
    <mergeCell ref="J167:K167"/>
    <mergeCell ref="A163:B163"/>
    <mergeCell ref="A164:B164"/>
    <mergeCell ref="A167:D167"/>
    <mergeCell ref="N167:O167"/>
    <mergeCell ref="Q167:S167"/>
    <mergeCell ref="A168:D168"/>
    <mergeCell ref="Q168:S168"/>
    <mergeCell ref="A170:B170"/>
    <mergeCell ref="A162:B162"/>
    <mergeCell ref="A160:D160"/>
    <mergeCell ref="F160:G160"/>
    <mergeCell ref="I160:J160"/>
    <mergeCell ref="L160:M16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141675-24C9-4E0F-8418-F8714A81F0B2}">
  <dimension ref="A1:T17"/>
  <sheetViews>
    <sheetView workbookViewId="0">
      <selection activeCell="K7" sqref="K7"/>
    </sheetView>
  </sheetViews>
  <sheetFormatPr defaultRowHeight="14.4" x14ac:dyDescent="0.3"/>
  <cols>
    <col min="1" max="1" width="13.6640625" bestFit="1" customWidth="1"/>
    <col min="5" max="5" width="6.88671875" customWidth="1"/>
    <col min="6" max="6" width="13.33203125" customWidth="1"/>
    <col min="11" max="11" width="13.44140625" bestFit="1" customWidth="1"/>
    <col min="19" max="19" width="15.33203125" customWidth="1"/>
  </cols>
  <sheetData>
    <row r="1" spans="1:20" ht="15.6" x14ac:dyDescent="0.3">
      <c r="A1" s="14" t="s">
        <v>97</v>
      </c>
    </row>
    <row r="2" spans="1:20" x14ac:dyDescent="0.3">
      <c r="A2" s="30"/>
    </row>
    <row r="5" spans="1:20" x14ac:dyDescent="0.3">
      <c r="A5" s="36" t="s">
        <v>50</v>
      </c>
      <c r="B5" s="36"/>
      <c r="C5" s="36"/>
      <c r="D5" s="36"/>
      <c r="E5" s="1"/>
      <c r="F5" s="5" t="s">
        <v>98</v>
      </c>
      <c r="G5" s="5" t="s">
        <v>4</v>
      </c>
      <c r="H5" s="39" t="s">
        <v>52</v>
      </c>
      <c r="I5" s="39"/>
      <c r="J5" s="5" t="s">
        <v>53</v>
      </c>
      <c r="K5" s="39" t="s">
        <v>17</v>
      </c>
      <c r="L5" s="39"/>
      <c r="M5" s="1"/>
      <c r="N5" s="1"/>
      <c r="O5" s="1"/>
      <c r="P5" s="1"/>
      <c r="Q5" s="1"/>
      <c r="R5" s="1"/>
      <c r="S5" s="1"/>
      <c r="T5" s="1"/>
    </row>
    <row r="6" spans="1:20" x14ac:dyDescent="0.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40" t="s">
        <v>13</v>
      </c>
      <c r="R6" s="40"/>
      <c r="S6" s="40"/>
      <c r="T6" s="1"/>
    </row>
    <row r="7" spans="1:20" x14ac:dyDescent="0.3">
      <c r="A7" s="46">
        <f>_xlfn.FLOOR.MATH((F7/H7)*K7)</f>
        <v>15000000</v>
      </c>
      <c r="B7" s="46"/>
      <c r="C7" s="1" t="s">
        <v>54</v>
      </c>
      <c r="D7" s="1"/>
      <c r="E7" s="1"/>
      <c r="F7" s="27">
        <f>S13</f>
        <v>300000</v>
      </c>
      <c r="G7" s="1"/>
      <c r="H7" s="10">
        <f>S7</f>
        <v>200000000</v>
      </c>
      <c r="I7" s="1"/>
      <c r="J7" s="1"/>
      <c r="K7" s="24">
        <f>S17</f>
        <v>10000000000</v>
      </c>
      <c r="L7" s="1"/>
      <c r="M7" s="1"/>
      <c r="N7" s="1"/>
      <c r="O7" s="1"/>
      <c r="P7" s="1"/>
      <c r="Q7" s="7" t="s">
        <v>6</v>
      </c>
      <c r="R7" s="7"/>
      <c r="S7" s="8">
        <f>200000000</f>
        <v>200000000</v>
      </c>
      <c r="T7" s="1"/>
    </row>
    <row r="8" spans="1:20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7" t="s">
        <v>7</v>
      </c>
      <c r="R8" s="7"/>
      <c r="S8" s="8">
        <f>230000000</f>
        <v>230000000</v>
      </c>
      <c r="T8" s="1"/>
    </row>
    <row r="9" spans="1:20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7" t="s">
        <v>9</v>
      </c>
      <c r="R9" s="7"/>
      <c r="S9" s="8">
        <v>300000000</v>
      </c>
      <c r="T9" s="1"/>
    </row>
    <row r="10" spans="1:20" x14ac:dyDescent="0.3">
      <c r="A10" s="22" t="s">
        <v>105</v>
      </c>
      <c r="B10" s="22"/>
      <c r="C10" s="22"/>
    </row>
    <row r="11" spans="1:20" x14ac:dyDescent="0.3">
      <c r="Q11" s="2" t="s">
        <v>78</v>
      </c>
      <c r="R11" s="2" t="s">
        <v>79</v>
      </c>
      <c r="S11" s="22" t="s">
        <v>80</v>
      </c>
    </row>
    <row r="12" spans="1:20" x14ac:dyDescent="0.3">
      <c r="Q12" s="1"/>
      <c r="R12" s="1"/>
    </row>
    <row r="13" spans="1:20" x14ac:dyDescent="0.3">
      <c r="A13" s="45">
        <f>A7*2</f>
        <v>30000000</v>
      </c>
      <c r="B13" s="45"/>
      <c r="C13" s="32" t="s">
        <v>106</v>
      </c>
      <c r="Q13" s="9">
        <v>300</v>
      </c>
      <c r="R13" s="1"/>
      <c r="S13" s="25">
        <f>Q13*1000</f>
        <v>300000</v>
      </c>
    </row>
    <row r="15" spans="1:20" x14ac:dyDescent="0.3">
      <c r="Q15" s="2" t="s">
        <v>72</v>
      </c>
      <c r="R15" s="2" t="s">
        <v>61</v>
      </c>
      <c r="S15" s="22" t="s">
        <v>73</v>
      </c>
    </row>
    <row r="16" spans="1:20" x14ac:dyDescent="0.3">
      <c r="Q16" s="1"/>
      <c r="R16" s="1"/>
    </row>
    <row r="17" spans="17:19" x14ac:dyDescent="0.3">
      <c r="Q17" s="9">
        <v>10</v>
      </c>
      <c r="R17" s="1"/>
      <c r="S17" s="23">
        <f>Q17*1000*1000*1000</f>
        <v>10000000000</v>
      </c>
    </row>
  </sheetData>
  <mergeCells count="6">
    <mergeCell ref="A13:B13"/>
    <mergeCell ref="A5:D5"/>
    <mergeCell ref="H5:I5"/>
    <mergeCell ref="K5:L5"/>
    <mergeCell ref="Q6:S6"/>
    <mergeCell ref="A7:B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Problem 1</vt:lpstr>
      <vt:lpstr>Problem 2</vt:lpstr>
      <vt:lpstr>Problem 3</vt:lpstr>
      <vt:lpstr>Problem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braeden olney</dc:creator>
  <cp:lastModifiedBy>braeden olney</cp:lastModifiedBy>
  <dcterms:created xsi:type="dcterms:W3CDTF">2023-10-03T19:07:11Z</dcterms:created>
  <dcterms:modified xsi:type="dcterms:W3CDTF">2023-12-07T18:06:57Z</dcterms:modified>
</cp:coreProperties>
</file>