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RAHI\Desktop\bachelorproef\latex-hogent-bachproef\latex-hogent-bachproef\bachproef\onderzoeken\"/>
    </mc:Choice>
  </mc:AlternateContent>
  <xr:revisionPtr revIDLastSave="0" documentId="13_ncr:1_{6B8A53FF-7F9A-41D6-ADF8-6BD58058ABD6}" xr6:coauthVersionLast="47" xr6:coauthVersionMax="47" xr10:uidLastSave="{00000000-0000-0000-0000-000000000000}"/>
  <bookViews>
    <workbookView xWindow="-120" yWindow="-120" windowWidth="29040" windowHeight="15720" tabRatio="500" activeTab="1" xr2:uid="{00000000-000D-0000-FFFF-FFFF00000000}"/>
  </bookViews>
  <sheets>
    <sheet name="TCO ROI" sheetId="1" r:id="rId1"/>
    <sheet name="TCO ROI - BLANK" sheetId="3" r:id="rId2"/>
    <sheet name="Sheet1" sheetId="4" r:id="rId3"/>
    <sheet name="- Disclaimer -" sheetId="2" r:id="rId4"/>
  </sheets>
  <externalReferences>
    <externalReference r:id="rId5"/>
  </externalReferences>
  <definedNames>
    <definedName name="Interval" localSheetId="1">'TCO ROI - BLANK'!#REF!</definedName>
    <definedName name="Interval">'TCO ROI'!#REF!</definedName>
    <definedName name="_xlnm.Print_Area" localSheetId="0">'TCO ROI'!$B$1:$H$73</definedName>
    <definedName name="_xlnm.Print_Area" localSheetId="1">'TCO ROI - BLANK'!$B$1:$H$37</definedName>
    <definedName name="ScheduleStart" localSheetId="1">'TCO ROI - BLANK'!#REF!</definedName>
    <definedName name="ScheduleStart">'TCO ROI'!#REF!</definedName>
    <definedName name="Type" localSheetId="1">'[1]Maintenance Work Order'!#REF!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3" l="1"/>
  <c r="C28" i="3" s="1"/>
  <c r="F28" i="3" s="1"/>
  <c r="E26" i="3"/>
  <c r="D26" i="3"/>
  <c r="C26" i="3"/>
  <c r="F25" i="3"/>
  <c r="F24" i="3"/>
  <c r="E22" i="3"/>
  <c r="D22" i="3"/>
  <c r="C22" i="3"/>
  <c r="F21" i="3"/>
  <c r="F20" i="3"/>
  <c r="E18" i="3"/>
  <c r="D18" i="3"/>
  <c r="C18" i="3"/>
  <c r="F17" i="3"/>
  <c r="F16" i="3"/>
  <c r="E14" i="3"/>
  <c r="D14" i="3"/>
  <c r="C14" i="3"/>
  <c r="F13" i="3"/>
  <c r="F12" i="3"/>
  <c r="E10" i="3"/>
  <c r="D10" i="3"/>
  <c r="C10" i="3"/>
  <c r="F9" i="3"/>
  <c r="F8" i="3"/>
  <c r="E6" i="3"/>
  <c r="D6" i="3"/>
  <c r="F5" i="3"/>
  <c r="F4" i="3"/>
  <c r="E28" i="3"/>
  <c r="D28" i="3"/>
  <c r="F22" i="3" l="1"/>
  <c r="G22" i="3" s="1"/>
  <c r="F18" i="3"/>
  <c r="G18" i="3" s="1"/>
  <c r="F14" i="3"/>
  <c r="G14" i="3" s="1"/>
  <c r="F10" i="3"/>
  <c r="G10" i="3" s="1"/>
  <c r="F6" i="3"/>
  <c r="G6" i="3" s="1"/>
  <c r="F26" i="3"/>
  <c r="G26" i="3" s="1"/>
  <c r="F30" i="3"/>
  <c r="E18" i="1"/>
  <c r="F64" i="1" l="1"/>
  <c r="D52" i="1"/>
  <c r="E52" i="1"/>
  <c r="C52" i="1"/>
  <c r="D46" i="1"/>
  <c r="E46" i="1"/>
  <c r="C46" i="1"/>
  <c r="F50" i="1"/>
  <c r="G28" i="3" l="1"/>
  <c r="F52" i="1"/>
  <c r="F46" i="1"/>
  <c r="E66" i="1"/>
  <c r="D66" i="1" l="1"/>
  <c r="E54" i="1"/>
  <c r="C54" i="1"/>
  <c r="E48" i="1"/>
  <c r="E56" i="1" s="1"/>
  <c r="E68" i="1" s="1"/>
  <c r="D54" i="1"/>
  <c r="D48" i="1"/>
  <c r="C48" i="1"/>
  <c r="C66" i="1"/>
  <c r="F66" i="1" l="1"/>
  <c r="F48" i="1"/>
  <c r="C56" i="1"/>
  <c r="C68" i="1" s="1"/>
  <c r="F54" i="1"/>
  <c r="D56" i="1"/>
  <c r="D68" i="1" s="1"/>
  <c r="F56" i="1" l="1"/>
  <c r="F61" i="1" s="1"/>
  <c r="F68" i="1"/>
  <c r="F44" i="1"/>
  <c r="F31" i="1"/>
  <c r="F32" i="1"/>
  <c r="F33" i="1"/>
  <c r="C34" i="1"/>
  <c r="C36" i="1" s="1"/>
  <c r="F30" i="1"/>
  <c r="D34" i="1"/>
  <c r="D36" i="1" s="1"/>
  <c r="E34" i="1"/>
  <c r="E36" i="1" s="1"/>
  <c r="E24" i="1"/>
  <c r="D24" i="1"/>
  <c r="C24" i="1"/>
  <c r="F23" i="1"/>
  <c r="F24" i="1" s="1"/>
  <c r="D21" i="1"/>
  <c r="E21" i="1"/>
  <c r="C21" i="1"/>
  <c r="F20" i="1"/>
  <c r="F21" i="1" s="1"/>
  <c r="D18" i="1"/>
  <c r="C18" i="1"/>
  <c r="F17" i="1"/>
  <c r="F16" i="1"/>
  <c r="F15" i="1"/>
  <c r="F10" i="1"/>
  <c r="F11" i="1"/>
  <c r="F9" i="1"/>
  <c r="E13" i="1"/>
  <c r="C13" i="1"/>
  <c r="D13" i="1"/>
  <c r="C7" i="1"/>
  <c r="F6" i="1"/>
  <c r="F5" i="1"/>
  <c r="F4" i="1"/>
  <c r="E7" i="1"/>
  <c r="D7" i="1"/>
  <c r="F34" i="1" l="1"/>
  <c r="E26" i="1"/>
  <c r="E38" i="1" s="1"/>
  <c r="C26" i="1"/>
  <c r="C38" i="1" s="1"/>
  <c r="D26" i="1"/>
  <c r="D38" i="1" s="1"/>
  <c r="F18" i="1"/>
  <c r="F12" i="1"/>
  <c r="F13" i="1" s="1"/>
  <c r="F7" i="1"/>
  <c r="C58" i="1" l="1"/>
  <c r="C59" i="1" s="1"/>
  <c r="C71" i="1"/>
  <c r="C70" i="1"/>
  <c r="D58" i="1"/>
  <c r="D59" i="1" s="1"/>
  <c r="D71" i="1"/>
  <c r="D70" i="1"/>
  <c r="E58" i="1"/>
  <c r="E59" i="1" s="1"/>
  <c r="E71" i="1"/>
  <c r="E70" i="1"/>
  <c r="F36" i="1"/>
  <c r="F38" i="1"/>
  <c r="G38" i="1" s="1"/>
  <c r="F26" i="1"/>
  <c r="G7" i="1" l="1"/>
  <c r="F58" i="1"/>
  <c r="F59" i="1" s="1"/>
  <c r="G34" i="1"/>
  <c r="F71" i="1"/>
  <c r="F70" i="1"/>
  <c r="F73" i="1" s="1"/>
  <c r="G26" i="1"/>
  <c r="G13" i="1"/>
  <c r="F40" i="1"/>
  <c r="G21" i="1"/>
  <c r="G24" i="1"/>
  <c r="G36" i="1"/>
  <c r="G18" i="1"/>
</calcChain>
</file>

<file path=xl/sharedStrings.xml><?xml version="1.0" encoding="utf-8"?>
<sst xmlns="http://schemas.openxmlformats.org/spreadsheetml/2006/main" count="162" uniqueCount="99">
  <si>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</si>
  <si>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Hardware</t>
  </si>
  <si>
    <t>Year 1 (Pilot)</t>
  </si>
  <si>
    <t>Year 2</t>
  </si>
  <si>
    <t>Year 3</t>
  </si>
  <si>
    <t>Server</t>
  </si>
  <si>
    <t>Peripherals</t>
  </si>
  <si>
    <t>Network Components</t>
  </si>
  <si>
    <t>Total Hardware Cost</t>
  </si>
  <si>
    <t>Notes</t>
  </si>
  <si>
    <t>Software</t>
  </si>
  <si>
    <t>Licensing</t>
  </si>
  <si>
    <t>Software Maintenance</t>
  </si>
  <si>
    <t>Software Development</t>
  </si>
  <si>
    <t>Software Management</t>
  </si>
  <si>
    <t>Total Software Cost</t>
  </si>
  <si>
    <t>Management</t>
  </si>
  <si>
    <t>System Hosting</t>
  </si>
  <si>
    <t>Reporting</t>
  </si>
  <si>
    <t>Total Management Cost</t>
  </si>
  <si>
    <t>Support</t>
  </si>
  <si>
    <t xml:space="preserve">Support Staff </t>
  </si>
  <si>
    <t>Implementation</t>
  </si>
  <si>
    <t>Total Implementation Cost</t>
  </si>
  <si>
    <t>Program Management</t>
  </si>
  <si>
    <t>Account Management</t>
  </si>
  <si>
    <t>Business Operations</t>
  </si>
  <si>
    <t>Marketing Promotions</t>
  </si>
  <si>
    <t>Programmatic</t>
  </si>
  <si>
    <t>Total Programmatic Cost</t>
  </si>
  <si>
    <t>Number of Webcasts</t>
  </si>
  <si>
    <t>Substitution: Virtual Briefing (from Live Classroom Training)</t>
  </si>
  <si>
    <t>Substitution: Virtual Conference</t>
  </si>
  <si>
    <t>ROI %</t>
  </si>
  <si>
    <t>TOTAL COST OF OWNERSHIP (TCO) ROI CALCULATOR</t>
  </si>
  <si>
    <t>CLICK HERE TO CREATE IN SMARTSHEET</t>
  </si>
  <si>
    <t>DIRECT COSTS</t>
  </si>
  <si>
    <t>TCO LIFE CYCLE</t>
  </si>
  <si>
    <t>% of TOTAL COST</t>
  </si>
  <si>
    <t>NOTES</t>
  </si>
  <si>
    <t>TOTAL DIRECT COSTS</t>
  </si>
  <si>
    <t>TOTAL INDIRECT COSTS</t>
  </si>
  <si>
    <t>TOTAL COSTS</t>
  </si>
  <si>
    <t>INDIRECT COSTS</t>
  </si>
  <si>
    <t>TOTAL COST of OWNERSHIP / YEAR</t>
  </si>
  <si>
    <t>SUBSTITUTION – COST AVOIDANCE (ROI)</t>
  </si>
  <si>
    <t>TOTAL SUBSTITUTION COST AVOIDANCE</t>
  </si>
  <si>
    <t>SUBSTITUTION: VIRTUAL LARGE EVENT</t>
  </si>
  <si>
    <t xml:space="preserve">ROI / YEAR </t>
  </si>
  <si>
    <t>TOTAL POTENTIAL COST AVOIDANCE
(Substitution of Virtual Conference + Virtual Large Event)</t>
  </si>
  <si>
    <t>POTENTIAL ROI %</t>
  </si>
  <si>
    <t>POTENTIAL ROI / YEAR</t>
  </si>
  <si>
    <t>Architecture / Administration</t>
  </si>
  <si>
    <t>Develop / Customize / Integrate</t>
  </si>
  <si>
    <t>Total Support Cost</t>
  </si>
  <si>
    <t>POTENTIAL ROI in $ (Negative Amounts Are SAVINGS)</t>
  </si>
  <si>
    <t>Cost Savings of Virtual Large Event</t>
  </si>
  <si>
    <t xml:space="preserve">Cost Avoidance per Participant </t>
  </si>
  <si>
    <t>Number of Virtual Participants</t>
  </si>
  <si>
    <t>ROI in $  (Negative Amounts Are SAVINGS)</t>
  </si>
  <si>
    <t>Cost Savings of Virtual Conference</t>
  </si>
  <si>
    <t xml:space="preserve">Cost Avoidance (Virtual Conference) per Participant </t>
  </si>
  <si>
    <t>Average Number of Participants</t>
  </si>
  <si>
    <t>Per Conference Participants</t>
  </si>
  <si>
    <t>Number of Virtual Conferences</t>
  </si>
  <si>
    <t>Cost Savings of Virtual Classroom Training</t>
  </si>
  <si>
    <t xml:space="preserve">Cost Avoidance (Virtual Classroom Training) per Participant </t>
  </si>
  <si>
    <t>Per Webcast Participants</t>
  </si>
  <si>
    <t>TOTAL COST OF OWNERSHIP (TCO)</t>
  </si>
  <si>
    <t>Data Verwerking en Analyse</t>
  </si>
  <si>
    <t>Dashboard en Visualisatie</t>
  </si>
  <si>
    <t>Netwerk en communicatieprotocol</t>
  </si>
  <si>
    <t>Gegevensbeveiliging</t>
  </si>
  <si>
    <t>Integratie voor een thermische camera</t>
  </si>
  <si>
    <t>Software 1</t>
  </si>
  <si>
    <t>Software 3</t>
  </si>
  <si>
    <t>Software 2</t>
  </si>
  <si>
    <t>Software Implementation</t>
  </si>
  <si>
    <t>Apache Kafka + Flink</t>
  </si>
  <si>
    <t>InfluxDB + Grafana</t>
  </si>
  <si>
    <t>Microsoft Azure IoT Suite + Azure Stream Analytics</t>
  </si>
  <si>
    <t>Apache Flink</t>
  </si>
  <si>
    <t>Grafana</t>
  </si>
  <si>
    <t>Power Bi</t>
  </si>
  <si>
    <t>Tableau</t>
  </si>
  <si>
    <t>Debouncing en filtering van sensor data</t>
  </si>
  <si>
    <t>Apache Kafka Streams</t>
  </si>
  <si>
    <t>Node-red</t>
  </si>
  <si>
    <t>MQTT</t>
  </si>
  <si>
    <t>CoAP</t>
  </si>
  <si>
    <t>WebSocket</t>
  </si>
  <si>
    <t>Vormetric Data Security Platform:</t>
  </si>
  <si>
    <t>OpenCV</t>
  </si>
  <si>
    <t>Thermal SDK's van FLIR</t>
  </si>
  <si>
    <t xml:space="preserve">TensorFlow </t>
  </si>
  <si>
    <t>Hosting costs</t>
  </si>
  <si>
    <t xml:space="preserve">OSSEC </t>
  </si>
  <si>
    <t>LetsEncrypt + NGINX</t>
  </si>
  <si>
    <t xml:space="preserve">IoT suite includes: Azure IoT Hub, Azure IoT Central, Azure IoT Edge, Azure IoT Operations,Azure Device Registry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</si>
</sst>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quot;$&quot;#,##0.00"/>
    <numFmt numFmtId="166" formatCode="_(&quot;$&quot;* #,##0_);_(&quot;$&quot;* \(#,##0\);_(&quot;$&quot;* &quot;-&quot;??_);_(@_)"/>
  </numFmts>
  <fonts count="23" x14ac:knownFonts="1">
    <font>
      <sz val="12"/>
      <color theme="1"/>
      <name val="Calibri"/>
      <family val="2"/>
      <scheme val="minor"/>
    </font>
    <font>
      <sz val="12"/>
      <color theme="1"/>
      <name val="Calibri"/>
      <family val="2"/>
      <scheme val="minor"/>
    </font>
    <font>
      <sz val="12"/>
      <color theme="1"/>
      <name val="Arial"/>
      <family val="2"/>
    </font>
    <font>
      <b/>
      <sz val="20"/>
      <color theme="0" tint="-0.499984740745262"/>
      <name val="Century Gothic"/>
      <family val="1"/>
    </font>
    <font>
      <sz val="11"/>
      <color theme="1"/>
      <name val="Calibri"/>
      <family val="2"/>
      <scheme val="minor"/>
    </font>
    <font>
      <sz val="12"/>
      <color theme="1"/>
      <name val="Arial"/>
      <family val="2"/>
    </font>
    <font>
      <sz val="10"/>
      <color theme="1"/>
      <name val="Century Gothic"/>
      <family val="1"/>
    </font>
    <font>
      <b/>
      <sz val="10"/>
      <color theme="1"/>
      <name val="Century Gothic"/>
      <family val="1"/>
    </font>
    <font>
      <b/>
      <sz val="10"/>
      <color theme="0"/>
      <name val="Century Gothic"/>
      <family val="1"/>
    </font>
    <font>
      <b/>
      <sz val="10"/>
      <color theme="1"/>
      <name val="Century Gothic"/>
      <family val="2"/>
    </font>
    <font>
      <sz val="10"/>
      <color theme="1"/>
      <name val="Century Gothic"/>
      <family val="2"/>
    </font>
    <font>
      <sz val="10"/>
      <name val="Century Gothic"/>
      <family val="2"/>
    </font>
    <font>
      <b/>
      <sz val="10"/>
      <name val="Century Gothic"/>
      <family val="2"/>
    </font>
    <font>
      <sz val="10"/>
      <name val="Century Gothic"/>
      <family val="1"/>
    </font>
    <font>
      <b/>
      <sz val="12"/>
      <color theme="1"/>
      <name val="Calibri"/>
      <family val="2"/>
      <scheme val="minor"/>
    </font>
    <font>
      <b/>
      <sz val="12"/>
      <color theme="1"/>
      <name val="Arial"/>
      <family val="2"/>
    </font>
    <font>
      <sz val="12"/>
      <name val="Arial"/>
      <family val="2"/>
    </font>
    <font>
      <sz val="9"/>
      <name val="Century Gothic"/>
      <family val="1"/>
    </font>
    <font>
      <b/>
      <sz val="9"/>
      <name val="Century Gothic"/>
      <family val="1"/>
    </font>
    <font>
      <b/>
      <sz val="10"/>
      <color theme="0"/>
      <name val="Century Gothic"/>
      <family val="2"/>
    </font>
    <font>
      <sz val="10"/>
      <color theme="0"/>
      <name val="Century Gothic"/>
      <family val="1"/>
    </font>
    <font>
      <u/>
      <sz val="12"/>
      <color theme="10"/>
      <name val="Calibri"/>
      <family val="2"/>
      <scheme val="minor"/>
    </font>
    <font>
      <b/>
      <sz val="22"/>
      <color theme="0"/>
      <name val="Century Gothic"/>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9.9978637043366805E-2"/>
        <bgColor indexed="64"/>
      </patternFill>
    </fill>
    <fill>
      <patternFill patternType="solid">
        <fgColor rgb="FF40B14B"/>
        <bgColor indexed="64"/>
      </patternFill>
    </fill>
    <fill>
      <patternFill patternType="solid">
        <fgColor theme="3" tint="0.79998168889431442"/>
        <bgColor indexed="64"/>
      </patternFill>
    </fill>
    <fill>
      <patternFill patternType="solid">
        <fgColor rgb="FFEAEEF3"/>
        <bgColor indexed="64"/>
      </patternFill>
    </fill>
    <fill>
      <patternFill patternType="solid">
        <fgColor theme="3"/>
        <bgColor indexed="64"/>
      </patternFill>
    </fill>
    <fill>
      <patternFill patternType="solid">
        <fgColor theme="3" tint="-0.499984740745262"/>
        <bgColor indexed="64"/>
      </patternFill>
    </fill>
    <fill>
      <patternFill patternType="solid">
        <fgColor theme="3" tint="-0.249977111117893"/>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s>
  <cellStyleXfs count="5">
    <xf numFmtId="0" fontId="0" fillId="0" borderId="0"/>
    <xf numFmtId="9" fontId="1" fillId="0" borderId="0" applyFont="0" applyFill="0" applyBorder="0" applyAlignment="0" applyProtection="0"/>
    <xf numFmtId="0" fontId="4" fillId="0" borderId="0"/>
    <xf numFmtId="44" fontId="1" fillId="0" borderId="0" applyFont="0" applyFill="0" applyBorder="0" applyAlignment="0" applyProtection="0"/>
    <xf numFmtId="0" fontId="21" fillId="0" borderId="0" applyNumberFormat="0" applyFill="0" applyBorder="0" applyAlignment="0" applyProtection="0"/>
  </cellStyleXfs>
  <cellXfs count="98">
    <xf numFmtId="0" fontId="0" fillId="0" borderId="0" xfId="0"/>
    <xf numFmtId="0" fontId="2" fillId="0" borderId="0" xfId="0" applyFont="1"/>
    <xf numFmtId="0" fontId="2" fillId="0" borderId="0" xfId="0" applyFont="1" applyAlignment="1">
      <alignment vertical="center"/>
    </xf>
    <xf numFmtId="0" fontId="3" fillId="4" borderId="0" xfId="0" applyFont="1" applyFill="1" applyAlignment="1">
      <alignment vertical="center"/>
    </xf>
    <xf numFmtId="0" fontId="4" fillId="0" borderId="0" xfId="2"/>
    <xf numFmtId="0" fontId="5" fillId="0" borderId="1" xfId="2" applyFont="1" applyBorder="1" applyAlignment="1">
      <alignment horizontal="left" vertical="center" wrapText="1" indent="2"/>
    </xf>
    <xf numFmtId="0" fontId="2" fillId="4" borderId="0" xfId="0" applyFont="1" applyFill="1"/>
    <xf numFmtId="166" fontId="9" fillId="4" borderId="0" xfId="0" applyNumberFormat="1" applyFont="1" applyFill="1" applyAlignment="1">
      <alignment horizontal="right" vertical="center" indent="1"/>
    </xf>
    <xf numFmtId="0" fontId="13" fillId="4" borderId="0" xfId="0" applyFont="1" applyFill="1" applyAlignment="1">
      <alignment horizontal="left" vertical="center" indent="1"/>
    </xf>
    <xf numFmtId="164" fontId="6" fillId="3" borderId="0" xfId="0" applyNumberFormat="1" applyFont="1" applyFill="1" applyAlignment="1">
      <alignment horizontal="right" vertical="center" indent="1"/>
    </xf>
    <xf numFmtId="164" fontId="9" fillId="3" borderId="0" xfId="0" applyNumberFormat="1" applyFont="1" applyFill="1" applyAlignment="1">
      <alignment horizontal="right" vertical="center" indent="1"/>
    </xf>
    <xf numFmtId="166" fontId="12" fillId="4" borderId="0" xfId="0" applyNumberFormat="1" applyFont="1" applyFill="1" applyAlignment="1">
      <alignment horizontal="right" vertical="center" indent="1"/>
    </xf>
    <xf numFmtId="164" fontId="9" fillId="4" borderId="0" xfId="0" applyNumberFormat="1" applyFont="1" applyFill="1" applyAlignment="1">
      <alignment horizontal="right" vertical="center" indent="1"/>
    </xf>
    <xf numFmtId="165" fontId="2" fillId="0" borderId="0" xfId="0" applyNumberFormat="1" applyFont="1"/>
    <xf numFmtId="0" fontId="9" fillId="4" borderId="0" xfId="0" applyFont="1" applyFill="1" applyAlignment="1">
      <alignment horizontal="left" vertical="center" indent="1"/>
    </xf>
    <xf numFmtId="0" fontId="14" fillId="0" borderId="0" xfId="0" applyFont="1" applyAlignment="1">
      <alignment horizontal="center"/>
    </xf>
    <xf numFmtId="166" fontId="12" fillId="4" borderId="0" xfId="0" applyNumberFormat="1" applyFont="1" applyFill="1" applyAlignment="1">
      <alignment horizontal="center" vertical="center"/>
    </xf>
    <xf numFmtId="9" fontId="15" fillId="0" borderId="0" xfId="1" applyFont="1" applyAlignment="1">
      <alignment horizontal="center"/>
    </xf>
    <xf numFmtId="0" fontId="15" fillId="0" borderId="0" xfId="0" applyFont="1" applyAlignment="1">
      <alignment horizontal="center"/>
    </xf>
    <xf numFmtId="166" fontId="9" fillId="4" borderId="0" xfId="0" applyNumberFormat="1" applyFont="1" applyFill="1" applyAlignment="1">
      <alignment horizontal="left" vertical="center" indent="1"/>
    </xf>
    <xf numFmtId="0" fontId="16" fillId="4" borderId="0" xfId="0" applyFont="1" applyFill="1"/>
    <xf numFmtId="164" fontId="6" fillId="3" borderId="0" xfId="0" applyNumberFormat="1" applyFont="1" applyFill="1" applyAlignment="1">
      <alignment horizontal="right" vertical="center" wrapText="1" indent="1"/>
    </xf>
    <xf numFmtId="164" fontId="9" fillId="4" borderId="0" xfId="0" applyNumberFormat="1" applyFont="1" applyFill="1" applyAlignment="1">
      <alignment horizontal="left" vertical="center" wrapText="1" indent="1"/>
    </xf>
    <xf numFmtId="0" fontId="15" fillId="4" borderId="0" xfId="0" applyFont="1" applyFill="1" applyAlignment="1">
      <alignment horizontal="center"/>
    </xf>
    <xf numFmtId="0" fontId="8" fillId="4" borderId="0" xfId="0" applyFont="1" applyFill="1" applyAlignment="1">
      <alignment horizontal="left" vertical="center"/>
    </xf>
    <xf numFmtId="0" fontId="5" fillId="0" borderId="0" xfId="0" applyFont="1"/>
    <xf numFmtId="164" fontId="6" fillId="7" borderId="0" xfId="0" applyNumberFormat="1" applyFont="1" applyFill="1" applyAlignment="1">
      <alignment horizontal="left" vertical="center" indent="1"/>
    </xf>
    <xf numFmtId="164" fontId="7" fillId="7" borderId="0" xfId="0" applyNumberFormat="1" applyFont="1" applyFill="1" applyAlignment="1">
      <alignment horizontal="center" vertical="center"/>
    </xf>
    <xf numFmtId="9" fontId="7" fillId="7" borderId="0" xfId="1" applyFont="1" applyFill="1" applyBorder="1" applyAlignment="1">
      <alignment horizontal="center" vertical="center"/>
    </xf>
    <xf numFmtId="166" fontId="6" fillId="4" borderId="2" xfId="0" applyNumberFormat="1" applyFont="1" applyFill="1" applyBorder="1" applyAlignment="1">
      <alignment horizontal="right" vertical="center" indent="1"/>
    </xf>
    <xf numFmtId="44" fontId="6" fillId="4" borderId="2" xfId="0" applyNumberFormat="1" applyFont="1" applyFill="1" applyBorder="1" applyAlignment="1">
      <alignment horizontal="right" vertical="center" indent="1"/>
    </xf>
    <xf numFmtId="166" fontId="6" fillId="3" borderId="2" xfId="0" applyNumberFormat="1" applyFont="1" applyFill="1" applyBorder="1" applyAlignment="1">
      <alignment horizontal="right" vertical="center" indent="1"/>
    </xf>
    <xf numFmtId="166" fontId="12" fillId="2" borderId="2" xfId="0" applyNumberFormat="1" applyFont="1" applyFill="1" applyBorder="1" applyAlignment="1">
      <alignment horizontal="right" vertical="center" indent="1"/>
    </xf>
    <xf numFmtId="166" fontId="11" fillId="4" borderId="2" xfId="0" applyNumberFormat="1" applyFont="1" applyFill="1" applyBorder="1" applyAlignment="1">
      <alignment horizontal="right" vertical="center" indent="1"/>
    </xf>
    <xf numFmtId="166" fontId="9" fillId="2" borderId="2" xfId="0" applyNumberFormat="1" applyFont="1" applyFill="1" applyBorder="1" applyAlignment="1">
      <alignment horizontal="left" vertical="center" indent="1"/>
    </xf>
    <xf numFmtId="9" fontId="9" fillId="2" borderId="2" xfId="1" applyFont="1" applyFill="1" applyBorder="1" applyAlignment="1">
      <alignment horizontal="center" vertical="center"/>
    </xf>
    <xf numFmtId="9" fontId="7" fillId="4" borderId="3" xfId="1" applyFont="1" applyFill="1" applyBorder="1" applyAlignment="1">
      <alignment horizontal="center" vertical="center"/>
    </xf>
    <xf numFmtId="9" fontId="12" fillId="2" borderId="3" xfId="1" applyFont="1" applyFill="1" applyBorder="1" applyAlignment="1">
      <alignment horizontal="center" vertical="center"/>
    </xf>
    <xf numFmtId="9" fontId="12" fillId="4" borderId="3" xfId="1" applyFont="1" applyFill="1" applyBorder="1" applyAlignment="1">
      <alignment horizontal="center" vertical="center"/>
    </xf>
    <xf numFmtId="9" fontId="7" fillId="3" borderId="3" xfId="1" applyFont="1" applyFill="1" applyBorder="1" applyAlignment="1">
      <alignment horizontal="center" vertical="center"/>
    </xf>
    <xf numFmtId="9" fontId="12" fillId="3" borderId="3" xfId="1" applyFont="1" applyFill="1" applyBorder="1" applyAlignment="1">
      <alignment horizontal="center" vertical="center"/>
    </xf>
    <xf numFmtId="0" fontId="17" fillId="4" borderId="2" xfId="0" applyFont="1" applyFill="1" applyBorder="1" applyAlignment="1">
      <alignment horizontal="left" vertical="center" wrapText="1" indent="1"/>
    </xf>
    <xf numFmtId="0" fontId="18" fillId="4" borderId="2" xfId="0" applyFont="1" applyFill="1" applyBorder="1" applyAlignment="1">
      <alignment horizontal="left" vertical="center" wrapText="1" indent="1"/>
    </xf>
    <xf numFmtId="9" fontId="7" fillId="4" borderId="2" xfId="0" applyNumberFormat="1" applyFont="1" applyFill="1" applyBorder="1" applyAlignment="1">
      <alignment horizontal="center" vertical="center"/>
    </xf>
    <xf numFmtId="166" fontId="9" fillId="5" borderId="2" xfId="0" applyNumberFormat="1" applyFont="1" applyFill="1" applyBorder="1" applyAlignment="1">
      <alignment horizontal="left" vertical="center" indent="1"/>
    </xf>
    <xf numFmtId="9" fontId="9" fillId="2" borderId="2" xfId="0" applyNumberFormat="1" applyFont="1" applyFill="1" applyBorder="1" applyAlignment="1">
      <alignment horizontal="center" vertical="center"/>
    </xf>
    <xf numFmtId="9" fontId="12" fillId="2" borderId="2" xfId="0" applyNumberFormat="1" applyFont="1" applyFill="1" applyBorder="1" applyAlignment="1">
      <alignment horizontal="center" vertical="center"/>
    </xf>
    <xf numFmtId="164" fontId="6" fillId="8" borderId="0" xfId="0" applyNumberFormat="1" applyFont="1" applyFill="1" applyAlignment="1">
      <alignment horizontal="right" vertical="center" indent="1"/>
    </xf>
    <xf numFmtId="164" fontId="9" fillId="8" borderId="0" xfId="0" applyNumberFormat="1" applyFont="1" applyFill="1" applyAlignment="1">
      <alignment horizontal="right" vertical="center" indent="1"/>
    </xf>
    <xf numFmtId="164" fontId="10" fillId="8" borderId="0" xfId="0" applyNumberFormat="1" applyFont="1" applyFill="1" applyAlignment="1">
      <alignment horizontal="right" vertical="center" indent="1"/>
    </xf>
    <xf numFmtId="0" fontId="2" fillId="7" borderId="3" xfId="0" applyFont="1" applyFill="1" applyBorder="1"/>
    <xf numFmtId="0" fontId="2" fillId="7" borderId="4" xfId="0" applyFont="1" applyFill="1" applyBorder="1"/>
    <xf numFmtId="166" fontId="9" fillId="7" borderId="5" xfId="0" applyNumberFormat="1" applyFont="1" applyFill="1" applyBorder="1" applyAlignment="1">
      <alignment horizontal="left" vertical="center" indent="1"/>
    </xf>
    <xf numFmtId="164" fontId="19" fillId="9" borderId="2" xfId="0" applyNumberFormat="1" applyFont="1" applyFill="1" applyBorder="1" applyAlignment="1">
      <alignment horizontal="right" vertical="center" indent="1"/>
    </xf>
    <xf numFmtId="0" fontId="8" fillId="10" borderId="0" xfId="0" applyFont="1" applyFill="1" applyAlignment="1">
      <alignment horizontal="left" vertical="center" indent="1"/>
    </xf>
    <xf numFmtId="0" fontId="8" fillId="10" borderId="0" xfId="0" applyFont="1" applyFill="1" applyAlignment="1">
      <alignment horizontal="center" vertical="center"/>
    </xf>
    <xf numFmtId="0" fontId="8" fillId="11" borderId="2" xfId="0" applyFont="1" applyFill="1" applyBorder="1" applyAlignment="1">
      <alignment horizontal="right" vertical="center" indent="1"/>
    </xf>
    <xf numFmtId="0" fontId="6" fillId="4" borderId="2" xfId="0" applyFont="1" applyFill="1" applyBorder="1" applyAlignment="1">
      <alignment horizontal="right" vertical="center" indent="1"/>
    </xf>
    <xf numFmtId="166" fontId="6" fillId="0" borderId="2" xfId="0" applyNumberFormat="1" applyFont="1" applyBorder="1" applyAlignment="1">
      <alignment horizontal="right" vertical="center" indent="1"/>
    </xf>
    <xf numFmtId="0" fontId="6" fillId="4" borderId="2" xfId="3" applyNumberFormat="1" applyFont="1" applyFill="1" applyBorder="1" applyAlignment="1">
      <alignment horizontal="right" vertical="center" indent="1"/>
    </xf>
    <xf numFmtId="164" fontId="9" fillId="7" borderId="0" xfId="0" applyNumberFormat="1" applyFont="1" applyFill="1" applyAlignment="1">
      <alignment horizontal="left" vertical="center" wrapText="1" indent="1"/>
    </xf>
    <xf numFmtId="0" fontId="8" fillId="4" borderId="8" xfId="0" applyFont="1" applyFill="1" applyBorder="1" applyAlignment="1">
      <alignment horizontal="center" vertical="center"/>
    </xf>
    <xf numFmtId="0" fontId="6" fillId="4" borderId="8" xfId="0" applyFont="1" applyFill="1" applyBorder="1" applyAlignment="1">
      <alignment vertical="center"/>
    </xf>
    <xf numFmtId="0" fontId="13" fillId="4" borderId="8" xfId="0" applyFont="1" applyFill="1" applyBorder="1" applyAlignment="1">
      <alignment vertical="center"/>
    </xf>
    <xf numFmtId="0" fontId="2" fillId="4" borderId="8" xfId="0" applyFont="1" applyFill="1" applyBorder="1"/>
    <xf numFmtId="3" fontId="6" fillId="2" borderId="2" xfId="0" applyNumberFormat="1" applyFont="1" applyFill="1" applyBorder="1" applyAlignment="1">
      <alignment horizontal="right" vertical="center" indent="1"/>
    </xf>
    <xf numFmtId="166" fontId="9" fillId="2" borderId="2" xfId="0" applyNumberFormat="1" applyFont="1" applyFill="1" applyBorder="1" applyAlignment="1">
      <alignment horizontal="right" vertical="center" indent="1"/>
    </xf>
    <xf numFmtId="3" fontId="6" fillId="2" borderId="6" xfId="0" applyNumberFormat="1" applyFont="1" applyFill="1" applyBorder="1" applyAlignment="1">
      <alignment horizontal="right" vertical="center" indent="1"/>
    </xf>
    <xf numFmtId="3" fontId="6" fillId="2" borderId="3" xfId="0" applyNumberFormat="1" applyFont="1" applyFill="1" applyBorder="1" applyAlignment="1">
      <alignment horizontal="right" vertical="center" indent="1"/>
    </xf>
    <xf numFmtId="166" fontId="9" fillId="2" borderId="3" xfId="0" applyNumberFormat="1" applyFont="1" applyFill="1" applyBorder="1" applyAlignment="1">
      <alignment horizontal="right" vertical="center" indent="1"/>
    </xf>
    <xf numFmtId="9" fontId="9" fillId="7" borderId="3" xfId="1" applyFont="1" applyFill="1" applyBorder="1" applyAlignment="1">
      <alignment horizontal="right" vertical="center" indent="1"/>
    </xf>
    <xf numFmtId="9" fontId="9" fillId="7" borderId="4" xfId="1" applyFont="1" applyFill="1" applyBorder="1" applyAlignment="1">
      <alignment horizontal="right" vertical="center" indent="1"/>
    </xf>
    <xf numFmtId="44" fontId="9" fillId="7" borderId="5" xfId="1" applyNumberFormat="1" applyFont="1" applyFill="1" applyBorder="1" applyAlignment="1">
      <alignment horizontal="right" vertical="center" indent="1"/>
    </xf>
    <xf numFmtId="166" fontId="9" fillId="8" borderId="2" xfId="0" applyNumberFormat="1" applyFont="1" applyFill="1" applyBorder="1" applyAlignment="1">
      <alignment horizontal="left" vertical="center" indent="1"/>
    </xf>
    <xf numFmtId="9" fontId="9" fillId="8" borderId="2" xfId="1" applyFont="1" applyFill="1" applyBorder="1" applyAlignment="1">
      <alignment horizontal="right" vertical="center" indent="1"/>
    </xf>
    <xf numFmtId="164" fontId="19" fillId="11" borderId="2" xfId="0" applyNumberFormat="1" applyFont="1" applyFill="1" applyBorder="1" applyAlignment="1">
      <alignment horizontal="right" vertical="center" indent="1"/>
    </xf>
    <xf numFmtId="164" fontId="8" fillId="11" borderId="0" xfId="0" applyNumberFormat="1" applyFont="1" applyFill="1" applyAlignment="1">
      <alignment horizontal="left" vertical="center" wrapText="1" indent="1"/>
    </xf>
    <xf numFmtId="164" fontId="20" fillId="11" borderId="0" xfId="0" applyNumberFormat="1" applyFont="1" applyFill="1" applyAlignment="1">
      <alignment horizontal="left" vertical="center" indent="1"/>
    </xf>
    <xf numFmtId="0" fontId="6" fillId="4" borderId="7" xfId="0" applyFont="1" applyFill="1" applyBorder="1" applyAlignment="1">
      <alignment horizontal="right" vertical="center" indent="1"/>
    </xf>
    <xf numFmtId="9" fontId="9" fillId="5" borderId="2" xfId="1" applyFont="1" applyFill="1" applyBorder="1" applyAlignment="1">
      <alignment horizontal="right" vertical="center" indent="1"/>
    </xf>
    <xf numFmtId="166" fontId="9" fillId="5" borderId="3" xfId="0" applyNumberFormat="1" applyFont="1" applyFill="1" applyBorder="1" applyAlignment="1">
      <alignment horizontal="left" vertical="center" indent="1"/>
    </xf>
    <xf numFmtId="166" fontId="9" fillId="5" borderId="4" xfId="0" applyNumberFormat="1" applyFont="1" applyFill="1" applyBorder="1" applyAlignment="1">
      <alignment horizontal="left" vertical="center" indent="1"/>
    </xf>
    <xf numFmtId="44" fontId="9" fillId="5" borderId="5" xfId="0" applyNumberFormat="1" applyFont="1" applyFill="1" applyBorder="1" applyAlignment="1">
      <alignment horizontal="left" vertical="center" indent="1"/>
    </xf>
    <xf numFmtId="164" fontId="19" fillId="11" borderId="2" xfId="0" applyNumberFormat="1" applyFont="1" applyFill="1" applyBorder="1" applyAlignment="1">
      <alignment horizontal="left" vertical="center" wrapText="1" indent="1"/>
    </xf>
    <xf numFmtId="164" fontId="19" fillId="11" borderId="2" xfId="0" applyNumberFormat="1" applyFont="1" applyFill="1" applyBorder="1" applyAlignment="1">
      <alignment horizontal="right" vertical="center" wrapText="1" indent="1"/>
    </xf>
    <xf numFmtId="0" fontId="13" fillId="4" borderId="8" xfId="0" applyFont="1" applyFill="1" applyBorder="1" applyAlignment="1">
      <alignment horizontal="left" vertical="center" indent="1"/>
    </xf>
    <xf numFmtId="0" fontId="6" fillId="3" borderId="3" xfId="0" applyFont="1" applyFill="1" applyBorder="1" applyAlignment="1">
      <alignment horizontal="right" vertical="center" indent="1"/>
    </xf>
    <xf numFmtId="44" fontId="6" fillId="0" borderId="2" xfId="0" applyNumberFormat="1" applyFont="1" applyBorder="1" applyAlignment="1">
      <alignment horizontal="right" vertical="center" indent="1"/>
    </xf>
    <xf numFmtId="0" fontId="6" fillId="3" borderId="2" xfId="0" applyFont="1" applyFill="1" applyBorder="1" applyAlignment="1">
      <alignment horizontal="right" vertical="center" indent="1"/>
    </xf>
    <xf numFmtId="44" fontId="6" fillId="0" borderId="7" xfId="0" applyNumberFormat="1" applyFont="1" applyBorder="1" applyAlignment="1">
      <alignment horizontal="right" vertical="center" indent="1"/>
    </xf>
    <xf numFmtId="0" fontId="17" fillId="4" borderId="6" xfId="0" applyFont="1" applyFill="1" applyBorder="1" applyAlignment="1">
      <alignment horizontal="left" vertical="center" wrapText="1" indent="1"/>
    </xf>
    <xf numFmtId="164" fontId="9" fillId="8" borderId="9" xfId="0" applyNumberFormat="1" applyFont="1" applyFill="1" applyBorder="1" applyAlignment="1">
      <alignment horizontal="right" vertical="center" indent="1"/>
    </xf>
    <xf numFmtId="166" fontId="12" fillId="2" borderId="10" xfId="0" applyNumberFormat="1" applyFont="1" applyFill="1" applyBorder="1" applyAlignment="1">
      <alignment horizontal="right" vertical="center" indent="1"/>
    </xf>
    <xf numFmtId="9" fontId="12" fillId="2" borderId="11" xfId="1" applyFont="1" applyFill="1" applyBorder="1" applyAlignment="1">
      <alignment horizontal="center" vertical="center"/>
    </xf>
    <xf numFmtId="0" fontId="17" fillId="4" borderId="10" xfId="0" applyFont="1" applyFill="1" applyBorder="1" applyAlignment="1">
      <alignment horizontal="left" vertical="center" wrapText="1" indent="1"/>
    </xf>
    <xf numFmtId="0" fontId="2" fillId="0" borderId="8" xfId="0" applyFont="1" applyBorder="1"/>
    <xf numFmtId="164" fontId="6" fillId="7" borderId="0" xfId="0" applyNumberFormat="1" applyFont="1" applyFill="1" applyAlignment="1">
      <alignment horizontal="center" vertical="center"/>
    </xf>
    <xf numFmtId="0" fontId="22" fillId="6" borderId="0" xfId="4" applyFont="1" applyFill="1" applyAlignment="1">
      <alignment horizontal="center" vertical="center"/>
    </xf>
  </cellXfs>
  <cellStyles count="5">
    <cellStyle name="Currency" xfId="3" builtinId="4"/>
    <cellStyle name="Hyperlink" xfId="4" builtinId="8"/>
    <cellStyle name="Normal" xfId="0" builtinId="0"/>
    <cellStyle name="Normal 2" xfId="2" xr:uid="{00000000-0005-0000-0000-000002000000}"/>
    <cellStyle name="Percent" xfId="1" builtinId="5"/>
  </cellStyles>
  <dxfs count="0"/>
  <tableStyles count="0" defaultTableStyle="TableStyleMedium9" defaultPivotStyle="PivotStyleMedium7"/>
  <colors>
    <mruColors>
      <color rgb="FFEAEEF3"/>
      <color rgb="FFEBF2F7"/>
      <color rgb="FFE4E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XWnv6K" TargetMode="External"/></Relationships>
</file>

<file path=xl/drawings/drawing1.xml><?xml version="1.0" encoding="utf-8"?>
<xdr:wsDr xmlns:xdr="http://schemas.openxmlformats.org/drawingml/2006/spreadsheetDrawing" xmlns:a="http://schemas.openxmlformats.org/drawingml/2006/main">
  <xdr:oneCellAnchor>
    <xdr:from>
      <xdr:col>6</xdr:col>
      <xdr:colOff>342900</xdr:colOff>
      <xdr:row>0</xdr:row>
      <xdr:rowOff>0</xdr:rowOff>
    </xdr:from>
    <xdr:ext cx="3254922" cy="635000"/>
    <xdr:pic>
      <xdr:nvPicPr>
        <xdr:cNvPr id="3" name="Picture 2">
          <a:hlinkClick xmlns:r="http://schemas.openxmlformats.org/officeDocument/2006/relationships" r:id="rId1"/>
          <a:extLst>
            <a:ext uri="{FF2B5EF4-FFF2-40B4-BE49-F238E27FC236}">
              <a16:creationId xmlns:a16="http://schemas.microsoft.com/office/drawing/2014/main" id="{9ACFC073-3BBA-9E40-B90E-7C838E0824E1}"/>
            </a:ext>
          </a:extLst>
        </xdr:cNvPr>
        <xdr:cNvPicPr>
          <a:picLocks noChangeAspect="1"/>
        </xdr:cNvPicPr>
      </xdr:nvPicPr>
      <xdr:blipFill>
        <a:blip xmlns:r="http://schemas.openxmlformats.org/officeDocument/2006/relationships" r:embed="rId2"/>
        <a:stretch>
          <a:fillRect/>
        </a:stretch>
      </xdr:blipFill>
      <xdr:spPr>
        <a:xfrm>
          <a:off x="10210800" y="0"/>
          <a:ext cx="3254922" cy="6350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XWnv6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H75"/>
  <sheetViews>
    <sheetView showGridLines="0" zoomScaleNormal="100" workbookViewId="0">
      <pane ySplit="1" topLeftCell="A52" activePane="bottomLeft" state="frozen"/>
      <selection activeCell="B48" sqref="B48"/>
      <selection pane="bottomLeft" activeCell="B75" sqref="B75:H75"/>
    </sheetView>
  </sheetViews>
  <sheetFormatPr defaultColWidth="10.75" defaultRowHeight="15.75" x14ac:dyDescent="0.25"/>
  <cols>
    <col min="1" max="1" width="3.25" style="1" customWidth="1"/>
    <col min="2" max="2" width="50.75" style="1" customWidth="1"/>
    <col min="3" max="6" width="18.75" style="1" customWidth="1"/>
    <col min="7" max="7" width="14.75" style="18" customWidth="1"/>
    <col min="8" max="8" width="31" style="1" customWidth="1"/>
    <col min="9" max="9" width="3.25" style="1" customWidth="1"/>
    <col min="10" max="16384" width="10.75" style="1"/>
  </cols>
  <sheetData>
    <row r="1" spans="1:8" customFormat="1" ht="49.9" customHeight="1" x14ac:dyDescent="0.25">
      <c r="A1" s="1"/>
      <c r="B1" s="3" t="s">
        <v>34</v>
      </c>
      <c r="C1" s="3"/>
      <c r="G1" s="15"/>
    </row>
    <row r="2" spans="1:8" s="2" customFormat="1" ht="19.899999999999999" customHeight="1" x14ac:dyDescent="0.25">
      <c r="B2" s="54" t="s">
        <v>36</v>
      </c>
      <c r="C2" s="55" t="s">
        <v>2</v>
      </c>
      <c r="D2" s="55" t="s">
        <v>3</v>
      </c>
      <c r="E2" s="55" t="s">
        <v>4</v>
      </c>
      <c r="F2" s="55" t="s">
        <v>37</v>
      </c>
      <c r="G2" s="55" t="s">
        <v>38</v>
      </c>
      <c r="H2" s="54" t="s">
        <v>39</v>
      </c>
    </row>
    <row r="3" spans="1:8" ht="19.899999999999999" customHeight="1" x14ac:dyDescent="0.2">
      <c r="B3" s="26" t="s">
        <v>1</v>
      </c>
      <c r="C3" s="26"/>
      <c r="D3" s="26"/>
      <c r="E3" s="26"/>
      <c r="F3" s="26"/>
      <c r="G3" s="27"/>
      <c r="H3" s="41"/>
    </row>
    <row r="4" spans="1:8" ht="19.899999999999999" customHeight="1" x14ac:dyDescent="0.2">
      <c r="B4" s="47" t="s">
        <v>5</v>
      </c>
      <c r="C4" s="29">
        <v>18000</v>
      </c>
      <c r="D4" s="29">
        <v>18000</v>
      </c>
      <c r="E4" s="30">
        <v>0</v>
      </c>
      <c r="F4" s="31">
        <f>SUM(C4:E4)</f>
        <v>36000</v>
      </c>
      <c r="G4" s="36"/>
      <c r="H4" s="41"/>
    </row>
    <row r="5" spans="1:8" ht="19.899999999999999" customHeight="1" x14ac:dyDescent="0.2">
      <c r="B5" s="47" t="s">
        <v>6</v>
      </c>
      <c r="C5" s="29">
        <v>6000</v>
      </c>
      <c r="D5" s="29">
        <v>0</v>
      </c>
      <c r="E5" s="29">
        <v>0</v>
      </c>
      <c r="F5" s="31">
        <f t="shared" ref="F5:F6" si="0">SUM(C5:E5)</f>
        <v>6000</v>
      </c>
      <c r="G5" s="36"/>
      <c r="H5" s="41"/>
    </row>
    <row r="6" spans="1:8" ht="19.899999999999999" customHeight="1" x14ac:dyDescent="0.2">
      <c r="B6" s="47" t="s">
        <v>7</v>
      </c>
      <c r="C6" s="29">
        <v>3000</v>
      </c>
      <c r="D6" s="29">
        <v>0</v>
      </c>
      <c r="E6" s="29">
        <v>0</v>
      </c>
      <c r="F6" s="31">
        <f t="shared" si="0"/>
        <v>3000</v>
      </c>
      <c r="G6" s="36"/>
      <c r="H6" s="41"/>
    </row>
    <row r="7" spans="1:8" ht="19.899999999999999" customHeight="1" x14ac:dyDescent="0.2">
      <c r="B7" s="48" t="s">
        <v>8</v>
      </c>
      <c r="C7" s="32">
        <f>SUM(C3:C6)</f>
        <v>27000</v>
      </c>
      <c r="D7" s="32">
        <f>SUM(D3:D6)</f>
        <v>18000</v>
      </c>
      <c r="E7" s="32">
        <f>SUM(E3:E6)</f>
        <v>0</v>
      </c>
      <c r="F7" s="32">
        <f>SUM(F3:F6)</f>
        <v>45000</v>
      </c>
      <c r="G7" s="37">
        <f>F7/$F$38</f>
        <v>8.6633425100591036E-3</v>
      </c>
      <c r="H7" s="41"/>
    </row>
    <row r="8" spans="1:8" ht="19.899999999999999" customHeight="1" x14ac:dyDescent="0.2">
      <c r="B8" s="26" t="s">
        <v>10</v>
      </c>
      <c r="C8" s="26"/>
      <c r="D8" s="26"/>
      <c r="E8" s="26"/>
      <c r="F8" s="26"/>
      <c r="G8" s="28"/>
      <c r="H8" s="41"/>
    </row>
    <row r="9" spans="1:8" ht="19.899999999999999" customHeight="1" x14ac:dyDescent="0.2">
      <c r="B9" s="47" t="s">
        <v>11</v>
      </c>
      <c r="C9" s="29">
        <v>35000</v>
      </c>
      <c r="D9" s="29">
        <v>34000</v>
      </c>
      <c r="E9" s="29">
        <v>2300</v>
      </c>
      <c r="F9" s="31">
        <f>SUM(C9:E9)</f>
        <v>71300</v>
      </c>
      <c r="G9" s="36"/>
      <c r="H9" s="41"/>
    </row>
    <row r="10" spans="1:8" ht="19.899999999999999" customHeight="1" x14ac:dyDescent="0.2">
      <c r="B10" s="47" t="s">
        <v>12</v>
      </c>
      <c r="C10" s="29">
        <v>12000</v>
      </c>
      <c r="D10" s="29">
        <v>24000</v>
      </c>
      <c r="E10" s="29">
        <v>24000</v>
      </c>
      <c r="F10" s="31">
        <f t="shared" ref="F10:F12" si="1">SUM(C10:E10)</f>
        <v>60000</v>
      </c>
      <c r="G10" s="36"/>
      <c r="H10" s="41"/>
    </row>
    <row r="11" spans="1:8" ht="19.899999999999999" customHeight="1" x14ac:dyDescent="0.2">
      <c r="B11" s="47" t="s">
        <v>13</v>
      </c>
      <c r="C11" s="29">
        <v>60000</v>
      </c>
      <c r="D11" s="29">
        <v>60000</v>
      </c>
      <c r="E11" s="29">
        <v>60000</v>
      </c>
      <c r="F11" s="31">
        <f t="shared" si="1"/>
        <v>180000</v>
      </c>
      <c r="G11" s="36"/>
      <c r="H11" s="41"/>
    </row>
    <row r="12" spans="1:8" ht="19.899999999999999" customHeight="1" x14ac:dyDescent="0.2">
      <c r="B12" s="49" t="s">
        <v>14</v>
      </c>
      <c r="C12" s="33">
        <v>120000</v>
      </c>
      <c r="D12" s="33">
        <v>120000</v>
      </c>
      <c r="E12" s="33">
        <v>120000</v>
      </c>
      <c r="F12" s="31">
        <f t="shared" si="1"/>
        <v>360000</v>
      </c>
      <c r="G12" s="38"/>
      <c r="H12" s="41"/>
    </row>
    <row r="13" spans="1:8" ht="19.899999999999999" customHeight="1" x14ac:dyDescent="0.2">
      <c r="B13" s="48" t="s">
        <v>15</v>
      </c>
      <c r="C13" s="32">
        <f>SUM(C9:C12)</f>
        <v>227000</v>
      </c>
      <c r="D13" s="32">
        <f>SUM(D9:D12)</f>
        <v>238000</v>
      </c>
      <c r="E13" s="32">
        <f>SUM(E9:E12)</f>
        <v>206300</v>
      </c>
      <c r="F13" s="32">
        <f>SUM(F9:F12)</f>
        <v>671300</v>
      </c>
      <c r="G13" s="37">
        <f>F13/$F$38</f>
        <v>0.12923781837783724</v>
      </c>
      <c r="H13" s="41"/>
    </row>
    <row r="14" spans="1:8" s="6" customFormat="1" ht="19.899999999999999" customHeight="1" x14ac:dyDescent="0.2">
      <c r="B14" s="26" t="s">
        <v>16</v>
      </c>
      <c r="C14" s="26"/>
      <c r="D14" s="26"/>
      <c r="E14" s="26"/>
      <c r="F14" s="26"/>
      <c r="G14" s="28"/>
      <c r="H14" s="41"/>
    </row>
    <row r="15" spans="1:8" ht="19.899999999999999" customHeight="1" x14ac:dyDescent="0.2">
      <c r="B15" s="47" t="s">
        <v>52</v>
      </c>
      <c r="C15" s="29">
        <v>126000</v>
      </c>
      <c r="D15" s="29">
        <v>18000</v>
      </c>
      <c r="E15" s="30">
        <v>0</v>
      </c>
      <c r="F15" s="31">
        <f>SUM(C15:E15)</f>
        <v>144000</v>
      </c>
      <c r="G15" s="36"/>
      <c r="H15" s="41"/>
    </row>
    <row r="16" spans="1:8" ht="19.899999999999999" customHeight="1" x14ac:dyDescent="0.2">
      <c r="B16" s="47" t="s">
        <v>17</v>
      </c>
      <c r="C16" s="29">
        <v>6000</v>
      </c>
      <c r="D16" s="29">
        <v>0</v>
      </c>
      <c r="E16" s="29">
        <v>0</v>
      </c>
      <c r="F16" s="31">
        <f t="shared" ref="F16:F17" si="2">SUM(C16:E16)</f>
        <v>6000</v>
      </c>
      <c r="G16" s="36"/>
      <c r="H16" s="41"/>
    </row>
    <row r="17" spans="2:8" ht="19.899999999999999" customHeight="1" x14ac:dyDescent="0.2">
      <c r="B17" s="47" t="s">
        <v>18</v>
      </c>
      <c r="C17" s="29">
        <v>3000</v>
      </c>
      <c r="D17" s="29">
        <v>0</v>
      </c>
      <c r="E17" s="29">
        <v>0</v>
      </c>
      <c r="F17" s="31">
        <f t="shared" si="2"/>
        <v>3000</v>
      </c>
      <c r="G17" s="36"/>
      <c r="H17" s="41"/>
    </row>
    <row r="18" spans="2:8" ht="19.899999999999999" customHeight="1" x14ac:dyDescent="0.2">
      <c r="B18" s="48" t="s">
        <v>19</v>
      </c>
      <c r="C18" s="32">
        <f>SUM(C14:C17)</f>
        <v>135000</v>
      </c>
      <c r="D18" s="32">
        <f>SUM(D14:D17)</f>
        <v>18000</v>
      </c>
      <c r="E18" s="32">
        <f>SUM(E14:E17)</f>
        <v>0</v>
      </c>
      <c r="F18" s="32">
        <f>SUM(F14:F17)</f>
        <v>153000</v>
      </c>
      <c r="G18" s="37">
        <f>F18/$F$38</f>
        <v>2.9455364534200952E-2</v>
      </c>
      <c r="H18" s="41"/>
    </row>
    <row r="19" spans="2:8" ht="19.899999999999999" customHeight="1" x14ac:dyDescent="0.2">
      <c r="B19" s="26" t="s">
        <v>20</v>
      </c>
      <c r="C19" s="26"/>
      <c r="D19" s="26"/>
      <c r="E19" s="26"/>
      <c r="F19" s="26"/>
      <c r="G19" s="28"/>
      <c r="H19" s="41"/>
    </row>
    <row r="20" spans="2:8" ht="19.899999999999999" customHeight="1" x14ac:dyDescent="0.2">
      <c r="B20" s="47" t="s">
        <v>21</v>
      </c>
      <c r="C20" s="29">
        <v>60000</v>
      </c>
      <c r="D20" s="29">
        <v>120000</v>
      </c>
      <c r="E20" s="29">
        <v>120000</v>
      </c>
      <c r="F20" s="31">
        <f>SUM(C20:E20)</f>
        <v>300000</v>
      </c>
      <c r="G20" s="36"/>
      <c r="H20" s="41"/>
    </row>
    <row r="21" spans="2:8" ht="19.899999999999999" customHeight="1" x14ac:dyDescent="0.2">
      <c r="B21" s="48" t="s">
        <v>54</v>
      </c>
      <c r="C21" s="32">
        <f>SUM(C20)</f>
        <v>60000</v>
      </c>
      <c r="D21" s="32">
        <f t="shared" ref="D21:F21" si="3">SUM(D20)</f>
        <v>120000</v>
      </c>
      <c r="E21" s="32">
        <f t="shared" si="3"/>
        <v>120000</v>
      </c>
      <c r="F21" s="32">
        <f t="shared" si="3"/>
        <v>300000</v>
      </c>
      <c r="G21" s="37">
        <f>F21/$F$38</f>
        <v>5.7755616733727352E-2</v>
      </c>
      <c r="H21" s="41"/>
    </row>
    <row r="22" spans="2:8" ht="19.899999999999999" customHeight="1" x14ac:dyDescent="0.2">
      <c r="B22" s="26" t="s">
        <v>22</v>
      </c>
      <c r="C22" s="26"/>
      <c r="D22" s="26"/>
      <c r="E22" s="26"/>
      <c r="F22" s="26"/>
      <c r="G22" s="28"/>
      <c r="H22" s="41"/>
    </row>
    <row r="23" spans="2:8" s="6" customFormat="1" ht="19.899999999999999" customHeight="1" x14ac:dyDescent="0.2">
      <c r="B23" s="47" t="s">
        <v>53</v>
      </c>
      <c r="C23" s="58">
        <v>50000</v>
      </c>
      <c r="D23" s="58">
        <v>0</v>
      </c>
      <c r="E23" s="58">
        <v>0</v>
      </c>
      <c r="F23" s="31">
        <f>SUM(C23:E23)</f>
        <v>50000</v>
      </c>
      <c r="G23" s="39"/>
      <c r="H23" s="41"/>
    </row>
    <row r="24" spans="2:8" s="6" customFormat="1" ht="19.899999999999999" customHeight="1" x14ac:dyDescent="0.2">
      <c r="B24" s="48" t="s">
        <v>23</v>
      </c>
      <c r="C24" s="32">
        <f>SUM(C23)</f>
        <v>50000</v>
      </c>
      <c r="D24" s="32">
        <f t="shared" ref="D24" si="4">SUM(D23)</f>
        <v>0</v>
      </c>
      <c r="E24" s="32">
        <f t="shared" ref="E24" si="5">SUM(E23)</f>
        <v>0</v>
      </c>
      <c r="F24" s="32">
        <f t="shared" ref="F24" si="6">SUM(F23)</f>
        <v>50000</v>
      </c>
      <c r="G24" s="40">
        <f>F24/$F$38</f>
        <v>9.6259361222878932E-3</v>
      </c>
      <c r="H24" s="42"/>
    </row>
    <row r="25" spans="2:8" s="6" customFormat="1" ht="10.9" customHeight="1" x14ac:dyDescent="0.2">
      <c r="B25" s="12"/>
      <c r="C25" s="11"/>
      <c r="D25" s="11"/>
      <c r="E25" s="11"/>
      <c r="F25" s="11"/>
      <c r="G25" s="16"/>
      <c r="H25" s="8"/>
    </row>
    <row r="26" spans="2:8" ht="34.9" customHeight="1" x14ac:dyDescent="0.2">
      <c r="B26" s="56" t="s">
        <v>40</v>
      </c>
      <c r="C26" s="34">
        <f>SUM(C24,C21,C18,C13,C7,)</f>
        <v>499000</v>
      </c>
      <c r="D26" s="34">
        <f t="shared" ref="D26:E26" si="7">SUM(D24,D21,D18,D13,D7,)</f>
        <v>394000</v>
      </c>
      <c r="E26" s="34">
        <f t="shared" si="7"/>
        <v>326300</v>
      </c>
      <c r="F26" s="34">
        <f>SUM(C26:E26)</f>
        <v>1219300</v>
      </c>
      <c r="G26" s="35">
        <f>F26/$F$38</f>
        <v>0.23473807827811255</v>
      </c>
      <c r="H26" s="14"/>
    </row>
    <row r="27" spans="2:8" ht="10.9" customHeight="1" x14ac:dyDescent="0.25">
      <c r="C27" s="13"/>
      <c r="G27" s="17"/>
    </row>
    <row r="28" spans="2:8" ht="19.899999999999999" customHeight="1" x14ac:dyDescent="0.2">
      <c r="B28" s="54" t="s">
        <v>43</v>
      </c>
      <c r="C28" s="55" t="s">
        <v>2</v>
      </c>
      <c r="D28" s="55" t="s">
        <v>3</v>
      </c>
      <c r="E28" s="55" t="s">
        <v>4</v>
      </c>
      <c r="F28" s="55" t="s">
        <v>37</v>
      </c>
      <c r="G28" s="55" t="s">
        <v>38</v>
      </c>
      <c r="H28" s="54" t="s">
        <v>39</v>
      </c>
    </row>
    <row r="29" spans="2:8" ht="19.899999999999999" customHeight="1" x14ac:dyDescent="0.2">
      <c r="B29" s="26" t="s">
        <v>28</v>
      </c>
      <c r="C29" s="26"/>
      <c r="D29" s="26"/>
      <c r="E29" s="26"/>
      <c r="F29" s="26"/>
      <c r="G29" s="27"/>
      <c r="H29" s="41"/>
    </row>
    <row r="30" spans="2:8" ht="19.899999999999999" customHeight="1" x14ac:dyDescent="0.2">
      <c r="B30" s="47" t="s">
        <v>24</v>
      </c>
      <c r="C30" s="29">
        <v>200000</v>
      </c>
      <c r="D30" s="29">
        <v>400000</v>
      </c>
      <c r="E30" s="29">
        <v>600000</v>
      </c>
      <c r="F30" s="31">
        <f>SUM(C30:E30)</f>
        <v>1200000</v>
      </c>
      <c r="G30" s="43"/>
      <c r="H30" s="41"/>
    </row>
    <row r="31" spans="2:8" ht="19.899999999999999" customHeight="1" x14ac:dyDescent="0.2">
      <c r="B31" s="47" t="s">
        <v>25</v>
      </c>
      <c r="C31" s="29">
        <v>200000</v>
      </c>
      <c r="D31" s="29">
        <v>400000</v>
      </c>
      <c r="E31" s="29">
        <v>600000</v>
      </c>
      <c r="F31" s="31">
        <f t="shared" ref="F31:F33" si="8">SUM(C31:E31)</f>
        <v>1200000</v>
      </c>
      <c r="G31" s="43"/>
      <c r="H31" s="41"/>
    </row>
    <row r="32" spans="2:8" ht="19.899999999999999" customHeight="1" x14ac:dyDescent="0.2">
      <c r="B32" s="47" t="s">
        <v>26</v>
      </c>
      <c r="C32" s="29">
        <v>150000</v>
      </c>
      <c r="D32" s="29">
        <v>300000</v>
      </c>
      <c r="E32" s="29">
        <v>450000</v>
      </c>
      <c r="F32" s="31">
        <f t="shared" si="8"/>
        <v>900000</v>
      </c>
      <c r="G32" s="43"/>
      <c r="H32" s="41"/>
    </row>
    <row r="33" spans="2:8" ht="19.899999999999999" customHeight="1" x14ac:dyDescent="0.2">
      <c r="B33" s="47" t="s">
        <v>27</v>
      </c>
      <c r="C33" s="29">
        <v>150000</v>
      </c>
      <c r="D33" s="29">
        <v>225000</v>
      </c>
      <c r="E33" s="29">
        <v>300000</v>
      </c>
      <c r="F33" s="31">
        <f t="shared" si="8"/>
        <v>675000</v>
      </c>
      <c r="G33" s="43"/>
      <c r="H33" s="41"/>
    </row>
    <row r="34" spans="2:8" ht="19.899999999999999" customHeight="1" x14ac:dyDescent="0.2">
      <c r="B34" s="48" t="s">
        <v>29</v>
      </c>
      <c r="C34" s="32">
        <f>SUM(C30:C33)</f>
        <v>700000</v>
      </c>
      <c r="D34" s="32">
        <f>SUM(D29:D33)</f>
        <v>1325000</v>
      </c>
      <c r="E34" s="32">
        <f>SUM(E29:E33)</f>
        <v>1950000</v>
      </c>
      <c r="F34" s="32">
        <f>SUM(C34:E34)</f>
        <v>3975000</v>
      </c>
      <c r="G34" s="46">
        <f>F34/$F$38</f>
        <v>0.76526192172188745</v>
      </c>
      <c r="H34" s="41"/>
    </row>
    <row r="35" spans="2:8" s="6" customFormat="1" ht="10.9" customHeight="1" x14ac:dyDescent="0.2">
      <c r="C35" s="20"/>
      <c r="F35" s="1"/>
      <c r="G35" s="1"/>
      <c r="H35" s="1"/>
    </row>
    <row r="36" spans="2:8" ht="19.899999999999999" customHeight="1" x14ac:dyDescent="0.2">
      <c r="B36" s="56" t="s">
        <v>41</v>
      </c>
      <c r="C36" s="34">
        <f>C34</f>
        <v>700000</v>
      </c>
      <c r="D36" s="34">
        <f t="shared" ref="D36:E36" si="9">D34</f>
        <v>1325000</v>
      </c>
      <c r="E36" s="34">
        <f t="shared" si="9"/>
        <v>1950000</v>
      </c>
      <c r="F36" s="34">
        <f>F34</f>
        <v>3975000</v>
      </c>
      <c r="G36" s="45">
        <f>F36/$F$38</f>
        <v>0.76526192172188745</v>
      </c>
    </row>
    <row r="37" spans="2:8" ht="10.9" customHeight="1" x14ac:dyDescent="0.2">
      <c r="G37" s="1"/>
    </row>
    <row r="38" spans="2:8" ht="19.899999999999999" customHeight="1" x14ac:dyDescent="0.2">
      <c r="B38" s="56" t="s">
        <v>42</v>
      </c>
      <c r="C38" s="34">
        <f>SUM(C26,C36)</f>
        <v>1199000</v>
      </c>
      <c r="D38" s="34">
        <f t="shared" ref="D38:E38" si="10">SUM(D26,D36)</f>
        <v>1719000</v>
      </c>
      <c r="E38" s="34">
        <f t="shared" si="10"/>
        <v>2276300</v>
      </c>
      <c r="F38" s="34">
        <f>SUM(C38:E38)</f>
        <v>5194300</v>
      </c>
      <c r="G38" s="45">
        <f>F38/$F$38</f>
        <v>1</v>
      </c>
    </row>
    <row r="39" spans="2:8" ht="10.9" customHeight="1" x14ac:dyDescent="0.25"/>
    <row r="40" spans="2:8" ht="34.9" customHeight="1" x14ac:dyDescent="0.25">
      <c r="B40" s="53" t="s">
        <v>44</v>
      </c>
      <c r="C40" s="50"/>
      <c r="D40" s="51"/>
      <c r="E40" s="51"/>
      <c r="F40" s="52">
        <f>F38/3</f>
        <v>1731433.3333333333</v>
      </c>
    </row>
    <row r="41" spans="2:8" ht="10.9" customHeight="1" x14ac:dyDescent="0.25">
      <c r="G41" s="23"/>
      <c r="H41" s="6"/>
    </row>
    <row r="42" spans="2:8" ht="19.899999999999999" customHeight="1" x14ac:dyDescent="0.2">
      <c r="B42" s="54" t="s">
        <v>45</v>
      </c>
      <c r="C42" s="55" t="s">
        <v>2</v>
      </c>
      <c r="D42" s="55" t="s">
        <v>3</v>
      </c>
      <c r="E42" s="55" t="s">
        <v>4</v>
      </c>
      <c r="F42" s="55" t="s">
        <v>37</v>
      </c>
      <c r="G42" s="61"/>
      <c r="H42" s="24" t="s">
        <v>9</v>
      </c>
    </row>
    <row r="43" spans="2:8" ht="19.899999999999999" customHeight="1" x14ac:dyDescent="0.2">
      <c r="B43" s="60" t="s">
        <v>31</v>
      </c>
      <c r="C43" s="26"/>
      <c r="D43" s="26"/>
      <c r="E43" s="26"/>
      <c r="F43" s="26"/>
      <c r="G43" s="62"/>
      <c r="H43" s="6"/>
    </row>
    <row r="44" spans="2:8" ht="19.899999999999999" customHeight="1" x14ac:dyDescent="0.2">
      <c r="B44" s="9" t="s">
        <v>30</v>
      </c>
      <c r="C44" s="57">
        <v>25</v>
      </c>
      <c r="D44" s="57">
        <v>50</v>
      </c>
      <c r="E44" s="57">
        <v>100</v>
      </c>
      <c r="F44" s="86">
        <f>SUM(C44:E44)</f>
        <v>175</v>
      </c>
      <c r="G44" s="63"/>
      <c r="H44" s="6"/>
    </row>
    <row r="45" spans="2:8" ht="19.899999999999999" customHeight="1" x14ac:dyDescent="0.2">
      <c r="B45" s="9" t="s">
        <v>67</v>
      </c>
      <c r="C45" s="59">
        <v>150</v>
      </c>
      <c r="D45" s="26"/>
      <c r="E45" s="26"/>
      <c r="F45" s="26"/>
      <c r="G45" s="63"/>
      <c r="H45" s="6"/>
    </row>
    <row r="46" spans="2:8" ht="19.899999999999999" customHeight="1" x14ac:dyDescent="0.2">
      <c r="B46" s="9" t="s">
        <v>62</v>
      </c>
      <c r="C46" s="67">
        <f>$C$45*C44</f>
        <v>3750</v>
      </c>
      <c r="D46" s="65">
        <f t="shared" ref="D46:E46" si="11">$C$45*D44</f>
        <v>7500</v>
      </c>
      <c r="E46" s="65">
        <f t="shared" si="11"/>
        <v>15000</v>
      </c>
      <c r="F46" s="68">
        <f>SUM(C46:E46)</f>
        <v>26250</v>
      </c>
      <c r="G46" s="64"/>
      <c r="H46" s="6"/>
    </row>
    <row r="47" spans="2:8" ht="19.899999999999999" customHeight="1" x14ac:dyDescent="0.2">
      <c r="B47" s="21" t="s">
        <v>66</v>
      </c>
      <c r="C47" s="89">
        <v>264</v>
      </c>
      <c r="D47" s="26"/>
      <c r="E47" s="26"/>
      <c r="F47" s="26"/>
      <c r="G47" s="64"/>
      <c r="H47" s="6"/>
    </row>
    <row r="48" spans="2:8" ht="19.899999999999999" customHeight="1" x14ac:dyDescent="0.2">
      <c r="B48" s="10" t="s">
        <v>65</v>
      </c>
      <c r="C48" s="66">
        <f>($C$47*C46)</f>
        <v>990000</v>
      </c>
      <c r="D48" s="66">
        <f>($C$47*D46)</f>
        <v>1980000</v>
      </c>
      <c r="E48" s="66">
        <f>($C$47*E46)</f>
        <v>3960000</v>
      </c>
      <c r="F48" s="69">
        <f>(C48+D48+E48)</f>
        <v>6930000</v>
      </c>
      <c r="G48" s="64"/>
      <c r="H48" s="6"/>
    </row>
    <row r="49" spans="2:8" ht="19.899999999999999" customHeight="1" x14ac:dyDescent="0.2">
      <c r="B49" s="60" t="s">
        <v>32</v>
      </c>
      <c r="C49" s="26"/>
      <c r="D49" s="26"/>
      <c r="E49" s="26"/>
      <c r="F49" s="26"/>
      <c r="G49" s="64"/>
      <c r="H49" s="6"/>
    </row>
    <row r="50" spans="2:8" ht="19.899999999999999" customHeight="1" x14ac:dyDescent="0.2">
      <c r="B50" s="9" t="s">
        <v>64</v>
      </c>
      <c r="C50" s="57">
        <v>1</v>
      </c>
      <c r="D50" s="57">
        <v>2</v>
      </c>
      <c r="E50" s="57">
        <v>4</v>
      </c>
      <c r="F50" s="88">
        <f t="shared" ref="F50" si="12">SUM(C50:E50)</f>
        <v>7</v>
      </c>
      <c r="G50" s="64"/>
      <c r="H50" s="6"/>
    </row>
    <row r="51" spans="2:8" ht="19.899999999999999" customHeight="1" x14ac:dyDescent="0.2">
      <c r="B51" s="9" t="s">
        <v>63</v>
      </c>
      <c r="C51" s="59">
        <v>150</v>
      </c>
      <c r="D51" s="26"/>
      <c r="E51" s="26"/>
      <c r="F51" s="26"/>
      <c r="G51" s="64"/>
      <c r="H51" s="6"/>
    </row>
    <row r="52" spans="2:8" ht="19.899999999999999" customHeight="1" x14ac:dyDescent="0.2">
      <c r="B52" s="9" t="s">
        <v>62</v>
      </c>
      <c r="C52" s="65">
        <f>$C$51*C50</f>
        <v>150</v>
      </c>
      <c r="D52" s="65">
        <f t="shared" ref="D52:E52" si="13">$C$51*D50</f>
        <v>300</v>
      </c>
      <c r="E52" s="65">
        <f t="shared" si="13"/>
        <v>600</v>
      </c>
      <c r="F52" s="65">
        <f t="shared" ref="F52" si="14">SUM(C52:E52)</f>
        <v>1050</v>
      </c>
      <c r="G52" s="64"/>
      <c r="H52" s="6"/>
    </row>
    <row r="53" spans="2:8" ht="19.899999999999999" customHeight="1" x14ac:dyDescent="0.2">
      <c r="B53" s="21" t="s">
        <v>61</v>
      </c>
      <c r="C53" s="58">
        <v>1200</v>
      </c>
      <c r="D53" s="26"/>
      <c r="E53" s="26"/>
      <c r="F53" s="26"/>
      <c r="G53" s="64"/>
      <c r="H53" s="6"/>
    </row>
    <row r="54" spans="2:8" ht="19.899999999999999" customHeight="1" x14ac:dyDescent="0.2">
      <c r="B54" s="10" t="s">
        <v>60</v>
      </c>
      <c r="C54" s="66">
        <f>($C$47*C52)</f>
        <v>39600</v>
      </c>
      <c r="D54" s="66">
        <f t="shared" ref="D54:E54" si="15">($C$47*D52)</f>
        <v>79200</v>
      </c>
      <c r="E54" s="66">
        <f t="shared" si="15"/>
        <v>158400</v>
      </c>
      <c r="F54" s="66">
        <f>C54+D54+E54</f>
        <v>277200</v>
      </c>
      <c r="G54" s="64"/>
      <c r="H54" s="6"/>
    </row>
    <row r="55" spans="2:8" ht="10.9" customHeight="1" x14ac:dyDescent="0.25">
      <c r="G55" s="23"/>
    </row>
    <row r="56" spans="2:8" ht="19.899999999999999" customHeight="1" x14ac:dyDescent="0.25">
      <c r="B56" s="53" t="s">
        <v>46</v>
      </c>
      <c r="C56" s="73">
        <f>-SUM(C54,C48)</f>
        <v>-1029600</v>
      </c>
      <c r="D56" s="73">
        <f t="shared" ref="D56:F56" si="16">-SUM(D54,D48)</f>
        <v>-2059200</v>
      </c>
      <c r="E56" s="73">
        <f t="shared" si="16"/>
        <v>-4118400</v>
      </c>
      <c r="F56" s="73">
        <f t="shared" si="16"/>
        <v>-7207200</v>
      </c>
      <c r="G56" s="23"/>
    </row>
    <row r="57" spans="2:8" ht="10.9" customHeight="1" x14ac:dyDescent="0.25">
      <c r="C57" s="6"/>
      <c r="D57" s="6"/>
      <c r="E57" s="6"/>
      <c r="F57" s="6"/>
      <c r="G57" s="23"/>
    </row>
    <row r="58" spans="2:8" ht="19.899999999999999" customHeight="1" x14ac:dyDescent="0.25">
      <c r="B58" s="53" t="s">
        <v>59</v>
      </c>
      <c r="C58" s="73">
        <f>C56+C38</f>
        <v>169400</v>
      </c>
      <c r="D58" s="73">
        <f t="shared" ref="D58:E58" si="17">D56+D38</f>
        <v>-340200</v>
      </c>
      <c r="E58" s="73">
        <f t="shared" si="17"/>
        <v>-1842100</v>
      </c>
      <c r="F58" s="73">
        <f>SUM(C58:E58)</f>
        <v>-2012900</v>
      </c>
      <c r="G58" s="23"/>
    </row>
    <row r="59" spans="2:8" ht="19.899999999999999" customHeight="1" x14ac:dyDescent="0.25">
      <c r="B59" s="53" t="s">
        <v>33</v>
      </c>
      <c r="C59" s="74">
        <f>IFERROR(-C58/C38,0)</f>
        <v>-0.14128440366972478</v>
      </c>
      <c r="D59" s="74">
        <f>IFERROR(-D58/D38,0)</f>
        <v>0.19790575916230366</v>
      </c>
      <c r="E59" s="74">
        <f>IFERROR(-E58/E38,0)</f>
        <v>0.80925185608223871</v>
      </c>
      <c r="F59" s="74">
        <f>IFERROR(-F58/F38,0)</f>
        <v>0.387520936411066</v>
      </c>
      <c r="G59" s="23"/>
    </row>
    <row r="60" spans="2:8" ht="10.9" customHeight="1" x14ac:dyDescent="0.25">
      <c r="G60" s="23"/>
    </row>
    <row r="61" spans="2:8" ht="34.9" customHeight="1" x14ac:dyDescent="0.25">
      <c r="B61" s="75" t="s">
        <v>48</v>
      </c>
      <c r="C61" s="70"/>
      <c r="D61" s="71"/>
      <c r="E61" s="71"/>
      <c r="F61" s="72">
        <f>F56/3</f>
        <v>-2402400</v>
      </c>
      <c r="G61" s="23"/>
    </row>
    <row r="62" spans="2:8" ht="10.9" customHeight="1" x14ac:dyDescent="0.25">
      <c r="G62" s="23"/>
    </row>
    <row r="63" spans="2:8" ht="19.899999999999999" customHeight="1" x14ac:dyDescent="0.2">
      <c r="B63" s="76" t="s">
        <v>47</v>
      </c>
      <c r="C63" s="77"/>
      <c r="D63" s="77"/>
      <c r="E63" s="77"/>
      <c r="F63" s="77"/>
      <c r="G63" s="61"/>
      <c r="H63" s="24"/>
    </row>
    <row r="64" spans="2:8" ht="19.899999999999999" customHeight="1" x14ac:dyDescent="0.2">
      <c r="B64" s="9" t="s">
        <v>58</v>
      </c>
      <c r="C64" s="78">
        <v>22</v>
      </c>
      <c r="D64" s="57">
        <v>50</v>
      </c>
      <c r="E64" s="57">
        <v>5000</v>
      </c>
      <c r="F64" s="86">
        <f>SUM(C64:E64)</f>
        <v>5072</v>
      </c>
      <c r="G64" s="85"/>
    </row>
    <row r="65" spans="2:8" ht="19.899999999999999" customHeight="1" x14ac:dyDescent="0.2">
      <c r="B65" s="21" t="s">
        <v>57</v>
      </c>
      <c r="C65" s="87">
        <v>-3463.6</v>
      </c>
      <c r="D65" s="26"/>
      <c r="E65" s="26"/>
      <c r="F65" s="26"/>
      <c r="G65" s="85"/>
    </row>
    <row r="66" spans="2:8" ht="19.899999999999999" customHeight="1" x14ac:dyDescent="0.2">
      <c r="B66" s="10" t="s">
        <v>56</v>
      </c>
      <c r="C66" s="66">
        <f>($C$65)*C64</f>
        <v>-76199.199999999997</v>
      </c>
      <c r="D66" s="66">
        <f t="shared" ref="D66:E66" si="18">($C$65)*D64</f>
        <v>-173180</v>
      </c>
      <c r="E66" s="66">
        <f t="shared" si="18"/>
        <v>-17318000</v>
      </c>
      <c r="F66" s="69">
        <f>(C66+D66+E66)</f>
        <v>-17567379.199999999</v>
      </c>
      <c r="G66" s="64"/>
    </row>
    <row r="67" spans="2:8" ht="19.899999999999999" customHeight="1" x14ac:dyDescent="0.2">
      <c r="B67" s="10"/>
      <c r="C67" s="7"/>
      <c r="D67" s="7"/>
      <c r="E67" s="7"/>
      <c r="F67" s="7"/>
      <c r="G67" s="6"/>
    </row>
    <row r="68" spans="2:8" ht="34.9" customHeight="1" x14ac:dyDescent="0.2">
      <c r="B68" s="83" t="s">
        <v>49</v>
      </c>
      <c r="C68" s="44">
        <f>C66+C56</f>
        <v>-1105799.2</v>
      </c>
      <c r="D68" s="44">
        <f t="shared" ref="D68:E68" si="19">D66+D56</f>
        <v>-2232380</v>
      </c>
      <c r="E68" s="44">
        <f t="shared" si="19"/>
        <v>-21436400</v>
      </c>
      <c r="F68" s="44">
        <f>SUM(C68:E68)</f>
        <v>-24774579.199999999</v>
      </c>
      <c r="G68" s="6"/>
    </row>
    <row r="69" spans="2:8" ht="10.9" customHeight="1" x14ac:dyDescent="0.25">
      <c r="G69" s="23"/>
    </row>
    <row r="70" spans="2:8" ht="34.9" customHeight="1" x14ac:dyDescent="0.25">
      <c r="B70" s="83" t="s">
        <v>55</v>
      </c>
      <c r="C70" s="44">
        <f>C68+C38</f>
        <v>93200.800000000047</v>
      </c>
      <c r="D70" s="44">
        <f t="shared" ref="D70:E70" si="20">D68+D38</f>
        <v>-513380</v>
      </c>
      <c r="E70" s="44">
        <f t="shared" si="20"/>
        <v>-19160100</v>
      </c>
      <c r="F70" s="44">
        <f>SUM(C70:E70)</f>
        <v>-19580279.199999999</v>
      </c>
      <c r="G70" s="23"/>
    </row>
    <row r="71" spans="2:8" ht="34.9" customHeight="1" x14ac:dyDescent="0.25">
      <c r="B71" s="83" t="s">
        <v>50</v>
      </c>
      <c r="C71" s="79">
        <f>-C68/C38</f>
        <v>0.92226788990825681</v>
      </c>
      <c r="D71" s="79">
        <f t="shared" ref="D71:F71" si="21">-D68/D38</f>
        <v>1.2986503781268179</v>
      </c>
      <c r="E71" s="79">
        <f t="shared" si="21"/>
        <v>9.4172121425119713</v>
      </c>
      <c r="F71" s="79">
        <f t="shared" si="21"/>
        <v>4.7695703367152458</v>
      </c>
      <c r="G71" s="23"/>
    </row>
    <row r="72" spans="2:8" ht="10.9" customHeight="1" x14ac:dyDescent="0.25">
      <c r="B72" s="22"/>
      <c r="C72" s="19"/>
      <c r="D72" s="19"/>
      <c r="E72" s="19"/>
      <c r="F72" s="19"/>
      <c r="G72" s="23"/>
    </row>
    <row r="73" spans="2:8" ht="34.9" customHeight="1" x14ac:dyDescent="0.25">
      <c r="B73" s="84" t="s">
        <v>51</v>
      </c>
      <c r="C73" s="80"/>
      <c r="D73" s="81"/>
      <c r="E73" s="81"/>
      <c r="F73" s="82">
        <f>F70/3</f>
        <v>-6526759.7333333334</v>
      </c>
      <c r="G73" s="23"/>
    </row>
    <row r="75" spans="2:8" s="25" customFormat="1" ht="49.9" customHeight="1" x14ac:dyDescent="0.2">
      <c r="B75" s="97" t="s">
        <v>35</v>
      </c>
      <c r="C75" s="97"/>
      <c r="D75" s="97"/>
      <c r="E75" s="97"/>
      <c r="F75" s="97"/>
      <c r="G75" s="97"/>
      <c r="H75" s="97"/>
    </row>
  </sheetData>
  <mergeCells count="1">
    <mergeCell ref="B75:H75"/>
  </mergeCells>
  <hyperlinks>
    <hyperlink ref="B75:H75" r:id="rId1" display="CLICK HERE TO CREATE IN SMARTSHEET" xr:uid="{8DE2E552-3810-4FDD-86B1-3D8E4763A976}"/>
  </hyperlinks>
  <pageMargins left="0.3" right="0.3" top="0.3" bottom="0.3" header="0" footer="0"/>
  <pageSetup scale="72" fitToHeight="0" orientation="landscape" r:id="rId2"/>
  <rowBreaks count="1" manualBreakCount="1">
    <brk id="40"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A1:I52"/>
  <sheetViews>
    <sheetView showGridLines="0" tabSelected="1" zoomScaleNormal="100" workbookViewId="0">
      <selection activeCell="C1" sqref="C1:C1048576"/>
    </sheetView>
  </sheetViews>
  <sheetFormatPr defaultColWidth="10.75" defaultRowHeight="15.75" x14ac:dyDescent="0.25"/>
  <cols>
    <col min="1" max="1" width="3.25" style="1" customWidth="1"/>
    <col min="2" max="2" width="50.75" style="1" customWidth="1"/>
    <col min="3" max="3" width="22" style="1" bestFit="1" customWidth="1"/>
    <col min="4" max="4" width="19.75" style="1" bestFit="1" customWidth="1"/>
    <col min="5" max="5" width="42.375" style="1" bestFit="1" customWidth="1"/>
    <col min="6" max="6" width="18.75" style="1" customWidth="1"/>
    <col min="7" max="7" width="14.75" style="18" customWidth="1"/>
    <col min="8" max="8" width="37.5" style="1" bestFit="1" customWidth="1"/>
    <col min="9" max="9" width="3.25" style="1" customWidth="1"/>
    <col min="10" max="16384" width="10.75" style="1"/>
  </cols>
  <sheetData>
    <row r="1" spans="1:9" customFormat="1" ht="49.9" customHeight="1" x14ac:dyDescent="0.25">
      <c r="A1" s="1"/>
      <c r="B1" s="3" t="s">
        <v>68</v>
      </c>
      <c r="C1" s="3"/>
      <c r="G1" s="15"/>
    </row>
    <row r="2" spans="1:9" s="2" customFormat="1" ht="19.899999999999999" customHeight="1" x14ac:dyDescent="0.25">
      <c r="B2" s="54" t="s">
        <v>36</v>
      </c>
      <c r="C2" s="55" t="s">
        <v>74</v>
      </c>
      <c r="D2" s="55" t="s">
        <v>76</v>
      </c>
      <c r="E2" s="55" t="s">
        <v>75</v>
      </c>
      <c r="F2" s="55" t="s">
        <v>37</v>
      </c>
      <c r="G2" s="55" t="s">
        <v>38</v>
      </c>
      <c r="H2" s="54" t="s">
        <v>39</v>
      </c>
    </row>
    <row r="3" spans="1:9" ht="19.899999999999999" customHeight="1" x14ac:dyDescent="0.2">
      <c r="B3" s="26" t="s">
        <v>69</v>
      </c>
      <c r="C3" s="55" t="s">
        <v>78</v>
      </c>
      <c r="D3" s="55" t="s">
        <v>79</v>
      </c>
      <c r="E3" s="55" t="s">
        <v>80</v>
      </c>
      <c r="F3" s="96"/>
      <c r="G3" s="28"/>
      <c r="H3" s="90"/>
    </row>
    <row r="4" spans="1:9" ht="42.75" x14ac:dyDescent="0.2">
      <c r="B4" s="47" t="s">
        <v>11</v>
      </c>
      <c r="C4" s="29">
        <v>0</v>
      </c>
      <c r="D4" s="29">
        <v>0</v>
      </c>
      <c r="E4" s="29">
        <v>0</v>
      </c>
      <c r="F4" s="31">
        <f>SUM(C4:E4)</f>
        <v>0</v>
      </c>
      <c r="G4" s="36"/>
      <c r="H4" s="41" t="s">
        <v>98</v>
      </c>
    </row>
    <row r="5" spans="1:9" ht="19.899999999999999" customHeight="1" x14ac:dyDescent="0.2">
      <c r="B5" s="47" t="s">
        <v>95</v>
      </c>
      <c r="C5" s="29">
        <v>0</v>
      </c>
      <c r="D5" s="29">
        <v>0</v>
      </c>
      <c r="E5" s="29">
        <v>0</v>
      </c>
      <c r="F5" s="31">
        <f>SUM(C5:E5)</f>
        <v>0</v>
      </c>
      <c r="G5" s="36"/>
      <c r="H5" s="41"/>
    </row>
    <row r="6" spans="1:9" ht="19.899999999999999" customHeight="1" x14ac:dyDescent="0.2">
      <c r="B6" s="91" t="s">
        <v>15</v>
      </c>
      <c r="C6" s="92" t="e">
        <f>C4+#REF!+C5</f>
        <v>#REF!</v>
      </c>
      <c r="D6" s="92">
        <f>SUM(D4:D5)</f>
        <v>0</v>
      </c>
      <c r="E6" s="92">
        <f>SUM(E4:E5)</f>
        <v>0</v>
      </c>
      <c r="F6" s="92">
        <f>SUM(F4:F5)</f>
        <v>0</v>
      </c>
      <c r="G6" s="93">
        <f>IFERROR(F6/#REF!,0)</f>
        <v>0</v>
      </c>
      <c r="H6" s="94"/>
    </row>
    <row r="7" spans="1:9" ht="19.5" customHeight="1" x14ac:dyDescent="0.2">
      <c r="B7" s="26" t="s">
        <v>70</v>
      </c>
      <c r="C7" s="55" t="s">
        <v>82</v>
      </c>
      <c r="D7" s="55" t="s">
        <v>83</v>
      </c>
      <c r="E7" s="55" t="s">
        <v>84</v>
      </c>
      <c r="F7" s="26"/>
      <c r="G7" s="28"/>
      <c r="H7" s="90"/>
    </row>
    <row r="8" spans="1:9" ht="19.899999999999999" customHeight="1" x14ac:dyDescent="0.2">
      <c r="B8" s="47" t="s">
        <v>11</v>
      </c>
      <c r="C8" s="29">
        <v>0</v>
      </c>
      <c r="D8" s="29">
        <v>9.99</v>
      </c>
      <c r="E8" s="29">
        <v>15</v>
      </c>
      <c r="F8" s="31">
        <f>SUM(C8:E8)</f>
        <v>24.990000000000002</v>
      </c>
      <c r="G8" s="36"/>
      <c r="H8" s="41"/>
      <c r="I8" s="95"/>
    </row>
    <row r="9" spans="1:9" ht="19.5" customHeight="1" x14ac:dyDescent="0.2">
      <c r="B9" s="47" t="s">
        <v>77</v>
      </c>
      <c r="C9" s="29">
        <v>0</v>
      </c>
      <c r="D9" s="29">
        <v>0</v>
      </c>
      <c r="E9" s="29">
        <v>0</v>
      </c>
      <c r="F9" s="31">
        <f>SUM(C9:E9)</f>
        <v>0</v>
      </c>
      <c r="G9" s="36"/>
      <c r="H9" s="41"/>
    </row>
    <row r="10" spans="1:9" ht="19.5" customHeight="1" x14ac:dyDescent="0.2">
      <c r="B10" s="91" t="s">
        <v>15</v>
      </c>
      <c r="C10" s="92">
        <f>SUM(C8:C9)</f>
        <v>0</v>
      </c>
      <c r="D10" s="92">
        <f>SUM(D8:D9)</f>
        <v>9.99</v>
      </c>
      <c r="E10" s="92">
        <f>SUM(E8:E9)</f>
        <v>15</v>
      </c>
      <c r="F10" s="92">
        <f>SUM(F8:F9)</f>
        <v>24.990000000000002</v>
      </c>
      <c r="G10" s="93">
        <f>IFERROR(F10/#REF!,0)</f>
        <v>0</v>
      </c>
      <c r="H10" s="94"/>
    </row>
    <row r="11" spans="1:9" ht="19.5" customHeight="1" x14ac:dyDescent="0.2">
      <c r="B11" s="26" t="s">
        <v>85</v>
      </c>
      <c r="C11" s="55" t="s">
        <v>81</v>
      </c>
      <c r="D11" s="55" t="s">
        <v>86</v>
      </c>
      <c r="E11" s="55" t="s">
        <v>87</v>
      </c>
      <c r="F11" s="26"/>
      <c r="G11" s="28"/>
      <c r="H11" s="90"/>
    </row>
    <row r="12" spans="1:9" ht="19.5" customHeight="1" x14ac:dyDescent="0.2">
      <c r="B12" s="47" t="s">
        <v>11</v>
      </c>
      <c r="C12" s="29">
        <v>0</v>
      </c>
      <c r="D12" s="29">
        <v>0</v>
      </c>
      <c r="E12" s="29">
        <v>0</v>
      </c>
      <c r="F12" s="31">
        <f>SUM(C12:E12)</f>
        <v>0</v>
      </c>
      <c r="G12" s="36"/>
      <c r="H12" s="41"/>
    </row>
    <row r="13" spans="1:9" ht="19.899999999999999" customHeight="1" x14ac:dyDescent="0.2">
      <c r="B13" s="47" t="s">
        <v>77</v>
      </c>
      <c r="C13" s="29">
        <v>0</v>
      </c>
      <c r="D13" s="29">
        <v>0</v>
      </c>
      <c r="E13" s="29">
        <v>0</v>
      </c>
      <c r="F13" s="31">
        <f>SUM(C13:E13)</f>
        <v>0</v>
      </c>
      <c r="G13" s="36"/>
      <c r="H13" s="41"/>
    </row>
    <row r="14" spans="1:9" s="6" customFormat="1" ht="19.5" customHeight="1" x14ac:dyDescent="0.2">
      <c r="B14" s="91" t="s">
        <v>15</v>
      </c>
      <c r="C14" s="92">
        <f>SUM(C12:C13)</f>
        <v>0</v>
      </c>
      <c r="D14" s="92">
        <f>SUM(D12:D13)</f>
        <v>0</v>
      </c>
      <c r="E14" s="92">
        <f>SUM(E12:E13)</f>
        <v>0</v>
      </c>
      <c r="F14" s="92">
        <f>SUM(F12:F13)</f>
        <v>0</v>
      </c>
      <c r="G14" s="93">
        <f>IFERROR(F14/#REF!,0)</f>
        <v>0</v>
      </c>
      <c r="H14" s="94"/>
    </row>
    <row r="15" spans="1:9" ht="19.899999999999999" customHeight="1" x14ac:dyDescent="0.2">
      <c r="B15" s="26" t="s">
        <v>71</v>
      </c>
      <c r="C15" s="55" t="s">
        <v>88</v>
      </c>
      <c r="D15" s="55" t="s">
        <v>89</v>
      </c>
      <c r="E15" s="55" t="s">
        <v>90</v>
      </c>
      <c r="F15" s="26"/>
      <c r="G15" s="28"/>
      <c r="H15" s="41"/>
    </row>
    <row r="16" spans="1:9" ht="19.5" customHeight="1" x14ac:dyDescent="0.2">
      <c r="B16" s="47" t="s">
        <v>11</v>
      </c>
      <c r="C16" s="29">
        <v>0</v>
      </c>
      <c r="D16" s="29">
        <v>0</v>
      </c>
      <c r="E16" s="29">
        <v>0</v>
      </c>
      <c r="F16" s="31">
        <f>SUM(C16:E16)</f>
        <v>0</v>
      </c>
      <c r="G16" s="36"/>
      <c r="H16" s="41"/>
    </row>
    <row r="17" spans="2:8" ht="19.5" customHeight="1" x14ac:dyDescent="0.2">
      <c r="B17" s="47" t="s">
        <v>77</v>
      </c>
      <c r="C17" s="29">
        <v>0</v>
      </c>
      <c r="D17" s="29">
        <v>0</v>
      </c>
      <c r="E17" s="29">
        <v>0</v>
      </c>
      <c r="F17" s="31">
        <f>SUM(C17:E17)</f>
        <v>0</v>
      </c>
      <c r="G17" s="36"/>
      <c r="H17" s="41"/>
    </row>
    <row r="18" spans="2:8" ht="19.899999999999999" customHeight="1" x14ac:dyDescent="0.2">
      <c r="B18" s="91" t="s">
        <v>15</v>
      </c>
      <c r="C18" s="92">
        <f>SUM(C16:C17)</f>
        <v>0</v>
      </c>
      <c r="D18" s="92">
        <f>SUM(D16:D17)</f>
        <v>0</v>
      </c>
      <c r="E18" s="92">
        <f>SUM(E16:E17)</f>
        <v>0</v>
      </c>
      <c r="F18" s="92">
        <f>SUM(F16:F17)</f>
        <v>0</v>
      </c>
      <c r="G18" s="93">
        <f>IFERROR(F18/#REF!,0)</f>
        <v>0</v>
      </c>
      <c r="H18" s="94"/>
    </row>
    <row r="19" spans="2:8" ht="19.899999999999999" customHeight="1" x14ac:dyDescent="0.2">
      <c r="B19" s="26" t="s">
        <v>72</v>
      </c>
      <c r="C19" s="55" t="s">
        <v>96</v>
      </c>
      <c r="D19" s="55" t="s">
        <v>97</v>
      </c>
      <c r="E19" s="55" t="s">
        <v>91</v>
      </c>
      <c r="F19" s="26"/>
      <c r="G19" s="28"/>
      <c r="H19" s="41"/>
    </row>
    <row r="20" spans="2:8" ht="19.5" customHeight="1" x14ac:dyDescent="0.2">
      <c r="B20" s="47" t="s">
        <v>11</v>
      </c>
      <c r="C20" s="29">
        <v>0</v>
      </c>
      <c r="D20" s="29">
        <v>0</v>
      </c>
      <c r="E20" s="29">
        <v>0</v>
      </c>
      <c r="F20" s="31">
        <f>SUM(C20:E20)</f>
        <v>0</v>
      </c>
      <c r="G20" s="36"/>
      <c r="H20" s="41"/>
    </row>
    <row r="21" spans="2:8" ht="19.5" customHeight="1" x14ac:dyDescent="0.2">
      <c r="B21" s="47" t="s">
        <v>77</v>
      </c>
      <c r="C21" s="29">
        <v>0</v>
      </c>
      <c r="D21" s="29">
        <v>0</v>
      </c>
      <c r="E21" s="29">
        <v>0</v>
      </c>
      <c r="F21" s="31">
        <f>SUM(C21:E21)</f>
        <v>0</v>
      </c>
      <c r="G21" s="36"/>
      <c r="H21" s="41"/>
    </row>
    <row r="22" spans="2:8" ht="19.899999999999999" customHeight="1" x14ac:dyDescent="0.2">
      <c r="B22" s="91" t="s">
        <v>15</v>
      </c>
      <c r="C22" s="92">
        <f>SUM(C20:C21)</f>
        <v>0</v>
      </c>
      <c r="D22" s="92">
        <f>SUM(D20:D21)</f>
        <v>0</v>
      </c>
      <c r="E22" s="92">
        <f>SUM(E20:E21)</f>
        <v>0</v>
      </c>
      <c r="F22" s="92">
        <f>SUM(F20:F21)</f>
        <v>0</v>
      </c>
      <c r="G22" s="93">
        <f>IFERROR(F22/#REF!,0)</f>
        <v>0</v>
      </c>
      <c r="H22" s="94"/>
    </row>
    <row r="23" spans="2:8" ht="19.899999999999999" customHeight="1" x14ac:dyDescent="0.2">
      <c r="B23" s="26" t="s">
        <v>73</v>
      </c>
      <c r="C23" s="55" t="s">
        <v>92</v>
      </c>
      <c r="D23" s="55" t="s">
        <v>93</v>
      </c>
      <c r="E23" s="55" t="s">
        <v>94</v>
      </c>
      <c r="F23" s="26"/>
      <c r="G23" s="28"/>
      <c r="H23" s="41"/>
    </row>
    <row r="24" spans="2:8" ht="19.5" customHeight="1" x14ac:dyDescent="0.2">
      <c r="B24" s="47" t="s">
        <v>11</v>
      </c>
      <c r="C24" s="29">
        <v>0</v>
      </c>
      <c r="D24" s="29">
        <v>0</v>
      </c>
      <c r="E24" s="29">
        <v>0</v>
      </c>
      <c r="F24" s="31">
        <f>SUM(C24:E24)</f>
        <v>0</v>
      </c>
      <c r="G24" s="36"/>
      <c r="H24" s="41"/>
    </row>
    <row r="25" spans="2:8" ht="19.5" customHeight="1" x14ac:dyDescent="0.2">
      <c r="B25" s="47" t="s">
        <v>77</v>
      </c>
      <c r="C25" s="29">
        <v>0</v>
      </c>
      <c r="D25" s="29">
        <v>0</v>
      </c>
      <c r="E25" s="29">
        <v>0</v>
      </c>
      <c r="F25" s="31">
        <f>SUM(C25:E25)</f>
        <v>0</v>
      </c>
      <c r="G25" s="36"/>
      <c r="H25" s="41"/>
    </row>
    <row r="26" spans="2:8" ht="19.5" customHeight="1" x14ac:dyDescent="0.2">
      <c r="B26" s="91" t="s">
        <v>15</v>
      </c>
      <c r="C26" s="92">
        <f>SUM(C24:C25)</f>
        <v>0</v>
      </c>
      <c r="D26" s="92">
        <f>SUM(D24:D25)</f>
        <v>0</v>
      </c>
      <c r="E26" s="92">
        <f>SUM(E24:E25)</f>
        <v>0</v>
      </c>
      <c r="F26" s="92">
        <f>SUM(F24:F25)</f>
        <v>0</v>
      </c>
      <c r="G26" s="93">
        <f>IFERROR(F26/#REF!,0)</f>
        <v>0</v>
      </c>
      <c r="H26" s="94"/>
    </row>
    <row r="27" spans="2:8" ht="19.899999999999999" customHeight="1" x14ac:dyDescent="0.2">
      <c r="B27" s="61"/>
      <c r="C27" s="24"/>
      <c r="G27" s="1"/>
    </row>
    <row r="28" spans="2:8" ht="30" customHeight="1" x14ac:dyDescent="0.2">
      <c r="B28" s="56" t="s">
        <v>40</v>
      </c>
      <c r="C28" s="34" t="e">
        <f>SUM(C6,C10,C14,C18,C22,C26)</f>
        <v>#REF!</v>
      </c>
      <c r="D28" s="34" t="e">
        <f>SUM(#REF!)</f>
        <v>#REF!</v>
      </c>
      <c r="E28" s="34" t="e">
        <f>SUM(#REF!)</f>
        <v>#REF!</v>
      </c>
      <c r="F28" s="34" t="e">
        <f>SUM(C28:E28)</f>
        <v>#REF!</v>
      </c>
      <c r="G28" s="35">
        <f>IFERROR(F28/#REF!,0)</f>
        <v>0</v>
      </c>
    </row>
    <row r="29" spans="2:8" ht="19.899999999999999" customHeight="1" x14ac:dyDescent="0.25">
      <c r="C29" s="13"/>
      <c r="G29" s="17"/>
    </row>
    <row r="30" spans="2:8" ht="30" customHeight="1" x14ac:dyDescent="0.2">
      <c r="B30" s="53" t="s">
        <v>44</v>
      </c>
      <c r="C30" s="50"/>
      <c r="D30" s="51"/>
      <c r="E30" s="51"/>
      <c r="F30" s="52" t="e">
        <f>F28/3</f>
        <v>#REF!</v>
      </c>
      <c r="G30" s="1"/>
    </row>
    <row r="31" spans="2:8" ht="19.899999999999999" customHeight="1" x14ac:dyDescent="0.2">
      <c r="B31" s="6"/>
      <c r="G31" s="1"/>
    </row>
    <row r="32" spans="2:8" ht="34.9" customHeight="1" x14ac:dyDescent="0.2">
      <c r="B32" s="6"/>
      <c r="G32" s="1"/>
    </row>
    <row r="33" spans="2:7" ht="10.9" customHeight="1" x14ac:dyDescent="0.25">
      <c r="B33" s="23"/>
      <c r="G33" s="1"/>
    </row>
    <row r="34" spans="2:7" ht="34.9" customHeight="1" x14ac:dyDescent="0.25">
      <c r="B34" s="23"/>
      <c r="G34" s="1"/>
    </row>
    <row r="35" spans="2:7" ht="34.9" customHeight="1" x14ac:dyDescent="0.25">
      <c r="B35" s="23"/>
      <c r="G35" s="1"/>
    </row>
    <row r="36" spans="2:7" ht="10.9" customHeight="1" x14ac:dyDescent="0.25">
      <c r="B36" s="23"/>
      <c r="G36" s="1"/>
    </row>
    <row r="37" spans="2:7" ht="34.9" customHeight="1" x14ac:dyDescent="0.25">
      <c r="B37" s="23"/>
      <c r="G37" s="1"/>
    </row>
    <row r="49" spans="2:7" ht="15" x14ac:dyDescent="0.2">
      <c r="B49" s="63"/>
      <c r="C49" s="6"/>
      <c r="G49" s="1"/>
    </row>
    <row r="50" spans="2:7" ht="15" x14ac:dyDescent="0.2">
      <c r="G50" s="1"/>
    </row>
    <row r="51" spans="2:7" ht="15" x14ac:dyDescent="0.2">
      <c r="G51" s="1"/>
    </row>
    <row r="52" spans="2:7" ht="15" x14ac:dyDescent="0.2">
      <c r="G52" s="1"/>
    </row>
  </sheetData>
  <pageMargins left="0.3" right="0.3" top="0.3" bottom="0.3" header="0" footer="0"/>
  <pageSetup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C4FCA-825E-44CE-99BA-661E85224960}">
  <dimension ref="B3:E28"/>
  <sheetViews>
    <sheetView workbookViewId="0">
      <selection activeCell="E11" sqref="E11"/>
    </sheetView>
  </sheetViews>
  <sheetFormatPr defaultRowHeight="15.75" x14ac:dyDescent="0.25"/>
  <cols>
    <col min="1" max="1" width="9" customWidth="1"/>
    <col min="2" max="2" width="35.5" bestFit="1" customWidth="1"/>
    <col min="3" max="3" width="18.625" bestFit="1" customWidth="1"/>
    <col min="4" max="4" width="16.375" bestFit="1" customWidth="1"/>
    <col min="5" max="5" width="42.375" bestFit="1" customWidth="1"/>
  </cols>
  <sheetData>
    <row r="3" spans="2:5" x14ac:dyDescent="0.25">
      <c r="C3" s="55" t="s">
        <v>74</v>
      </c>
      <c r="D3" s="55" t="s">
        <v>76</v>
      </c>
      <c r="E3" s="55" t="s">
        <v>75</v>
      </c>
    </row>
    <row r="4" spans="2:5" x14ac:dyDescent="0.25">
      <c r="C4" s="55" t="s">
        <v>78</v>
      </c>
      <c r="D4" s="55" t="s">
        <v>79</v>
      </c>
      <c r="E4" s="55" t="s">
        <v>80</v>
      </c>
    </row>
    <row r="5" spans="2:5" x14ac:dyDescent="0.25">
      <c r="B5" s="26" t="s">
        <v>69</v>
      </c>
    </row>
    <row r="6" spans="2:5" x14ac:dyDescent="0.25">
      <c r="B6" s="47" t="s">
        <v>11</v>
      </c>
    </row>
    <row r="7" spans="2:5" x14ac:dyDescent="0.25">
      <c r="B7" s="47" t="s">
        <v>95</v>
      </c>
    </row>
    <row r="8" spans="2:5" x14ac:dyDescent="0.25">
      <c r="B8" s="91" t="s">
        <v>15</v>
      </c>
    </row>
    <row r="9" spans="2:5" x14ac:dyDescent="0.25">
      <c r="B9" s="26" t="s">
        <v>70</v>
      </c>
    </row>
    <row r="10" spans="2:5" x14ac:dyDescent="0.25">
      <c r="B10" s="47" t="s">
        <v>11</v>
      </c>
    </row>
    <row r="11" spans="2:5" x14ac:dyDescent="0.25">
      <c r="B11" s="47" t="s">
        <v>77</v>
      </c>
    </row>
    <row r="12" spans="2:5" x14ac:dyDescent="0.25">
      <c r="B12" s="91" t="s">
        <v>15</v>
      </c>
    </row>
    <row r="13" spans="2:5" x14ac:dyDescent="0.25">
      <c r="B13" s="26" t="s">
        <v>85</v>
      </c>
    </row>
    <row r="14" spans="2:5" x14ac:dyDescent="0.25">
      <c r="B14" s="47" t="s">
        <v>11</v>
      </c>
    </row>
    <row r="15" spans="2:5" x14ac:dyDescent="0.25">
      <c r="B15" s="47" t="s">
        <v>77</v>
      </c>
    </row>
    <row r="16" spans="2:5" x14ac:dyDescent="0.25">
      <c r="B16" s="91" t="s">
        <v>15</v>
      </c>
    </row>
    <row r="17" spans="2:2" x14ac:dyDescent="0.25">
      <c r="B17" s="26" t="s">
        <v>71</v>
      </c>
    </row>
    <row r="18" spans="2:2" x14ac:dyDescent="0.25">
      <c r="B18" s="47" t="s">
        <v>11</v>
      </c>
    </row>
    <row r="19" spans="2:2" x14ac:dyDescent="0.25">
      <c r="B19" s="47" t="s">
        <v>77</v>
      </c>
    </row>
    <row r="20" spans="2:2" x14ac:dyDescent="0.25">
      <c r="B20" s="91" t="s">
        <v>15</v>
      </c>
    </row>
    <row r="21" spans="2:2" x14ac:dyDescent="0.25">
      <c r="B21" s="26" t="s">
        <v>72</v>
      </c>
    </row>
    <row r="22" spans="2:2" x14ac:dyDescent="0.25">
      <c r="B22" s="47" t="s">
        <v>11</v>
      </c>
    </row>
    <row r="23" spans="2:2" x14ac:dyDescent="0.25">
      <c r="B23" s="47" t="s">
        <v>77</v>
      </c>
    </row>
    <row r="24" spans="2:2" x14ac:dyDescent="0.25">
      <c r="B24" s="91" t="s">
        <v>15</v>
      </c>
    </row>
    <row r="25" spans="2:2" x14ac:dyDescent="0.25">
      <c r="B25" s="26" t="s">
        <v>73</v>
      </c>
    </row>
    <row r="26" spans="2:2" x14ac:dyDescent="0.25">
      <c r="B26" s="47" t="s">
        <v>11</v>
      </c>
    </row>
    <row r="27" spans="2:2" x14ac:dyDescent="0.25">
      <c r="B27" s="47" t="s">
        <v>77</v>
      </c>
    </row>
    <row r="28" spans="2:2" x14ac:dyDescent="0.25">
      <c r="B28" s="9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B4" sqref="B4"/>
    </sheetView>
  </sheetViews>
  <sheetFormatPr defaultColWidth="10.75" defaultRowHeight="15" x14ac:dyDescent="0.25"/>
  <cols>
    <col min="1" max="1" width="3.25" style="4" customWidth="1"/>
    <col min="2" max="2" width="88.25" style="4" customWidth="1"/>
    <col min="3" max="16384" width="10.75" style="4"/>
  </cols>
  <sheetData>
    <row r="1" spans="2:2" ht="19.899999999999999" customHeight="1" x14ac:dyDescent="0.25"/>
    <row r="2" spans="2:2" ht="105" customHeight="1" x14ac:dyDescent="0.25">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TCO ROI</vt:lpstr>
      <vt:lpstr>TCO ROI - BLANK</vt:lpstr>
      <vt:lpstr>Sheet1</vt:lpstr>
      <vt:lpstr>- Disclaimer -</vt:lpstr>
      <vt:lpstr>'TCO ROI'!Print_Area</vt:lpstr>
      <vt:lpstr>'TCO ROI - BLANK'!Print_Area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Brahim Mahfoudhi</cp:lastModifiedBy>
  <dcterms:created xsi:type="dcterms:W3CDTF">2016-04-14T06:00:05Z</dcterms:created>
  <dcterms:modified xsi:type="dcterms:W3CDTF">2025-03-13T17:12:20Z</dcterms:modified>
</cp:coreProperties>
</file>