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mar_\Google Drive\Engenharia\Algoritmo e Estrutura de Dados\Trabalhos EAD\Semana 14\"/>
    </mc:Choice>
  </mc:AlternateContent>
  <xr:revisionPtr revIDLastSave="0" documentId="8_{DEB05E72-9875-4829-B2A9-41D477E3DC91}" xr6:coauthVersionLast="45" xr6:coauthVersionMax="45" xr10:uidLastSave="{00000000-0000-0000-0000-000000000000}"/>
  <bookViews>
    <workbookView xWindow="-120" yWindow="-120" windowWidth="20730" windowHeight="11160" tabRatio="879" xr2:uid="{00000000-000D-0000-FFFF-FFFF00000000}"/>
  </bookViews>
  <sheets>
    <sheet name="Tabela Final" sheetId="9" r:id="rId1"/>
    <sheet name="ValorMedioVendaporAno" sheetId="2" r:id="rId2"/>
    <sheet name="VendasPorAno" sheetId="6" r:id="rId3"/>
    <sheet name="ComponentesPorModelo" sheetId="1" r:id="rId4"/>
    <sheet name="CustoComponentesPorAno" sheetId="8" r:id="rId5"/>
  </sheets>
  <definedNames>
    <definedName name="A">ValorMedioVendaporAno!$B$2:$K$8</definedName>
    <definedName name="B">VendasPorAno!$B$2:$H$11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2" i="6"/>
  <c r="K22" i="9" l="1"/>
  <c r="C27" i="9"/>
  <c r="C25" i="9"/>
  <c r="C26" i="9"/>
  <c r="B31" i="9"/>
  <c r="B30" i="9"/>
  <c r="B29" i="9"/>
  <c r="B28" i="9"/>
  <c r="C32" i="9" l="1"/>
  <c r="L29" i="9"/>
  <c r="L28" i="9"/>
  <c r="L3" i="2"/>
  <c r="L4" i="2"/>
  <c r="L5" i="2"/>
  <c r="L6" i="2"/>
  <c r="L7" i="2"/>
  <c r="L8" i="2"/>
  <c r="L2" i="2"/>
  <c r="B27" i="9"/>
  <c r="B26" i="9"/>
  <c r="B25" i="9"/>
  <c r="L30" i="9"/>
  <c r="L31" i="9"/>
  <c r="K26" i="9"/>
  <c r="J26" i="9"/>
  <c r="I26" i="9"/>
  <c r="H26" i="9"/>
  <c r="G26" i="9"/>
  <c r="F26" i="9"/>
  <c r="E26" i="9"/>
  <c r="D26" i="9"/>
  <c r="K25" i="9"/>
  <c r="K32" i="9" s="1"/>
  <c r="J25" i="9"/>
  <c r="J32" i="9" s="1"/>
  <c r="I25" i="9"/>
  <c r="I32" i="9" s="1"/>
  <c r="H25" i="9"/>
  <c r="H32" i="9" s="1"/>
  <c r="F25" i="9"/>
  <c r="F32" i="9" s="1"/>
  <c r="G25" i="9"/>
  <c r="E25" i="9"/>
  <c r="E32" i="9" s="1"/>
  <c r="D25" i="9"/>
  <c r="D32" i="9" s="1"/>
  <c r="A15" i="9"/>
  <c r="A25" i="9" s="1"/>
  <c r="A16" i="9"/>
  <c r="A26" i="9" s="1"/>
  <c r="A17" i="9"/>
  <c r="A27" i="9" s="1"/>
  <c r="A18" i="9"/>
  <c r="A28" i="9" s="1"/>
  <c r="A19" i="9"/>
  <c r="A29" i="9" s="1"/>
  <c r="A20" i="9"/>
  <c r="A30" i="9" s="1"/>
  <c r="A21" i="9"/>
  <c r="A31" i="9" s="1"/>
  <c r="A4" i="9"/>
  <c r="A5" i="9"/>
  <c r="A6" i="9"/>
  <c r="A7" i="9"/>
  <c r="A8" i="9"/>
  <c r="A9" i="9"/>
  <c r="A10" i="9"/>
  <c r="D10" i="1"/>
  <c r="E10" i="1"/>
  <c r="F10" i="1"/>
  <c r="G10" i="1"/>
  <c r="H10" i="1"/>
  <c r="I10" i="1"/>
  <c r="J10" i="1"/>
  <c r="K10" i="1"/>
  <c r="C10" i="1"/>
  <c r="B10" i="1"/>
  <c r="C11" i="9"/>
  <c r="L3" i="8"/>
  <c r="L4" i="8"/>
  <c r="L5" i="8"/>
  <c r="L6" i="8"/>
  <c r="L7" i="8"/>
  <c r="L8" i="8"/>
  <c r="L9" i="8"/>
  <c r="L10" i="8"/>
  <c r="L11" i="8"/>
  <c r="L2" i="8"/>
  <c r="B12" i="6"/>
  <c r="A3" i="9"/>
  <c r="C12" i="6"/>
  <c r="D12" i="6"/>
  <c r="E12" i="6"/>
  <c r="B7" i="9" s="1"/>
  <c r="D7" i="9" s="1"/>
  <c r="F12" i="6"/>
  <c r="B8" i="9" s="1"/>
  <c r="D8" i="9" s="1"/>
  <c r="G12" i="6"/>
  <c r="B9" i="9" s="1"/>
  <c r="D9" i="9" s="1"/>
  <c r="H12" i="6"/>
  <c r="G32" i="9" l="1"/>
  <c r="B32" i="9"/>
  <c r="I12" i="6"/>
  <c r="B10" i="9"/>
  <c r="D10" i="9" s="1"/>
  <c r="B6" i="9"/>
  <c r="D6" i="9" s="1"/>
  <c r="L25" i="9"/>
  <c r="L32" i="9" s="1"/>
  <c r="L27" i="9"/>
  <c r="L26" i="9"/>
  <c r="B5" i="9" s="1"/>
  <c r="D5" i="9" s="1"/>
  <c r="B4" i="9" l="1"/>
  <c r="D4" i="9" s="1"/>
  <c r="D11" i="9" s="1"/>
  <c r="B11" i="9" l="1"/>
</calcChain>
</file>

<file path=xl/sharedStrings.xml><?xml version="1.0" encoding="utf-8"?>
<sst xmlns="http://schemas.openxmlformats.org/spreadsheetml/2006/main" count="90" uniqueCount="40">
  <si>
    <t>Modelo</t>
  </si>
  <si>
    <t>Modelo A</t>
  </si>
  <si>
    <t>Modelo B</t>
  </si>
  <si>
    <t>Modelo C</t>
  </si>
  <si>
    <t>Modelo D</t>
  </si>
  <si>
    <t>Modelo E</t>
  </si>
  <si>
    <t>Modelo F</t>
  </si>
  <si>
    <t>Modelo G</t>
  </si>
  <si>
    <t>Componente 1</t>
  </si>
  <si>
    <t>Componente 2</t>
  </si>
  <si>
    <t>Componente 3</t>
  </si>
  <si>
    <t>Componente 4</t>
  </si>
  <si>
    <t>Componente 5</t>
  </si>
  <si>
    <t>Componente 6</t>
  </si>
  <si>
    <t>Componente 7</t>
  </si>
  <si>
    <t>Componente 8</t>
  </si>
  <si>
    <t>Componente 9</t>
  </si>
  <si>
    <t>Componente 10</t>
  </si>
  <si>
    <t>Ano</t>
  </si>
  <si>
    <t>Componente</t>
  </si>
  <si>
    <t>Total</t>
  </si>
  <si>
    <t>Vendas(10-19)</t>
  </si>
  <si>
    <t>Custo(10-19)</t>
  </si>
  <si>
    <t>Lucro(10-19)</t>
  </si>
  <si>
    <t>Tabela Custo</t>
  </si>
  <si>
    <t>Venda=Somatoria de (Vendasporano(cada ano)*(ValorMediaVendaporAno(cada respectivo ano))</t>
  </si>
  <si>
    <t>Tabela Venda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</si>
  <si>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</si>
  <si>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</si>
  <si>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</si>
  <si>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</si>
  <si>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</si>
  <si>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</si>
  <si>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</si>
  <si>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</si>
  <si>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</si>
  <si>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</si>
  <si>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Total por Modelo</t>
  </si>
  <si>
    <t>Anotações</t>
  </si>
  <si>
    <t>Coluna venda total vai ser coluna de venda por ano X linha de Valor medio da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</si>
</sst>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R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/>
    <xf numFmtId="2" fontId="0" fillId="0" borderId="1" xfId="1" applyNumberFormat="1" applyFont="1" applyBorder="1"/>
    <xf numFmtId="2" fontId="0" fillId="0" borderId="0" xfId="0" applyNumberFormat="1"/>
    <xf numFmtId="0" fontId="0" fillId="0" borderId="2" xfId="0" applyFill="1" applyBorder="1"/>
    <xf numFmtId="165" fontId="0" fillId="0" borderId="0" xfId="0" applyNumberFormat="1"/>
    <xf numFmtId="165" fontId="0" fillId="0" borderId="1" xfId="0" applyNumberFormat="1" applyBorder="1"/>
    <xf numFmtId="0" fontId="2" fillId="0" borderId="0" xfId="0" applyFont="1"/>
    <xf numFmtId="0" fontId="2" fillId="0" borderId="3" xfId="0" applyFont="1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0" xfId="0" applyFont="1" applyAlignment="1">
      <alignment horizontal="left"/>
    </xf>
    <xf numFmtId="0" fontId="2" fillId="0" borderId="9" xfId="0" applyFont="1" applyBorder="1"/>
    <xf numFmtId="0" fontId="0" fillId="0" borderId="11" xfId="0" applyBorder="1"/>
    <xf numFmtId="0" fontId="0" fillId="0" borderId="12" xfId="0" applyBorder="1"/>
    <xf numFmtId="0" fontId="0" fillId="0" borderId="10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0" xfId="0" applyFont="1"/>
  </cellXfs>
  <cellStyles count="2">
    <cellStyle name="Currency" xfId="1" builtinId="4"/>
    <cellStyle name="Normal" xfId="0" builtinId="0"/>
  </cellStyles>
  <dxfs count="9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R$&quot;#,##0.00"/>
    </dxf>
    <dxf>
      <numFmt numFmtId="165" formatCode="&quot;R$&quot;#,##0.00"/>
    </dxf>
    <dxf>
      <numFmt numFmtId="16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454959</xdr:colOff>
      <xdr:row>0</xdr:row>
      <xdr:rowOff>1</xdr:rowOff>
    </xdr:from>
    <xdr:to>
      <xdr:col>11</xdr:col>
      <xdr:colOff>765152</xdr:colOff>
      <xdr:row>12</xdr:row>
      <xdr:rowOff>22413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C083FB-87D9-4D28-85F9-C1DA028BB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4312" y="1"/>
          <a:ext cx="6126046" cy="23084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C6A2E3-91A6-4EC6-B13B-97A79EF57789}" name="Table1" displayName="Table1" ref="A24:L32" totalsRowCount="1" headerRowDxfId="89" tableBorderDxfId="88">
  <autoFilter ref="A24:L31" xr:uid="{43F16A0F-B0FE-46C1-8FB6-3F9E0D894572}"/>
  <tableColumns count="12">
    <tableColumn id="1" xr3:uid="{F134C9B7-B136-4459-9CCB-22629C3164B8}" name="Tabela Venda" totalsRowLabel="Total" dataDxfId="87" totalsRowDxfId="86">
      <calculatedColumnFormula>A15</calculatedColumnFormula>
    </tableColumn>
    <tableColumn id="2" xr3:uid="{58BF654D-3ADB-4C15-B679-05E68685F608}" name="2010" totalsRowFunction="sum" dataDxfId="85" totalsRowDxfId="84"/>
    <tableColumn id="3" xr3:uid="{2743DF77-7DF4-4173-8748-F178F46B1EF6}" name="2011" totalsRowFunction="sum" dataDxfId="83" totalsRowDxfId="82"/>
    <tableColumn id="4" xr3:uid="{498F386B-0AC1-4971-A938-587CDE11362B}" name="2012" totalsRowFunction="sum" dataDxfId="81" totalsRowDxfId="80"/>
    <tableColumn id="5" xr3:uid="{05F3F648-4EB9-47E9-88FA-B6D0D4982E31}" name="2013" totalsRowFunction="sum" dataDxfId="79" totalsRowDxfId="78"/>
    <tableColumn id="6" xr3:uid="{6FBC19D9-2BE4-4CA1-8F8D-61361956672F}" name="2014" totalsRowFunction="sum" dataDxfId="77" totalsRowDxfId="76"/>
    <tableColumn id="7" xr3:uid="{F0F573DA-E8FE-44F6-A053-525705245E10}" name="2015" totalsRowFunction="sum" dataDxfId="75" totalsRowDxfId="74"/>
    <tableColumn id="8" xr3:uid="{57C9F5B4-5029-41EA-98AC-E31AADEA5A39}" name="2016" totalsRowFunction="sum" dataDxfId="73" totalsRowDxfId="72"/>
    <tableColumn id="9" xr3:uid="{3C3F57CA-42CC-4296-A89B-43E6DC026D25}" name="2017" totalsRowFunction="sum" dataDxfId="71" totalsRowDxfId="70"/>
    <tableColumn id="10" xr3:uid="{CEC749B5-9C89-4D0D-BA6F-D39E74A539E0}" name="2018" totalsRowFunction="sum" dataDxfId="69" totalsRowDxfId="68"/>
    <tableColumn id="11" xr3:uid="{5E8FA525-E68A-49DC-B96F-3D49366B6C64}" name="2019" totalsRowFunction="sum" dataDxfId="67" totalsRowDxfId="66"/>
    <tableColumn id="12" xr3:uid="{F0A08D75-DE90-4981-9F27-7E8DAB24D964}" name="Total por Modelo" totalsRowFunction="sum" dataDxfId="65" totalsRowDxfId="64">
      <calculatedColumnFormula>SUM(B25:K25)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C16ACA-2F71-4E7E-9EF1-05E1695F681F}" name="Table2" displayName="Table2" ref="A14:K22" totalsRowCount="1" headerRowDxfId="63" headerRowBorderDxfId="62" tableBorderDxfId="61">
  <autoFilter ref="A14:K21" xr:uid="{E0342750-D325-40F6-91A8-33660C523C2A}"/>
  <tableColumns count="11">
    <tableColumn id="1" xr3:uid="{54E3773D-2901-4969-A46B-657C52A95BB9}" name="Tabela Custo" totalsRowLabel="Total" dataDxfId="60" totalsRowDxfId="59"/>
    <tableColumn id="2" xr3:uid="{C286B7E7-903D-4EB8-9937-3257C6342F41}" name="2010" dataDxfId="58" totalsRowDxfId="57"/>
    <tableColumn id="3" xr3:uid="{864A5677-B3D7-4B7B-ABBC-905E9F857C72}" name="2011" dataDxfId="56" totalsRowDxfId="55"/>
    <tableColumn id="4" xr3:uid="{CCB0CB7D-E5EE-41B5-B2E8-1C4D480174AC}" name="2012" dataDxfId="54" totalsRowDxfId="53"/>
    <tableColumn id="5" xr3:uid="{96612F55-E1E3-43DB-B178-03DF3041C845}" name="2013" dataDxfId="52" totalsRowDxfId="51"/>
    <tableColumn id="6" xr3:uid="{F4C8FC7D-11A3-4A9D-B1D5-F23409B0D98C}" name="2014" dataDxfId="50" totalsRowDxfId="49"/>
    <tableColumn id="7" xr3:uid="{79F63FEE-93D8-41DB-8851-CAC625B35969}" name="2015" dataDxfId="48" totalsRowDxfId="47"/>
    <tableColumn id="8" xr3:uid="{6B502507-8776-47FC-9796-4175B32D5C6F}" name="2016" dataDxfId="46" totalsRowDxfId="45"/>
    <tableColumn id="9" xr3:uid="{DA3CDEE6-690B-4971-84AA-A7283B3CCA4A}" name="2017" dataDxfId="44" totalsRowDxfId="43"/>
    <tableColumn id="10" xr3:uid="{F01E6C8F-B3E7-437C-839B-971E1C5767C4}" name="2018" dataDxfId="42" totalsRowDxfId="41"/>
    <tableColumn id="11" xr3:uid="{AA83429A-468D-4931-B812-5888168FCDEF}" name="2019" totalsRowFunction="count" dataDxfId="40" totalsRow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95582A-EC32-4768-A12B-5F1EE1344D85}" name="Table3" displayName="Table3" ref="A1:I11" totalsRowShown="0" headerRowDxfId="38" tableBorderDxfId="37">
  <autoFilter ref="A1:I11" xr:uid="{A1C7544B-FBC4-4735-8285-A73101EE6D8E}"/>
  <sortState xmlns:xlrd2="http://schemas.microsoft.com/office/spreadsheetml/2017/richdata2" ref="A2:I11">
    <sortCondition ref="A1:A11"/>
  </sortState>
  <tableColumns count="9">
    <tableColumn id="1" xr3:uid="{F249DD14-741F-4F0A-9097-72F59413391D}" name="Ano" dataDxfId="36"/>
    <tableColumn id="2" xr3:uid="{0B6D2A65-646F-414D-B659-C5028DF677E5}" name="Modelo A" dataDxfId="35"/>
    <tableColumn id="3" xr3:uid="{1A3AEA87-708A-44CD-BF5B-EB809DD45C14}" name="Modelo B" dataDxfId="34"/>
    <tableColumn id="4" xr3:uid="{9BBE1C8F-6748-4ED7-92DF-338F216B153F}" name="Modelo C" dataDxfId="33"/>
    <tableColumn id="5" xr3:uid="{9F92E06F-91F6-4BC7-AA3D-A5974520127B}" name="Modelo D" dataDxfId="32"/>
    <tableColumn id="6" xr3:uid="{9E9EAD65-5187-4BDD-9D6C-33A4A321DD0D}" name="Modelo E" dataDxfId="31"/>
    <tableColumn id="7" xr3:uid="{ECFAB5DB-E324-4ADE-AACE-E3043AC3502C}" name="Modelo F" dataDxfId="30"/>
    <tableColumn id="8" xr3:uid="{7903A226-340E-48CA-9137-54A58B2B27F0}" name="Modelo G" dataDxfId="29"/>
    <tableColumn id="9" xr3:uid="{CC5AD7A3-4005-4DD3-96F7-46554130DAED}" name="Total">
      <calculatedColumnFormula>SUM(B2:H2)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E55577-F03B-4BD1-907D-74B6D6A2B9B5}" name="Table4" displayName="Table4" ref="A1:K8" totalsRowShown="0" headerRowDxfId="14" headerRowBorderDxfId="27" tableBorderDxfId="28" totalsRowBorderDxfId="26">
  <autoFilter ref="A1:K8" xr:uid="{4BE4EDD7-7176-4403-9C40-4A89F63E1E41}"/>
  <tableColumns count="11">
    <tableColumn id="1" xr3:uid="{A3FBD872-F049-4241-B233-E8B9F390C6BC}" name="Modelo" dataDxfId="25"/>
    <tableColumn id="2" xr3:uid="{25B382BB-ADF1-4BEC-9BC3-94930360429C}" name="Componente 1" dataDxfId="24"/>
    <tableColumn id="3" xr3:uid="{96EC617E-8131-4D95-B35A-35819F2954F7}" name="Componente 2" dataDxfId="23"/>
    <tableColumn id="4" xr3:uid="{9E3C7E3B-9694-495C-B53C-E0B924354D02}" name="Componente 3" dataDxfId="22"/>
    <tableColumn id="5" xr3:uid="{AA2C174C-D3ED-4710-B25C-54348D1C45B1}" name="Componente 4" dataDxfId="21"/>
    <tableColumn id="6" xr3:uid="{B8C8EBE1-1770-4EEF-8C4C-52869D31E435}" name="Componente 5" dataDxfId="20"/>
    <tableColumn id="7" xr3:uid="{FB2161FB-058A-4263-9179-AD220DE13928}" name="Componente 6" dataDxfId="19"/>
    <tableColumn id="8" xr3:uid="{A3351926-88EC-4AC1-8A95-D0E810D433D0}" name="Componente 7" dataDxfId="18"/>
    <tableColumn id="9" xr3:uid="{A9ADCE12-1229-44D8-8291-BDED8DC76B72}" name="Componente 8" dataDxfId="17"/>
    <tableColumn id="10" xr3:uid="{DCD80664-7A6C-4B83-B828-7082FB624FCC}" name="Componente 9" dataDxfId="16"/>
    <tableColumn id="11" xr3:uid="{F274A5F5-D8BC-4135-BA34-0F2DBCD8146C}" name="Componente 10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ECC0CD-F663-46EA-B370-6BAAD5FD3970}" name="Table5" displayName="Table5" ref="A1:L11" totalsRowShown="0" headerRowDxfId="0" tableBorderDxfId="13">
  <autoFilter ref="A1:L11" xr:uid="{56D5FEB9-6AB2-4E93-AE2B-5033F1691FA5}"/>
  <tableColumns count="12">
    <tableColumn id="1" xr3:uid="{3FC209D8-E973-45E4-8E5B-AAADCC285D09}" name="Componente" dataDxfId="12"/>
    <tableColumn id="2" xr3:uid="{0D16D368-D781-4039-B7ED-6CEE10A35F4A}" name="2010" dataDxfId="11" dataCellStyle="Currency"/>
    <tableColumn id="3" xr3:uid="{5B40664C-B680-44D1-8D02-FD15AA6F0563}" name="2011" dataDxfId="10"/>
    <tableColumn id="4" xr3:uid="{52137C2B-9F5B-4123-9102-617420AF7333}" name="2012" dataDxfId="9"/>
    <tableColumn id="5" xr3:uid="{87830575-A0C5-42CA-8359-5EF5F54BE37B}" name="2013" dataDxfId="8"/>
    <tableColumn id="6" xr3:uid="{190F18DA-08E5-4D86-9CC6-60D3C0BF712C}" name="2014" dataDxfId="7"/>
    <tableColumn id="7" xr3:uid="{4C33CCB8-DCEA-4445-9AD3-E03A12C89F0B}" name="2015" dataDxfId="6"/>
    <tableColumn id="8" xr3:uid="{D4256A7C-31C0-4A73-B976-ACD84EAC9BA5}" name="2016" dataDxfId="5"/>
    <tableColumn id="9" xr3:uid="{96BA35AF-B94C-4684-B224-32320C871547}" name="2017" dataDxfId="4"/>
    <tableColumn id="10" xr3:uid="{783617B3-C5CB-4393-AC65-9D2E609FC747}" name="2018" dataDxfId="3"/>
    <tableColumn id="11" xr3:uid="{EC515327-4EBE-4A1B-8EFC-B9193065C737}" name="2019" dataDxfId="2"/>
    <tableColumn id="12" xr3:uid="{656BF735-A7F2-46F6-9261-61E56FFF1764}" name="Total" dataDxfId="1">
      <calculatedColumnFormula>SUM(B2:K2)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75ECA-EEED-452D-A9A8-3DCEB91BC08E}">
  <dimension ref="A1:L35"/>
  <sheetViews>
    <sheetView tabSelected="1" zoomScale="85" zoomScaleNormal="85" workbookViewId="0">
      <selection activeCell="F10" sqref="F10"/>
    </sheetView>
  </sheetViews>
  <sheetFormatPr defaultRowHeight="15" x14ac:dyDescent="0.25"/>
  <cols>
    <col min="1" max="1" width="14.42578125" style="9" customWidth="1"/>
    <col min="2" max="2" width="19.7109375" style="7" bestFit="1" customWidth="1"/>
    <col min="3" max="3" width="17.85546875" style="7" bestFit="1" customWidth="1"/>
    <col min="4" max="4" width="19.7109375" style="7" bestFit="1" customWidth="1"/>
    <col min="5" max="10" width="17.85546875" bestFit="1" customWidth="1"/>
    <col min="11" max="11" width="16" bestFit="1" customWidth="1"/>
    <col min="12" max="12" width="18.85546875" bestFit="1" customWidth="1"/>
  </cols>
  <sheetData>
    <row r="1" spans="1:11" x14ac:dyDescent="0.25">
      <c r="B1" s="7" t="s">
        <v>25</v>
      </c>
    </row>
    <row r="3" spans="1:11" x14ac:dyDescent="0.25">
      <c r="A3" s="9" t="str">
        <f>ValorMedioVendaporAno!A1</f>
        <v>Modelo</v>
      </c>
      <c r="B3" s="7" t="s">
        <v>21</v>
      </c>
      <c r="C3" s="7" t="s">
        <v>22</v>
      </c>
      <c r="D3" s="7" t="s">
        <v>23</v>
      </c>
    </row>
    <row r="4" spans="1:11" x14ac:dyDescent="0.25">
      <c r="A4" s="9" t="str">
        <f>ValorMedioVendaporAno!A2</f>
        <v>Modelo A</v>
      </c>
      <c r="B4" s="7">
        <f>L25</f>
        <v>1476871911.1799998</v>
      </c>
      <c r="D4" s="7">
        <f>B4-C4</f>
        <v>1476871911.1799998</v>
      </c>
    </row>
    <row r="5" spans="1:11" x14ac:dyDescent="0.25">
      <c r="A5" s="9" t="str">
        <f>ValorMedioVendaporAno!A3</f>
        <v>Modelo B</v>
      </c>
      <c r="B5" s="7">
        <f>L26</f>
        <v>3276070329.48</v>
      </c>
      <c r="D5" s="7">
        <f t="shared" ref="D5:D10" si="0">B5-C5</f>
        <v>3276070329.48</v>
      </c>
    </row>
    <row r="6" spans="1:11" x14ac:dyDescent="0.25">
      <c r="A6" s="9" t="str">
        <f>ValorMedioVendaporAno!A4</f>
        <v>Modelo C</v>
      </c>
      <c r="B6" s="7">
        <f>ValorMedioVendaporAno!L4*VendasPorAno!D12</f>
        <v>2856635532.1040001</v>
      </c>
      <c r="D6" s="7">
        <f t="shared" si="0"/>
        <v>2856635532.1040001</v>
      </c>
    </row>
    <row r="7" spans="1:11" x14ac:dyDescent="0.25">
      <c r="A7" s="9" t="str">
        <f>ValorMedioVendaporAno!A5</f>
        <v>Modelo D</v>
      </c>
      <c r="B7" s="7">
        <f>ValorMedioVendaporAno!L5*VendasPorAno!E12</f>
        <v>935059435.51999998</v>
      </c>
      <c r="D7" s="7">
        <f t="shared" si="0"/>
        <v>935059435.51999998</v>
      </c>
    </row>
    <row r="8" spans="1:11" x14ac:dyDescent="0.25">
      <c r="A8" s="9" t="str">
        <f>ValorMedioVendaporAno!A6</f>
        <v>Modelo E</v>
      </c>
      <c r="B8" s="7">
        <f>ValorMedioVendaporAno!L6*VendasPorAno!F12</f>
        <v>1704400763.1359999</v>
      </c>
      <c r="D8" s="7">
        <f t="shared" si="0"/>
        <v>1704400763.1359999</v>
      </c>
    </row>
    <row r="9" spans="1:11" x14ac:dyDescent="0.25">
      <c r="A9" s="9" t="str">
        <f>ValorMedioVendaporAno!A7</f>
        <v>Modelo F</v>
      </c>
      <c r="B9" s="7">
        <f>ValorMedioVendaporAno!L7*VendasPorAno!G12</f>
        <v>935179676.53499985</v>
      </c>
      <c r="D9" s="7">
        <f t="shared" si="0"/>
        <v>935179676.53499985</v>
      </c>
    </row>
    <row r="10" spans="1:11" x14ac:dyDescent="0.25">
      <c r="A10" s="9" t="str">
        <f>ValorMedioVendaporAno!A8</f>
        <v>Modelo G</v>
      </c>
      <c r="B10" s="7">
        <f>ValorMedioVendaporAno!L8*VendasPorAno!H12</f>
        <v>1911754549.5749998</v>
      </c>
      <c r="D10" s="7">
        <f t="shared" si="0"/>
        <v>1911754549.5749998</v>
      </c>
    </row>
    <row r="11" spans="1:11" x14ac:dyDescent="0.25">
      <c r="A11" s="9" t="s">
        <v>20</v>
      </c>
      <c r="B11" s="7">
        <f>SUM(B4:B10)</f>
        <v>13095972197.529999</v>
      </c>
      <c r="C11" s="7">
        <f>SUM(C4:C10)</f>
        <v>0</v>
      </c>
      <c r="D11" s="7">
        <f>SUM(D4:D10)</f>
        <v>13095972197.529999</v>
      </c>
    </row>
    <row r="14" spans="1:11" x14ac:dyDescent="0.25">
      <c r="A14" s="14" t="s">
        <v>24</v>
      </c>
      <c r="B14" s="14" t="s">
        <v>27</v>
      </c>
      <c r="C14" s="14" t="s">
        <v>28</v>
      </c>
      <c r="D14" s="14" t="s">
        <v>29</v>
      </c>
      <c r="E14" s="14" t="s">
        <v>30</v>
      </c>
      <c r="F14" s="14" t="s">
        <v>31</v>
      </c>
      <c r="G14" s="14" t="s">
        <v>32</v>
      </c>
      <c r="H14" s="14" t="s">
        <v>33</v>
      </c>
      <c r="I14" s="14" t="s">
        <v>34</v>
      </c>
      <c r="J14" s="14" t="s">
        <v>35</v>
      </c>
      <c r="K14" s="15" t="s">
        <v>36</v>
      </c>
    </row>
    <row r="15" spans="1:11" s="9" customFormat="1" x14ac:dyDescent="0.25">
      <c r="A15" s="2" t="str">
        <f>ValorMedioVendaporAno!A2</f>
        <v>Modelo A</v>
      </c>
      <c r="B15" s="8"/>
      <c r="C15" s="8"/>
      <c r="D15" s="8"/>
      <c r="E15" s="1"/>
      <c r="F15" s="1"/>
      <c r="G15" s="1"/>
      <c r="H15" s="1"/>
      <c r="I15" s="1"/>
      <c r="J15" s="1"/>
      <c r="K15" s="13"/>
    </row>
    <row r="16" spans="1:11" x14ac:dyDescent="0.25">
      <c r="A16" s="2" t="str">
        <f>ValorMedioVendaporAno!A3</f>
        <v>Modelo B</v>
      </c>
      <c r="B16" s="8"/>
      <c r="C16" s="8"/>
      <c r="D16" s="8"/>
      <c r="E16" s="1"/>
      <c r="F16" s="1"/>
      <c r="G16" s="1"/>
      <c r="H16" s="1"/>
      <c r="I16" s="1"/>
      <c r="J16" s="1"/>
      <c r="K16" s="13"/>
    </row>
    <row r="17" spans="1:12" x14ac:dyDescent="0.25">
      <c r="A17" s="2" t="str">
        <f>ValorMedioVendaporAno!A4</f>
        <v>Modelo C</v>
      </c>
      <c r="B17" s="8"/>
      <c r="C17" s="8"/>
      <c r="D17" s="8"/>
      <c r="E17" s="1"/>
      <c r="F17" s="1"/>
      <c r="G17" s="1"/>
      <c r="H17" s="1"/>
      <c r="I17" s="1"/>
      <c r="J17" s="1"/>
      <c r="K17" s="13"/>
    </row>
    <row r="18" spans="1:12" x14ac:dyDescent="0.25">
      <c r="A18" s="2" t="str">
        <f>ValorMedioVendaporAno!A5</f>
        <v>Modelo D</v>
      </c>
      <c r="B18" s="8"/>
      <c r="C18" s="8"/>
      <c r="D18" s="8"/>
      <c r="E18" s="1"/>
      <c r="F18" s="1"/>
      <c r="G18" s="1"/>
      <c r="H18" s="1"/>
      <c r="I18" s="1"/>
      <c r="J18" s="1"/>
      <c r="K18" s="13"/>
    </row>
    <row r="19" spans="1:12" x14ac:dyDescent="0.25">
      <c r="A19" s="2" t="str">
        <f>ValorMedioVendaporAno!A6</f>
        <v>Modelo E</v>
      </c>
      <c r="B19" s="8"/>
      <c r="C19" s="8"/>
      <c r="D19" s="8"/>
      <c r="E19" s="1"/>
      <c r="F19" s="1"/>
      <c r="G19" s="1"/>
      <c r="H19" s="1"/>
      <c r="I19" s="1"/>
      <c r="J19" s="1"/>
      <c r="K19" s="13"/>
    </row>
    <row r="20" spans="1:12" x14ac:dyDescent="0.25">
      <c r="A20" s="2" t="str">
        <f>ValorMedioVendaporAno!A7</f>
        <v>Modelo F</v>
      </c>
      <c r="B20" s="8"/>
      <c r="C20" s="8"/>
      <c r="D20" s="8"/>
      <c r="E20" s="1"/>
      <c r="F20" s="1"/>
      <c r="G20" s="1"/>
      <c r="H20" s="1"/>
      <c r="I20" s="1"/>
      <c r="J20" s="1"/>
      <c r="K20" s="13"/>
    </row>
    <row r="21" spans="1:12" x14ac:dyDescent="0.25">
      <c r="A21" s="2" t="str">
        <f>ValorMedioVendaporAno!A8</f>
        <v>Modelo G</v>
      </c>
      <c r="B21" s="8"/>
      <c r="C21" s="8"/>
      <c r="D21" s="8"/>
      <c r="E21" s="1"/>
      <c r="F21" s="1"/>
      <c r="G21" s="1"/>
      <c r="H21" s="1"/>
      <c r="I21" s="1"/>
      <c r="J21" s="1"/>
      <c r="K21" s="13"/>
    </row>
    <row r="22" spans="1:12" x14ac:dyDescent="0.25">
      <c r="A22" s="16" t="s">
        <v>20</v>
      </c>
      <c r="B22" s="12"/>
      <c r="C22" s="12"/>
      <c r="D22" s="12"/>
      <c r="E22" s="12"/>
      <c r="F22" s="12"/>
      <c r="G22" s="12"/>
      <c r="H22" s="12"/>
      <c r="I22" s="12"/>
      <c r="J22" s="12"/>
      <c r="K22" s="11">
        <f>SUBTOTAL(103,Table2[2019])</f>
        <v>0</v>
      </c>
    </row>
    <row r="24" spans="1:12" x14ac:dyDescent="0.25">
      <c r="A24" s="10" t="s">
        <v>26</v>
      </c>
      <c r="B24" s="2" t="s">
        <v>27</v>
      </c>
      <c r="C24" s="2" t="s">
        <v>28</v>
      </c>
      <c r="D24" s="2" t="s">
        <v>29</v>
      </c>
      <c r="E24" s="2" t="s">
        <v>30</v>
      </c>
      <c r="F24" s="2" t="s">
        <v>31</v>
      </c>
      <c r="G24" s="2" t="s">
        <v>32</v>
      </c>
      <c r="H24" s="2" t="s">
        <v>33</v>
      </c>
      <c r="I24" s="2" t="s">
        <v>34</v>
      </c>
      <c r="J24" s="2" t="s">
        <v>35</v>
      </c>
      <c r="K24" s="2" t="s">
        <v>36</v>
      </c>
      <c r="L24" t="s">
        <v>37</v>
      </c>
    </row>
    <row r="25" spans="1:12" x14ac:dyDescent="0.25">
      <c r="A25" s="10" t="str">
        <f t="shared" ref="A25:A31" si="1">A15</f>
        <v>Modelo A</v>
      </c>
      <c r="B25" s="8">
        <f>ValorMedioVendaporAno!B2*VendasPorAno!B$2</f>
        <v>131893212</v>
      </c>
      <c r="C25" s="8">
        <f>ValorMedioVendaporAno!C2*VendasPorAno!$B3</f>
        <v>124237806.55</v>
      </c>
      <c r="D25" s="8">
        <f>ValorMedioVendaporAno!D2*VendasPorAno!B4</f>
        <v>128467000.48</v>
      </c>
      <c r="E25" s="8">
        <f>ValorMedioVendaporAno!E2*VendasPorAno!B5</f>
        <v>133589506.67999999</v>
      </c>
      <c r="F25" s="8">
        <f>ValorMedioVendaporAno!F2*VendasPorAno!B6</f>
        <v>132716242.25999999</v>
      </c>
      <c r="G25" s="8">
        <f>ValorMedioVendaporAno!G2*VendasPorAno!B7</f>
        <v>145800671.90000001</v>
      </c>
      <c r="H25" s="8">
        <f>ValorMedioVendaporAno!H2*VendasPorAno!B8</f>
        <v>151889964.03</v>
      </c>
      <c r="I25" s="8">
        <f>ValorMedioVendaporAno!I2*VendasPorAno!B9</f>
        <v>169017307.68000001</v>
      </c>
      <c r="J25" s="8">
        <f>ValorMedioVendaporAno!J2*VendasPorAno!B10</f>
        <v>173324695.25</v>
      </c>
      <c r="K25" s="8">
        <f>ValorMedioVendaporAno!K2*VendasPorAno!B11</f>
        <v>185935504.34999999</v>
      </c>
      <c r="L25" s="7">
        <f>SUM(B25:K25)</f>
        <v>1476871911.1799998</v>
      </c>
    </row>
    <row r="26" spans="1:12" x14ac:dyDescent="0.25">
      <c r="A26" s="10" t="str">
        <f t="shared" si="1"/>
        <v>Modelo B</v>
      </c>
      <c r="B26" s="8">
        <f>ValorMedioVendaporAno!B3*VendasPorAno!$C2</f>
        <v>245780244</v>
      </c>
      <c r="C26" s="8">
        <f>ValorMedioVendaporAno!C3*VendasPorAno!$C3</f>
        <v>264697525.22</v>
      </c>
      <c r="D26" s="8">
        <f>ValorMedioVendaporAno!D3*VendasPorAno!C4</f>
        <v>264362817.59999999</v>
      </c>
      <c r="E26" s="8">
        <f>ValorMedioVendaporAno!E3*VendasPorAno!C5</f>
        <v>242665186.72</v>
      </c>
      <c r="F26" s="8">
        <f>ValorMedioVendaporAno!F3*VendasPorAno!$C$6</f>
        <v>306376937.13999999</v>
      </c>
      <c r="G26" s="8">
        <f>ValorMedioVendaporAno!G3*VendasPorAno!$C7</f>
        <v>304690414</v>
      </c>
      <c r="H26" s="8">
        <f>ValorMedioVendaporAno!H3*VendasPorAno!$C8</f>
        <v>374482734.48000002</v>
      </c>
      <c r="I26" s="8">
        <f>ValorMedioVendaporAno!I3*VendasPorAno!$C$9</f>
        <v>361720691.67000002</v>
      </c>
      <c r="J26" s="8">
        <f>ValorMedioVendaporAno!J3*VendasPorAno!$C10</f>
        <v>464869302.48000002</v>
      </c>
      <c r="K26" s="8">
        <f>ValorMedioVendaporAno!K3*VendasPorAno!$C11</f>
        <v>446424476.16999996</v>
      </c>
      <c r="L26" s="7">
        <f t="shared" ref="L26:L31" si="2">SUM(B26:K26)</f>
        <v>3276070329.48</v>
      </c>
    </row>
    <row r="27" spans="1:12" x14ac:dyDescent="0.25">
      <c r="A27" s="10" t="str">
        <f t="shared" si="1"/>
        <v>Modelo C</v>
      </c>
      <c r="B27" s="8">
        <f>ValorMedioVendaporAno!B4*VendasPorAno!D2</f>
        <v>203952630</v>
      </c>
      <c r="C27" s="8">
        <f>ValorMedioVendaporAno!C4*VendasPorAno!D3</f>
        <v>236446922.80000001</v>
      </c>
      <c r="D27" s="8"/>
      <c r="E27" s="8"/>
      <c r="F27" s="8"/>
      <c r="G27" s="8"/>
      <c r="H27" s="8"/>
      <c r="I27" s="8"/>
      <c r="J27" s="8"/>
      <c r="K27" s="8"/>
      <c r="L27" s="7">
        <f t="shared" si="2"/>
        <v>440399552.80000001</v>
      </c>
    </row>
    <row r="28" spans="1:12" x14ac:dyDescent="0.25">
      <c r="A28" s="10" t="str">
        <f t="shared" si="1"/>
        <v>Modelo D</v>
      </c>
      <c r="B28" s="8">
        <f>ValorMedioVendaporAno!B5*VendasPorAno!E$2</f>
        <v>109279446</v>
      </c>
      <c r="C28" s="8"/>
      <c r="D28" s="8"/>
      <c r="E28" s="8"/>
      <c r="F28" s="8"/>
      <c r="G28" s="8"/>
      <c r="H28" s="8"/>
      <c r="I28" s="8"/>
      <c r="J28" s="8"/>
      <c r="K28" s="8"/>
      <c r="L28" s="7">
        <f t="shared" si="2"/>
        <v>109279446</v>
      </c>
    </row>
    <row r="29" spans="1:12" x14ac:dyDescent="0.25">
      <c r="A29" s="10" t="str">
        <f t="shared" si="1"/>
        <v>Modelo E</v>
      </c>
      <c r="B29" s="8">
        <f>ValorMedioVendaporAno!B6*VendasPorAno!F$2</f>
        <v>129587770</v>
      </c>
      <c r="C29" s="8"/>
      <c r="D29" s="8"/>
      <c r="E29" s="8"/>
      <c r="F29" s="8"/>
      <c r="G29" s="8"/>
      <c r="H29" s="8"/>
      <c r="I29" s="8"/>
      <c r="J29" s="8"/>
      <c r="K29" s="8"/>
      <c r="L29" s="7">
        <f t="shared" si="2"/>
        <v>129587770</v>
      </c>
    </row>
    <row r="30" spans="1:12" x14ac:dyDescent="0.25">
      <c r="A30" s="10" t="str">
        <f t="shared" si="1"/>
        <v>Modelo F</v>
      </c>
      <c r="B30" s="8">
        <f>ValorMedioVendaporAno!B7*VendasPorAno!G$2</f>
        <v>100698752</v>
      </c>
      <c r="C30" s="8"/>
      <c r="D30" s="8"/>
      <c r="E30" s="8"/>
      <c r="F30" s="8"/>
      <c r="G30" s="8"/>
      <c r="H30" s="8"/>
      <c r="I30" s="8"/>
      <c r="J30" s="8"/>
      <c r="K30" s="8"/>
      <c r="L30" s="7">
        <f t="shared" si="2"/>
        <v>100698752</v>
      </c>
    </row>
    <row r="31" spans="1:12" x14ac:dyDescent="0.25">
      <c r="A31" s="10" t="str">
        <f t="shared" si="1"/>
        <v>Modelo G</v>
      </c>
      <c r="B31" s="8">
        <f>ValorMedioVendaporAno!B8*VendasPorAno!H$2</f>
        <v>149537520</v>
      </c>
      <c r="C31" s="8"/>
      <c r="D31" s="8"/>
      <c r="E31" s="8"/>
      <c r="F31" s="8"/>
      <c r="G31" s="8"/>
      <c r="H31" s="8"/>
      <c r="I31" s="8"/>
      <c r="J31" s="8"/>
      <c r="K31" s="8"/>
      <c r="L31" s="7">
        <f t="shared" si="2"/>
        <v>149537520</v>
      </c>
    </row>
    <row r="32" spans="1:12" x14ac:dyDescent="0.25">
      <c r="A32" s="17" t="s">
        <v>20</v>
      </c>
      <c r="B32" s="8">
        <f>SUBTOTAL(109,Table1[2010])</f>
        <v>1070729574</v>
      </c>
      <c r="C32" s="8">
        <f>SUBTOTAL(109,Table1[2011])</f>
        <v>625382254.56999993</v>
      </c>
      <c r="D32" s="8">
        <f>SUBTOTAL(109,Table1[2012])</f>
        <v>392829818.07999998</v>
      </c>
      <c r="E32" s="8">
        <f>SUBTOTAL(109,Table1[2013])</f>
        <v>376254693.39999998</v>
      </c>
      <c r="F32" s="8">
        <f>SUBTOTAL(109,Table1[2014])</f>
        <v>439093179.39999998</v>
      </c>
      <c r="G32" s="8">
        <f>SUBTOTAL(109,Table1[2015])</f>
        <v>450491085.89999998</v>
      </c>
      <c r="H32" s="8">
        <f>SUBTOTAL(109,Table1[2016])</f>
        <v>526372698.50999999</v>
      </c>
      <c r="I32" s="8">
        <f>SUBTOTAL(109,Table1[2017])</f>
        <v>530737999.35000002</v>
      </c>
      <c r="J32" s="8">
        <f>SUBTOTAL(109,Table1[2018])</f>
        <v>638193997.73000002</v>
      </c>
      <c r="K32" s="8">
        <f>SUBTOTAL(109,Table1[2019])</f>
        <v>632359980.51999998</v>
      </c>
      <c r="L32" s="7">
        <f>SUBTOTAL(109,Table1[Total por Modelo])</f>
        <v>5682445281.46</v>
      </c>
    </row>
    <row r="34" spans="1:1" x14ac:dyDescent="0.25">
      <c r="A34" s="9" t="s">
        <v>38</v>
      </c>
    </row>
    <row r="35" spans="1:1" s="18" customFormat="1" x14ac:dyDescent="0.25">
      <c r="A35" s="18" t="s">
        <v>39</v>
      </c>
    </row>
  </sheetData>
  <mergeCells count="1">
    <mergeCell ref="A35:XFD3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2"/>
  <sheetViews>
    <sheetView workbookViewId="0">
      <selection activeCell="L3" sqref="L3"/>
    </sheetView>
  </sheetViews>
  <sheetFormatPr defaultRowHeight="15" x14ac:dyDescent="0.25"/>
  <cols>
    <col min="1" max="1" width="13.28515625" customWidth="1"/>
    <col min="2" max="2" width="13.5703125" customWidth="1"/>
    <col min="3" max="3" width="10.85546875" customWidth="1"/>
    <col min="4" max="4" width="12.7109375" customWidth="1"/>
    <col min="5" max="5" width="11" customWidth="1"/>
    <col min="6" max="6" width="11.42578125" customWidth="1"/>
    <col min="7" max="7" width="10.5703125" customWidth="1"/>
    <col min="8" max="8" width="10.28515625" customWidth="1"/>
    <col min="9" max="11" width="10.5703125" bestFit="1" customWidth="1"/>
    <col min="12" max="12" width="9.5703125" bestFit="1" customWidth="1"/>
  </cols>
  <sheetData>
    <row r="1" spans="1:12" x14ac:dyDescent="0.25">
      <c r="A1" s="2" t="s">
        <v>0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  <c r="L1" t="s">
        <v>20</v>
      </c>
    </row>
    <row r="2" spans="1:12" x14ac:dyDescent="0.25">
      <c r="A2" s="2" t="s">
        <v>1</v>
      </c>
      <c r="B2" s="3">
        <v>23237</v>
      </c>
      <c r="C2" s="3">
        <v>26304.85</v>
      </c>
      <c r="D2" s="3">
        <v>28810.720000000001</v>
      </c>
      <c r="E2" s="3">
        <v>25577.16</v>
      </c>
      <c r="F2" s="3">
        <v>26553.87</v>
      </c>
      <c r="G2" s="3">
        <v>24978.7</v>
      </c>
      <c r="H2" s="3">
        <v>25489.17</v>
      </c>
      <c r="I2" s="3">
        <v>26777.14</v>
      </c>
      <c r="J2" s="3">
        <v>29027.75</v>
      </c>
      <c r="K2" s="3">
        <v>26030.45</v>
      </c>
      <c r="L2" s="5">
        <f>AVERAGE(B2:K2)</f>
        <v>26278.681000000004</v>
      </c>
    </row>
    <row r="3" spans="1:12" x14ac:dyDescent="0.25">
      <c r="A3" s="2" t="s">
        <v>2</v>
      </c>
      <c r="B3" s="3">
        <v>34236</v>
      </c>
      <c r="C3" s="3">
        <v>39518.89</v>
      </c>
      <c r="D3" s="3">
        <v>40176.720000000001</v>
      </c>
      <c r="E3" s="3">
        <v>37774.78</v>
      </c>
      <c r="F3" s="3">
        <v>40910.26</v>
      </c>
      <c r="G3" s="3">
        <v>37920.400000000001</v>
      </c>
      <c r="H3" s="3">
        <v>41306.28</v>
      </c>
      <c r="I3" s="3">
        <v>38715.69</v>
      </c>
      <c r="J3" s="3">
        <v>42210.96</v>
      </c>
      <c r="K3" s="3">
        <v>38876.99</v>
      </c>
      <c r="L3" s="5">
        <f t="shared" ref="L3:L8" si="0">AVERAGE(B3:K3)</f>
        <v>39164.697</v>
      </c>
    </row>
    <row r="4" spans="1:12" x14ac:dyDescent="0.25">
      <c r="A4" s="2" t="s">
        <v>3</v>
      </c>
      <c r="B4" s="3">
        <v>22674</v>
      </c>
      <c r="C4" s="3">
        <v>26040.41</v>
      </c>
      <c r="D4" s="3">
        <v>28029.09</v>
      </c>
      <c r="E4" s="3">
        <v>25904.63</v>
      </c>
      <c r="F4" s="3">
        <v>25413.64</v>
      </c>
      <c r="G4" s="3">
        <v>27253.21</v>
      </c>
      <c r="H4" s="3">
        <v>27620.38</v>
      </c>
      <c r="I4" s="3">
        <v>28418.15</v>
      </c>
      <c r="J4" s="3">
        <v>25048.07</v>
      </c>
      <c r="K4" s="3">
        <v>25636.61</v>
      </c>
      <c r="L4" s="5">
        <f t="shared" si="0"/>
        <v>26203.819</v>
      </c>
    </row>
    <row r="5" spans="1:12" x14ac:dyDescent="0.25">
      <c r="A5" s="2" t="s">
        <v>4</v>
      </c>
      <c r="B5" s="3">
        <v>23246</v>
      </c>
      <c r="C5" s="3">
        <v>27412.58</v>
      </c>
      <c r="D5" s="3">
        <v>29160.59</v>
      </c>
      <c r="E5" s="3">
        <v>28490.06</v>
      </c>
      <c r="F5" s="3">
        <v>26273.08</v>
      </c>
      <c r="G5" s="3">
        <v>26125.14</v>
      </c>
      <c r="H5" s="3">
        <v>28305.49</v>
      </c>
      <c r="I5" s="3">
        <v>27827.22</v>
      </c>
      <c r="J5" s="3">
        <v>25188.78</v>
      </c>
      <c r="K5" s="3">
        <v>26627.7</v>
      </c>
      <c r="L5" s="5">
        <f t="shared" si="0"/>
        <v>26865.664000000001</v>
      </c>
    </row>
    <row r="6" spans="1:12" x14ac:dyDescent="0.25">
      <c r="A6" s="2" t="s">
        <v>5</v>
      </c>
      <c r="B6" s="3">
        <v>32470</v>
      </c>
      <c r="C6" s="3">
        <v>35084.620000000003</v>
      </c>
      <c r="D6" s="3">
        <v>35763.18</v>
      </c>
      <c r="E6" s="3">
        <v>39164.25</v>
      </c>
      <c r="F6" s="3">
        <v>41135.919999999998</v>
      </c>
      <c r="G6" s="3">
        <v>37006.949999999997</v>
      </c>
      <c r="H6" s="3">
        <v>37891.370000000003</v>
      </c>
      <c r="I6" s="3">
        <v>38015.51</v>
      </c>
      <c r="J6" s="3">
        <v>39881.800000000003</v>
      </c>
      <c r="K6" s="3">
        <v>36834.639999999999</v>
      </c>
      <c r="L6" s="5">
        <f t="shared" si="0"/>
        <v>37324.824000000001</v>
      </c>
    </row>
    <row r="7" spans="1:12" x14ac:dyDescent="0.25">
      <c r="A7" s="2" t="s">
        <v>6</v>
      </c>
      <c r="B7" s="3">
        <v>20944</v>
      </c>
      <c r="C7" s="3">
        <v>24385.64</v>
      </c>
      <c r="D7" s="3">
        <v>23556.26</v>
      </c>
      <c r="E7" s="3">
        <v>23860.62</v>
      </c>
      <c r="F7" s="3">
        <v>24769.59</v>
      </c>
      <c r="G7" s="3">
        <v>25957.97</v>
      </c>
      <c r="H7" s="3">
        <v>23626.799999999999</v>
      </c>
      <c r="I7" s="3">
        <v>23460.91</v>
      </c>
      <c r="J7" s="3">
        <v>22667.94</v>
      </c>
      <c r="K7" s="3">
        <v>22896.94</v>
      </c>
      <c r="L7" s="5">
        <f t="shared" si="0"/>
        <v>23612.666999999998</v>
      </c>
    </row>
    <row r="8" spans="1:12" x14ac:dyDescent="0.25">
      <c r="A8" s="2" t="s">
        <v>7</v>
      </c>
      <c r="B8" s="3">
        <v>28440</v>
      </c>
      <c r="C8" s="3">
        <v>34651.620000000003</v>
      </c>
      <c r="D8" s="3">
        <v>35121.629999999997</v>
      </c>
      <c r="E8" s="3">
        <v>31063.97</v>
      </c>
      <c r="F8" s="3">
        <v>30458.01</v>
      </c>
      <c r="G8" s="3">
        <v>36047.279999999999</v>
      </c>
      <c r="H8" s="3">
        <v>35284.129999999997</v>
      </c>
      <c r="I8" s="3">
        <v>35151.35</v>
      </c>
      <c r="J8" s="3">
        <v>34449.24</v>
      </c>
      <c r="K8" s="3">
        <v>30998.52</v>
      </c>
      <c r="L8" s="5">
        <f t="shared" si="0"/>
        <v>33166.574999999997</v>
      </c>
    </row>
    <row r="11" spans="1:12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2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2"/>
  <sheetViews>
    <sheetView workbookViewId="0">
      <selection activeCell="D19" sqref="D19"/>
    </sheetView>
  </sheetViews>
  <sheetFormatPr defaultRowHeight="15" x14ac:dyDescent="0.25"/>
  <cols>
    <col min="2" max="2" width="11.85546875" customWidth="1"/>
    <col min="3" max="4" width="11.7109375" customWidth="1"/>
    <col min="5" max="5" width="11.85546875" customWidth="1"/>
    <col min="6" max="7" width="11.5703125" customWidth="1"/>
    <col min="8" max="8" width="12" customWidth="1"/>
    <col min="9" max="9" width="11" customWidth="1"/>
  </cols>
  <sheetData>
    <row r="1" spans="1:9" x14ac:dyDescent="0.25">
      <c r="A1" s="10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20</v>
      </c>
    </row>
    <row r="2" spans="1:9" x14ac:dyDescent="0.25">
      <c r="A2" s="10">
        <v>2010</v>
      </c>
      <c r="B2" s="1">
        <v>5676</v>
      </c>
      <c r="C2" s="1">
        <v>7179</v>
      </c>
      <c r="D2" s="1">
        <v>8995</v>
      </c>
      <c r="E2" s="1">
        <v>4701</v>
      </c>
      <c r="F2" s="1">
        <v>3991</v>
      </c>
      <c r="G2" s="1">
        <v>4808</v>
      </c>
      <c r="H2" s="1">
        <v>5258</v>
      </c>
      <c r="I2">
        <f t="shared" ref="I2:I11" si="0">SUM(B2:H2)</f>
        <v>40608</v>
      </c>
    </row>
    <row r="3" spans="1:9" x14ac:dyDescent="0.25">
      <c r="A3" s="10">
        <v>2011</v>
      </c>
      <c r="B3" s="1">
        <v>4723</v>
      </c>
      <c r="C3" s="1">
        <v>6698</v>
      </c>
      <c r="D3" s="1">
        <v>9080</v>
      </c>
      <c r="E3" s="1">
        <v>4923</v>
      </c>
      <c r="F3" s="1">
        <v>3917</v>
      </c>
      <c r="G3" s="1">
        <v>4331</v>
      </c>
      <c r="H3" s="1">
        <v>4998</v>
      </c>
      <c r="I3">
        <f t="shared" si="0"/>
        <v>38670</v>
      </c>
    </row>
    <row r="4" spans="1:9" x14ac:dyDescent="0.25">
      <c r="A4" s="10">
        <v>2012</v>
      </c>
      <c r="B4" s="1">
        <v>4459</v>
      </c>
      <c r="C4" s="1">
        <v>6580</v>
      </c>
      <c r="D4" s="1">
        <v>10107</v>
      </c>
      <c r="E4" s="1">
        <v>4156</v>
      </c>
      <c r="F4" s="1">
        <v>4784</v>
      </c>
      <c r="G4" s="1">
        <v>3781</v>
      </c>
      <c r="H4" s="1">
        <v>4675</v>
      </c>
      <c r="I4">
        <f t="shared" si="0"/>
        <v>38542</v>
      </c>
    </row>
    <row r="5" spans="1:9" x14ac:dyDescent="0.25">
      <c r="A5" s="10">
        <v>2013</v>
      </c>
      <c r="B5" s="1">
        <v>5223</v>
      </c>
      <c r="C5" s="1">
        <v>6424</v>
      </c>
      <c r="D5" s="1">
        <v>9072</v>
      </c>
      <c r="E5" s="1">
        <v>3561</v>
      </c>
      <c r="F5" s="1">
        <v>4422</v>
      </c>
      <c r="G5" s="1">
        <v>3961</v>
      </c>
      <c r="H5" s="1">
        <v>4891</v>
      </c>
      <c r="I5">
        <f t="shared" si="0"/>
        <v>37554</v>
      </c>
    </row>
    <row r="6" spans="1:9" x14ac:dyDescent="0.25">
      <c r="A6" s="10">
        <v>2014</v>
      </c>
      <c r="B6" s="1">
        <v>4998</v>
      </c>
      <c r="C6" s="1">
        <v>7489</v>
      </c>
      <c r="D6" s="1">
        <v>10642</v>
      </c>
      <c r="E6" s="1">
        <v>2574</v>
      </c>
      <c r="F6" s="1">
        <v>5632</v>
      </c>
      <c r="G6" s="1">
        <v>3918</v>
      </c>
      <c r="H6" s="1">
        <v>5132</v>
      </c>
      <c r="I6">
        <f t="shared" si="0"/>
        <v>40385</v>
      </c>
    </row>
    <row r="7" spans="1:9" x14ac:dyDescent="0.25">
      <c r="A7" s="10">
        <v>2015</v>
      </c>
      <c r="B7" s="1">
        <v>5837</v>
      </c>
      <c r="C7" s="1">
        <v>8035</v>
      </c>
      <c r="D7" s="1">
        <v>11013</v>
      </c>
      <c r="E7" s="1">
        <v>3148</v>
      </c>
      <c r="F7" s="1">
        <v>4501</v>
      </c>
      <c r="G7" s="1">
        <v>4598</v>
      </c>
      <c r="H7" s="1">
        <v>6308</v>
      </c>
      <c r="I7">
        <f t="shared" si="0"/>
        <v>43440</v>
      </c>
    </row>
    <row r="8" spans="1:9" x14ac:dyDescent="0.25">
      <c r="A8" s="10">
        <v>2016</v>
      </c>
      <c r="B8" s="1">
        <v>5959</v>
      </c>
      <c r="C8" s="1">
        <v>9066</v>
      </c>
      <c r="D8" s="1">
        <v>13884</v>
      </c>
      <c r="E8" s="1">
        <v>2543</v>
      </c>
      <c r="F8" s="1">
        <v>4096</v>
      </c>
      <c r="G8" s="1">
        <v>4065</v>
      </c>
      <c r="H8" s="1">
        <v>7428</v>
      </c>
      <c r="I8">
        <f t="shared" si="0"/>
        <v>47041</v>
      </c>
    </row>
    <row r="9" spans="1:9" x14ac:dyDescent="0.25">
      <c r="A9" s="10">
        <v>2017</v>
      </c>
      <c r="B9" s="1">
        <v>6312</v>
      </c>
      <c r="C9" s="1">
        <v>9343</v>
      </c>
      <c r="D9" s="1">
        <v>12304</v>
      </c>
      <c r="E9" s="1">
        <v>2790</v>
      </c>
      <c r="F9" s="1">
        <v>3992</v>
      </c>
      <c r="G9" s="1">
        <v>3327</v>
      </c>
      <c r="H9" s="1">
        <v>5996</v>
      </c>
      <c r="I9">
        <f t="shared" si="0"/>
        <v>44064</v>
      </c>
    </row>
    <row r="10" spans="1:9" x14ac:dyDescent="0.25">
      <c r="A10" s="10">
        <v>2018</v>
      </c>
      <c r="B10" s="1">
        <v>5971</v>
      </c>
      <c r="C10" s="1">
        <v>11013</v>
      </c>
      <c r="D10" s="1">
        <v>11721</v>
      </c>
      <c r="E10" s="1">
        <v>2899</v>
      </c>
      <c r="F10" s="1">
        <v>4727</v>
      </c>
      <c r="G10" s="1">
        <v>3303</v>
      </c>
      <c r="H10" s="1">
        <v>6359</v>
      </c>
      <c r="I10">
        <f t="shared" si="0"/>
        <v>45993</v>
      </c>
    </row>
    <row r="11" spans="1:9" x14ac:dyDescent="0.25">
      <c r="A11" s="10">
        <v>2019</v>
      </c>
      <c r="B11" s="1">
        <v>7143</v>
      </c>
      <c r="C11" s="1">
        <v>11483</v>
      </c>
      <c r="D11" s="1">
        <v>12198</v>
      </c>
      <c r="E11" s="1">
        <v>3510</v>
      </c>
      <c r="F11" s="1">
        <v>5602</v>
      </c>
      <c r="G11" s="1">
        <v>3513</v>
      </c>
      <c r="H11" s="1">
        <v>6596</v>
      </c>
      <c r="I11">
        <f t="shared" si="0"/>
        <v>50045</v>
      </c>
    </row>
    <row r="12" spans="1:9" x14ac:dyDescent="0.25">
      <c r="B12">
        <f>SUM(B2:B11)</f>
        <v>56301</v>
      </c>
      <c r="C12">
        <f t="shared" ref="C12:H12" si="1">SUM(C2:C11)</f>
        <v>83310</v>
      </c>
      <c r="D12">
        <f t="shared" si="1"/>
        <v>109016</v>
      </c>
      <c r="E12">
        <f t="shared" si="1"/>
        <v>34805</v>
      </c>
      <c r="F12">
        <f t="shared" si="1"/>
        <v>45664</v>
      </c>
      <c r="G12">
        <f t="shared" si="1"/>
        <v>39605</v>
      </c>
      <c r="H12">
        <f t="shared" si="1"/>
        <v>57641</v>
      </c>
      <c r="I12">
        <f>SUM(B12:H12)</f>
        <v>426342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0"/>
  <sheetViews>
    <sheetView workbookViewId="0">
      <selection activeCell="E16" sqref="E16"/>
    </sheetView>
  </sheetViews>
  <sheetFormatPr defaultRowHeight="15" x14ac:dyDescent="0.25"/>
  <cols>
    <col min="1" max="1" width="10.140625" customWidth="1"/>
    <col min="2" max="10" width="16.140625" customWidth="1"/>
    <col min="11" max="11" width="17.140625" customWidth="1"/>
  </cols>
  <sheetData>
    <row r="1" spans="1:11" s="25" customFormat="1" x14ac:dyDescent="0.25">
      <c r="A1" s="22" t="s">
        <v>0</v>
      </c>
      <c r="B1" s="23" t="s">
        <v>8</v>
      </c>
      <c r="C1" s="23" t="s">
        <v>9</v>
      </c>
      <c r="D1" s="23" t="s">
        <v>10</v>
      </c>
      <c r="E1" s="23" t="s">
        <v>11</v>
      </c>
      <c r="F1" s="23" t="s">
        <v>12</v>
      </c>
      <c r="G1" s="23" t="s">
        <v>13</v>
      </c>
      <c r="H1" s="23" t="s">
        <v>14</v>
      </c>
      <c r="I1" s="23" t="s">
        <v>15</v>
      </c>
      <c r="J1" s="23" t="s">
        <v>16</v>
      </c>
      <c r="K1" s="24" t="s">
        <v>17</v>
      </c>
    </row>
    <row r="2" spans="1:11" x14ac:dyDescent="0.25">
      <c r="A2" s="10" t="s">
        <v>1</v>
      </c>
      <c r="B2" s="1">
        <v>8</v>
      </c>
      <c r="C2" s="1">
        <v>7</v>
      </c>
      <c r="D2" s="1">
        <v>1</v>
      </c>
      <c r="E2" s="1">
        <v>2</v>
      </c>
      <c r="F2" s="1">
        <v>7</v>
      </c>
      <c r="G2" s="1">
        <v>7</v>
      </c>
      <c r="H2" s="1">
        <v>7</v>
      </c>
      <c r="I2" s="1">
        <v>4</v>
      </c>
      <c r="J2" s="1">
        <v>10</v>
      </c>
      <c r="K2" s="13">
        <v>1</v>
      </c>
    </row>
    <row r="3" spans="1:11" x14ac:dyDescent="0.25">
      <c r="A3" s="10" t="s">
        <v>2</v>
      </c>
      <c r="B3" s="1">
        <v>3</v>
      </c>
      <c r="C3" s="1">
        <v>2</v>
      </c>
      <c r="D3" s="1">
        <v>1</v>
      </c>
      <c r="E3" s="1">
        <v>6</v>
      </c>
      <c r="F3" s="1">
        <v>5</v>
      </c>
      <c r="G3" s="1">
        <v>10</v>
      </c>
      <c r="H3" s="1">
        <v>10</v>
      </c>
      <c r="I3" s="1">
        <v>5</v>
      </c>
      <c r="J3" s="1">
        <v>1</v>
      </c>
      <c r="K3" s="13">
        <v>3</v>
      </c>
    </row>
    <row r="4" spans="1:11" x14ac:dyDescent="0.25">
      <c r="A4" s="10" t="s">
        <v>3</v>
      </c>
      <c r="B4" s="1">
        <v>7</v>
      </c>
      <c r="C4" s="1">
        <v>10</v>
      </c>
      <c r="D4" s="1">
        <v>3</v>
      </c>
      <c r="E4" s="1">
        <v>6</v>
      </c>
      <c r="F4" s="1">
        <v>5</v>
      </c>
      <c r="G4" s="1">
        <v>2</v>
      </c>
      <c r="H4" s="1">
        <v>1</v>
      </c>
      <c r="I4" s="1">
        <v>6</v>
      </c>
      <c r="J4" s="1">
        <v>3</v>
      </c>
      <c r="K4" s="13">
        <v>1</v>
      </c>
    </row>
    <row r="5" spans="1:11" x14ac:dyDescent="0.25">
      <c r="A5" s="10" t="s">
        <v>4</v>
      </c>
      <c r="B5" s="1">
        <v>10</v>
      </c>
      <c r="C5" s="1">
        <v>4</v>
      </c>
      <c r="D5" s="1">
        <v>1</v>
      </c>
      <c r="E5" s="1">
        <v>3</v>
      </c>
      <c r="F5" s="1">
        <v>8</v>
      </c>
      <c r="G5" s="1">
        <v>8</v>
      </c>
      <c r="H5" s="1">
        <v>10</v>
      </c>
      <c r="I5" s="1">
        <v>7</v>
      </c>
      <c r="J5" s="1">
        <v>1</v>
      </c>
      <c r="K5" s="13">
        <v>6</v>
      </c>
    </row>
    <row r="6" spans="1:11" x14ac:dyDescent="0.25">
      <c r="A6" s="10" t="s">
        <v>5</v>
      </c>
      <c r="B6" s="1">
        <v>10</v>
      </c>
      <c r="C6" s="1">
        <v>3</v>
      </c>
      <c r="D6" s="1">
        <v>9</v>
      </c>
      <c r="E6" s="1">
        <v>10</v>
      </c>
      <c r="F6" s="1">
        <v>8</v>
      </c>
      <c r="G6" s="1">
        <v>2</v>
      </c>
      <c r="H6" s="1">
        <v>5</v>
      </c>
      <c r="I6" s="1">
        <v>6</v>
      </c>
      <c r="J6" s="1">
        <v>7</v>
      </c>
      <c r="K6" s="13">
        <v>3</v>
      </c>
    </row>
    <row r="7" spans="1:11" x14ac:dyDescent="0.25">
      <c r="A7" s="10" t="s">
        <v>6</v>
      </c>
      <c r="B7" s="1">
        <v>3</v>
      </c>
      <c r="C7" s="1">
        <v>8</v>
      </c>
      <c r="D7" s="1">
        <v>2</v>
      </c>
      <c r="E7" s="1">
        <v>10</v>
      </c>
      <c r="F7" s="1">
        <v>9</v>
      </c>
      <c r="G7" s="1">
        <v>3</v>
      </c>
      <c r="H7" s="1">
        <v>2</v>
      </c>
      <c r="I7" s="1">
        <v>8</v>
      </c>
      <c r="J7" s="1">
        <v>2</v>
      </c>
      <c r="K7" s="13">
        <v>10</v>
      </c>
    </row>
    <row r="8" spans="1:11" x14ac:dyDescent="0.25">
      <c r="A8" s="19" t="s">
        <v>7</v>
      </c>
      <c r="B8" s="20">
        <v>8</v>
      </c>
      <c r="C8" s="20">
        <v>10</v>
      </c>
      <c r="D8" s="20">
        <v>1</v>
      </c>
      <c r="E8" s="20">
        <v>6</v>
      </c>
      <c r="F8" s="20">
        <v>7</v>
      </c>
      <c r="G8" s="20">
        <v>6</v>
      </c>
      <c r="H8" s="20">
        <v>2</v>
      </c>
      <c r="I8" s="20">
        <v>2</v>
      </c>
      <c r="J8" s="20">
        <v>3</v>
      </c>
      <c r="K8" s="21">
        <v>10</v>
      </c>
    </row>
    <row r="9" spans="1:11" x14ac:dyDescent="0.25">
      <c r="B9" s="6">
        <v>2010</v>
      </c>
      <c r="C9" s="6">
        <v>2011</v>
      </c>
      <c r="D9" s="6">
        <v>2012</v>
      </c>
      <c r="E9" s="6">
        <v>2013</v>
      </c>
      <c r="F9" s="6">
        <v>2014</v>
      </c>
      <c r="G9" s="6">
        <v>2015</v>
      </c>
      <c r="H9" s="6">
        <v>2016</v>
      </c>
      <c r="I9" s="6">
        <v>2017</v>
      </c>
      <c r="J9" s="6">
        <v>2018</v>
      </c>
      <c r="K9" s="6">
        <v>2019</v>
      </c>
    </row>
    <row r="10" spans="1:11" x14ac:dyDescent="0.25">
      <c r="B10">
        <f>B2*CustoComponentesPorAno!B2</f>
        <v>2479.6</v>
      </c>
      <c r="C10">
        <f>C2*CustoComponentesPorAno!C2</f>
        <v>2618.84</v>
      </c>
      <c r="D10">
        <f>D2*CustoComponentesPorAno!D2</f>
        <v>373.33</v>
      </c>
      <c r="E10">
        <f>E2*CustoComponentesPorAno!E2</f>
        <v>731.9</v>
      </c>
      <c r="F10">
        <f>F2*CustoComponentesPorAno!F2</f>
        <v>2676.8700000000003</v>
      </c>
      <c r="G10">
        <f>G2*CustoComponentesPorAno!G2</f>
        <v>2542.2600000000002</v>
      </c>
      <c r="H10">
        <f>H2*CustoComponentesPorAno!H2</f>
        <v>2332.54</v>
      </c>
      <c r="I10">
        <f>I2*CustoComponentesPorAno!I2</f>
        <v>1513.84</v>
      </c>
      <c r="J10">
        <f>J2*CustoComponentesPorAno!J2</f>
        <v>3734.3</v>
      </c>
      <c r="K10">
        <f>K2*CustoComponentesPorAno!K2</f>
        <v>363.3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3"/>
  <sheetViews>
    <sheetView workbookViewId="0">
      <selection activeCell="O8" sqref="O8"/>
    </sheetView>
  </sheetViews>
  <sheetFormatPr defaultRowHeight="15" x14ac:dyDescent="0.25"/>
  <cols>
    <col min="1" max="1" width="15.140625" bestFit="1" customWidth="1"/>
    <col min="2" max="2" width="11.5703125" bestFit="1" customWidth="1"/>
    <col min="3" max="3" width="11.7109375" bestFit="1" customWidth="1"/>
    <col min="4" max="11" width="12.5703125" bestFit="1" customWidth="1"/>
  </cols>
  <sheetData>
    <row r="1" spans="1:12" x14ac:dyDescent="0.25">
      <c r="A1" s="10" t="s">
        <v>19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t="s">
        <v>20</v>
      </c>
    </row>
    <row r="2" spans="1:12" x14ac:dyDescent="0.25">
      <c r="A2" s="10" t="s">
        <v>8</v>
      </c>
      <c r="B2" s="4">
        <v>309.95</v>
      </c>
      <c r="C2" s="3">
        <v>374.12</v>
      </c>
      <c r="D2" s="3">
        <v>373.33</v>
      </c>
      <c r="E2" s="3">
        <v>365.95</v>
      </c>
      <c r="F2" s="3">
        <v>382.41</v>
      </c>
      <c r="G2" s="3">
        <v>363.18</v>
      </c>
      <c r="H2" s="3">
        <v>333.22</v>
      </c>
      <c r="I2" s="3">
        <v>378.46</v>
      </c>
      <c r="J2" s="3">
        <v>373.43</v>
      </c>
      <c r="K2" s="3">
        <v>363.3</v>
      </c>
      <c r="L2" s="5">
        <f>SUM(B2:K2)</f>
        <v>3617.35</v>
      </c>
    </row>
    <row r="3" spans="1:12" x14ac:dyDescent="0.25">
      <c r="A3" s="10" t="s">
        <v>9</v>
      </c>
      <c r="B3" s="4">
        <v>203.61</v>
      </c>
      <c r="C3" s="3">
        <v>251.93</v>
      </c>
      <c r="D3" s="3">
        <v>227.56</v>
      </c>
      <c r="E3" s="3">
        <v>228.79</v>
      </c>
      <c r="F3" s="3">
        <v>218.44</v>
      </c>
      <c r="G3" s="3">
        <v>228.17</v>
      </c>
      <c r="H3" s="3">
        <v>236.6</v>
      </c>
      <c r="I3" s="3">
        <v>217.95</v>
      </c>
      <c r="J3" s="3">
        <v>245.52</v>
      </c>
      <c r="K3" s="3">
        <v>224.39</v>
      </c>
      <c r="L3" s="5">
        <f t="shared" ref="L3:L11" si="0">SUM(B3:K3)</f>
        <v>2282.96</v>
      </c>
    </row>
    <row r="4" spans="1:12" x14ac:dyDescent="0.25">
      <c r="A4" s="10" t="s">
        <v>10</v>
      </c>
      <c r="B4" s="4">
        <v>244.01</v>
      </c>
      <c r="C4" s="3">
        <v>285.77</v>
      </c>
      <c r="D4" s="3">
        <v>298.27999999999997</v>
      </c>
      <c r="E4" s="3">
        <v>295.27</v>
      </c>
      <c r="F4" s="3">
        <v>263.54000000000002</v>
      </c>
      <c r="G4" s="3">
        <v>308.37</v>
      </c>
      <c r="H4" s="3">
        <v>293.79000000000002</v>
      </c>
      <c r="I4" s="3">
        <v>291.7</v>
      </c>
      <c r="J4" s="3">
        <v>261.41000000000003</v>
      </c>
      <c r="K4" s="3">
        <v>301.45999999999998</v>
      </c>
      <c r="L4" s="5">
        <f t="shared" si="0"/>
        <v>2843.5999999999995</v>
      </c>
    </row>
    <row r="5" spans="1:12" x14ac:dyDescent="0.25">
      <c r="A5" s="10" t="s">
        <v>11</v>
      </c>
      <c r="B5" s="4">
        <v>221.66</v>
      </c>
      <c r="C5" s="3">
        <v>259.13</v>
      </c>
      <c r="D5" s="3">
        <v>267.48</v>
      </c>
      <c r="E5" s="3">
        <v>260.33</v>
      </c>
      <c r="F5" s="3">
        <v>264.29000000000002</v>
      </c>
      <c r="G5" s="3">
        <v>253.62</v>
      </c>
      <c r="H5" s="3">
        <v>277.55</v>
      </c>
      <c r="I5" s="3">
        <v>240.24</v>
      </c>
      <c r="J5" s="3">
        <v>275.19</v>
      </c>
      <c r="K5" s="3">
        <v>258.39999999999998</v>
      </c>
      <c r="L5" s="5">
        <f t="shared" si="0"/>
        <v>2577.89</v>
      </c>
    </row>
    <row r="6" spans="1:12" x14ac:dyDescent="0.25">
      <c r="A6" s="10" t="s">
        <v>12</v>
      </c>
      <c r="B6" s="4">
        <v>345.93</v>
      </c>
      <c r="C6" s="3">
        <v>417.87</v>
      </c>
      <c r="D6" s="3">
        <v>421.96</v>
      </c>
      <c r="E6" s="3">
        <v>438.64</v>
      </c>
      <c r="F6" s="3">
        <v>436.07</v>
      </c>
      <c r="G6" s="3">
        <v>373.77</v>
      </c>
      <c r="H6" s="3">
        <v>370.65</v>
      </c>
      <c r="I6" s="3">
        <v>379.07</v>
      </c>
      <c r="J6" s="3">
        <v>438.46</v>
      </c>
      <c r="K6" s="3">
        <v>377.79</v>
      </c>
      <c r="L6" s="5">
        <f t="shared" si="0"/>
        <v>4000.2100000000005</v>
      </c>
    </row>
    <row r="7" spans="1:12" x14ac:dyDescent="0.25">
      <c r="A7" s="10" t="s">
        <v>13</v>
      </c>
      <c r="B7" s="4">
        <v>216.21</v>
      </c>
      <c r="C7" s="3">
        <v>257.43</v>
      </c>
      <c r="D7" s="3">
        <v>232.46</v>
      </c>
      <c r="E7" s="3">
        <v>238.43</v>
      </c>
      <c r="F7" s="3">
        <v>249.93</v>
      </c>
      <c r="G7" s="3">
        <v>273.26</v>
      </c>
      <c r="H7" s="3">
        <v>262.51</v>
      </c>
      <c r="I7" s="3">
        <v>260.16000000000003</v>
      </c>
      <c r="J7" s="3">
        <v>234.5</v>
      </c>
      <c r="K7" s="3">
        <v>233.73</v>
      </c>
      <c r="L7" s="5">
        <f t="shared" si="0"/>
        <v>2458.6200000000003</v>
      </c>
    </row>
    <row r="8" spans="1:12" x14ac:dyDescent="0.25">
      <c r="A8" s="10" t="s">
        <v>14</v>
      </c>
      <c r="B8" s="4">
        <v>185.45</v>
      </c>
      <c r="C8" s="3">
        <v>227.08</v>
      </c>
      <c r="D8" s="3">
        <v>211.24</v>
      </c>
      <c r="E8" s="3">
        <v>218.28</v>
      </c>
      <c r="F8" s="3">
        <v>208.08</v>
      </c>
      <c r="G8" s="3">
        <v>231.18</v>
      </c>
      <c r="H8" s="3">
        <v>227.54</v>
      </c>
      <c r="I8" s="3">
        <v>213.89</v>
      </c>
      <c r="J8" s="3">
        <v>225.1</v>
      </c>
      <c r="K8" s="3">
        <v>204.53</v>
      </c>
      <c r="L8" s="5">
        <f t="shared" si="0"/>
        <v>2152.37</v>
      </c>
    </row>
    <row r="9" spans="1:12" x14ac:dyDescent="0.25">
      <c r="A9" s="10" t="s">
        <v>15</v>
      </c>
      <c r="B9" s="4">
        <v>271.18</v>
      </c>
      <c r="C9" s="3">
        <v>335.13</v>
      </c>
      <c r="D9" s="3">
        <v>314.58</v>
      </c>
      <c r="E9" s="3">
        <v>311.87</v>
      </c>
      <c r="F9" s="3">
        <v>327.84</v>
      </c>
      <c r="G9" s="3">
        <v>294.08</v>
      </c>
      <c r="H9" s="3">
        <v>321.25</v>
      </c>
      <c r="I9" s="3">
        <v>343.28</v>
      </c>
      <c r="J9" s="3">
        <v>338</v>
      </c>
      <c r="K9" s="3">
        <v>303.31</v>
      </c>
      <c r="L9" s="5">
        <f t="shared" si="0"/>
        <v>3160.5199999999991</v>
      </c>
    </row>
    <row r="10" spans="1:12" x14ac:dyDescent="0.25">
      <c r="A10" s="10" t="s">
        <v>16</v>
      </c>
      <c r="B10" s="4">
        <v>147.53</v>
      </c>
      <c r="C10" s="3">
        <v>168.69</v>
      </c>
      <c r="D10" s="3">
        <v>166.57</v>
      </c>
      <c r="E10" s="3">
        <v>168.59</v>
      </c>
      <c r="F10" s="3">
        <v>171.43</v>
      </c>
      <c r="G10" s="3">
        <v>176.95</v>
      </c>
      <c r="H10" s="3">
        <v>175.68</v>
      </c>
      <c r="I10" s="3">
        <v>163.51</v>
      </c>
      <c r="J10" s="3">
        <v>175.37</v>
      </c>
      <c r="K10" s="3">
        <v>182.57</v>
      </c>
      <c r="L10" s="5">
        <f t="shared" si="0"/>
        <v>1696.89</v>
      </c>
    </row>
    <row r="11" spans="1:12" x14ac:dyDescent="0.25">
      <c r="A11" s="10" t="s">
        <v>17</v>
      </c>
      <c r="B11" s="4">
        <v>297.16000000000003</v>
      </c>
      <c r="C11" s="3">
        <v>323.27999999999997</v>
      </c>
      <c r="D11" s="3">
        <v>351.69</v>
      </c>
      <c r="E11" s="3">
        <v>330.76</v>
      </c>
      <c r="F11" s="3">
        <v>334.1</v>
      </c>
      <c r="G11" s="3">
        <v>352.85</v>
      </c>
      <c r="H11" s="3">
        <v>375.31</v>
      </c>
      <c r="I11" s="3">
        <v>339.9</v>
      </c>
      <c r="J11" s="3">
        <v>360.33</v>
      </c>
      <c r="K11" s="3">
        <v>359.71</v>
      </c>
      <c r="L11" s="5">
        <f t="shared" si="0"/>
        <v>3425.09</v>
      </c>
    </row>
    <row r="14" spans="1:1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2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2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2:1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2:11" x14ac:dyDescent="0.25">
      <c r="B18" s="5"/>
      <c r="C18" s="5"/>
      <c r="J18" s="5"/>
      <c r="K18" s="5"/>
    </row>
    <row r="19" spans="2:1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2:1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2:1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2:1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2:1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Tabela Final</vt:lpstr>
      <vt:lpstr>ValorMedioVendaporAno</vt:lpstr>
      <vt:lpstr>VendasPorAno</vt:lpstr>
      <vt:lpstr>ComponentesPorModelo</vt:lpstr>
      <vt:lpstr>CustoComponentesPorAno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Silva</dc:creator>
  <cp:lastModifiedBy>Braian Smarzaro</cp:lastModifiedBy>
  <dcterms:created xsi:type="dcterms:W3CDTF">2020-08-24T11:47:55Z</dcterms:created>
  <dcterms:modified xsi:type="dcterms:W3CDTF">2020-08-30T20:44:25Z</dcterms:modified>
</cp:coreProperties>
</file>