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for Business\Commodity Analytics Cloud\Credit Risk\"/>
    </mc:Choice>
  </mc:AlternateContent>
  <xr:revisionPtr revIDLastSave="0" documentId="8_{7B195BA6-65FD-48A5-9952-C7F58F58B9EF}" xr6:coauthVersionLast="36" xr6:coauthVersionMax="36" xr10:uidLastSave="{00000000-0000-0000-0000-000000000000}"/>
  <bookViews>
    <workbookView xWindow="0" yWindow="0" windowWidth="20400" windowHeight="7545" tabRatio="789" activeTab="4" xr2:uid="{20CB0D2D-31BF-4113-854A-5F0C60D86233}"/>
  </bookViews>
  <sheets>
    <sheet name="Math Model" sheetId="5" r:id="rId1"/>
    <sheet name="Counterparty Group scenario" sheetId="3" r:id="rId2"/>
    <sheet name="Charting" sheetId="7" r:id="rId3"/>
    <sheet name="Sale Contract Creation" sheetId="6" r:id="rId4"/>
    <sheet name="C1" sheetId="8" r:id="rId5"/>
    <sheet name="C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5" i="8" l="1"/>
  <c r="U22" i="8"/>
  <c r="U21" i="8"/>
  <c r="U20" i="8"/>
  <c r="U16" i="8"/>
  <c r="U14" i="8"/>
  <c r="Q13" i="8"/>
  <c r="T13" i="8"/>
  <c r="U13" i="8" s="1"/>
  <c r="J22" i="8"/>
  <c r="Q22" i="8" s="1"/>
  <c r="Q14" i="8"/>
  <c r="O5" i="8"/>
  <c r="P6" i="8"/>
  <c r="Q6" i="8" s="1"/>
  <c r="J23" i="10" l="1"/>
  <c r="H25" i="10"/>
  <c r="L24" i="10"/>
  <c r="L25" i="10" s="1"/>
  <c r="J20" i="10"/>
  <c r="J16" i="10"/>
  <c r="J15" i="10"/>
  <c r="J4" i="10"/>
  <c r="J25" i="10" s="1"/>
  <c r="J20" i="8"/>
  <c r="Q20" i="8" s="1"/>
  <c r="J4" i="8"/>
  <c r="J16" i="8"/>
  <c r="Q16" i="8" s="1"/>
  <c r="Q25" i="8" l="1"/>
  <c r="M4" i="8"/>
  <c r="K25" i="10"/>
  <c r="K43" i="7"/>
  <c r="I43" i="7"/>
  <c r="L43" i="7" s="1"/>
  <c r="O42" i="7"/>
  <c r="M41" i="7"/>
  <c r="M40" i="7"/>
  <c r="N42" i="7" s="1"/>
  <c r="M39" i="7"/>
  <c r="M36" i="7"/>
  <c r="N37" i="7" s="1"/>
  <c r="N35" i="7"/>
  <c r="M34" i="7"/>
  <c r="M32" i="7"/>
  <c r="N33" i="7" s="1"/>
  <c r="M29" i="7"/>
  <c r="M28" i="7"/>
  <c r="M27" i="7"/>
  <c r="M26" i="7"/>
  <c r="N30" i="7" s="1"/>
  <c r="N43" i="7" l="1"/>
  <c r="O43" i="7" s="1"/>
  <c r="O46" i="7" s="1"/>
  <c r="D96" i="5" l="1"/>
  <c r="D51" i="5"/>
  <c r="E111" i="5" l="1"/>
  <c r="E85" i="5"/>
  <c r="E110" i="5" s="1"/>
  <c r="A47" i="5"/>
  <c r="A48" i="5" s="1"/>
  <c r="D32" i="5"/>
  <c r="D33" i="5"/>
  <c r="A41" i="5" l="1"/>
  <c r="A51" i="5" s="1"/>
  <c r="A42" i="5"/>
  <c r="A52" i="5" s="1"/>
  <c r="A40" i="5"/>
  <c r="B28" i="3"/>
  <c r="B30" i="3" s="1"/>
  <c r="B31" i="3"/>
  <c r="B29" i="3"/>
  <c r="A49" i="5" l="1"/>
  <c r="A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Gaurav Shah</author>
  </authors>
  <commentList>
    <comment ref="Q13" authorId="0" shapeId="0" xr:uid="{8F091201-2FBC-4571-92F6-295CBA87C262}">
      <text>
        <r>
          <rPr>
            <b/>
            <sz val="9"/>
            <color indexed="81"/>
            <rFont val="Tahoma"/>
            <family val="2"/>
          </rPr>
          <t>Gaurav Shah:</t>
        </r>
        <r>
          <rPr>
            <sz val="9"/>
            <color indexed="81"/>
            <rFont val="Tahoma"/>
            <family val="2"/>
          </rPr>
          <t xml:space="preserve">
assuming the TCCR maps to this temp limit </t>
        </r>
      </text>
    </comment>
    <comment ref="Q14" authorId="0" shapeId="0" xr:uid="{74F3F114-FC88-428F-93F2-B1398A262496}">
      <text>
        <r>
          <rPr>
            <b/>
            <sz val="9"/>
            <color indexed="81"/>
            <rFont val="Tahoma"/>
            <family val="2"/>
          </rPr>
          <t>Gaurav Shah:</t>
        </r>
        <r>
          <rPr>
            <sz val="9"/>
            <color indexed="81"/>
            <rFont val="Tahoma"/>
            <family val="2"/>
          </rPr>
          <t xml:space="preserve">
assuming the TCCR maps to this temp limit </t>
        </r>
      </text>
    </comment>
    <comment ref="Q16" authorId="0" shapeId="0" xr:uid="{28C04153-0239-4550-B368-69E7F2790F3A}">
      <text>
        <r>
          <rPr>
            <b/>
            <sz val="9"/>
            <color indexed="81"/>
            <rFont val="Tahoma"/>
            <family val="2"/>
          </rPr>
          <t>Gaurav Shah:</t>
        </r>
        <r>
          <rPr>
            <sz val="9"/>
            <color indexed="81"/>
            <rFont val="Tahoma"/>
            <family val="2"/>
          </rPr>
          <t xml:space="preserve">
assuming the TCCR maps to this temp limit </t>
        </r>
      </text>
    </comment>
    <comment ref="Q20" authorId="0" shapeId="0" xr:uid="{D309DFA3-24DF-496A-BB30-19F059075D74}">
      <text>
        <r>
          <rPr>
            <b/>
            <sz val="9"/>
            <color indexed="81"/>
            <rFont val="Tahoma"/>
            <family val="2"/>
          </rPr>
          <t>Gaurav Shah:</t>
        </r>
        <r>
          <rPr>
            <sz val="9"/>
            <color indexed="81"/>
            <rFont val="Tahoma"/>
            <family val="2"/>
          </rPr>
          <t xml:space="preserve">
assuming the TCCR maps to this pool limit </t>
        </r>
      </text>
    </comment>
    <comment ref="Q22" authorId="0" shapeId="0" xr:uid="{42BA0790-D513-4C7C-8903-879DB3732D33}">
      <text>
        <r>
          <rPr>
            <b/>
            <sz val="9"/>
            <color indexed="81"/>
            <rFont val="Tahoma"/>
            <family val="2"/>
          </rPr>
          <t>Gaurav Shah:</t>
        </r>
        <r>
          <rPr>
            <sz val="9"/>
            <color indexed="81"/>
            <rFont val="Tahoma"/>
            <family val="2"/>
          </rPr>
          <t xml:space="preserve">
assuming the TCCR maps to this pool limit </t>
        </r>
      </text>
    </comment>
  </commentList>
</comments>
</file>

<file path=xl/sharedStrings.xml><?xml version="1.0" encoding="utf-8"?>
<sst xmlns="http://schemas.openxmlformats.org/spreadsheetml/2006/main" count="796" uniqueCount="205">
  <si>
    <t>Active</t>
  </si>
  <si>
    <t>+ Value of Active Sales Contracts not Planned​</t>
  </si>
  <si>
    <t>+ Value of Planned but not executed shipments​</t>
  </si>
  <si>
    <t>+ Value of Shipped but not invoiced​</t>
  </si>
  <si>
    <t>+ Value of Invoiced but not paid​</t>
  </si>
  <si>
    <t>- Amount Prepaid but not utilized​</t>
  </si>
  <si>
    <t>Counterparty Group</t>
  </si>
  <si>
    <t>Counterparty</t>
  </si>
  <si>
    <t>First Metals</t>
  </si>
  <si>
    <t>First Metals SA</t>
  </si>
  <si>
    <t>First Metals Kenya</t>
  </si>
  <si>
    <t>First Metals Uganda</t>
  </si>
  <si>
    <t>Counteparty Maintenance</t>
  </si>
  <si>
    <t>Limit Maintenance</t>
  </si>
  <si>
    <t>Counterparty Group/Name</t>
  </si>
  <si>
    <t>Credit Limit Source</t>
  </si>
  <si>
    <t>Credit Limit Type</t>
  </si>
  <si>
    <t>Period</t>
  </si>
  <si>
    <t>Limit Status</t>
  </si>
  <si>
    <t>Reference</t>
  </si>
  <si>
    <t>Coverage Percentage</t>
  </si>
  <si>
    <t>Max. Payment Term</t>
  </si>
  <si>
    <t>Credendo</t>
  </si>
  <si>
    <t>Contract (Full Term)</t>
  </si>
  <si>
    <t>Credit Limit</t>
  </si>
  <si>
    <t>Temporary</t>
  </si>
  <si>
    <t>Own Risk</t>
  </si>
  <si>
    <t>Limit</t>
  </si>
  <si>
    <t>01-04-2019 to 01-10-2019</t>
  </si>
  <si>
    <t>Amount (USD)</t>
  </si>
  <si>
    <t>SC-1</t>
  </si>
  <si>
    <t>Exposure</t>
  </si>
  <si>
    <t>Transaction Value</t>
  </si>
  <si>
    <t>Type</t>
  </si>
  <si>
    <t>Total Limit</t>
  </si>
  <si>
    <t>Total Exposure</t>
  </si>
  <si>
    <t>Available Limit</t>
  </si>
  <si>
    <t>Transaction Request</t>
  </si>
  <si>
    <t>Hence, credit risk check is success.</t>
  </si>
  <si>
    <t>Now, when in TRM a Sale Contract is being created for First Metals Kenya Counterparty, for lets say USD 40,000.00, the Credit Risk App will consider Limits and Expsore as follows:</t>
  </si>
  <si>
    <t>Counterparty Name</t>
  </si>
  <si>
    <t>CCR Ref. No.</t>
  </si>
  <si>
    <t>TRM Operation</t>
  </si>
  <si>
    <t>Contract Creation</t>
  </si>
  <si>
    <t>Ref. No.</t>
  </si>
  <si>
    <t>SC-2</t>
  </si>
  <si>
    <t>Decision Ref. No.</t>
  </si>
  <si>
    <t>DEC-REF-1</t>
  </si>
  <si>
    <t>TRM Transaction</t>
  </si>
  <si>
    <t>Buy/Sell</t>
  </si>
  <si>
    <t>TRM Expsoure</t>
  </si>
  <si>
    <t>Sell</t>
  </si>
  <si>
    <t>Value (USD)</t>
  </si>
  <si>
    <t>Exposure Type</t>
  </si>
  <si>
    <t>CCR-1</t>
  </si>
  <si>
    <t>Result</t>
  </si>
  <si>
    <t>Success</t>
  </si>
  <si>
    <t>01-Apr-2019 to 01-Oct-2019</t>
  </si>
  <si>
    <t>01-Mar-2019 to 01-Aug-2019</t>
  </si>
  <si>
    <t>New Order but not planned</t>
  </si>
  <si>
    <t>Pending Shipment and Invoice</t>
  </si>
  <si>
    <t>Pending Payment</t>
  </si>
  <si>
    <t>On the TRM side, some planning activities are done. The Exposure now looks like</t>
  </si>
  <si>
    <t>CCR-2</t>
  </si>
  <si>
    <t>CCR-3</t>
  </si>
  <si>
    <t>No CP Exposure yet</t>
  </si>
  <si>
    <t>Limit Ref. No.</t>
  </si>
  <si>
    <t>LM-1</t>
  </si>
  <si>
    <t>LM-4</t>
  </si>
  <si>
    <t>LM-2</t>
  </si>
  <si>
    <t>LM-3</t>
  </si>
  <si>
    <t>Limits considered in this</t>
  </si>
  <si>
    <t>Qualified are LM-2, LM-3, LM-4. Effective is LM-4</t>
  </si>
  <si>
    <t>Failure by 10,000.00</t>
  </si>
  <si>
    <t>TRM Transaction - Retry</t>
  </si>
  <si>
    <r>
      <t>01-Apr-2019 to 01-</t>
    </r>
    <r>
      <rPr>
        <b/>
        <sz val="11"/>
        <color theme="5" tint="-0.249977111117893"/>
        <rFont val="Calibri"/>
        <family val="2"/>
        <scheme val="minor"/>
      </rPr>
      <t>Nov-2019</t>
    </r>
  </si>
  <si>
    <t>Failure by 50,000.00</t>
  </si>
  <si>
    <t>CCR-4</t>
  </si>
  <si>
    <t>CCR-5</t>
  </si>
  <si>
    <r>
      <t>01-Apr-2019 to 01-</t>
    </r>
    <r>
      <rPr>
        <b/>
        <sz val="11"/>
        <color theme="5" tint="-0.249977111117893"/>
        <rFont val="Calibri"/>
        <family val="2"/>
        <scheme val="minor"/>
      </rPr>
      <t>Sep-2019</t>
    </r>
  </si>
  <si>
    <t>SC-3</t>
  </si>
  <si>
    <t>Credit Risk App Check Logs</t>
  </si>
  <si>
    <t>CCR-6</t>
  </si>
  <si>
    <t>Failure by 18,000.00</t>
  </si>
  <si>
    <t>Qualified are LM-2, LM-3, LM-4.</t>
  </si>
  <si>
    <t xml:space="preserve">Qualified are LM-2, LM-4. </t>
  </si>
  <si>
    <t xml:space="preserve">Qualified are LM-2, LM-3, LM-4. </t>
  </si>
  <si>
    <t>Qualified are LM-2, LM-4.</t>
  </si>
  <si>
    <t>SC-2.1</t>
  </si>
  <si>
    <t>SC-2.2</t>
  </si>
  <si>
    <t>SC-2.3</t>
  </si>
  <si>
    <t>New Contract Creation</t>
  </si>
  <si>
    <t>CP Exposure = CPE, Limit Maintenance = LM, Counterparty Maintenance = CM, Credit Check Request = CCR</t>
  </si>
  <si>
    <t>Following is to be done:</t>
  </si>
  <si>
    <t>LIMITS  ---- (A)</t>
  </si>
  <si>
    <t>Group the limits by the Limit Group</t>
  </si>
  <si>
    <t>Pre Booked Limits by Counterparty Group, Counterparty, Decision Ref. No. and Limit Ref. No.</t>
  </si>
  <si>
    <t>EXPOSURE ---- (B)</t>
  </si>
  <si>
    <t>Calculation Steps when (TCCR.Opeartion = Contract Creation) &amp; (TCCR.Contract Type = Sale)</t>
  </si>
  <si>
    <t>If Calculation condition met</t>
  </si>
  <si>
    <t>If Condition not met</t>
  </si>
  <si>
    <t>CCCR.Result</t>
  </si>
  <si>
    <t>CCCR. Description</t>
  </si>
  <si>
    <t>CCCR.BlockType
(applicable only when Result = "Failure")</t>
  </si>
  <si>
    <t>Credit check is successful.</t>
  </si>
  <si>
    <t>Failure</t>
  </si>
  <si>
    <t>Contract creation not allowed as the Countparty is in Delivery Stop.</t>
  </si>
  <si>
    <t>Hard Block</t>
  </si>
  <si>
    <t>Contract creation not allowed as the Countparty is in Automatic Suspension.</t>
  </si>
  <si>
    <t>Soft Block</t>
  </si>
  <si>
    <t>Allow Creation SC</t>
  </si>
  <si>
    <t>Go to next step</t>
  </si>
  <si>
    <t>Fetch record where TCCR. Counterparty Name = CM. Counterparty
If CM.CRM Status = Delivery Stop</t>
  </si>
  <si>
    <t>Fetch record where TCCR. Counterparty Name = CM. Counterparty
If CM.CRM Status = Automatic Suspension</t>
  </si>
  <si>
    <t>Fetch record where TCCR. Counterparty Name = CM. Counterparty
If No records found 
OR
If CM.CRM Status = Inactive</t>
  </si>
  <si>
    <t>Contract creation not allowed as the Countparty is in Inactive/Not available.</t>
  </si>
  <si>
    <t>Fetch records from LM, where LM. Counterparty Group/Name = TCCR. Counterparty Name OR Counterparty Group. If no records found</t>
  </si>
  <si>
    <t>There are no Credit limit maintained for this counterparty. Kindly contact CMD</t>
  </si>
  <si>
    <t>Fetch records from CPE, where CPE. CP Name = TCCR. CP Name/ TCCR. Group's CP Name</t>
  </si>
  <si>
    <t>Do the charting of the table of the Limits, Exposure and Credit Check Amount. Charting logic is given in a separate sheet</t>
  </si>
  <si>
    <t>There are for purposes of calculation 3 Limit Groups:</t>
  </si>
  <si>
    <t>Pre Booked Limits - The Contract (Full Term) and Contact (Partial Term)</t>
  </si>
  <si>
    <t>Temporary Limits - The Temporary</t>
  </si>
  <si>
    <t>Pool Limits - The Credit Limit, Top Up and Own Limit</t>
  </si>
  <si>
    <t>Fetch ALL the "Active" limits from the Limit Maintenance menu for the Counterparty, Counterparty Group and the Counterparty Group's Counterparties.</t>
  </si>
  <si>
    <t>Temporary Limits by Counterparty Group, Counterparty and Shipment From Date and Shipment To Date</t>
  </si>
  <si>
    <t>Pool Limits by Counterparty Group, Counterparty</t>
  </si>
  <si>
    <t>Filter the Exposures where Contract Type = Sale</t>
  </si>
  <si>
    <t xml:space="preserve">Group the CP Exposure by Decision Ref. No., Limit Ref. No., Counterparty Group, Counterparty, Contract Ref. No. </t>
  </si>
  <si>
    <t>Allocate the CP Exposure to the applicable Limits</t>
  </si>
  <si>
    <t>Credit Calculation ---- (C )</t>
  </si>
  <si>
    <t>Limit Type</t>
  </si>
  <si>
    <t>Contract Ref. No.</t>
  </si>
  <si>
    <t>From Period</t>
  </si>
  <si>
    <t>To Period</t>
  </si>
  <si>
    <t>LM</t>
  </si>
  <si>
    <t>CPE</t>
  </si>
  <si>
    <t>Balance</t>
  </si>
  <si>
    <t>TCCR.Amount</t>
  </si>
  <si>
    <t>CP-1</t>
  </si>
  <si>
    <t>Contract (Partial Term)</t>
  </si>
  <si>
    <t>CP-2</t>
  </si>
  <si>
    <t>DEC-REF-2</t>
  </si>
  <si>
    <t xml:space="preserve">Prebooked Sub-total </t>
  </si>
  <si>
    <t xml:space="preserve">Temporary Sub-total </t>
  </si>
  <si>
    <t>CPG</t>
  </si>
  <si>
    <t>Credit Limit, Top Up and Own Limit</t>
  </si>
  <si>
    <t xml:space="preserve">Pool Sub-total </t>
  </si>
  <si>
    <t>First map CPE amounts where (CPE. Decision Ref. No. = LM. Decision Ref. No. ) AND (LM. CPG/Name = CPE. CP Name or CPE. CP Group)</t>
  </si>
  <si>
    <t>Second map CPE amounts where (CPE records Shipment From and To Date, fall within the Temporary Limit's from and to Date) AND (LM. CPG/Name = CPE. CP Name or CPE. CP Group)</t>
  </si>
  <si>
    <t>Third map the CPE amounts where (LM. CPG/Name = CPE. CP Name or CPE. CP Group)</t>
  </si>
  <si>
    <t>If TCCR. Decision Ref. No. is NOT Null, chart the TCCR Amount. If the Decision Ref. No. of the LM has:
LM. CLSource = Credendo and LM.CLType = Contract (Full Term) or Contract (Partial Term) AND
LM. Amount - CPE. Amount - TCCR. Amount &lt; 0</t>
  </si>
  <si>
    <t>Counterparty has insufficient credit of &lt;mod[insufficient amount]&gt;. Contract  will be Saved As Draft. Kindly contact Trader/CMD</t>
  </si>
  <si>
    <t>If TCCR. Decision Ref. No. is NOT Null OR Null, chart the TCCR Amount. 
If LM. Amount - CPE. Amount - TCCR. Amount &lt; 0 AND
TCCR. Derived Payment Terms = LC</t>
  </si>
  <si>
    <t>If TCCR. Decision Ref. No. is NOT Null OR Null, chart the TCCR Amount. 
If LM. Amount - CPE. Amount - TCCR. Amount &lt; 0 AND
TCCR. Derived Payment Terms = PP</t>
  </si>
  <si>
    <t>If TCCR. Decision Ref. No. is NOT Null OR Null, chart the TCCR Amount. 
If LM. Amount - CPE. Amount - TCCR. Amount &lt; 0 AND
TCCR. Derived Payment Terms = Others</t>
  </si>
  <si>
    <t>Counterparty has insufficient credit of &lt;mod[insufficient amount]&gt;, however Contract is created.</t>
  </si>
  <si>
    <t>If TCCR. Decision Ref. No. is NOT Null, chart the TCCR Amount. If the Decision Ref. No. of the LM has:
LM. CLSource = Credendo and LM.CLType = Contract (Full Term) or Contract (Partial Term) AND
LM. Amount - CPE. Amount - TCCR. Amount &gt; 0</t>
  </si>
  <si>
    <t>Limit Source</t>
  </si>
  <si>
    <t>DEC-REF-3</t>
  </si>
  <si>
    <t>DEC-REF-4</t>
  </si>
  <si>
    <t>Top Up</t>
  </si>
  <si>
    <t>Own Limit</t>
  </si>
  <si>
    <t>With Dec. Ref. No. in TCCR</t>
  </si>
  <si>
    <t>Exposure Data</t>
  </si>
  <si>
    <t>Contract Ref. item No.</t>
  </si>
  <si>
    <t>Amount</t>
  </si>
  <si>
    <t>SC-1.1</t>
  </si>
  <si>
    <t>SC-1.2</t>
  </si>
  <si>
    <t>CP-3</t>
  </si>
  <si>
    <t>SC-3.1</t>
  </si>
  <si>
    <t>Dec. Ref. No.</t>
  </si>
  <si>
    <t>CP-4</t>
  </si>
  <si>
    <t>SC-4.1</t>
  </si>
  <si>
    <t>XXX</t>
  </si>
  <si>
    <t>DEC-REF-5</t>
  </si>
  <si>
    <t>xx</t>
  </si>
  <si>
    <t>already charted</t>
  </si>
  <si>
    <t>DEC-REF-6</t>
  </si>
  <si>
    <t>Priority</t>
  </si>
  <si>
    <t>CP Name</t>
  </si>
  <si>
    <t>CP Group</t>
  </si>
  <si>
    <t>Credendo, Own Risk</t>
  </si>
  <si>
    <t>CFT, CPT, T, CL, OL, TU</t>
  </si>
  <si>
    <t>not charted</t>
  </si>
  <si>
    <t>Open C</t>
  </si>
  <si>
    <t>Ship</t>
  </si>
  <si>
    <t>Inv</t>
  </si>
  <si>
    <t>CP-7</t>
  </si>
  <si>
    <t>SC-5.1</t>
  </si>
  <si>
    <t>TCCR.Amount
(With Dec. Ref. No. in TCCR not matching with Limits)</t>
  </si>
  <si>
    <t>TCCR-1</t>
  </si>
  <si>
    <t>TCCR-2</t>
  </si>
  <si>
    <t>TCCR-4</t>
  </si>
  <si>
    <t>TCCR.Amount
(With Dec. Ref. No. in TCCR matching = DEC-REF-2 and CPN/G)</t>
  </si>
  <si>
    <t>TCCR.Amount
(With Dec. Ref. No. in TCCR matching = DEC-REF-1 and CP)</t>
  </si>
  <si>
    <t>TCCR-6</t>
  </si>
  <si>
    <t>TCCR-7</t>
  </si>
  <si>
    <t>TCCR.Amount
(With Dec. Ref. No. in TCCR matching = DEC-REF-3 and CPN/G)</t>
  </si>
  <si>
    <t>charted</t>
  </si>
  <si>
    <t>not charted in pre booked, but charted in pool</t>
  </si>
  <si>
    <t>Output</t>
  </si>
  <si>
    <t xml:space="preserve">Send insufficient msg </t>
  </si>
  <si>
    <t>Hard Block - Give message (because TCCR had Dec. Ref. and no match found)</t>
  </si>
  <si>
    <t>TCCR.Amount
(No decision ref. 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</si>
</sst>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2" tint="-0.899990844447157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3" borderId="0" xfId="0" applyFont="1" applyFill="1"/>
    <xf numFmtId="4" fontId="0" fillId="0" borderId="1" xfId="0" applyNumberFormat="1" applyBorder="1"/>
    <xf numFmtId="15" fontId="0" fillId="0" borderId="1" xfId="0" applyNumberFormat="1" applyBorder="1"/>
    <xf numFmtId="4" fontId="1" fillId="0" borderId="1" xfId="0" applyNumberFormat="1" applyFont="1" applyBorder="1"/>
    <xf numFmtId="0" fontId="1" fillId="3" borderId="2" xfId="0" applyFont="1" applyFill="1" applyBorder="1"/>
    <xf numFmtId="0" fontId="0" fillId="2" borderId="0" xfId="0" applyFill="1"/>
    <xf numFmtId="0" fontId="4" fillId="0" borderId="3" xfId="0" applyFont="1" applyFill="1" applyBorder="1"/>
    <xf numFmtId="0" fontId="2" fillId="0" borderId="0" xfId="0" applyFont="1" applyFill="1"/>
    <xf numFmtId="0" fontId="0" fillId="0" borderId="4" xfId="0" applyBorder="1"/>
    <xf numFmtId="4" fontId="0" fillId="0" borderId="4" xfId="0" applyNumberFormat="1" applyBorder="1"/>
    <xf numFmtId="15" fontId="0" fillId="0" borderId="4" xfId="0" applyNumberFormat="1" applyBorder="1"/>
    <xf numFmtId="0" fontId="0" fillId="0" borderId="5" xfId="0" applyBorder="1"/>
    <xf numFmtId="0" fontId="0" fillId="0" borderId="6" xfId="0" applyBorder="1"/>
    <xf numFmtId="4" fontId="0" fillId="0" borderId="6" xfId="0" applyNumberFormat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Fill="1" applyBorder="1"/>
    <xf numFmtId="0" fontId="0" fillId="0" borderId="4" xfId="0" applyFill="1" applyBorder="1"/>
    <xf numFmtId="0" fontId="3" fillId="0" borderId="4" xfId="0" applyFont="1" applyFill="1" applyBorder="1"/>
    <xf numFmtId="4" fontId="5" fillId="0" borderId="4" xfId="0" applyNumberFormat="1" applyFont="1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4" borderId="0" xfId="0" applyFont="1" applyFill="1"/>
    <xf numFmtId="0" fontId="0" fillId="4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6" fillId="6" borderId="20" xfId="0" applyFont="1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/>
    </xf>
    <xf numFmtId="0" fontId="0" fillId="6" borderId="18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 wrapText="1"/>
    </xf>
    <xf numFmtId="0" fontId="0" fillId="6" borderId="24" xfId="0" applyFill="1" applyBorder="1" applyAlignment="1">
      <alignment horizontal="left" vertical="top" wrapText="1"/>
    </xf>
    <xf numFmtId="0" fontId="0" fillId="6" borderId="25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/>
    </xf>
    <xf numFmtId="0" fontId="1" fillId="6" borderId="18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7" borderId="27" xfId="0" applyFill="1" applyBorder="1" applyAlignment="1">
      <alignment vertical="top"/>
    </xf>
    <xf numFmtId="17" fontId="0" fillId="7" borderId="27" xfId="0" applyNumberFormat="1" applyFill="1" applyBorder="1" applyAlignment="1">
      <alignment vertical="top"/>
    </xf>
    <xf numFmtId="17" fontId="0" fillId="7" borderId="28" xfId="0" applyNumberFormat="1" applyFill="1" applyBorder="1" applyAlignment="1">
      <alignment vertical="top"/>
    </xf>
    <xf numFmtId="17" fontId="0" fillId="7" borderId="29" xfId="0" applyNumberFormat="1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7" fontId="0" fillId="7" borderId="31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9" xfId="0" applyBorder="1" applyAlignment="1">
      <alignment vertical="top"/>
    </xf>
    <xf numFmtId="0" fontId="0" fillId="7" borderId="34" xfId="0" applyFill="1" applyBorder="1" applyAlignment="1">
      <alignment vertical="top"/>
    </xf>
    <xf numFmtId="17" fontId="0" fillId="7" borderId="34" xfId="0" applyNumberFormat="1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35" xfId="0" applyBorder="1" applyAlignment="1">
      <alignment vertical="top"/>
    </xf>
    <xf numFmtId="0" fontId="0" fillId="7" borderId="36" xfId="0" applyFill="1" applyBorder="1" applyAlignment="1">
      <alignment vertical="top"/>
    </xf>
    <xf numFmtId="17" fontId="0" fillId="7" borderId="36" xfId="0" applyNumberFormat="1" applyFill="1" applyBorder="1" applyAlignment="1">
      <alignment vertical="top"/>
    </xf>
    <xf numFmtId="0" fontId="0" fillId="0" borderId="36" xfId="0" applyBorder="1" applyAlignment="1">
      <alignment vertical="top"/>
    </xf>
    <xf numFmtId="0" fontId="1" fillId="7" borderId="37" xfId="0" applyFont="1" applyFill="1" applyBorder="1" applyAlignment="1">
      <alignment vertical="top"/>
    </xf>
    <xf numFmtId="0" fontId="1" fillId="7" borderId="38" xfId="0" applyFont="1" applyFill="1" applyBorder="1" applyAlignment="1">
      <alignment vertical="top"/>
    </xf>
    <xf numFmtId="17" fontId="1" fillId="7" borderId="38" xfId="0" applyNumberFormat="1" applyFont="1" applyFill="1" applyBorder="1" applyAlignment="1">
      <alignment vertical="top"/>
    </xf>
    <xf numFmtId="0" fontId="1" fillId="0" borderId="39" xfId="0" applyFont="1" applyBorder="1" applyAlignment="1">
      <alignment vertical="top"/>
    </xf>
    <xf numFmtId="0" fontId="1" fillId="0" borderId="38" xfId="0" applyFont="1" applyBorder="1" applyAlignment="1">
      <alignment vertical="top"/>
    </xf>
    <xf numFmtId="0" fontId="0" fillId="0" borderId="40" xfId="0" applyBorder="1" applyAlignment="1">
      <alignment vertical="top"/>
    </xf>
    <xf numFmtId="0" fontId="1" fillId="0" borderId="41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7" borderId="19" xfId="0" applyFill="1" applyBorder="1" applyAlignment="1">
      <alignment vertical="top"/>
    </xf>
    <xf numFmtId="17" fontId="0" fillId="7" borderId="19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0" fontId="0" fillId="7" borderId="4" xfId="0" applyFill="1" applyBorder="1" applyAlignment="1">
      <alignment vertical="top"/>
    </xf>
    <xf numFmtId="15" fontId="0" fillId="7" borderId="4" xfId="0" applyNumberFormat="1" applyFill="1" applyBorder="1" applyAlignment="1">
      <alignment vertical="top"/>
    </xf>
    <xf numFmtId="0" fontId="0" fillId="0" borderId="43" xfId="0" applyBorder="1" applyAlignment="1">
      <alignment vertical="top"/>
    </xf>
    <xf numFmtId="15" fontId="1" fillId="7" borderId="38" xfId="0" applyNumberFormat="1" applyFont="1" applyFill="1" applyBorder="1" applyAlignment="1">
      <alignment vertical="top"/>
    </xf>
    <xf numFmtId="0" fontId="0" fillId="7" borderId="43" xfId="0" applyFill="1" applyBorder="1" applyAlignment="1">
      <alignment vertical="top"/>
    </xf>
    <xf numFmtId="15" fontId="0" fillId="7" borderId="43" xfId="0" applyNumberFormat="1" applyFill="1" applyBorder="1" applyAlignment="1">
      <alignment vertical="top"/>
    </xf>
    <xf numFmtId="0" fontId="0" fillId="0" borderId="44" xfId="0" applyBorder="1" applyAlignment="1">
      <alignment vertical="top"/>
    </xf>
    <xf numFmtId="0" fontId="0" fillId="7" borderId="32" xfId="0" applyFill="1" applyBorder="1" applyAlignment="1">
      <alignment vertical="top"/>
    </xf>
    <xf numFmtId="0" fontId="0" fillId="7" borderId="45" xfId="0" applyFill="1" applyBorder="1" applyAlignment="1">
      <alignment vertical="top"/>
    </xf>
    <xf numFmtId="0" fontId="0" fillId="7" borderId="41" xfId="0" applyFill="1" applyBorder="1" applyAlignment="1">
      <alignment vertical="top"/>
    </xf>
    <xf numFmtId="15" fontId="0" fillId="7" borderId="46" xfId="0" applyNumberFormat="1" applyFill="1" applyBorder="1" applyAlignment="1">
      <alignment vertical="top"/>
    </xf>
    <xf numFmtId="15" fontId="0" fillId="7" borderId="32" xfId="0" applyNumberFormat="1" applyFill="1" applyBorder="1" applyAlignment="1">
      <alignment vertical="top"/>
    </xf>
    <xf numFmtId="0" fontId="0" fillId="0" borderId="45" xfId="0" applyBorder="1" applyAlignment="1">
      <alignment vertical="top"/>
    </xf>
    <xf numFmtId="0" fontId="1" fillId="7" borderId="19" xfId="0" applyFont="1" applyFill="1" applyBorder="1" applyAlignment="1">
      <alignment vertical="top"/>
    </xf>
    <xf numFmtId="15" fontId="1" fillId="7" borderId="19" xfId="0" applyNumberFormat="1" applyFont="1" applyFill="1" applyBorder="1" applyAlignment="1">
      <alignment vertical="top"/>
    </xf>
    <xf numFmtId="0" fontId="1" fillId="0" borderId="42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0" fillId="8" borderId="43" xfId="0" applyFill="1" applyBorder="1" applyAlignment="1">
      <alignment vertical="top"/>
    </xf>
    <xf numFmtId="0" fontId="7" fillId="0" borderId="0" xfId="0" applyFont="1" applyAlignment="1">
      <alignment vertical="top"/>
    </xf>
    <xf numFmtId="0" fontId="1" fillId="3" borderId="27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6" borderId="30" xfId="0" applyFill="1" applyBorder="1" applyAlignment="1">
      <alignment horizontal="left" vertical="top" wrapText="1"/>
    </xf>
    <xf numFmtId="0" fontId="0" fillId="5" borderId="47" xfId="0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0" fillId="7" borderId="46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17" fontId="0" fillId="7" borderId="0" xfId="0" applyNumberFormat="1" applyFill="1" applyBorder="1" applyAlignment="1">
      <alignment vertical="top"/>
    </xf>
    <xf numFmtId="0" fontId="1" fillId="7" borderId="3" xfId="0" applyFont="1" applyFill="1" applyBorder="1" applyAlignment="1">
      <alignment vertical="top" wrapText="1"/>
    </xf>
    <xf numFmtId="0" fontId="0" fillId="0" borderId="32" xfId="0" applyFill="1" applyBorder="1" applyAlignment="1">
      <alignment vertical="top"/>
    </xf>
    <xf numFmtId="0" fontId="0" fillId="0" borderId="45" xfId="0" applyFill="1" applyBorder="1" applyAlignment="1">
      <alignment vertical="top"/>
    </xf>
    <xf numFmtId="15" fontId="0" fillId="0" borderId="0" xfId="0" applyNumberFormat="1"/>
    <xf numFmtId="0" fontId="0" fillId="0" borderId="0" xfId="0" applyFill="1" applyBorder="1" applyAlignment="1">
      <alignment vertical="top"/>
    </xf>
    <xf numFmtId="0" fontId="0" fillId="0" borderId="0" xfId="0" applyAlignment="1">
      <alignment horizontal="center" vertical="top" wrapText="1"/>
    </xf>
    <xf numFmtId="0" fontId="3" fillId="0" borderId="32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10" borderId="0" xfId="0" applyFill="1" applyAlignment="1">
      <alignment vertical="top"/>
    </xf>
    <xf numFmtId="0" fontId="1" fillId="11" borderId="0" xfId="0" applyFont="1" applyFill="1"/>
    <xf numFmtId="0" fontId="0" fillId="11" borderId="0" xfId="0" applyFill="1"/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1480-97F6-44EA-9A43-496EF309F8EA}">
  <dimension ref="A1:K111"/>
  <sheetViews>
    <sheetView showGridLines="0" workbookViewId="0">
      <pane ySplit="6" topLeftCell="A7" activePane="bottomLeft" state="frozen"/>
      <selection pane="bottomLeft" activeCell="B5" sqref="B5"/>
    </sheetView>
  </sheetViews>
  <sheetFormatPr defaultRowHeight="15" x14ac:dyDescent="0.25"/>
  <cols>
    <col min="1" max="1" width="18.140625" customWidth="1"/>
    <col min="2" max="2" width="19" bestFit="1" customWidth="1"/>
    <col min="3" max="3" width="28.42578125" bestFit="1" customWidth="1"/>
    <col min="4" max="4" width="18.5703125" bestFit="1" customWidth="1"/>
    <col min="5" max="5" width="26" bestFit="1" customWidth="1"/>
    <col min="6" max="6" width="18.85546875" bestFit="1" customWidth="1"/>
    <col min="7" max="7" width="10.85546875" customWidth="1"/>
    <col min="8" max="8" width="20" bestFit="1" customWidth="1"/>
    <col min="10" max="10" width="24.5703125" bestFit="1" customWidth="1"/>
    <col min="11" max="11" width="18.5703125" bestFit="1" customWidth="1"/>
  </cols>
  <sheetData>
    <row r="1" spans="1:11" x14ac:dyDescent="0.25">
      <c r="A1" s="4" t="s">
        <v>13</v>
      </c>
      <c r="J1" s="4" t="s">
        <v>12</v>
      </c>
    </row>
    <row r="2" spans="1:11" x14ac:dyDescent="0.25">
      <c r="A2" s="8" t="s">
        <v>66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29</v>
      </c>
      <c r="G2" s="8" t="s">
        <v>18</v>
      </c>
      <c r="H2" s="8" t="s">
        <v>46</v>
      </c>
      <c r="J2" s="3" t="s">
        <v>6</v>
      </c>
      <c r="K2" s="3" t="s">
        <v>7</v>
      </c>
    </row>
    <row r="3" spans="1:11" x14ac:dyDescent="0.25">
      <c r="A3" s="12" t="s">
        <v>67</v>
      </c>
      <c r="B3" s="12" t="s">
        <v>11</v>
      </c>
      <c r="C3" s="12" t="s">
        <v>22</v>
      </c>
      <c r="D3" s="12" t="s">
        <v>24</v>
      </c>
      <c r="E3" s="12"/>
      <c r="F3" s="13">
        <v>100000</v>
      </c>
      <c r="G3" s="12" t="s">
        <v>0</v>
      </c>
      <c r="H3" s="12"/>
      <c r="J3" s="2" t="s">
        <v>8</v>
      </c>
      <c r="K3" s="2" t="s">
        <v>10</v>
      </c>
    </row>
    <row r="4" spans="1:11" x14ac:dyDescent="0.25">
      <c r="A4" s="12" t="s">
        <v>69</v>
      </c>
      <c r="B4" s="12" t="s">
        <v>8</v>
      </c>
      <c r="C4" s="12" t="s">
        <v>22</v>
      </c>
      <c r="D4" s="12" t="s">
        <v>24</v>
      </c>
      <c r="E4" s="12"/>
      <c r="F4" s="13">
        <v>100000</v>
      </c>
      <c r="G4" s="12" t="s">
        <v>0</v>
      </c>
      <c r="H4" s="12"/>
      <c r="J4" s="2" t="s">
        <v>8</v>
      </c>
      <c r="K4" s="2" t="s">
        <v>11</v>
      </c>
    </row>
    <row r="5" spans="1:11" x14ac:dyDescent="0.25">
      <c r="A5" s="12" t="s">
        <v>70</v>
      </c>
      <c r="B5" s="12" t="s">
        <v>8</v>
      </c>
      <c r="C5" s="12" t="s">
        <v>22</v>
      </c>
      <c r="D5" s="12" t="s">
        <v>25</v>
      </c>
      <c r="E5" s="14" t="s">
        <v>57</v>
      </c>
      <c r="F5" s="13">
        <v>40000</v>
      </c>
      <c r="G5" s="12" t="s">
        <v>0</v>
      </c>
      <c r="H5" s="12"/>
    </row>
    <row r="6" spans="1:11" x14ac:dyDescent="0.25">
      <c r="A6" s="12" t="s">
        <v>68</v>
      </c>
      <c r="B6" s="12" t="s">
        <v>10</v>
      </c>
      <c r="C6" s="12" t="s">
        <v>26</v>
      </c>
      <c r="D6" s="12" t="s">
        <v>23</v>
      </c>
      <c r="E6" s="12"/>
      <c r="F6" s="13">
        <v>40000</v>
      </c>
      <c r="G6" s="12" t="s">
        <v>0</v>
      </c>
      <c r="H6" s="12" t="s">
        <v>47</v>
      </c>
    </row>
    <row r="8" spans="1:11" x14ac:dyDescent="0.25">
      <c r="A8" s="3" t="s">
        <v>48</v>
      </c>
    </row>
    <row r="9" spans="1:11" x14ac:dyDescent="0.25">
      <c r="A9" s="8" t="s">
        <v>42</v>
      </c>
      <c r="B9" s="8" t="s">
        <v>49</v>
      </c>
      <c r="C9" s="8" t="s">
        <v>7</v>
      </c>
      <c r="D9" s="8" t="s">
        <v>52</v>
      </c>
      <c r="E9" s="8" t="s">
        <v>17</v>
      </c>
      <c r="F9" s="8" t="s">
        <v>46</v>
      </c>
    </row>
    <row r="10" spans="1:11" x14ac:dyDescent="0.25">
      <c r="A10" s="12" t="s">
        <v>91</v>
      </c>
      <c r="B10" s="16" t="s">
        <v>51</v>
      </c>
      <c r="C10" s="16" t="s">
        <v>11</v>
      </c>
      <c r="D10" s="17">
        <v>100000</v>
      </c>
      <c r="E10" s="18" t="s">
        <v>58</v>
      </c>
      <c r="F10" s="19"/>
    </row>
    <row r="12" spans="1:11" x14ac:dyDescent="0.25">
      <c r="A12" s="3" t="s">
        <v>50</v>
      </c>
    </row>
    <row r="13" spans="1:11" x14ac:dyDescent="0.25">
      <c r="A13" s="3" t="s">
        <v>40</v>
      </c>
      <c r="B13" s="3" t="s">
        <v>6</v>
      </c>
      <c r="C13" s="3" t="s">
        <v>53</v>
      </c>
      <c r="D13" s="3" t="s">
        <v>52</v>
      </c>
    </row>
    <row r="14" spans="1:11" x14ac:dyDescent="0.25">
      <c r="A14" t="s">
        <v>65</v>
      </c>
    </row>
    <row r="16" spans="1:11" x14ac:dyDescent="0.25">
      <c r="A16" s="4" t="s">
        <v>81</v>
      </c>
    </row>
    <row r="17" spans="1:7" x14ac:dyDescent="0.25">
      <c r="A17" s="8" t="s">
        <v>41</v>
      </c>
      <c r="B17" s="8" t="s">
        <v>42</v>
      </c>
      <c r="C17" s="8" t="s">
        <v>49</v>
      </c>
      <c r="D17" s="8" t="s">
        <v>7</v>
      </c>
      <c r="E17" s="8" t="s">
        <v>52</v>
      </c>
      <c r="F17" s="8" t="s">
        <v>55</v>
      </c>
    </row>
    <row r="18" spans="1:7" x14ac:dyDescent="0.25">
      <c r="A18" s="15" t="s">
        <v>54</v>
      </c>
      <c r="B18" s="16" t="s">
        <v>43</v>
      </c>
      <c r="C18" s="16" t="s">
        <v>51</v>
      </c>
      <c r="D18" s="16" t="s">
        <v>11</v>
      </c>
      <c r="E18" s="17">
        <v>100000</v>
      </c>
      <c r="F18" s="19" t="s">
        <v>56</v>
      </c>
    </row>
    <row r="20" spans="1:7" s="9" customFormat="1" x14ac:dyDescent="0.25"/>
    <row r="22" spans="1:7" x14ac:dyDescent="0.25">
      <c r="A22" s="8" t="s">
        <v>50</v>
      </c>
    </row>
    <row r="23" spans="1:7" x14ac:dyDescent="0.25">
      <c r="A23" s="8" t="s">
        <v>40</v>
      </c>
      <c r="B23" s="8" t="s">
        <v>6</v>
      </c>
      <c r="C23" s="8" t="s">
        <v>53</v>
      </c>
      <c r="D23" s="8" t="s">
        <v>52</v>
      </c>
      <c r="E23" s="8" t="s">
        <v>44</v>
      </c>
    </row>
    <row r="24" spans="1:7" x14ac:dyDescent="0.25">
      <c r="A24" s="15" t="s">
        <v>11</v>
      </c>
      <c r="B24" s="16" t="s">
        <v>8</v>
      </c>
      <c r="C24" s="16" t="s">
        <v>59</v>
      </c>
      <c r="D24" s="17">
        <v>100000</v>
      </c>
      <c r="E24" s="20" t="s">
        <v>30</v>
      </c>
    </row>
    <row r="26" spans="1:7" x14ac:dyDescent="0.25">
      <c r="A26" s="3" t="s">
        <v>48</v>
      </c>
    </row>
    <row r="27" spans="1:7" x14ac:dyDescent="0.25">
      <c r="A27" s="8" t="s">
        <v>42</v>
      </c>
      <c r="B27" s="8" t="s">
        <v>49</v>
      </c>
      <c r="C27" s="8" t="s">
        <v>7</v>
      </c>
      <c r="D27" s="8" t="s">
        <v>52</v>
      </c>
      <c r="E27" s="8" t="s">
        <v>17</v>
      </c>
      <c r="F27" s="8" t="s">
        <v>46</v>
      </c>
    </row>
    <row r="28" spans="1:7" x14ac:dyDescent="0.25">
      <c r="A28" s="12" t="s">
        <v>91</v>
      </c>
      <c r="B28" s="16" t="s">
        <v>51</v>
      </c>
      <c r="C28" s="16" t="s">
        <v>10</v>
      </c>
      <c r="D28" s="17">
        <v>40000</v>
      </c>
      <c r="E28" s="18" t="s">
        <v>58</v>
      </c>
      <c r="F28" s="19" t="s">
        <v>47</v>
      </c>
    </row>
    <row r="30" spans="1:7" x14ac:dyDescent="0.25">
      <c r="A30" s="3" t="s">
        <v>81</v>
      </c>
    </row>
    <row r="31" spans="1:7" x14ac:dyDescent="0.25">
      <c r="A31" s="8" t="s">
        <v>41</v>
      </c>
      <c r="B31" s="8" t="s">
        <v>42</v>
      </c>
      <c r="C31" s="8" t="s">
        <v>49</v>
      </c>
      <c r="D31" s="8" t="s">
        <v>7</v>
      </c>
      <c r="E31" s="8" t="s">
        <v>52</v>
      </c>
      <c r="F31" s="8" t="s">
        <v>55</v>
      </c>
      <c r="G31" s="10" t="s">
        <v>71</v>
      </c>
    </row>
    <row r="32" spans="1:7" x14ac:dyDescent="0.25">
      <c r="A32" s="15" t="s">
        <v>54</v>
      </c>
      <c r="B32" s="16" t="s">
        <v>43</v>
      </c>
      <c r="C32" s="16" t="s">
        <v>51</v>
      </c>
      <c r="D32" s="16" t="str">
        <f>D18</f>
        <v>First Metals Uganda</v>
      </c>
      <c r="E32" s="17">
        <v>100000</v>
      </c>
      <c r="F32" s="19" t="s">
        <v>56</v>
      </c>
      <c r="G32" s="11" t="s">
        <v>67</v>
      </c>
    </row>
    <row r="33" spans="1:7" x14ac:dyDescent="0.25">
      <c r="A33" s="21" t="s">
        <v>63</v>
      </c>
      <c r="B33" s="22" t="s">
        <v>43</v>
      </c>
      <c r="C33" s="22" t="s">
        <v>51</v>
      </c>
      <c r="D33" s="22" t="str">
        <f>C28</f>
        <v>First Metals Kenya</v>
      </c>
      <c r="E33" s="23">
        <v>40000</v>
      </c>
      <c r="F33" s="24" t="s">
        <v>56</v>
      </c>
      <c r="G33" s="11" t="s">
        <v>84</v>
      </c>
    </row>
    <row r="35" spans="1:7" s="9" customFormat="1" x14ac:dyDescent="0.25"/>
    <row r="37" spans="1:7" x14ac:dyDescent="0.25">
      <c r="A37" s="8" t="s">
        <v>50</v>
      </c>
    </row>
    <row r="38" spans="1:7" x14ac:dyDescent="0.25">
      <c r="A38" s="8" t="s">
        <v>40</v>
      </c>
      <c r="B38" s="8" t="s">
        <v>6</v>
      </c>
      <c r="C38" s="8" t="s">
        <v>53</v>
      </c>
      <c r="D38" s="8" t="s">
        <v>52</v>
      </c>
      <c r="E38" s="8" t="s">
        <v>44</v>
      </c>
    </row>
    <row r="39" spans="1:7" x14ac:dyDescent="0.25">
      <c r="A39" s="12" t="s">
        <v>11</v>
      </c>
      <c r="B39" s="12" t="s">
        <v>8</v>
      </c>
      <c r="C39" s="12" t="s">
        <v>59</v>
      </c>
      <c r="D39" s="13">
        <v>100000</v>
      </c>
      <c r="E39" s="12" t="s">
        <v>30</v>
      </c>
    </row>
    <row r="40" spans="1:7" x14ac:dyDescent="0.25">
      <c r="A40" s="12" t="str">
        <f>D33</f>
        <v>First Metals Kenya</v>
      </c>
      <c r="B40" s="12" t="s">
        <v>8</v>
      </c>
      <c r="C40" s="12" t="s">
        <v>59</v>
      </c>
      <c r="D40" s="13">
        <v>10000</v>
      </c>
      <c r="E40" s="12" t="s">
        <v>88</v>
      </c>
    </row>
    <row r="41" spans="1:7" x14ac:dyDescent="0.25">
      <c r="A41" s="12" t="str">
        <f>D33</f>
        <v>First Metals Kenya</v>
      </c>
      <c r="B41" s="12" t="s">
        <v>8</v>
      </c>
      <c r="C41" s="12" t="s">
        <v>59</v>
      </c>
      <c r="D41" s="13">
        <v>5000</v>
      </c>
      <c r="E41" s="12" t="s">
        <v>89</v>
      </c>
    </row>
    <row r="42" spans="1:7" x14ac:dyDescent="0.25">
      <c r="A42" s="12" t="str">
        <f>D33</f>
        <v>First Metals Kenya</v>
      </c>
      <c r="B42" s="12" t="s">
        <v>8</v>
      </c>
      <c r="C42" s="12" t="s">
        <v>59</v>
      </c>
      <c r="D42" s="13">
        <v>25000</v>
      </c>
      <c r="E42" s="12" t="s">
        <v>90</v>
      </c>
    </row>
    <row r="44" spans="1:7" x14ac:dyDescent="0.25">
      <c r="A44" s="1" t="s">
        <v>62</v>
      </c>
    </row>
    <row r="45" spans="1:7" x14ac:dyDescent="0.25">
      <c r="A45" s="8" t="s">
        <v>40</v>
      </c>
      <c r="B45" s="8" t="s">
        <v>6</v>
      </c>
      <c r="C45" s="8" t="s">
        <v>53</v>
      </c>
      <c r="D45" s="8" t="s">
        <v>52</v>
      </c>
      <c r="E45" s="8" t="s">
        <v>44</v>
      </c>
    </row>
    <row r="46" spans="1:7" x14ac:dyDescent="0.25">
      <c r="A46" s="12" t="s">
        <v>11</v>
      </c>
      <c r="B46" s="12" t="s">
        <v>8</v>
      </c>
      <c r="C46" s="12" t="s">
        <v>59</v>
      </c>
      <c r="D46" s="13">
        <v>50000</v>
      </c>
      <c r="E46" s="12" t="s">
        <v>30</v>
      </c>
    </row>
    <row r="47" spans="1:7" x14ac:dyDescent="0.25">
      <c r="A47" s="12" t="str">
        <f>A46</f>
        <v>First Metals Uganda</v>
      </c>
      <c r="B47" s="12" t="s">
        <v>8</v>
      </c>
      <c r="C47" s="12" t="s">
        <v>60</v>
      </c>
      <c r="D47" s="13">
        <v>30000</v>
      </c>
      <c r="E47" s="12" t="s">
        <v>30</v>
      </c>
    </row>
    <row r="48" spans="1:7" x14ac:dyDescent="0.25">
      <c r="A48" s="12" t="str">
        <f>A47</f>
        <v>First Metals Uganda</v>
      </c>
      <c r="B48" s="12" t="s">
        <v>8</v>
      </c>
      <c r="C48" s="12" t="s">
        <v>61</v>
      </c>
      <c r="D48" s="13">
        <v>20000</v>
      </c>
      <c r="E48" s="12" t="s">
        <v>30</v>
      </c>
    </row>
    <row r="49" spans="1:7" x14ac:dyDescent="0.25">
      <c r="A49" s="12" t="str">
        <f>A40</f>
        <v>First Metals Kenya</v>
      </c>
      <c r="B49" s="12" t="s">
        <v>8</v>
      </c>
      <c r="C49" s="12" t="s">
        <v>59</v>
      </c>
      <c r="D49" s="13">
        <v>10000</v>
      </c>
      <c r="E49" s="12" t="s">
        <v>88</v>
      </c>
    </row>
    <row r="50" spans="1:7" x14ac:dyDescent="0.25">
      <c r="A50" s="12" t="str">
        <f>A40</f>
        <v>First Metals Kenya</v>
      </c>
      <c r="B50" s="12" t="s">
        <v>8</v>
      </c>
      <c r="C50" s="12" t="s">
        <v>59</v>
      </c>
      <c r="D50" s="13">
        <v>5000</v>
      </c>
      <c r="E50" s="12" t="s">
        <v>89</v>
      </c>
    </row>
    <row r="51" spans="1:7" x14ac:dyDescent="0.25">
      <c r="A51" s="12" t="str">
        <f t="shared" ref="A51:A52" si="0">A41</f>
        <v>First Metals Kenya</v>
      </c>
      <c r="B51" s="12" t="s">
        <v>8</v>
      </c>
      <c r="C51" s="12" t="s">
        <v>59</v>
      </c>
      <c r="D51" s="13">
        <f>D42-D52</f>
        <v>17000</v>
      </c>
      <c r="E51" s="12" t="s">
        <v>90</v>
      </c>
    </row>
    <row r="52" spans="1:7" x14ac:dyDescent="0.25">
      <c r="A52" s="12" t="str">
        <f t="shared" si="0"/>
        <v>First Metals Kenya</v>
      </c>
      <c r="B52" s="12" t="s">
        <v>8</v>
      </c>
      <c r="C52" s="12" t="s">
        <v>60</v>
      </c>
      <c r="D52" s="13">
        <v>8000</v>
      </c>
      <c r="E52" s="12" t="s">
        <v>90</v>
      </c>
    </row>
    <row r="54" spans="1:7" x14ac:dyDescent="0.25">
      <c r="A54" s="3" t="s">
        <v>48</v>
      </c>
    </row>
    <row r="55" spans="1:7" x14ac:dyDescent="0.25">
      <c r="A55" s="8" t="s">
        <v>42</v>
      </c>
      <c r="B55" s="8" t="s">
        <v>49</v>
      </c>
      <c r="C55" s="8" t="s">
        <v>7</v>
      </c>
      <c r="D55" s="8" t="s">
        <v>52</v>
      </c>
      <c r="E55" s="8" t="s">
        <v>17</v>
      </c>
      <c r="F55" s="8" t="s">
        <v>46</v>
      </c>
    </row>
    <row r="56" spans="1:7" x14ac:dyDescent="0.25">
      <c r="A56" s="12" t="s">
        <v>91</v>
      </c>
      <c r="B56" s="12" t="s">
        <v>51</v>
      </c>
      <c r="C56" s="12" t="s">
        <v>10</v>
      </c>
      <c r="D56" s="13">
        <v>150000</v>
      </c>
      <c r="E56" s="14" t="s">
        <v>57</v>
      </c>
      <c r="F56" s="25" t="s">
        <v>47</v>
      </c>
    </row>
    <row r="58" spans="1:7" x14ac:dyDescent="0.25">
      <c r="A58" s="3" t="s">
        <v>81</v>
      </c>
    </row>
    <row r="59" spans="1:7" x14ac:dyDescent="0.25">
      <c r="A59" s="8" t="s">
        <v>41</v>
      </c>
      <c r="B59" s="8" t="s">
        <v>42</v>
      </c>
      <c r="C59" s="8" t="s">
        <v>49</v>
      </c>
      <c r="D59" s="8" t="s">
        <v>7</v>
      </c>
      <c r="E59" s="8" t="s">
        <v>52</v>
      </c>
      <c r="F59" s="8" t="s">
        <v>55</v>
      </c>
      <c r="G59" s="10" t="s">
        <v>71</v>
      </c>
    </row>
    <row r="60" spans="1:7" x14ac:dyDescent="0.25">
      <c r="A60" s="12" t="s">
        <v>54</v>
      </c>
      <c r="B60" s="12" t="s">
        <v>43</v>
      </c>
      <c r="C60" s="12" t="s">
        <v>51</v>
      </c>
      <c r="D60" s="12" t="s">
        <v>11</v>
      </c>
      <c r="E60" s="13">
        <v>100000</v>
      </c>
      <c r="F60" s="25" t="s">
        <v>56</v>
      </c>
      <c r="G60" s="11" t="s">
        <v>67</v>
      </c>
    </row>
    <row r="61" spans="1:7" x14ac:dyDescent="0.25">
      <c r="A61" s="12" t="s">
        <v>63</v>
      </c>
      <c r="B61" s="12" t="s">
        <v>43</v>
      </c>
      <c r="C61" s="12" t="s">
        <v>51</v>
      </c>
      <c r="D61" s="12" t="s">
        <v>10</v>
      </c>
      <c r="E61" s="13">
        <v>40000</v>
      </c>
      <c r="F61" s="25" t="s">
        <v>56</v>
      </c>
      <c r="G61" s="11" t="s">
        <v>72</v>
      </c>
    </row>
    <row r="62" spans="1:7" x14ac:dyDescent="0.25">
      <c r="A62" s="12" t="s">
        <v>64</v>
      </c>
      <c r="B62" s="12" t="s">
        <v>43</v>
      </c>
      <c r="C62" s="12" t="s">
        <v>51</v>
      </c>
      <c r="D62" s="12" t="s">
        <v>10</v>
      </c>
      <c r="E62" s="13">
        <v>150000</v>
      </c>
      <c r="F62" s="26" t="s">
        <v>73</v>
      </c>
      <c r="G62" s="11" t="s">
        <v>84</v>
      </c>
    </row>
    <row r="64" spans="1:7" x14ac:dyDescent="0.25">
      <c r="A64" s="3" t="s">
        <v>74</v>
      </c>
    </row>
    <row r="65" spans="1:7" x14ac:dyDescent="0.25">
      <c r="A65" s="8" t="s">
        <v>42</v>
      </c>
      <c r="B65" s="8" t="s">
        <v>49</v>
      </c>
      <c r="C65" s="8" t="s">
        <v>7</v>
      </c>
      <c r="D65" s="8" t="s">
        <v>52</v>
      </c>
      <c r="E65" s="8" t="s">
        <v>17</v>
      </c>
      <c r="F65" s="8" t="s">
        <v>46</v>
      </c>
    </row>
    <row r="66" spans="1:7" x14ac:dyDescent="0.25">
      <c r="A66" s="12" t="s">
        <v>43</v>
      </c>
      <c r="B66" s="12" t="s">
        <v>51</v>
      </c>
      <c r="C66" s="12" t="s">
        <v>10</v>
      </c>
      <c r="D66" s="13">
        <v>150000</v>
      </c>
      <c r="E66" s="14" t="s">
        <v>75</v>
      </c>
      <c r="F66" s="25" t="s">
        <v>47</v>
      </c>
    </row>
    <row r="68" spans="1:7" x14ac:dyDescent="0.25">
      <c r="A68" s="3" t="s">
        <v>81</v>
      </c>
    </row>
    <row r="69" spans="1:7" x14ac:dyDescent="0.25">
      <c r="A69" s="8" t="s">
        <v>41</v>
      </c>
      <c r="B69" s="8" t="s">
        <v>42</v>
      </c>
      <c r="C69" s="8" t="s">
        <v>49</v>
      </c>
      <c r="D69" s="8" t="s">
        <v>7</v>
      </c>
      <c r="E69" s="8" t="s">
        <v>52</v>
      </c>
      <c r="F69" s="8" t="s">
        <v>55</v>
      </c>
      <c r="G69" s="10" t="s">
        <v>71</v>
      </c>
    </row>
    <row r="70" spans="1:7" x14ac:dyDescent="0.25">
      <c r="A70" s="12" t="s">
        <v>54</v>
      </c>
      <c r="B70" s="12" t="s">
        <v>43</v>
      </c>
      <c r="C70" s="12" t="s">
        <v>51</v>
      </c>
      <c r="D70" s="12" t="s">
        <v>11</v>
      </c>
      <c r="E70" s="13">
        <v>100000</v>
      </c>
      <c r="F70" s="25" t="s">
        <v>56</v>
      </c>
      <c r="G70" s="11" t="s">
        <v>67</v>
      </c>
    </row>
    <row r="71" spans="1:7" x14ac:dyDescent="0.25">
      <c r="A71" s="12" t="s">
        <v>63</v>
      </c>
      <c r="B71" s="12" t="s">
        <v>43</v>
      </c>
      <c r="C71" s="12" t="s">
        <v>51</v>
      </c>
      <c r="D71" s="12" t="s">
        <v>10</v>
      </c>
      <c r="E71" s="13">
        <v>40000</v>
      </c>
      <c r="F71" s="25" t="s">
        <v>56</v>
      </c>
      <c r="G71" s="11" t="s">
        <v>86</v>
      </c>
    </row>
    <row r="72" spans="1:7" x14ac:dyDescent="0.25">
      <c r="A72" s="12" t="s">
        <v>64</v>
      </c>
      <c r="B72" s="12" t="s">
        <v>43</v>
      </c>
      <c r="C72" s="12" t="s">
        <v>51</v>
      </c>
      <c r="D72" s="12" t="s">
        <v>10</v>
      </c>
      <c r="E72" s="13">
        <v>150000</v>
      </c>
      <c r="F72" s="26" t="s">
        <v>73</v>
      </c>
      <c r="G72" s="11" t="s">
        <v>84</v>
      </c>
    </row>
    <row r="73" spans="1:7" x14ac:dyDescent="0.25">
      <c r="A73" s="12" t="s">
        <v>77</v>
      </c>
      <c r="B73" s="12" t="s">
        <v>43</v>
      </c>
      <c r="C73" s="12" t="s">
        <v>51</v>
      </c>
      <c r="D73" s="12" t="s">
        <v>10</v>
      </c>
      <c r="E73" s="13">
        <v>150000</v>
      </c>
      <c r="F73" s="26" t="s">
        <v>76</v>
      </c>
      <c r="G73" s="11" t="s">
        <v>85</v>
      </c>
    </row>
    <row r="75" spans="1:7" x14ac:dyDescent="0.25">
      <c r="A75" s="3" t="s">
        <v>74</v>
      </c>
    </row>
    <row r="76" spans="1:7" x14ac:dyDescent="0.25">
      <c r="A76" s="8" t="s">
        <v>42</v>
      </c>
      <c r="B76" s="8" t="s">
        <v>49</v>
      </c>
      <c r="C76" s="8" t="s">
        <v>7</v>
      </c>
      <c r="D76" s="8" t="s">
        <v>52</v>
      </c>
      <c r="E76" s="8" t="s">
        <v>17</v>
      </c>
      <c r="F76" s="8" t="s">
        <v>46</v>
      </c>
    </row>
    <row r="77" spans="1:7" x14ac:dyDescent="0.25">
      <c r="A77" s="12" t="s">
        <v>43</v>
      </c>
      <c r="B77" s="12" t="s">
        <v>51</v>
      </c>
      <c r="C77" s="12" t="s">
        <v>10</v>
      </c>
      <c r="D77" s="27">
        <v>140000</v>
      </c>
      <c r="E77" s="14" t="s">
        <v>79</v>
      </c>
      <c r="F77" s="25" t="s">
        <v>47</v>
      </c>
    </row>
    <row r="79" spans="1:7" x14ac:dyDescent="0.25">
      <c r="A79" s="3" t="s">
        <v>81</v>
      </c>
    </row>
    <row r="80" spans="1:7" x14ac:dyDescent="0.25">
      <c r="A80" s="8" t="s">
        <v>41</v>
      </c>
      <c r="B80" s="8" t="s">
        <v>42</v>
      </c>
      <c r="C80" s="8" t="s">
        <v>49</v>
      </c>
      <c r="D80" s="8" t="s">
        <v>7</v>
      </c>
      <c r="E80" s="8" t="s">
        <v>52</v>
      </c>
      <c r="F80" s="8" t="s">
        <v>55</v>
      </c>
      <c r="G80" s="10" t="s">
        <v>71</v>
      </c>
    </row>
    <row r="81" spans="1:7" x14ac:dyDescent="0.25">
      <c r="A81" s="12" t="s">
        <v>54</v>
      </c>
      <c r="B81" s="12" t="s">
        <v>43</v>
      </c>
      <c r="C81" s="12" t="s">
        <v>51</v>
      </c>
      <c r="D81" s="12" t="s">
        <v>11</v>
      </c>
      <c r="E81" s="13">
        <v>100000</v>
      </c>
      <c r="F81" s="25" t="s">
        <v>56</v>
      </c>
      <c r="G81" s="11" t="s">
        <v>67</v>
      </c>
    </row>
    <row r="82" spans="1:7" x14ac:dyDescent="0.25">
      <c r="A82" s="12" t="s">
        <v>63</v>
      </c>
      <c r="B82" s="12" t="s">
        <v>43</v>
      </c>
      <c r="C82" s="12" t="s">
        <v>51</v>
      </c>
      <c r="D82" s="12" t="s">
        <v>10</v>
      </c>
      <c r="E82" s="13">
        <v>40000</v>
      </c>
      <c r="F82" s="25" t="s">
        <v>56</v>
      </c>
      <c r="G82" s="11" t="s">
        <v>86</v>
      </c>
    </row>
    <row r="83" spans="1:7" x14ac:dyDescent="0.25">
      <c r="A83" s="12" t="s">
        <v>64</v>
      </c>
      <c r="B83" s="12" t="s">
        <v>43</v>
      </c>
      <c r="C83" s="12" t="s">
        <v>51</v>
      </c>
      <c r="D83" s="12" t="s">
        <v>10</v>
      </c>
      <c r="E83" s="13">
        <v>150000</v>
      </c>
      <c r="F83" s="26" t="s">
        <v>73</v>
      </c>
      <c r="G83" s="11" t="s">
        <v>84</v>
      </c>
    </row>
    <row r="84" spans="1:7" x14ac:dyDescent="0.25">
      <c r="A84" s="12" t="s">
        <v>77</v>
      </c>
      <c r="B84" s="12" t="s">
        <v>43</v>
      </c>
      <c r="C84" s="12" t="s">
        <v>51</v>
      </c>
      <c r="D84" s="12" t="s">
        <v>10</v>
      </c>
      <c r="E84" s="13">
        <v>150000</v>
      </c>
      <c r="F84" s="26" t="s">
        <v>76</v>
      </c>
      <c r="G84" s="11" t="s">
        <v>85</v>
      </c>
    </row>
    <row r="85" spans="1:7" x14ac:dyDescent="0.25">
      <c r="A85" s="12" t="s">
        <v>78</v>
      </c>
      <c r="B85" s="12" t="s">
        <v>43</v>
      </c>
      <c r="C85" s="12" t="s">
        <v>51</v>
      </c>
      <c r="D85" s="12" t="s">
        <v>10</v>
      </c>
      <c r="E85" s="13">
        <f>D77</f>
        <v>140000</v>
      </c>
      <c r="F85" s="25" t="s">
        <v>56</v>
      </c>
      <c r="G85" s="11" t="s">
        <v>87</v>
      </c>
    </row>
    <row r="87" spans="1:7" s="9" customFormat="1" x14ac:dyDescent="0.25"/>
    <row r="89" spans="1:7" x14ac:dyDescent="0.25">
      <c r="A89" s="8" t="s">
        <v>50</v>
      </c>
    </row>
    <row r="90" spans="1:7" x14ac:dyDescent="0.25">
      <c r="A90" s="8" t="s">
        <v>40</v>
      </c>
      <c r="B90" s="8" t="s">
        <v>6</v>
      </c>
      <c r="C90" s="8" t="s">
        <v>53</v>
      </c>
      <c r="D90" s="8" t="s">
        <v>52</v>
      </c>
      <c r="E90" s="8" t="s">
        <v>44</v>
      </c>
    </row>
    <row r="91" spans="1:7" x14ac:dyDescent="0.25">
      <c r="A91" s="12" t="s">
        <v>11</v>
      </c>
      <c r="B91" s="12" t="s">
        <v>8</v>
      </c>
      <c r="C91" s="12" t="s">
        <v>59</v>
      </c>
      <c r="D91" s="13">
        <v>50000</v>
      </c>
      <c r="E91" s="12" t="s">
        <v>30</v>
      </c>
    </row>
    <row r="92" spans="1:7" x14ac:dyDescent="0.25">
      <c r="A92" s="12" t="s">
        <v>11</v>
      </c>
      <c r="B92" s="12" t="s">
        <v>8</v>
      </c>
      <c r="C92" s="12" t="s">
        <v>60</v>
      </c>
      <c r="D92" s="13">
        <v>30000</v>
      </c>
      <c r="E92" s="12" t="s">
        <v>30</v>
      </c>
    </row>
    <row r="93" spans="1:7" x14ac:dyDescent="0.25">
      <c r="A93" s="12" t="s">
        <v>11</v>
      </c>
      <c r="B93" s="12" t="s">
        <v>8</v>
      </c>
      <c r="C93" s="12" t="s">
        <v>61</v>
      </c>
      <c r="D93" s="13">
        <v>20000</v>
      </c>
      <c r="E93" s="12" t="s">
        <v>30</v>
      </c>
    </row>
    <row r="94" spans="1:7" x14ac:dyDescent="0.25">
      <c r="A94" s="12" t="s">
        <v>10</v>
      </c>
      <c r="B94" s="12" t="s">
        <v>8</v>
      </c>
      <c r="C94" s="12" t="s">
        <v>59</v>
      </c>
      <c r="D94" s="27">
        <v>18000</v>
      </c>
      <c r="E94" s="12" t="s">
        <v>88</v>
      </c>
    </row>
    <row r="95" spans="1:7" x14ac:dyDescent="0.25">
      <c r="A95" s="12" t="s">
        <v>10</v>
      </c>
      <c r="B95" s="12" t="s">
        <v>8</v>
      </c>
      <c r="C95" s="12" t="s">
        <v>59</v>
      </c>
      <c r="D95" s="13">
        <v>5000</v>
      </c>
      <c r="E95" s="12" t="s">
        <v>89</v>
      </c>
    </row>
    <row r="96" spans="1:7" x14ac:dyDescent="0.25">
      <c r="A96" s="12" t="s">
        <v>10</v>
      </c>
      <c r="B96" s="12" t="s">
        <v>8</v>
      </c>
      <c r="C96" s="12" t="s">
        <v>59</v>
      </c>
      <c r="D96" s="13">
        <f>17000</f>
        <v>17000</v>
      </c>
      <c r="E96" s="12" t="s">
        <v>90</v>
      </c>
    </row>
    <row r="97" spans="1:7" x14ac:dyDescent="0.25">
      <c r="A97" s="12" t="s">
        <v>10</v>
      </c>
      <c r="B97" s="12" t="s">
        <v>8</v>
      </c>
      <c r="C97" s="12" t="s">
        <v>60</v>
      </c>
      <c r="D97" s="13">
        <v>8000</v>
      </c>
      <c r="E97" s="12" t="s">
        <v>90</v>
      </c>
    </row>
    <row r="98" spans="1:7" x14ac:dyDescent="0.25">
      <c r="A98" s="12" t="s">
        <v>10</v>
      </c>
      <c r="B98" s="12" t="s">
        <v>8</v>
      </c>
      <c r="C98" s="12" t="s">
        <v>59</v>
      </c>
      <c r="D98" s="13">
        <v>140000</v>
      </c>
      <c r="E98" s="12" t="s">
        <v>80</v>
      </c>
    </row>
    <row r="100" spans="1:7" x14ac:dyDescent="0.25">
      <c r="A100" s="3" t="s">
        <v>48</v>
      </c>
    </row>
    <row r="101" spans="1:7" x14ac:dyDescent="0.25">
      <c r="A101" s="8" t="s">
        <v>42</v>
      </c>
      <c r="B101" s="8" t="s">
        <v>49</v>
      </c>
      <c r="C101" s="8" t="s">
        <v>7</v>
      </c>
      <c r="D101" s="8" t="s">
        <v>52</v>
      </c>
      <c r="E101" s="8" t="s">
        <v>17</v>
      </c>
      <c r="F101" s="8" t="s">
        <v>46</v>
      </c>
    </row>
    <row r="102" spans="1:7" x14ac:dyDescent="0.25">
      <c r="A102" s="12" t="s">
        <v>43</v>
      </c>
      <c r="B102" s="12" t="s">
        <v>51</v>
      </c>
      <c r="C102" s="12" t="s">
        <v>10</v>
      </c>
      <c r="D102" s="13">
        <v>10000</v>
      </c>
      <c r="E102" s="14" t="s">
        <v>57</v>
      </c>
      <c r="F102" s="25"/>
    </row>
    <row r="104" spans="1:7" x14ac:dyDescent="0.25">
      <c r="A104" s="3" t="s">
        <v>81</v>
      </c>
    </row>
    <row r="105" spans="1:7" x14ac:dyDescent="0.25">
      <c r="A105" s="8" t="s">
        <v>41</v>
      </c>
      <c r="B105" s="8" t="s">
        <v>42</v>
      </c>
      <c r="C105" s="8" t="s">
        <v>49</v>
      </c>
      <c r="D105" s="8" t="s">
        <v>7</v>
      </c>
      <c r="E105" s="8" t="s">
        <v>52</v>
      </c>
      <c r="F105" s="8" t="s">
        <v>55</v>
      </c>
      <c r="G105" s="10" t="s">
        <v>71</v>
      </c>
    </row>
    <row r="106" spans="1:7" x14ac:dyDescent="0.25">
      <c r="A106" s="12" t="s">
        <v>54</v>
      </c>
      <c r="B106" s="12" t="s">
        <v>43</v>
      </c>
      <c r="C106" s="12" t="s">
        <v>51</v>
      </c>
      <c r="D106" s="12" t="s">
        <v>11</v>
      </c>
      <c r="E106" s="13">
        <v>100000</v>
      </c>
      <c r="F106" s="25" t="s">
        <v>56</v>
      </c>
      <c r="G106" s="11" t="s">
        <v>67</v>
      </c>
    </row>
    <row r="107" spans="1:7" x14ac:dyDescent="0.25">
      <c r="A107" s="12" t="s">
        <v>63</v>
      </c>
      <c r="B107" s="12" t="s">
        <v>43</v>
      </c>
      <c r="C107" s="12" t="s">
        <v>51</v>
      </c>
      <c r="D107" s="12" t="s">
        <v>10</v>
      </c>
      <c r="E107" s="13">
        <v>40000</v>
      </c>
      <c r="F107" s="25" t="s">
        <v>56</v>
      </c>
      <c r="G107" s="11" t="s">
        <v>86</v>
      </c>
    </row>
    <row r="108" spans="1:7" x14ac:dyDescent="0.25">
      <c r="A108" s="12" t="s">
        <v>64</v>
      </c>
      <c r="B108" s="12" t="s">
        <v>43</v>
      </c>
      <c r="C108" s="12" t="s">
        <v>51</v>
      </c>
      <c r="D108" s="12" t="s">
        <v>10</v>
      </c>
      <c r="E108" s="13">
        <v>150000</v>
      </c>
      <c r="F108" s="26" t="s">
        <v>73</v>
      </c>
      <c r="G108" s="11" t="s">
        <v>84</v>
      </c>
    </row>
    <row r="109" spans="1:7" x14ac:dyDescent="0.25">
      <c r="A109" s="12" t="s">
        <v>77</v>
      </c>
      <c r="B109" s="12" t="s">
        <v>43</v>
      </c>
      <c r="C109" s="12" t="s">
        <v>51</v>
      </c>
      <c r="D109" s="12" t="s">
        <v>10</v>
      </c>
      <c r="E109" s="13">
        <v>150000</v>
      </c>
      <c r="F109" s="26" t="s">
        <v>76</v>
      </c>
      <c r="G109" s="11" t="s">
        <v>85</v>
      </c>
    </row>
    <row r="110" spans="1:7" x14ac:dyDescent="0.25">
      <c r="A110" s="12" t="s">
        <v>78</v>
      </c>
      <c r="B110" s="12" t="s">
        <v>43</v>
      </c>
      <c r="C110" s="12" t="s">
        <v>51</v>
      </c>
      <c r="D110" s="12" t="s">
        <v>10</v>
      </c>
      <c r="E110" s="13">
        <f>E85</f>
        <v>140000</v>
      </c>
      <c r="F110" s="25" t="s">
        <v>56</v>
      </c>
      <c r="G110" s="11" t="s">
        <v>87</v>
      </c>
    </row>
    <row r="111" spans="1:7" x14ac:dyDescent="0.25">
      <c r="A111" s="12" t="s">
        <v>82</v>
      </c>
      <c r="B111" s="12" t="s">
        <v>43</v>
      </c>
      <c r="C111" s="12" t="s">
        <v>51</v>
      </c>
      <c r="D111" s="12" t="s">
        <v>10</v>
      </c>
      <c r="E111" s="13">
        <f>D102</f>
        <v>10000</v>
      </c>
      <c r="F111" s="26" t="s">
        <v>83</v>
      </c>
      <c r="G111" s="11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34F6-645A-4638-A154-21230E8C95BF}">
  <dimension ref="A1:I31"/>
  <sheetViews>
    <sheetView showGridLines="0" workbookViewId="0">
      <selection activeCell="A33" sqref="A33"/>
    </sheetView>
  </sheetViews>
  <sheetFormatPr defaultRowHeight="15" x14ac:dyDescent="0.25"/>
  <cols>
    <col min="1" max="1" width="25.28515625" bestFit="1" customWidth="1"/>
    <col min="2" max="2" width="18.5703125" bestFit="1" customWidth="1"/>
    <col min="3" max="3" width="43.85546875" bestFit="1" customWidth="1"/>
    <col min="4" max="4" width="23" bestFit="1" customWidth="1"/>
    <col min="5" max="5" width="13.85546875" bestFit="1" customWidth="1"/>
    <col min="6" max="6" width="11.28515625" bestFit="1" customWidth="1"/>
    <col min="7" max="7" width="10.140625" bestFit="1" customWidth="1"/>
    <col min="8" max="8" width="20" bestFit="1" customWidth="1"/>
    <col min="9" max="9" width="19" bestFit="1" customWidth="1"/>
  </cols>
  <sheetData>
    <row r="1" spans="1:9" x14ac:dyDescent="0.25">
      <c r="A1" s="4" t="s">
        <v>12</v>
      </c>
    </row>
    <row r="2" spans="1:9" x14ac:dyDescent="0.25">
      <c r="A2" s="3" t="s">
        <v>6</v>
      </c>
      <c r="B2" s="3" t="s">
        <v>7</v>
      </c>
    </row>
    <row r="3" spans="1:9" x14ac:dyDescent="0.25">
      <c r="A3" s="2" t="s">
        <v>8</v>
      </c>
      <c r="B3" s="2" t="s">
        <v>9</v>
      </c>
    </row>
    <row r="4" spans="1:9" x14ac:dyDescent="0.25">
      <c r="A4" s="2" t="s">
        <v>8</v>
      </c>
      <c r="B4" s="2" t="s">
        <v>10</v>
      </c>
    </row>
    <row r="5" spans="1:9" x14ac:dyDescent="0.25">
      <c r="A5" s="2" t="s">
        <v>8</v>
      </c>
      <c r="B5" s="2" t="s">
        <v>11</v>
      </c>
    </row>
    <row r="8" spans="1:9" x14ac:dyDescent="0.25">
      <c r="A8" s="4" t="s">
        <v>13</v>
      </c>
    </row>
    <row r="9" spans="1:9" x14ac:dyDescent="0.25">
      <c r="A9" s="3" t="s">
        <v>14</v>
      </c>
      <c r="B9" s="3" t="s">
        <v>15</v>
      </c>
      <c r="C9" s="3" t="s">
        <v>16</v>
      </c>
      <c r="D9" s="3" t="s">
        <v>17</v>
      </c>
      <c r="E9" s="3" t="s">
        <v>29</v>
      </c>
      <c r="F9" s="3" t="s">
        <v>18</v>
      </c>
      <c r="G9" s="3" t="s">
        <v>19</v>
      </c>
      <c r="H9" s="3" t="s">
        <v>20</v>
      </c>
      <c r="I9" s="3" t="s">
        <v>21</v>
      </c>
    </row>
    <row r="10" spans="1:9" x14ac:dyDescent="0.25">
      <c r="A10" s="2" t="s">
        <v>11</v>
      </c>
      <c r="B10" s="2" t="s">
        <v>22</v>
      </c>
      <c r="C10" s="2" t="s">
        <v>24</v>
      </c>
      <c r="D10" s="2"/>
      <c r="E10" s="5">
        <v>100000</v>
      </c>
      <c r="F10" s="2" t="s">
        <v>0</v>
      </c>
      <c r="G10" s="2"/>
      <c r="H10" s="2"/>
      <c r="I10" s="2"/>
    </row>
    <row r="11" spans="1:9" x14ac:dyDescent="0.25">
      <c r="A11" s="2" t="s">
        <v>9</v>
      </c>
      <c r="B11" s="2" t="s">
        <v>22</v>
      </c>
      <c r="C11" s="2" t="s">
        <v>24</v>
      </c>
      <c r="D11" s="2"/>
      <c r="E11" s="5">
        <v>100000</v>
      </c>
      <c r="F11" s="2" t="s">
        <v>0</v>
      </c>
      <c r="G11" s="2"/>
      <c r="H11" s="2"/>
      <c r="I11" s="2"/>
    </row>
    <row r="12" spans="1:9" x14ac:dyDescent="0.25">
      <c r="A12" s="2" t="s">
        <v>10</v>
      </c>
      <c r="B12" s="2" t="s">
        <v>22</v>
      </c>
      <c r="C12" s="2" t="s">
        <v>24</v>
      </c>
      <c r="D12" s="2"/>
      <c r="E12" s="5">
        <v>100000</v>
      </c>
      <c r="F12" s="2" t="s">
        <v>0</v>
      </c>
      <c r="G12" s="2"/>
      <c r="H12" s="2"/>
      <c r="I12" s="2"/>
    </row>
    <row r="13" spans="1:9" x14ac:dyDescent="0.25">
      <c r="A13" s="2" t="s">
        <v>8</v>
      </c>
      <c r="B13" s="2" t="s">
        <v>22</v>
      </c>
      <c r="C13" s="2" t="s">
        <v>25</v>
      </c>
      <c r="D13" s="6" t="s">
        <v>28</v>
      </c>
      <c r="E13" s="5">
        <v>40000</v>
      </c>
      <c r="F13" s="2" t="s">
        <v>0</v>
      </c>
      <c r="G13" s="2"/>
      <c r="H13" s="2"/>
      <c r="I13" s="2"/>
    </row>
    <row r="14" spans="1:9" x14ac:dyDescent="0.25">
      <c r="A14" s="2" t="s">
        <v>9</v>
      </c>
      <c r="B14" s="2" t="s">
        <v>26</v>
      </c>
      <c r="C14" s="2" t="s">
        <v>27</v>
      </c>
      <c r="D14" s="2"/>
      <c r="E14" s="5">
        <v>40000</v>
      </c>
      <c r="F14" s="2" t="s">
        <v>0</v>
      </c>
      <c r="G14" s="2"/>
      <c r="H14" s="2"/>
      <c r="I14" s="2"/>
    </row>
    <row r="15" spans="1:9" x14ac:dyDescent="0.25">
      <c r="A15" s="2" t="s">
        <v>10</v>
      </c>
      <c r="B15" s="2" t="s">
        <v>26</v>
      </c>
      <c r="C15" s="2" t="s">
        <v>23</v>
      </c>
      <c r="D15" s="2"/>
      <c r="E15" s="5">
        <v>40000</v>
      </c>
      <c r="F15" s="2" t="s">
        <v>0</v>
      </c>
      <c r="G15" s="2" t="s">
        <v>30</v>
      </c>
      <c r="H15" s="2"/>
      <c r="I15" s="2"/>
    </row>
    <row r="18" spans="1:3" x14ac:dyDescent="0.25">
      <c r="A18" s="4" t="s">
        <v>31</v>
      </c>
    </row>
    <row r="19" spans="1:3" x14ac:dyDescent="0.25">
      <c r="A19" s="3" t="s">
        <v>7</v>
      </c>
      <c r="B19" s="3" t="s">
        <v>32</v>
      </c>
      <c r="C19" s="3" t="s">
        <v>33</v>
      </c>
    </row>
    <row r="20" spans="1:3" x14ac:dyDescent="0.25">
      <c r="A20" s="2" t="s">
        <v>11</v>
      </c>
      <c r="B20" s="5">
        <v>10000</v>
      </c>
      <c r="C20" s="2" t="s">
        <v>1</v>
      </c>
    </row>
    <row r="21" spans="1:3" x14ac:dyDescent="0.25">
      <c r="A21" s="2" t="s">
        <v>9</v>
      </c>
      <c r="B21" s="5">
        <v>20000</v>
      </c>
      <c r="C21" s="2" t="s">
        <v>2</v>
      </c>
    </row>
    <row r="22" spans="1:3" x14ac:dyDescent="0.25">
      <c r="A22" s="2" t="s">
        <v>10</v>
      </c>
      <c r="B22" s="5">
        <v>30000</v>
      </c>
      <c r="C22" s="2" t="s">
        <v>3</v>
      </c>
    </row>
    <row r="23" spans="1:3" x14ac:dyDescent="0.25">
      <c r="A23" s="2" t="s">
        <v>8</v>
      </c>
      <c r="B23" s="5">
        <v>40000</v>
      </c>
      <c r="C23" s="2" t="s">
        <v>4</v>
      </c>
    </row>
    <row r="24" spans="1:3" x14ac:dyDescent="0.25">
      <c r="A24" s="2" t="s">
        <v>8</v>
      </c>
      <c r="B24" s="5">
        <v>50000</v>
      </c>
      <c r="C24" s="2" t="s">
        <v>5</v>
      </c>
    </row>
    <row r="26" spans="1:3" x14ac:dyDescent="0.25">
      <c r="A26" s="1" t="s">
        <v>39</v>
      </c>
    </row>
    <row r="28" spans="1:3" x14ac:dyDescent="0.25">
      <c r="A28" s="2" t="s">
        <v>34</v>
      </c>
      <c r="B28" s="5">
        <f>SUM(E10:E14)</f>
        <v>380000</v>
      </c>
    </row>
    <row r="29" spans="1:3" x14ac:dyDescent="0.25">
      <c r="A29" s="2" t="s">
        <v>35</v>
      </c>
      <c r="B29" s="5">
        <f>SUM(B20:B23)-B24</f>
        <v>50000</v>
      </c>
    </row>
    <row r="30" spans="1:3" x14ac:dyDescent="0.25">
      <c r="A30" s="7" t="s">
        <v>36</v>
      </c>
      <c r="B30" s="7">
        <f>B28-B29</f>
        <v>330000</v>
      </c>
    </row>
    <row r="31" spans="1:3" x14ac:dyDescent="0.25">
      <c r="A31" s="7" t="s">
        <v>37</v>
      </c>
      <c r="B31" s="7">
        <f>40000</f>
        <v>40000</v>
      </c>
      <c r="C31" s="1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A139-15FD-469B-BBDB-28861C442797}">
  <dimension ref="A1:P46"/>
  <sheetViews>
    <sheetView showGridLines="0" workbookViewId="0">
      <selection activeCell="A25" sqref="A25:XFD43"/>
    </sheetView>
  </sheetViews>
  <sheetFormatPr defaultRowHeight="15" x14ac:dyDescent="0.25"/>
  <cols>
    <col min="1" max="1" width="21.140625" style="29" customWidth="1"/>
    <col min="2" max="2" width="14.5703125" style="29" customWidth="1"/>
    <col min="3" max="4" width="16.85546875" style="29" customWidth="1"/>
    <col min="5" max="5" width="11.85546875" style="29" bestFit="1" customWidth="1"/>
    <col min="6" max="6" width="13" style="29" customWidth="1"/>
    <col min="7" max="12" width="9.140625" style="29"/>
    <col min="13" max="13" width="14.5703125" style="29" customWidth="1"/>
    <col min="14" max="14" width="15" style="29" customWidth="1"/>
    <col min="15" max="15" width="9.7109375" style="29" customWidth="1"/>
    <col min="16" max="16384" width="9.140625" style="29"/>
  </cols>
  <sheetData>
    <row r="1" spans="1:3" customFormat="1" x14ac:dyDescent="0.25">
      <c r="A1" s="1" t="s">
        <v>92</v>
      </c>
    </row>
    <row r="2" spans="1:3" customFormat="1" x14ac:dyDescent="0.25">
      <c r="A2" s="1"/>
    </row>
    <row r="3" spans="1:3" customFormat="1" x14ac:dyDescent="0.25">
      <c r="A3" s="1" t="s">
        <v>120</v>
      </c>
    </row>
    <row r="4" spans="1:3" customFormat="1" x14ac:dyDescent="0.25">
      <c r="A4" s="1">
        <v>1</v>
      </c>
      <c r="B4" s="1" t="s">
        <v>121</v>
      </c>
    </row>
    <row r="5" spans="1:3" customFormat="1" x14ac:dyDescent="0.25">
      <c r="A5" s="1">
        <v>2</v>
      </c>
      <c r="B5" s="1" t="s">
        <v>122</v>
      </c>
    </row>
    <row r="6" spans="1:3" customFormat="1" x14ac:dyDescent="0.25">
      <c r="A6" s="1">
        <v>3</v>
      </c>
      <c r="B6" s="1" t="s">
        <v>123</v>
      </c>
    </row>
    <row r="7" spans="1:3" customFormat="1" x14ac:dyDescent="0.25">
      <c r="A7" s="1"/>
    </row>
    <row r="8" spans="1:3" customFormat="1" x14ac:dyDescent="0.25">
      <c r="A8" s="1" t="s">
        <v>93</v>
      </c>
    </row>
    <row r="9" spans="1:3" customFormat="1" x14ac:dyDescent="0.25">
      <c r="A9" s="1" t="s">
        <v>94</v>
      </c>
      <c r="B9" s="29"/>
    </row>
    <row r="10" spans="1:3" customFormat="1" x14ac:dyDescent="0.25">
      <c r="A10" s="1">
        <v>1</v>
      </c>
      <c r="B10" s="1" t="s">
        <v>124</v>
      </c>
    </row>
    <row r="11" spans="1:3" customFormat="1" x14ac:dyDescent="0.25">
      <c r="A11" s="1">
        <v>2</v>
      </c>
      <c r="B11" s="1" t="s">
        <v>95</v>
      </c>
    </row>
    <row r="12" spans="1:3" customFormat="1" x14ac:dyDescent="0.25">
      <c r="A12" s="1"/>
      <c r="B12" s="1"/>
      <c r="C12" t="s">
        <v>96</v>
      </c>
    </row>
    <row r="13" spans="1:3" customFormat="1" x14ac:dyDescent="0.25">
      <c r="A13" s="1"/>
      <c r="B13" s="1"/>
      <c r="C13" t="s">
        <v>125</v>
      </c>
    </row>
    <row r="14" spans="1:3" customFormat="1" x14ac:dyDescent="0.25">
      <c r="A14" s="1"/>
      <c r="B14" s="1"/>
      <c r="C14" t="s">
        <v>126</v>
      </c>
    </row>
    <row r="15" spans="1:3" customFormat="1" x14ac:dyDescent="0.25">
      <c r="A15" s="1"/>
      <c r="B15" s="1"/>
    </row>
    <row r="16" spans="1:3" customFormat="1" x14ac:dyDescent="0.25">
      <c r="A16" s="1" t="s">
        <v>97</v>
      </c>
      <c r="B16" s="1"/>
    </row>
    <row r="17" spans="1:16" customFormat="1" x14ac:dyDescent="0.25">
      <c r="A17" s="1">
        <v>1</v>
      </c>
      <c r="B17" s="1" t="s">
        <v>127</v>
      </c>
    </row>
    <row r="18" spans="1:16" customFormat="1" x14ac:dyDescent="0.25">
      <c r="A18" s="1">
        <v>2</v>
      </c>
      <c r="B18" s="1" t="s">
        <v>128</v>
      </c>
    </row>
    <row r="19" spans="1:16" customFormat="1" x14ac:dyDescent="0.25">
      <c r="A19" s="1">
        <v>3</v>
      </c>
      <c r="B19" s="1" t="s">
        <v>129</v>
      </c>
    </row>
    <row r="20" spans="1:16" x14ac:dyDescent="0.25">
      <c r="B20" s="29" t="s">
        <v>148</v>
      </c>
      <c r="N20" s="28" t="s">
        <v>130</v>
      </c>
    </row>
    <row r="21" spans="1:16" x14ac:dyDescent="0.25">
      <c r="B21" s="29" t="s">
        <v>149</v>
      </c>
    </row>
    <row r="22" spans="1:16" x14ac:dyDescent="0.25">
      <c r="B22" s="29" t="s">
        <v>150</v>
      </c>
    </row>
    <row r="25" spans="1:16" s="52" customFormat="1" ht="58.5" customHeight="1" x14ac:dyDescent="0.25">
      <c r="A25" s="51" t="s">
        <v>131</v>
      </c>
      <c r="B25" s="51" t="s">
        <v>14</v>
      </c>
      <c r="C25" s="51" t="s">
        <v>46</v>
      </c>
      <c r="D25" s="51" t="s">
        <v>132</v>
      </c>
      <c r="E25" s="51" t="s">
        <v>66</v>
      </c>
      <c r="F25" s="51" t="s">
        <v>133</v>
      </c>
      <c r="G25" s="51" t="s">
        <v>134</v>
      </c>
      <c r="H25" s="51"/>
      <c r="I25" s="51" t="s">
        <v>135</v>
      </c>
      <c r="J25" s="51"/>
      <c r="K25" s="51" t="s">
        <v>136</v>
      </c>
      <c r="L25" s="51"/>
      <c r="M25" s="51" t="s">
        <v>137</v>
      </c>
      <c r="O25" s="53" t="s">
        <v>138</v>
      </c>
    </row>
    <row r="26" spans="1:16" x14ac:dyDescent="0.25">
      <c r="A26" s="54" t="s">
        <v>23</v>
      </c>
      <c r="B26" s="54" t="s">
        <v>139</v>
      </c>
      <c r="C26" s="55" t="s">
        <v>47</v>
      </c>
      <c r="D26" s="55"/>
      <c r="E26" s="55"/>
      <c r="F26" s="56"/>
      <c r="G26" s="57"/>
      <c r="H26" s="58"/>
      <c r="I26" s="59">
        <v>1000</v>
      </c>
      <c r="J26" s="59"/>
      <c r="K26" s="59">
        <v>1200</v>
      </c>
      <c r="L26" s="59"/>
      <c r="M26" s="59">
        <f>I26-K26</f>
        <v>-200</v>
      </c>
    </row>
    <row r="27" spans="1:16" x14ac:dyDescent="0.25">
      <c r="A27" s="54" t="s">
        <v>23</v>
      </c>
      <c r="B27" s="54" t="s">
        <v>139</v>
      </c>
      <c r="C27" s="55"/>
      <c r="D27" s="55" t="s">
        <v>45</v>
      </c>
      <c r="E27" s="55" t="s">
        <v>67</v>
      </c>
      <c r="F27" s="60"/>
      <c r="G27" s="55"/>
      <c r="H27" s="61"/>
      <c r="I27" s="62">
        <v>200</v>
      </c>
      <c r="J27" s="62"/>
      <c r="K27" s="63"/>
      <c r="L27" s="62"/>
      <c r="M27" s="64">
        <f>I27-K27</f>
        <v>200</v>
      </c>
    </row>
    <row r="28" spans="1:16" x14ac:dyDescent="0.25">
      <c r="A28" s="65" t="s">
        <v>140</v>
      </c>
      <c r="B28" s="65" t="s">
        <v>141</v>
      </c>
      <c r="C28" s="66" t="s">
        <v>142</v>
      </c>
      <c r="D28" s="66"/>
      <c r="E28" s="66"/>
      <c r="F28" s="54"/>
      <c r="G28" s="54"/>
      <c r="H28" s="67"/>
      <c r="I28" s="67">
        <v>1800</v>
      </c>
      <c r="J28" s="67"/>
      <c r="K28" s="67">
        <v>2100</v>
      </c>
      <c r="L28" s="67"/>
      <c r="M28" s="68">
        <f>IF(I28-K28&gt;0,0,I28-K28)</f>
        <v>-300</v>
      </c>
    </row>
    <row r="29" spans="1:16" x14ac:dyDescent="0.25">
      <c r="A29" s="69"/>
      <c r="B29" s="69"/>
      <c r="C29" s="70"/>
      <c r="D29" s="70"/>
      <c r="E29" s="70"/>
      <c r="F29" s="69"/>
      <c r="G29" s="69"/>
      <c r="H29" s="71"/>
      <c r="I29" s="71"/>
      <c r="J29" s="71"/>
      <c r="K29" s="71">
        <v>3000</v>
      </c>
      <c r="L29" s="71"/>
      <c r="M29" s="68">
        <f>IF(I29-K29&gt;0,0,I29-K29)</f>
        <v>-3000</v>
      </c>
    </row>
    <row r="30" spans="1:16" x14ac:dyDescent="0.25">
      <c r="A30" s="72" t="s">
        <v>143</v>
      </c>
      <c r="B30" s="73"/>
      <c r="C30" s="74"/>
      <c r="D30" s="74"/>
      <c r="E30" s="74"/>
      <c r="F30" s="73"/>
      <c r="G30" s="73"/>
      <c r="H30" s="75"/>
      <c r="I30" s="76"/>
      <c r="J30" s="76"/>
      <c r="K30" s="76"/>
      <c r="L30" s="76"/>
      <c r="M30" s="77"/>
      <c r="N30" s="78">
        <f>SUM(M26:M29)</f>
        <v>-3300</v>
      </c>
      <c r="P30" s="79"/>
    </row>
    <row r="31" spans="1:16" x14ac:dyDescent="0.25">
      <c r="A31" s="80"/>
      <c r="B31" s="80"/>
      <c r="C31" s="81"/>
      <c r="D31" s="81"/>
      <c r="E31" s="81"/>
      <c r="F31" s="80"/>
      <c r="G31" s="80"/>
      <c r="H31" s="82"/>
      <c r="I31" s="64"/>
      <c r="J31" s="64"/>
      <c r="K31" s="64"/>
      <c r="L31" s="64"/>
      <c r="M31" s="64"/>
    </row>
    <row r="32" spans="1:16" x14ac:dyDescent="0.25">
      <c r="A32" s="83" t="s">
        <v>25</v>
      </c>
      <c r="B32" s="83" t="s">
        <v>139</v>
      </c>
      <c r="C32" s="83"/>
      <c r="D32" s="83"/>
      <c r="E32" s="83"/>
      <c r="F32" s="84">
        <v>43565</v>
      </c>
      <c r="G32" s="84">
        <v>43646</v>
      </c>
      <c r="H32" s="58"/>
      <c r="I32" s="59">
        <v>1000</v>
      </c>
      <c r="J32" s="59"/>
      <c r="K32" s="59">
        <v>0</v>
      </c>
      <c r="L32" s="59"/>
      <c r="M32" s="85">
        <f>I32-K32</f>
        <v>1000</v>
      </c>
    </row>
    <row r="33" spans="1:16" x14ac:dyDescent="0.25">
      <c r="A33" s="72" t="s">
        <v>144</v>
      </c>
      <c r="B33" s="73"/>
      <c r="C33" s="73"/>
      <c r="D33" s="73"/>
      <c r="E33" s="73"/>
      <c r="F33" s="86"/>
      <c r="G33" s="86"/>
      <c r="H33" s="75"/>
      <c r="I33" s="76"/>
      <c r="J33" s="76"/>
      <c r="K33" s="76"/>
      <c r="L33" s="76"/>
      <c r="M33" s="77"/>
      <c r="N33" s="78">
        <f>M32</f>
        <v>1000</v>
      </c>
      <c r="P33" s="79"/>
    </row>
    <row r="34" spans="1:16" x14ac:dyDescent="0.25">
      <c r="A34" s="87"/>
      <c r="B34" s="87" t="s">
        <v>145</v>
      </c>
      <c r="C34" s="87"/>
      <c r="D34" s="87"/>
      <c r="E34" s="87"/>
      <c r="F34" s="88">
        <v>43565</v>
      </c>
      <c r="G34" s="88">
        <v>43646</v>
      </c>
      <c r="H34" s="89"/>
      <c r="I34" s="85">
        <v>1000</v>
      </c>
      <c r="J34" s="85"/>
      <c r="K34" s="85">
        <v>1200</v>
      </c>
      <c r="L34" s="85"/>
      <c r="M34" s="85">
        <f>I34-K34</f>
        <v>-200</v>
      </c>
    </row>
    <row r="35" spans="1:16" x14ac:dyDescent="0.25">
      <c r="A35" s="72" t="s">
        <v>144</v>
      </c>
      <c r="B35" s="73"/>
      <c r="C35" s="73"/>
      <c r="D35" s="73"/>
      <c r="E35" s="73"/>
      <c r="F35" s="86"/>
      <c r="G35" s="86"/>
      <c r="H35" s="75"/>
      <c r="I35" s="76"/>
      <c r="J35" s="76"/>
      <c r="K35" s="76"/>
      <c r="L35" s="76"/>
      <c r="M35" s="77"/>
      <c r="N35" s="78">
        <f>M34</f>
        <v>-200</v>
      </c>
      <c r="P35" s="79"/>
    </row>
    <row r="36" spans="1:16" x14ac:dyDescent="0.25">
      <c r="A36" s="90"/>
      <c r="B36" s="90" t="s">
        <v>141</v>
      </c>
      <c r="C36" s="90"/>
      <c r="D36" s="91"/>
      <c r="E36" s="92"/>
      <c r="F36" s="93">
        <v>43631</v>
      </c>
      <c r="G36" s="94">
        <v>43723</v>
      </c>
      <c r="H36" s="95"/>
      <c r="I36" s="62">
        <v>1000</v>
      </c>
      <c r="J36" s="62"/>
      <c r="K36" s="62">
        <v>800</v>
      </c>
      <c r="L36" s="62"/>
      <c r="M36" s="62">
        <f>IF(I36-K36&gt;0,0,I36-K36)</f>
        <v>0</v>
      </c>
    </row>
    <row r="37" spans="1:16" x14ac:dyDescent="0.25">
      <c r="A37" s="72" t="s">
        <v>144</v>
      </c>
      <c r="B37" s="73"/>
      <c r="C37" s="73"/>
      <c r="D37" s="73"/>
      <c r="E37" s="73"/>
      <c r="F37" s="86"/>
      <c r="G37" s="86"/>
      <c r="H37" s="75"/>
      <c r="I37" s="76"/>
      <c r="J37" s="76"/>
      <c r="K37" s="76"/>
      <c r="L37" s="76"/>
      <c r="M37" s="77"/>
      <c r="N37" s="78">
        <f>M36</f>
        <v>0</v>
      </c>
      <c r="O37" s="79"/>
      <c r="P37" s="79"/>
    </row>
    <row r="38" spans="1:16" x14ac:dyDescent="0.25">
      <c r="A38" s="96"/>
      <c r="B38" s="96"/>
      <c r="C38" s="96"/>
      <c r="D38" s="96"/>
      <c r="E38" s="96"/>
      <c r="F38" s="97"/>
      <c r="G38" s="97"/>
      <c r="H38" s="98"/>
      <c r="I38" s="99"/>
      <c r="J38" s="99"/>
      <c r="K38" s="99"/>
      <c r="L38" s="99"/>
      <c r="M38" s="99"/>
    </row>
    <row r="39" spans="1:16" x14ac:dyDescent="0.25">
      <c r="A39" s="83" t="s">
        <v>146</v>
      </c>
      <c r="B39" s="83" t="s">
        <v>139</v>
      </c>
      <c r="C39" s="83"/>
      <c r="D39" s="83"/>
      <c r="E39" s="83"/>
      <c r="F39" s="83"/>
      <c r="G39" s="83"/>
      <c r="H39" s="58"/>
      <c r="I39" s="59">
        <v>1000</v>
      </c>
      <c r="J39" s="59"/>
      <c r="K39" s="59">
        <v>400</v>
      </c>
      <c r="L39" s="59"/>
      <c r="M39" s="59">
        <f>I39-K39</f>
        <v>600</v>
      </c>
    </row>
    <row r="40" spans="1:16" x14ac:dyDescent="0.25">
      <c r="A40" s="83"/>
      <c r="B40" s="83" t="s">
        <v>141</v>
      </c>
      <c r="C40" s="83"/>
      <c r="D40" s="83"/>
      <c r="E40" s="83"/>
      <c r="F40" s="83"/>
      <c r="G40" s="83"/>
      <c r="H40" s="58"/>
      <c r="I40" s="59">
        <v>1200</v>
      </c>
      <c r="J40" s="59"/>
      <c r="K40" s="59">
        <v>600</v>
      </c>
      <c r="L40" s="59"/>
      <c r="M40" s="59">
        <f>IF(I40-K40&gt;0,0,I40-K40)</f>
        <v>0</v>
      </c>
    </row>
    <row r="41" spans="1:16" x14ac:dyDescent="0.25">
      <c r="A41" s="87"/>
      <c r="B41" s="87" t="s">
        <v>145</v>
      </c>
      <c r="C41" s="87"/>
      <c r="D41" s="87"/>
      <c r="E41" s="87"/>
      <c r="F41" s="87"/>
      <c r="G41" s="87"/>
      <c r="H41" s="89"/>
      <c r="I41" s="85">
        <v>3300</v>
      </c>
      <c r="J41" s="85"/>
      <c r="K41" s="100"/>
      <c r="L41" s="85"/>
      <c r="M41" s="85">
        <f>I41</f>
        <v>3300</v>
      </c>
    </row>
    <row r="42" spans="1:16" x14ac:dyDescent="0.25">
      <c r="A42" s="72" t="s">
        <v>147</v>
      </c>
      <c r="B42" s="73"/>
      <c r="C42" s="73"/>
      <c r="D42" s="73"/>
      <c r="E42" s="73"/>
      <c r="F42" s="86"/>
      <c r="G42" s="86"/>
      <c r="H42" s="75"/>
      <c r="I42" s="76"/>
      <c r="J42" s="76"/>
      <c r="K42" s="76"/>
      <c r="L42" s="76"/>
      <c r="M42" s="77"/>
      <c r="N42" s="78">
        <f>SUM(M39:M41)</f>
        <v>3900</v>
      </c>
      <c r="O42" s="79">
        <f>-1000</f>
        <v>-1000</v>
      </c>
      <c r="P42" s="79"/>
    </row>
    <row r="43" spans="1:16" x14ac:dyDescent="0.25">
      <c r="I43" s="101">
        <f>SUM(I26:I41)</f>
        <v>11500</v>
      </c>
      <c r="J43" s="101"/>
      <c r="K43" s="101">
        <f>SUM(K26:K41)</f>
        <v>9300</v>
      </c>
      <c r="L43" s="101">
        <f>I43-K43</f>
        <v>2200</v>
      </c>
      <c r="M43" s="28"/>
      <c r="N43" s="28">
        <f>SUM(N30:N42)</f>
        <v>1400</v>
      </c>
      <c r="O43" s="102">
        <f>N43+O42</f>
        <v>400</v>
      </c>
    </row>
    <row r="46" spans="1:16" x14ac:dyDescent="0.25">
      <c r="N46" s="103" t="s">
        <v>101</v>
      </c>
      <c r="O46" s="103" t="str">
        <f>IF(O43&lt;0,"Failure","Success")</f>
        <v>Success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157D-2BC1-4280-A715-048A35EF2547}">
  <dimension ref="A1:J20"/>
  <sheetViews>
    <sheetView showGridLines="0" topLeftCell="A10" workbookViewId="0">
      <selection activeCell="B14" sqref="B14"/>
    </sheetView>
  </sheetViews>
  <sheetFormatPr defaultRowHeight="15" x14ac:dyDescent="0.25"/>
  <cols>
    <col min="2" max="2" width="62.140625" customWidth="1"/>
    <col min="3" max="3" width="14.140625" customWidth="1"/>
    <col min="4" max="4" width="42" customWidth="1"/>
    <col min="5" max="5" width="36.140625" customWidth="1"/>
    <col min="6" max="6" width="19.140625" bestFit="1" customWidth="1"/>
  </cols>
  <sheetData>
    <row r="1" spans="1:10" s="31" customFormat="1" x14ac:dyDescent="0.25">
      <c r="A1" s="30" t="s">
        <v>98</v>
      </c>
    </row>
    <row r="3" spans="1:10" x14ac:dyDescent="0.25">
      <c r="A3" s="1" t="s">
        <v>92</v>
      </c>
    </row>
    <row r="5" spans="1:10" s="29" customFormat="1" ht="15.75" thickBot="1" x14ac:dyDescent="0.3">
      <c r="A5" s="28"/>
    </row>
    <row r="6" spans="1:10" ht="15.75" thickBot="1" x14ac:dyDescent="0.3">
      <c r="A6" s="33"/>
      <c r="B6" s="33"/>
      <c r="C6" s="106" t="s">
        <v>99</v>
      </c>
      <c r="D6" s="107"/>
      <c r="E6" s="108"/>
      <c r="F6" s="105" t="s">
        <v>100</v>
      </c>
    </row>
    <row r="7" spans="1:10" ht="45.75" thickBot="1" x14ac:dyDescent="0.3">
      <c r="A7" s="34"/>
      <c r="B7" s="34"/>
      <c r="C7" s="35" t="s">
        <v>101</v>
      </c>
      <c r="D7" s="36" t="s">
        <v>102</v>
      </c>
      <c r="E7" s="37" t="s">
        <v>103</v>
      </c>
      <c r="F7" s="38"/>
    </row>
    <row r="8" spans="1:10" ht="60" x14ac:dyDescent="0.25">
      <c r="A8" s="39">
        <v>1</v>
      </c>
      <c r="B8" s="41" t="s">
        <v>114</v>
      </c>
      <c r="C8" s="42" t="s">
        <v>105</v>
      </c>
      <c r="D8" s="43" t="s">
        <v>115</v>
      </c>
      <c r="E8" s="44" t="s">
        <v>107</v>
      </c>
      <c r="F8" s="40" t="s">
        <v>111</v>
      </c>
      <c r="G8" s="32"/>
      <c r="H8" s="32"/>
      <c r="I8" s="32"/>
      <c r="J8" s="32"/>
    </row>
    <row r="9" spans="1:10" ht="45" x14ac:dyDescent="0.25">
      <c r="A9" s="39">
        <v>2</v>
      </c>
      <c r="B9" s="41" t="s">
        <v>112</v>
      </c>
      <c r="C9" s="42" t="s">
        <v>105</v>
      </c>
      <c r="D9" s="43" t="s">
        <v>106</v>
      </c>
      <c r="E9" s="44" t="s">
        <v>107</v>
      </c>
      <c r="F9" s="40" t="s">
        <v>111</v>
      </c>
    </row>
    <row r="10" spans="1:10" ht="45" x14ac:dyDescent="0.25">
      <c r="A10" s="39">
        <v>3</v>
      </c>
      <c r="B10" s="41" t="s">
        <v>113</v>
      </c>
      <c r="C10" s="42" t="s">
        <v>105</v>
      </c>
      <c r="D10" s="43" t="s">
        <v>108</v>
      </c>
      <c r="E10" s="44" t="s">
        <v>107</v>
      </c>
      <c r="F10" s="40" t="s">
        <v>111</v>
      </c>
    </row>
    <row r="11" spans="1:10" ht="45" x14ac:dyDescent="0.25">
      <c r="A11" s="39">
        <v>4</v>
      </c>
      <c r="B11" s="41" t="s">
        <v>116</v>
      </c>
      <c r="C11" s="42" t="s">
        <v>105</v>
      </c>
      <c r="D11" s="43" t="s">
        <v>117</v>
      </c>
      <c r="E11" s="44" t="s">
        <v>107</v>
      </c>
      <c r="F11" s="40" t="s">
        <v>111</v>
      </c>
    </row>
    <row r="12" spans="1:10" ht="30" x14ac:dyDescent="0.25">
      <c r="A12" s="39">
        <v>5</v>
      </c>
      <c r="B12" s="41" t="s">
        <v>118</v>
      </c>
      <c r="C12" s="42"/>
      <c r="D12" s="43"/>
      <c r="E12" s="44"/>
      <c r="F12" s="40"/>
    </row>
    <row r="13" spans="1:10" ht="30" x14ac:dyDescent="0.25">
      <c r="A13" s="39">
        <v>6</v>
      </c>
      <c r="B13" s="50" t="s">
        <v>119</v>
      </c>
      <c r="C13" s="42"/>
      <c r="D13" s="43"/>
      <c r="E13" s="44"/>
      <c r="F13" s="40"/>
    </row>
    <row r="14" spans="1:10" ht="75" x14ac:dyDescent="0.25">
      <c r="A14" s="39">
        <v>7</v>
      </c>
      <c r="B14" s="41" t="s">
        <v>157</v>
      </c>
      <c r="C14" s="42" t="s">
        <v>56</v>
      </c>
      <c r="D14" s="43" t="s">
        <v>104</v>
      </c>
      <c r="E14" s="43"/>
      <c r="F14" s="40" t="s">
        <v>111</v>
      </c>
    </row>
    <row r="15" spans="1:10" ht="75" x14ac:dyDescent="0.25">
      <c r="A15" s="39">
        <v>8</v>
      </c>
      <c r="B15" s="41" t="s">
        <v>151</v>
      </c>
      <c r="C15" s="42" t="s">
        <v>105</v>
      </c>
      <c r="D15" s="43" t="s">
        <v>152</v>
      </c>
      <c r="E15" s="44" t="s">
        <v>107</v>
      </c>
      <c r="F15" s="40" t="s">
        <v>111</v>
      </c>
    </row>
    <row r="16" spans="1:10" ht="60" x14ac:dyDescent="0.25">
      <c r="A16" s="39">
        <v>9</v>
      </c>
      <c r="B16" s="41" t="s">
        <v>153</v>
      </c>
      <c r="C16" s="42" t="s">
        <v>105</v>
      </c>
      <c r="D16" s="43" t="s">
        <v>156</v>
      </c>
      <c r="E16" s="104" t="s">
        <v>109</v>
      </c>
      <c r="F16" s="40" t="s">
        <v>111</v>
      </c>
    </row>
    <row r="17" spans="1:6" ht="60" x14ac:dyDescent="0.25">
      <c r="A17" s="39">
        <v>10</v>
      </c>
      <c r="B17" s="41" t="s">
        <v>154</v>
      </c>
      <c r="C17" s="42" t="s">
        <v>105</v>
      </c>
      <c r="D17" s="43" t="s">
        <v>156</v>
      </c>
      <c r="E17" s="104" t="s">
        <v>109</v>
      </c>
      <c r="F17" s="40" t="s">
        <v>111</v>
      </c>
    </row>
    <row r="18" spans="1:6" ht="60" x14ac:dyDescent="0.25">
      <c r="A18" s="39">
        <v>11</v>
      </c>
      <c r="B18" s="41" t="s">
        <v>155</v>
      </c>
      <c r="C18" s="42" t="s">
        <v>105</v>
      </c>
      <c r="D18" s="43" t="s">
        <v>152</v>
      </c>
      <c r="E18" s="44" t="s">
        <v>107</v>
      </c>
      <c r="F18" s="40" t="s">
        <v>111</v>
      </c>
    </row>
    <row r="19" spans="1:6" ht="15.75" thickBot="1" x14ac:dyDescent="0.3">
      <c r="A19" s="39">
        <v>12</v>
      </c>
      <c r="B19" s="45" t="s">
        <v>110</v>
      </c>
      <c r="C19" s="46" t="s">
        <v>56</v>
      </c>
      <c r="D19" s="47" t="s">
        <v>104</v>
      </c>
      <c r="E19" s="48"/>
      <c r="F19" s="49"/>
    </row>
    <row r="20" spans="1:6" x14ac:dyDescent="0.25">
      <c r="A20" s="1"/>
      <c r="B20" s="1"/>
    </row>
  </sheetData>
  <mergeCells count="1"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3C84-D12F-4AFB-9822-CDF2A2782D5F}">
  <dimension ref="A1:Z38"/>
  <sheetViews>
    <sheetView showGridLines="0" tabSelected="1" zoomScale="85" zoomScaleNormal="85" workbookViewId="0">
      <pane xSplit="11" ySplit="3" topLeftCell="Q10" activePane="bottomRight" state="frozen"/>
      <selection pane="topRight" activeCell="L1" sqref="L1"/>
      <selection pane="bottomLeft" activeCell="A4" sqref="A4"/>
      <selection pane="bottomRight" activeCell="I14" sqref="I14"/>
    </sheetView>
  </sheetViews>
  <sheetFormatPr defaultRowHeight="15" x14ac:dyDescent="0.25"/>
  <cols>
    <col min="1" max="1" width="13.42578125" customWidth="1"/>
    <col min="2" max="2" width="22" bestFit="1" customWidth="1"/>
    <col min="3" max="3" width="12.7109375" bestFit="1" customWidth="1"/>
    <col min="4" max="4" width="10" bestFit="1" customWidth="1"/>
    <col min="5" max="5" width="9.5703125" bestFit="1" customWidth="1"/>
    <col min="6" max="6" width="9.7109375" bestFit="1" customWidth="1"/>
    <col min="7" max="7" width="9.5703125" bestFit="1" customWidth="1"/>
    <col min="12" max="12" width="18.28515625" bestFit="1" customWidth="1"/>
    <col min="13" max="13" width="18.28515625" customWidth="1"/>
    <col min="14" max="14" width="18.28515625" bestFit="1" customWidth="1"/>
    <col min="15" max="15" width="18.28515625" customWidth="1"/>
    <col min="16" max="16" width="18.28515625" bestFit="1" customWidth="1"/>
    <col min="17" max="17" width="18.28515625" customWidth="1"/>
    <col min="18" max="18" width="22.28515625" customWidth="1"/>
    <col min="20" max="20" width="22.28515625" customWidth="1"/>
    <col min="23" max="23" width="12.28515625" bestFit="1" customWidth="1"/>
    <col min="24" max="24" width="20.28515625" bestFit="1" customWidth="1"/>
  </cols>
  <sheetData>
    <row r="1" spans="1:26" x14ac:dyDescent="0.25">
      <c r="A1" s="1"/>
      <c r="L1" t="s">
        <v>191</v>
      </c>
      <c r="N1" t="s">
        <v>192</v>
      </c>
      <c r="P1" t="s">
        <v>193</v>
      </c>
      <c r="R1" t="s">
        <v>196</v>
      </c>
      <c r="T1" t="s">
        <v>197</v>
      </c>
    </row>
    <row r="2" spans="1:26" x14ac:dyDescent="0.25">
      <c r="L2">
        <v>10000</v>
      </c>
      <c r="N2">
        <v>10000</v>
      </c>
      <c r="P2">
        <v>10000</v>
      </c>
      <c r="R2">
        <v>1000</v>
      </c>
      <c r="T2">
        <v>10000</v>
      </c>
    </row>
    <row r="3" spans="1:26" s="52" customFormat="1" ht="58.5" customHeight="1" x14ac:dyDescent="0.25">
      <c r="A3" s="51" t="s">
        <v>158</v>
      </c>
      <c r="B3" s="51" t="s">
        <v>131</v>
      </c>
      <c r="C3" s="51" t="s">
        <v>14</v>
      </c>
      <c r="D3" s="51" t="s">
        <v>46</v>
      </c>
      <c r="E3" s="51" t="s">
        <v>133</v>
      </c>
      <c r="F3" s="51" t="s">
        <v>134</v>
      </c>
      <c r="G3" s="51"/>
      <c r="H3" s="51" t="s">
        <v>135</v>
      </c>
      <c r="I3" s="51"/>
      <c r="J3" s="51" t="s">
        <v>136</v>
      </c>
      <c r="K3" s="51"/>
      <c r="L3" s="53" t="s">
        <v>195</v>
      </c>
      <c r="M3" s="53"/>
      <c r="N3" s="53" t="s">
        <v>194</v>
      </c>
      <c r="O3" s="53"/>
      <c r="P3" s="53" t="s">
        <v>198</v>
      </c>
      <c r="Q3" s="53"/>
      <c r="R3" s="53" t="s">
        <v>190</v>
      </c>
      <c r="T3" s="53" t="s">
        <v>204</v>
      </c>
      <c r="W3" s="127" t="s">
        <v>179</v>
      </c>
      <c r="X3" s="120"/>
      <c r="Y3" s="120"/>
      <c r="Z3" s="120"/>
    </row>
    <row r="4" spans="1:26" s="29" customFormat="1" x14ac:dyDescent="0.25">
      <c r="A4" s="54" t="s">
        <v>22</v>
      </c>
      <c r="B4" s="54" t="s">
        <v>23</v>
      </c>
      <c r="C4" s="54" t="s">
        <v>139</v>
      </c>
      <c r="D4" s="55" t="s">
        <v>47</v>
      </c>
      <c r="E4" s="56"/>
      <c r="F4" s="57"/>
      <c r="G4" s="58"/>
      <c r="H4" s="59">
        <v>1000</v>
      </c>
      <c r="I4" s="59"/>
      <c r="J4" s="59">
        <f>C32+C33</f>
        <v>3000</v>
      </c>
      <c r="K4" s="59"/>
      <c r="L4" s="29">
        <v>1000</v>
      </c>
      <c r="M4" s="123">
        <f>H4-J4-L4</f>
        <v>-3000</v>
      </c>
      <c r="O4" s="123"/>
      <c r="Q4" s="123"/>
      <c r="W4" s="128" t="s">
        <v>158</v>
      </c>
      <c r="X4" s="128" t="s">
        <v>182</v>
      </c>
      <c r="Y4" s="121"/>
      <c r="Z4" s="121"/>
    </row>
    <row r="5" spans="1:26" s="29" customFormat="1" x14ac:dyDescent="0.25">
      <c r="A5" s="54" t="s">
        <v>22</v>
      </c>
      <c r="B5" s="54" t="s">
        <v>23</v>
      </c>
      <c r="C5" s="54" t="s">
        <v>145</v>
      </c>
      <c r="D5" s="55" t="s">
        <v>142</v>
      </c>
      <c r="E5" s="60"/>
      <c r="F5" s="55"/>
      <c r="G5" s="61"/>
      <c r="H5" s="62">
        <v>200</v>
      </c>
      <c r="I5" s="62"/>
      <c r="J5" s="63"/>
      <c r="K5" s="62"/>
      <c r="M5" s="123"/>
      <c r="N5" s="29">
        <v>1000</v>
      </c>
      <c r="O5" s="123">
        <f>H5-J5-N5</f>
        <v>-800</v>
      </c>
      <c r="Q5" s="123"/>
      <c r="W5" s="128" t="s">
        <v>131</v>
      </c>
      <c r="X5" s="128" t="s">
        <v>183</v>
      </c>
      <c r="Y5" s="121"/>
      <c r="Z5" s="121"/>
    </row>
    <row r="6" spans="1:26" s="29" customFormat="1" x14ac:dyDescent="0.25">
      <c r="A6" s="54" t="s">
        <v>26</v>
      </c>
      <c r="B6" s="54" t="s">
        <v>23</v>
      </c>
      <c r="C6" s="54" t="s">
        <v>139</v>
      </c>
      <c r="D6" s="55" t="s">
        <v>159</v>
      </c>
      <c r="E6" s="60"/>
      <c r="F6" s="55"/>
      <c r="G6" s="61"/>
      <c r="H6" s="62">
        <v>200</v>
      </c>
      <c r="I6" s="62"/>
      <c r="J6" s="63"/>
      <c r="K6" s="62"/>
      <c r="M6" s="123"/>
      <c r="O6" s="123"/>
      <c r="P6" s="29">
        <f>P2</f>
        <v>10000</v>
      </c>
      <c r="Q6" s="122">
        <f>H6-J6-P6</f>
        <v>-9800</v>
      </c>
      <c r="W6" s="128" t="s">
        <v>180</v>
      </c>
      <c r="X6" s="128"/>
      <c r="Y6" s="121"/>
      <c r="Z6" s="121"/>
    </row>
    <row r="7" spans="1:26" s="29" customFormat="1" x14ac:dyDescent="0.25">
      <c r="A7" s="65" t="s">
        <v>26</v>
      </c>
      <c r="B7" s="65" t="s">
        <v>140</v>
      </c>
      <c r="C7" s="54" t="s">
        <v>139</v>
      </c>
      <c r="D7" s="55" t="s">
        <v>160</v>
      </c>
      <c r="E7" s="60"/>
      <c r="F7" s="55"/>
      <c r="G7" s="61"/>
      <c r="H7" s="62">
        <v>200</v>
      </c>
      <c r="I7" s="62"/>
      <c r="J7" s="63"/>
      <c r="K7" s="62"/>
      <c r="M7" s="123"/>
      <c r="O7" s="123"/>
      <c r="Q7" s="123"/>
      <c r="W7" s="128" t="s">
        <v>181</v>
      </c>
      <c r="X7" s="121"/>
      <c r="Y7" s="121"/>
      <c r="Z7" s="121"/>
    </row>
    <row r="8" spans="1:26" s="29" customFormat="1" x14ac:dyDescent="0.25">
      <c r="A8" s="65" t="s">
        <v>22</v>
      </c>
      <c r="B8" s="65" t="s">
        <v>140</v>
      </c>
      <c r="C8" s="65" t="s">
        <v>141</v>
      </c>
      <c r="D8" s="55" t="s">
        <v>175</v>
      </c>
      <c r="E8" s="54"/>
      <c r="F8" s="54"/>
      <c r="G8" s="67"/>
      <c r="H8" s="67">
        <v>1800</v>
      </c>
      <c r="I8" s="67"/>
      <c r="J8" s="67"/>
      <c r="K8" s="67"/>
      <c r="M8" s="123"/>
      <c r="O8" s="123"/>
      <c r="Q8" s="123"/>
    </row>
    <row r="9" spans="1:26" s="29" customFormat="1" x14ac:dyDescent="0.25">
      <c r="A9" s="65" t="s">
        <v>26</v>
      </c>
      <c r="B9" s="65" t="s">
        <v>140</v>
      </c>
      <c r="C9" s="54" t="s">
        <v>145</v>
      </c>
      <c r="D9" s="55" t="s">
        <v>178</v>
      </c>
      <c r="E9" s="60"/>
      <c r="F9" s="55"/>
      <c r="G9" s="61"/>
      <c r="H9" s="62">
        <v>200</v>
      </c>
      <c r="I9" s="62"/>
      <c r="J9" s="63"/>
      <c r="K9" s="62"/>
      <c r="M9" s="123"/>
      <c r="O9" s="123"/>
      <c r="Q9" s="123"/>
    </row>
    <row r="10" spans="1:26" s="29" customFormat="1" ht="60" x14ac:dyDescent="0.25">
      <c r="A10" s="110"/>
      <c r="B10" s="110"/>
      <c r="C10" s="110"/>
      <c r="D10" s="111"/>
      <c r="E10" s="110"/>
      <c r="F10" s="110"/>
      <c r="G10" s="61"/>
      <c r="H10" s="61"/>
      <c r="I10" s="61"/>
      <c r="J10" s="61"/>
      <c r="K10" s="61"/>
      <c r="R10" s="32" t="s">
        <v>203</v>
      </c>
      <c r="T10" s="32"/>
    </row>
    <row r="11" spans="1:26" s="29" customFormat="1" x14ac:dyDescent="0.25">
      <c r="A11" s="72"/>
      <c r="B11" s="72" t="s">
        <v>143</v>
      </c>
      <c r="C11" s="73"/>
      <c r="D11" s="74"/>
      <c r="E11" s="73"/>
      <c r="F11" s="73"/>
      <c r="G11" s="75"/>
      <c r="H11" s="76"/>
      <c r="I11" s="76"/>
      <c r="J11" s="76"/>
      <c r="K11" s="76"/>
    </row>
    <row r="12" spans="1:26" s="29" customFormat="1" x14ac:dyDescent="0.25">
      <c r="A12" s="80"/>
      <c r="B12" s="80"/>
      <c r="C12" s="80"/>
      <c r="D12" s="81"/>
      <c r="E12" s="80"/>
      <c r="F12" s="80"/>
      <c r="G12" s="82"/>
      <c r="H12" s="64"/>
      <c r="I12" s="64"/>
      <c r="J12" s="64"/>
      <c r="K12" s="64"/>
    </row>
    <row r="13" spans="1:26" s="29" customFormat="1" x14ac:dyDescent="0.25">
      <c r="A13" s="54" t="s">
        <v>22</v>
      </c>
      <c r="B13" s="83" t="s">
        <v>25</v>
      </c>
      <c r="C13" s="83" t="s">
        <v>139</v>
      </c>
      <c r="D13" s="83"/>
      <c r="E13" s="84">
        <v>43565</v>
      </c>
      <c r="F13" s="84">
        <v>43646</v>
      </c>
      <c r="G13" s="58"/>
      <c r="H13" s="59">
        <v>1000</v>
      </c>
      <c r="I13" s="59"/>
      <c r="J13" s="59"/>
      <c r="K13" s="59"/>
      <c r="Q13" s="124">
        <f>H13-J13</f>
        <v>1000</v>
      </c>
      <c r="T13" s="29">
        <f>T2</f>
        <v>10000</v>
      </c>
      <c r="U13" s="122">
        <f>H13-J13-T13</f>
        <v>-9000</v>
      </c>
    </row>
    <row r="14" spans="1:26" s="29" customFormat="1" x14ac:dyDescent="0.25">
      <c r="A14" s="54" t="s">
        <v>26</v>
      </c>
      <c r="B14" s="83" t="s">
        <v>25</v>
      </c>
      <c r="C14" s="83" t="s">
        <v>139</v>
      </c>
      <c r="D14" s="83"/>
      <c r="E14" s="84">
        <v>43565</v>
      </c>
      <c r="F14" s="84">
        <v>43646</v>
      </c>
      <c r="G14" s="58"/>
      <c r="H14" s="59">
        <v>1000</v>
      </c>
      <c r="I14" s="59"/>
      <c r="J14" s="59"/>
      <c r="K14" s="59"/>
      <c r="Q14" s="124">
        <f t="shared" ref="Q13:Q22" si="0">H14-J14</f>
        <v>1000</v>
      </c>
      <c r="U14" s="29">
        <f>H14-J14</f>
        <v>1000</v>
      </c>
    </row>
    <row r="15" spans="1:26" s="29" customFormat="1" x14ac:dyDescent="0.25">
      <c r="A15" s="109" t="s">
        <v>26</v>
      </c>
      <c r="B15" s="109" t="s">
        <v>25</v>
      </c>
      <c r="C15" s="90" t="s">
        <v>169</v>
      </c>
      <c r="D15" s="90"/>
      <c r="E15" s="84">
        <v>43565</v>
      </c>
      <c r="F15" s="84">
        <v>43646</v>
      </c>
      <c r="G15" s="95"/>
      <c r="H15" s="59">
        <v>1000</v>
      </c>
      <c r="I15" s="62"/>
      <c r="J15" s="62">
        <v>5500</v>
      </c>
      <c r="K15" s="62"/>
      <c r="Q15" s="123"/>
    </row>
    <row r="16" spans="1:26" s="29" customFormat="1" x14ac:dyDescent="0.25">
      <c r="A16" s="54" t="s">
        <v>26</v>
      </c>
      <c r="B16" s="83" t="s">
        <v>25</v>
      </c>
      <c r="C16" s="83" t="s">
        <v>145</v>
      </c>
      <c r="D16" s="83"/>
      <c r="E16" s="84">
        <v>43565</v>
      </c>
      <c r="F16" s="84">
        <v>43646</v>
      </c>
      <c r="G16" s="58"/>
      <c r="H16" s="59">
        <v>1000</v>
      </c>
      <c r="I16" s="59"/>
      <c r="J16" s="59">
        <f>C37</f>
        <v>1500</v>
      </c>
      <c r="K16" s="59"/>
      <c r="Q16" s="124">
        <f t="shared" si="0"/>
        <v>-500</v>
      </c>
      <c r="U16" s="29">
        <f>H16-J16</f>
        <v>-500</v>
      </c>
    </row>
    <row r="17" spans="1:21" s="29" customFormat="1" x14ac:dyDescent="0.25">
      <c r="A17" s="109"/>
      <c r="B17" s="109"/>
      <c r="C17" s="90"/>
      <c r="D17" s="90"/>
      <c r="E17" s="94"/>
      <c r="F17" s="94"/>
      <c r="G17" s="95"/>
      <c r="H17" s="62"/>
      <c r="I17" s="62"/>
      <c r="J17" s="62"/>
      <c r="K17" s="62"/>
      <c r="Q17" s="123"/>
    </row>
    <row r="18" spans="1:21" s="29" customFormat="1" x14ac:dyDescent="0.25">
      <c r="A18" s="72"/>
      <c r="B18" s="72" t="s">
        <v>144</v>
      </c>
      <c r="C18" s="73"/>
      <c r="D18" s="73"/>
      <c r="E18" s="86"/>
      <c r="F18" s="86"/>
      <c r="G18" s="75"/>
      <c r="H18" s="76"/>
      <c r="I18" s="76"/>
      <c r="J18" s="76"/>
      <c r="K18" s="76"/>
      <c r="Q18" s="123"/>
    </row>
    <row r="19" spans="1:21" s="29" customFormat="1" x14ac:dyDescent="0.25">
      <c r="A19" s="96"/>
      <c r="B19" s="96"/>
      <c r="C19" s="96"/>
      <c r="D19" s="96"/>
      <c r="E19" s="97"/>
      <c r="F19" s="97"/>
      <c r="G19" s="98"/>
      <c r="H19" s="99"/>
      <c r="I19" s="99"/>
      <c r="J19" s="99"/>
      <c r="K19" s="99"/>
      <c r="Q19" s="123"/>
    </row>
    <row r="20" spans="1:21" s="29" customFormat="1" x14ac:dyDescent="0.25">
      <c r="A20" s="54" t="s">
        <v>22</v>
      </c>
      <c r="B20" s="83" t="s">
        <v>24</v>
      </c>
      <c r="C20" s="83" t="s">
        <v>139</v>
      </c>
      <c r="D20" s="83"/>
      <c r="E20" s="83"/>
      <c r="F20" s="83"/>
      <c r="G20" s="58"/>
      <c r="H20" s="59">
        <v>1000</v>
      </c>
      <c r="I20" s="59"/>
      <c r="J20" s="59">
        <f>C38</f>
        <v>2200</v>
      </c>
      <c r="K20" s="59"/>
      <c r="Q20" s="124">
        <f t="shared" si="0"/>
        <v>-1200</v>
      </c>
      <c r="U20" s="29">
        <f>H20-J20</f>
        <v>-1200</v>
      </c>
    </row>
    <row r="21" spans="1:21" s="29" customFormat="1" x14ac:dyDescent="0.25">
      <c r="A21" s="54" t="s">
        <v>26</v>
      </c>
      <c r="B21" s="83" t="s">
        <v>162</v>
      </c>
      <c r="C21" s="83" t="s">
        <v>139</v>
      </c>
      <c r="D21" s="83"/>
      <c r="E21" s="83"/>
      <c r="F21" s="83"/>
      <c r="G21" s="58"/>
      <c r="H21" s="59"/>
      <c r="I21" s="59"/>
      <c r="J21" s="59"/>
      <c r="K21" s="59"/>
      <c r="Q21" s="123"/>
      <c r="U21" s="29">
        <f>H21-J21</f>
        <v>0</v>
      </c>
    </row>
    <row r="22" spans="1:21" s="29" customFormat="1" x14ac:dyDescent="0.25">
      <c r="A22" s="54" t="s">
        <v>26</v>
      </c>
      <c r="B22" s="83" t="s">
        <v>162</v>
      </c>
      <c r="C22" s="83" t="s">
        <v>145</v>
      </c>
      <c r="D22" s="83"/>
      <c r="E22" s="83"/>
      <c r="F22" s="83"/>
      <c r="G22" s="58"/>
      <c r="H22" s="59">
        <v>3300</v>
      </c>
      <c r="I22" s="59"/>
      <c r="J22" s="59">
        <f>C34</f>
        <v>4000</v>
      </c>
      <c r="K22" s="59"/>
      <c r="Q22" s="124">
        <f t="shared" si="0"/>
        <v>-700</v>
      </c>
      <c r="U22" s="29">
        <f>H22-J22</f>
        <v>-700</v>
      </c>
    </row>
    <row r="23" spans="1:21" s="29" customFormat="1" x14ac:dyDescent="0.25">
      <c r="A23" s="54" t="s">
        <v>26</v>
      </c>
      <c r="B23" s="83" t="s">
        <v>161</v>
      </c>
      <c r="C23" s="83" t="s">
        <v>141</v>
      </c>
      <c r="D23" s="83"/>
      <c r="E23" s="83"/>
      <c r="F23" s="83"/>
      <c r="G23" s="58"/>
      <c r="H23" s="59">
        <v>1200</v>
      </c>
      <c r="I23" s="59"/>
      <c r="J23" s="59"/>
      <c r="K23" s="59"/>
      <c r="Q23" s="123"/>
    </row>
    <row r="24" spans="1:21" s="29" customFormat="1" x14ac:dyDescent="0.25">
      <c r="A24" s="54"/>
      <c r="B24" s="83"/>
      <c r="C24" s="83"/>
      <c r="D24" s="83"/>
      <c r="E24" s="83"/>
      <c r="F24" s="83"/>
      <c r="G24" s="58"/>
      <c r="H24" s="59"/>
      <c r="I24" s="59"/>
      <c r="K24" s="59"/>
    </row>
    <row r="25" spans="1:21" s="29" customFormat="1" x14ac:dyDescent="0.25">
      <c r="A25" s="72"/>
      <c r="B25" s="72" t="s">
        <v>147</v>
      </c>
      <c r="C25" s="73"/>
      <c r="D25" s="73"/>
      <c r="E25" s="86"/>
      <c r="F25" s="86"/>
      <c r="G25" s="75"/>
      <c r="H25" s="76"/>
      <c r="I25" s="76"/>
      <c r="J25" s="76"/>
      <c r="K25" s="76"/>
      <c r="L25" s="79"/>
      <c r="M25" s="79"/>
      <c r="N25" s="79"/>
      <c r="O25" s="79"/>
      <c r="P25" s="79"/>
      <c r="Q25" s="79">
        <f>SUM(Q6,Q13,Q14,Q16,Q20,Q22)</f>
        <v>-10200</v>
      </c>
      <c r="U25" s="79">
        <f>SUM(U6,U13,U14,U16,U20,U22)</f>
        <v>-10400</v>
      </c>
    </row>
    <row r="27" spans="1:21" x14ac:dyDescent="0.25">
      <c r="A27" s="125" t="s">
        <v>201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M27" s="1" t="s">
        <v>202</v>
      </c>
      <c r="O27" s="1" t="s">
        <v>202</v>
      </c>
      <c r="Q27" s="1" t="s">
        <v>202</v>
      </c>
      <c r="U27" s="1" t="s">
        <v>202</v>
      </c>
    </row>
    <row r="30" spans="1:21" x14ac:dyDescent="0.25">
      <c r="A30" s="1" t="s">
        <v>164</v>
      </c>
    </row>
    <row r="31" spans="1:21" ht="30" x14ac:dyDescent="0.25">
      <c r="A31" s="51" t="s">
        <v>40</v>
      </c>
      <c r="B31" s="51" t="s">
        <v>165</v>
      </c>
      <c r="C31" s="51" t="s">
        <v>166</v>
      </c>
      <c r="D31" s="51" t="s">
        <v>33</v>
      </c>
      <c r="E31" s="51" t="s">
        <v>171</v>
      </c>
      <c r="F31" s="112" t="s">
        <v>133</v>
      </c>
      <c r="G31" s="112" t="s">
        <v>134</v>
      </c>
    </row>
    <row r="32" spans="1:21" x14ac:dyDescent="0.25">
      <c r="A32" s="58" t="s">
        <v>139</v>
      </c>
      <c r="B32" s="59" t="s">
        <v>167</v>
      </c>
      <c r="C32" s="59">
        <v>1000</v>
      </c>
      <c r="D32" s="58" t="s">
        <v>185</v>
      </c>
      <c r="E32" s="59" t="s">
        <v>47</v>
      </c>
      <c r="F32" s="113" t="s">
        <v>176</v>
      </c>
      <c r="G32" s="113" t="s">
        <v>176</v>
      </c>
      <c r="H32" s="113" t="s">
        <v>199</v>
      </c>
    </row>
    <row r="33" spans="1:8" x14ac:dyDescent="0.25">
      <c r="A33" s="58" t="s">
        <v>139</v>
      </c>
      <c r="B33" s="59" t="s">
        <v>168</v>
      </c>
      <c r="C33" s="59">
        <v>2000</v>
      </c>
      <c r="D33" s="58" t="s">
        <v>186</v>
      </c>
      <c r="E33" s="59" t="s">
        <v>47</v>
      </c>
      <c r="F33" s="113" t="s">
        <v>176</v>
      </c>
      <c r="G33" s="114" t="s">
        <v>176</v>
      </c>
      <c r="H33" s="113" t="s">
        <v>199</v>
      </c>
    </row>
    <row r="34" spans="1:8" x14ac:dyDescent="0.25">
      <c r="A34" s="58" t="s">
        <v>172</v>
      </c>
      <c r="B34" s="59" t="s">
        <v>173</v>
      </c>
      <c r="C34" s="59">
        <v>4000</v>
      </c>
      <c r="D34" s="58" t="s">
        <v>187</v>
      </c>
      <c r="E34" s="59" t="s">
        <v>160</v>
      </c>
      <c r="F34" s="113" t="s">
        <v>176</v>
      </c>
      <c r="G34" s="113" t="s">
        <v>176</v>
      </c>
      <c r="H34" s="118" t="s">
        <v>200</v>
      </c>
    </row>
    <row r="35" spans="1:8" x14ac:dyDescent="0.25">
      <c r="A35" s="58" t="s">
        <v>169</v>
      </c>
      <c r="B35" s="59" t="s">
        <v>170</v>
      </c>
      <c r="C35" s="59">
        <v>3000</v>
      </c>
      <c r="D35" s="58" t="s">
        <v>174</v>
      </c>
      <c r="E35" s="59"/>
      <c r="F35" s="115">
        <v>43570</v>
      </c>
      <c r="G35" s="115">
        <v>43631</v>
      </c>
      <c r="H35" s="113" t="s">
        <v>199</v>
      </c>
    </row>
    <row r="36" spans="1:8" x14ac:dyDescent="0.25">
      <c r="A36" s="116" t="s">
        <v>169</v>
      </c>
      <c r="B36" s="59" t="s">
        <v>170</v>
      </c>
      <c r="C36" s="116">
        <v>2500</v>
      </c>
      <c r="D36" s="58" t="s">
        <v>174</v>
      </c>
      <c r="E36" s="59"/>
      <c r="F36" s="115">
        <v>43570</v>
      </c>
      <c r="G36" s="115">
        <v>43631</v>
      </c>
      <c r="H36" s="113" t="s">
        <v>199</v>
      </c>
    </row>
    <row r="37" spans="1:8" x14ac:dyDescent="0.25">
      <c r="A37" s="116" t="s">
        <v>141</v>
      </c>
      <c r="B37" s="59" t="s">
        <v>170</v>
      </c>
      <c r="C37" s="116">
        <v>1500</v>
      </c>
      <c r="D37" s="58" t="s">
        <v>174</v>
      </c>
      <c r="E37" s="59"/>
      <c r="F37" s="115">
        <v>43570</v>
      </c>
      <c r="G37" s="115">
        <v>43631</v>
      </c>
      <c r="H37" s="113" t="s">
        <v>199</v>
      </c>
    </row>
    <row r="38" spans="1:8" x14ac:dyDescent="0.25">
      <c r="A38" s="116" t="s">
        <v>139</v>
      </c>
      <c r="B38" s="59" t="s">
        <v>170</v>
      </c>
      <c r="C38" s="116">
        <v>2200</v>
      </c>
      <c r="D38" s="58" t="s">
        <v>174</v>
      </c>
      <c r="E38" s="59"/>
      <c r="F38" s="115">
        <v>43539</v>
      </c>
      <c r="G38" s="115">
        <v>43631</v>
      </c>
      <c r="H38" s="113" t="s">
        <v>199</v>
      </c>
    </row>
  </sheetData>
  <mergeCells count="1">
    <mergeCell ref="X3:Z3"/>
  </mergeCells>
  <conditionalFormatting sqref="O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D454-E817-4731-B83E-AA9BFA10003F}">
  <dimension ref="A1:S37"/>
  <sheetViews>
    <sheetView showGridLines="0" zoomScale="85" zoomScaleNormal="85" workbookViewId="0">
      <selection activeCell="J23" sqref="J23"/>
    </sheetView>
  </sheetViews>
  <sheetFormatPr defaultRowHeight="15" x14ac:dyDescent="0.25"/>
  <cols>
    <col min="1" max="1" width="13.42578125" customWidth="1"/>
    <col min="2" max="2" width="22" bestFit="1" customWidth="1"/>
    <col min="3" max="3" width="12.7109375" bestFit="1" customWidth="1"/>
    <col min="4" max="4" width="10" bestFit="1" customWidth="1"/>
    <col min="5" max="5" width="9.5703125" bestFit="1" customWidth="1"/>
    <col min="6" max="6" width="9.7109375" bestFit="1" customWidth="1"/>
    <col min="7" max="7" width="9.5703125" bestFit="1" customWidth="1"/>
    <col min="12" max="12" width="13.28515625" bestFit="1" customWidth="1"/>
  </cols>
  <sheetData>
    <row r="1" spans="1:19" x14ac:dyDescent="0.25">
      <c r="A1" t="s">
        <v>163</v>
      </c>
    </row>
    <row r="3" spans="1:19" s="52" customFormat="1" ht="58.5" customHeight="1" x14ac:dyDescent="0.25">
      <c r="A3" s="51" t="s">
        <v>158</v>
      </c>
      <c r="B3" s="51" t="s">
        <v>131</v>
      </c>
      <c r="C3" s="51" t="s">
        <v>14</v>
      </c>
      <c r="D3" s="51" t="s">
        <v>46</v>
      </c>
      <c r="E3" s="51" t="s">
        <v>133</v>
      </c>
      <c r="F3" s="51" t="s">
        <v>134</v>
      </c>
      <c r="G3" s="51"/>
      <c r="H3" s="51" t="s">
        <v>135</v>
      </c>
      <c r="I3" s="51"/>
      <c r="J3" s="51" t="s">
        <v>136</v>
      </c>
      <c r="K3" s="51"/>
      <c r="L3" s="53" t="s">
        <v>138</v>
      </c>
      <c r="P3" s="52" t="s">
        <v>179</v>
      </c>
      <c r="Q3" s="117"/>
      <c r="R3" s="117"/>
      <c r="S3" s="117"/>
    </row>
    <row r="4" spans="1:19" s="29" customFormat="1" x14ac:dyDescent="0.25">
      <c r="A4" s="54" t="s">
        <v>22</v>
      </c>
      <c r="B4" s="54" t="s">
        <v>23</v>
      </c>
      <c r="C4" s="54" t="s">
        <v>139</v>
      </c>
      <c r="D4" s="55" t="s">
        <v>47</v>
      </c>
      <c r="E4" s="56"/>
      <c r="F4" s="57"/>
      <c r="G4" s="58"/>
      <c r="H4" s="59">
        <v>1000</v>
      </c>
      <c r="I4" s="59"/>
      <c r="J4" s="59">
        <f>C30+C31</f>
        <v>3000</v>
      </c>
      <c r="K4" s="59"/>
      <c r="P4" s="29" t="s">
        <v>158</v>
      </c>
      <c r="Q4" s="29" t="s">
        <v>182</v>
      </c>
    </row>
    <row r="5" spans="1:19" s="29" customFormat="1" x14ac:dyDescent="0.25">
      <c r="A5" s="54" t="s">
        <v>22</v>
      </c>
      <c r="B5" s="54" t="s">
        <v>23</v>
      </c>
      <c r="C5" s="54" t="s">
        <v>145</v>
      </c>
      <c r="D5" s="55" t="s">
        <v>142</v>
      </c>
      <c r="E5" s="60"/>
      <c r="F5" s="55"/>
      <c r="G5" s="61"/>
      <c r="H5" s="62">
        <v>200</v>
      </c>
      <c r="I5" s="62"/>
      <c r="J5" s="63"/>
      <c r="K5" s="62"/>
      <c r="P5" s="29" t="s">
        <v>131</v>
      </c>
      <c r="Q5" s="29" t="s">
        <v>183</v>
      </c>
    </row>
    <row r="6" spans="1:19" s="29" customFormat="1" x14ac:dyDescent="0.25">
      <c r="A6" s="54" t="s">
        <v>26</v>
      </c>
      <c r="B6" s="54" t="s">
        <v>23</v>
      </c>
      <c r="C6" s="54" t="s">
        <v>139</v>
      </c>
      <c r="D6" s="55" t="s">
        <v>159</v>
      </c>
      <c r="E6" s="60"/>
      <c r="F6" s="55"/>
      <c r="G6" s="61"/>
      <c r="H6" s="62">
        <v>200</v>
      </c>
      <c r="I6" s="62"/>
      <c r="J6" s="63"/>
      <c r="K6" s="62"/>
      <c r="P6" s="29" t="s">
        <v>180</v>
      </c>
    </row>
    <row r="7" spans="1:19" s="29" customFormat="1" x14ac:dyDescent="0.25">
      <c r="A7" s="65" t="s">
        <v>26</v>
      </c>
      <c r="B7" s="65" t="s">
        <v>140</v>
      </c>
      <c r="C7" s="54" t="s">
        <v>139</v>
      </c>
      <c r="D7" s="55" t="s">
        <v>160</v>
      </c>
      <c r="E7" s="60"/>
      <c r="F7" s="55"/>
      <c r="G7" s="61"/>
      <c r="H7" s="62">
        <v>200</v>
      </c>
      <c r="I7" s="62"/>
      <c r="J7" s="63"/>
      <c r="K7" s="62"/>
      <c r="P7" s="29" t="s">
        <v>181</v>
      </c>
    </row>
    <row r="8" spans="1:19" s="29" customFormat="1" x14ac:dyDescent="0.25">
      <c r="A8" s="65" t="s">
        <v>22</v>
      </c>
      <c r="B8" s="65" t="s">
        <v>140</v>
      </c>
      <c r="C8" s="65" t="s">
        <v>141</v>
      </c>
      <c r="D8" s="55" t="s">
        <v>175</v>
      </c>
      <c r="E8" s="54"/>
      <c r="F8" s="54"/>
      <c r="G8" s="67"/>
      <c r="H8" s="67">
        <v>1800</v>
      </c>
      <c r="I8" s="67"/>
      <c r="J8" s="67"/>
      <c r="K8" s="67"/>
    </row>
    <row r="9" spans="1:19" s="29" customFormat="1" x14ac:dyDescent="0.25">
      <c r="A9" s="65" t="s">
        <v>26</v>
      </c>
      <c r="B9" s="65" t="s">
        <v>140</v>
      </c>
      <c r="C9" s="54" t="s">
        <v>145</v>
      </c>
      <c r="D9" s="55" t="s">
        <v>178</v>
      </c>
      <c r="E9" s="60"/>
      <c r="F9" s="55"/>
      <c r="G9" s="61"/>
      <c r="H9" s="62">
        <v>200</v>
      </c>
      <c r="I9" s="62"/>
      <c r="J9" s="63"/>
      <c r="K9" s="62"/>
    </row>
    <row r="10" spans="1:19" s="29" customFormat="1" x14ac:dyDescent="0.25">
      <c r="A10" s="110"/>
      <c r="B10" s="110"/>
      <c r="C10" s="110"/>
      <c r="D10" s="111"/>
      <c r="E10" s="110"/>
      <c r="F10" s="110"/>
      <c r="G10" s="61"/>
      <c r="H10" s="61"/>
      <c r="I10" s="61"/>
      <c r="J10" s="61"/>
      <c r="K10" s="61"/>
    </row>
    <row r="11" spans="1:19" s="29" customFormat="1" x14ac:dyDescent="0.25">
      <c r="A11" s="72"/>
      <c r="B11" s="72" t="s">
        <v>143</v>
      </c>
      <c r="C11" s="73"/>
      <c r="D11" s="74"/>
      <c r="E11" s="73"/>
      <c r="F11" s="73"/>
      <c r="G11" s="75"/>
      <c r="H11" s="76"/>
      <c r="I11" s="76"/>
      <c r="J11" s="76"/>
      <c r="K11" s="76"/>
      <c r="M11" s="79"/>
    </row>
    <row r="12" spans="1:19" s="29" customFormat="1" x14ac:dyDescent="0.25">
      <c r="A12" s="80"/>
      <c r="B12" s="80"/>
      <c r="C12" s="80"/>
      <c r="D12" s="81"/>
      <c r="E12" s="80"/>
      <c r="F12" s="80"/>
      <c r="G12" s="82"/>
      <c r="H12" s="64"/>
      <c r="I12" s="64"/>
      <c r="J12" s="64"/>
      <c r="K12" s="64"/>
    </row>
    <row r="13" spans="1:19" s="29" customFormat="1" x14ac:dyDescent="0.25">
      <c r="A13" s="54" t="s">
        <v>22</v>
      </c>
      <c r="B13" s="83" t="s">
        <v>25</v>
      </c>
      <c r="C13" s="83" t="s">
        <v>139</v>
      </c>
      <c r="D13" s="83"/>
      <c r="E13" s="84">
        <v>43565</v>
      </c>
      <c r="F13" s="84">
        <v>43646</v>
      </c>
      <c r="G13" s="58"/>
      <c r="H13" s="59">
        <v>1000</v>
      </c>
      <c r="I13" s="59"/>
      <c r="J13" s="59"/>
      <c r="K13" s="59"/>
    </row>
    <row r="14" spans="1:19" s="29" customFormat="1" x14ac:dyDescent="0.25">
      <c r="A14" s="54" t="s">
        <v>26</v>
      </c>
      <c r="B14" s="83" t="s">
        <v>25</v>
      </c>
      <c r="C14" s="83" t="s">
        <v>139</v>
      </c>
      <c r="D14" s="83"/>
      <c r="E14" s="84">
        <v>43565</v>
      </c>
      <c r="F14" s="84">
        <v>43646</v>
      </c>
      <c r="G14" s="58"/>
      <c r="H14" s="59">
        <v>1000</v>
      </c>
      <c r="I14" s="59"/>
      <c r="J14" s="59"/>
      <c r="K14" s="59"/>
    </row>
    <row r="15" spans="1:19" s="29" customFormat="1" x14ac:dyDescent="0.25">
      <c r="A15" s="109" t="s">
        <v>26</v>
      </c>
      <c r="B15" s="109" t="s">
        <v>25</v>
      </c>
      <c r="C15" s="90" t="s">
        <v>169</v>
      </c>
      <c r="D15" s="90"/>
      <c r="E15" s="84">
        <v>43565</v>
      </c>
      <c r="F15" s="84">
        <v>43646</v>
      </c>
      <c r="G15" s="95"/>
      <c r="H15" s="59">
        <v>1000</v>
      </c>
      <c r="I15" s="62"/>
      <c r="J15" s="62">
        <f>C33+C34</f>
        <v>5500</v>
      </c>
      <c r="K15" s="62"/>
    </row>
    <row r="16" spans="1:19" s="29" customFormat="1" x14ac:dyDescent="0.25">
      <c r="A16" s="54" t="s">
        <v>26</v>
      </c>
      <c r="B16" s="83" t="s">
        <v>25</v>
      </c>
      <c r="C16" s="83" t="s">
        <v>145</v>
      </c>
      <c r="D16" s="83"/>
      <c r="E16" s="84">
        <v>43565</v>
      </c>
      <c r="F16" s="84">
        <v>43646</v>
      </c>
      <c r="G16" s="58"/>
      <c r="H16" s="59">
        <v>1000</v>
      </c>
      <c r="I16" s="59"/>
      <c r="J16" s="59">
        <f>C35</f>
        <v>1500</v>
      </c>
      <c r="K16" s="59"/>
    </row>
    <row r="17" spans="1:13" s="29" customFormat="1" x14ac:dyDescent="0.25">
      <c r="A17" s="109"/>
      <c r="B17" s="109"/>
      <c r="C17" s="90"/>
      <c r="D17" s="90"/>
      <c r="E17" s="94"/>
      <c r="F17" s="94"/>
      <c r="G17" s="95"/>
      <c r="H17" s="62"/>
      <c r="I17" s="62"/>
      <c r="J17" s="62"/>
      <c r="K17" s="62"/>
    </row>
    <row r="18" spans="1:13" s="29" customFormat="1" x14ac:dyDescent="0.25">
      <c r="A18" s="72"/>
      <c r="B18" s="72" t="s">
        <v>144</v>
      </c>
      <c r="C18" s="73"/>
      <c r="D18" s="73"/>
      <c r="E18" s="86"/>
      <c r="F18" s="86"/>
      <c r="G18" s="75"/>
      <c r="H18" s="76"/>
      <c r="I18" s="76"/>
      <c r="J18" s="76"/>
      <c r="K18" s="76"/>
      <c r="M18" s="79"/>
    </row>
    <row r="19" spans="1:13" s="29" customFormat="1" x14ac:dyDescent="0.25">
      <c r="A19" s="96"/>
      <c r="B19" s="96"/>
      <c r="C19" s="96"/>
      <c r="D19" s="96"/>
      <c r="E19" s="97"/>
      <c r="F19" s="97"/>
      <c r="G19" s="98"/>
      <c r="H19" s="99"/>
      <c r="I19" s="99"/>
      <c r="J19" s="99"/>
      <c r="K19" s="99"/>
    </row>
    <row r="20" spans="1:13" s="29" customFormat="1" x14ac:dyDescent="0.25">
      <c r="A20" s="54" t="s">
        <v>22</v>
      </c>
      <c r="B20" s="83" t="s">
        <v>24</v>
      </c>
      <c r="C20" s="83" t="s">
        <v>139</v>
      </c>
      <c r="D20" s="83"/>
      <c r="E20" s="83"/>
      <c r="F20" s="83"/>
      <c r="G20" s="58"/>
      <c r="H20" s="59">
        <v>1000</v>
      </c>
      <c r="I20" s="59"/>
      <c r="J20" s="59">
        <f>C36</f>
        <v>2200</v>
      </c>
      <c r="K20" s="59"/>
    </row>
    <row r="21" spans="1:13" s="29" customFormat="1" x14ac:dyDescent="0.25">
      <c r="A21" s="54" t="s">
        <v>26</v>
      </c>
      <c r="B21" s="83" t="s">
        <v>162</v>
      </c>
      <c r="C21" s="83" t="s">
        <v>139</v>
      </c>
      <c r="D21" s="83"/>
      <c r="E21" s="83"/>
      <c r="F21" s="83"/>
      <c r="G21" s="58"/>
      <c r="H21" s="59"/>
      <c r="I21" s="59"/>
      <c r="J21" s="59"/>
      <c r="K21" s="59"/>
    </row>
    <row r="22" spans="1:13" s="29" customFormat="1" x14ac:dyDescent="0.25">
      <c r="A22" s="54" t="s">
        <v>26</v>
      </c>
      <c r="B22" s="83" t="s">
        <v>161</v>
      </c>
      <c r="C22" s="83" t="s">
        <v>141</v>
      </c>
      <c r="D22" s="83"/>
      <c r="E22" s="83"/>
      <c r="F22" s="83"/>
      <c r="G22" s="58"/>
      <c r="H22" s="59">
        <v>1200</v>
      </c>
      <c r="I22" s="59"/>
      <c r="J22" s="59"/>
      <c r="K22" s="59"/>
    </row>
    <row r="23" spans="1:13" s="29" customFormat="1" x14ac:dyDescent="0.25">
      <c r="A23" s="54"/>
      <c r="B23" s="83"/>
      <c r="C23" s="83"/>
      <c r="D23" s="83"/>
      <c r="E23" s="83"/>
      <c r="F23" s="83"/>
      <c r="G23" s="58"/>
      <c r="H23" s="59"/>
      <c r="I23" s="59"/>
      <c r="J23" s="119">
        <f>C32+C37</f>
        <v>6200</v>
      </c>
      <c r="K23" s="59"/>
    </row>
    <row r="24" spans="1:13" s="29" customFormat="1" x14ac:dyDescent="0.25">
      <c r="A24" s="72"/>
      <c r="B24" s="72" t="s">
        <v>147</v>
      </c>
      <c r="C24" s="73"/>
      <c r="D24" s="73"/>
      <c r="E24" s="86"/>
      <c r="F24" s="86"/>
      <c r="G24" s="75"/>
      <c r="H24" s="76"/>
      <c r="I24" s="76"/>
      <c r="J24" s="76"/>
      <c r="K24" s="76"/>
      <c r="L24" s="79">
        <f>-1000</f>
        <v>-1000</v>
      </c>
      <c r="M24" s="79"/>
    </row>
    <row r="25" spans="1:13" s="29" customFormat="1" x14ac:dyDescent="0.25">
      <c r="H25" s="101">
        <f>SUM(H4:H21)</f>
        <v>8600</v>
      </c>
      <c r="I25" s="101"/>
      <c r="J25" s="101">
        <f>SUM(J4:J21)</f>
        <v>12200</v>
      </c>
      <c r="K25" s="101">
        <f>H25-J25</f>
        <v>-3600</v>
      </c>
      <c r="L25" s="102" t="e">
        <f>#REF!+L24</f>
        <v>#REF!</v>
      </c>
    </row>
    <row r="28" spans="1:13" x14ac:dyDescent="0.25">
      <c r="A28" s="1" t="s">
        <v>164</v>
      </c>
    </row>
    <row r="29" spans="1:13" ht="30" x14ac:dyDescent="0.25">
      <c r="A29" s="51" t="s">
        <v>40</v>
      </c>
      <c r="B29" s="51" t="s">
        <v>165</v>
      </c>
      <c r="C29" s="51" t="s">
        <v>166</v>
      </c>
      <c r="D29" s="51" t="s">
        <v>33</v>
      </c>
      <c r="E29" s="51" t="s">
        <v>171</v>
      </c>
      <c r="F29" s="112" t="s">
        <v>133</v>
      </c>
      <c r="G29" s="112" t="s">
        <v>134</v>
      </c>
    </row>
    <row r="30" spans="1:13" x14ac:dyDescent="0.25">
      <c r="A30" s="58" t="s">
        <v>139</v>
      </c>
      <c r="B30" s="59" t="s">
        <v>167</v>
      </c>
      <c r="C30" s="59">
        <v>1000</v>
      </c>
      <c r="D30" s="58" t="s">
        <v>185</v>
      </c>
      <c r="E30" s="59" t="s">
        <v>47</v>
      </c>
      <c r="F30" s="113" t="s">
        <v>176</v>
      </c>
      <c r="G30" s="113" t="s">
        <v>176</v>
      </c>
      <c r="H30" s="113" t="s">
        <v>177</v>
      </c>
    </row>
    <row r="31" spans="1:13" x14ac:dyDescent="0.25">
      <c r="A31" s="58" t="s">
        <v>139</v>
      </c>
      <c r="B31" s="59" t="s">
        <v>168</v>
      </c>
      <c r="C31" s="59">
        <v>2000</v>
      </c>
      <c r="D31" s="58" t="s">
        <v>186</v>
      </c>
      <c r="E31" s="59" t="s">
        <v>47</v>
      </c>
      <c r="F31" s="113" t="s">
        <v>176</v>
      </c>
      <c r="G31" s="114" t="s">
        <v>176</v>
      </c>
      <c r="H31" s="113" t="s">
        <v>177</v>
      </c>
    </row>
    <row r="32" spans="1:13" x14ac:dyDescent="0.25">
      <c r="A32" s="58" t="s">
        <v>172</v>
      </c>
      <c r="B32" s="59" t="s">
        <v>173</v>
      </c>
      <c r="C32" s="59">
        <v>4000</v>
      </c>
      <c r="D32" s="58" t="s">
        <v>187</v>
      </c>
      <c r="E32" s="59" t="s">
        <v>160</v>
      </c>
      <c r="F32" s="113" t="s">
        <v>176</v>
      </c>
      <c r="G32" s="113" t="s">
        <v>176</v>
      </c>
      <c r="H32" s="118" t="s">
        <v>184</v>
      </c>
    </row>
    <row r="33" spans="1:8" x14ac:dyDescent="0.25">
      <c r="A33" s="58" t="s">
        <v>169</v>
      </c>
      <c r="B33" s="59" t="s">
        <v>170</v>
      </c>
      <c r="C33" s="59">
        <v>3000</v>
      </c>
      <c r="D33" s="58" t="s">
        <v>174</v>
      </c>
      <c r="E33" s="59"/>
      <c r="F33" s="115">
        <v>43570</v>
      </c>
      <c r="G33" s="115">
        <v>43631</v>
      </c>
      <c r="H33" s="116" t="s">
        <v>177</v>
      </c>
    </row>
    <row r="34" spans="1:8" x14ac:dyDescent="0.25">
      <c r="A34" s="116" t="s">
        <v>169</v>
      </c>
      <c r="B34" s="59" t="s">
        <v>170</v>
      </c>
      <c r="C34" s="116">
        <v>2500</v>
      </c>
      <c r="D34" s="58" t="s">
        <v>174</v>
      </c>
      <c r="E34" s="59"/>
      <c r="F34" s="115">
        <v>43570</v>
      </c>
      <c r="G34" s="115">
        <v>43631</v>
      </c>
      <c r="H34" s="116" t="s">
        <v>177</v>
      </c>
    </row>
    <row r="35" spans="1:8" x14ac:dyDescent="0.25">
      <c r="A35" s="116" t="s">
        <v>141</v>
      </c>
      <c r="B35" s="59" t="s">
        <v>170</v>
      </c>
      <c r="C35" s="116">
        <v>1500</v>
      </c>
      <c r="D35" s="58" t="s">
        <v>174</v>
      </c>
      <c r="E35" s="59"/>
      <c r="F35" s="115">
        <v>43570</v>
      </c>
      <c r="G35" s="115">
        <v>43631</v>
      </c>
      <c r="H35" s="116" t="s">
        <v>177</v>
      </c>
    </row>
    <row r="36" spans="1:8" x14ac:dyDescent="0.25">
      <c r="A36" s="116" t="s">
        <v>139</v>
      </c>
      <c r="B36" s="59" t="s">
        <v>170</v>
      </c>
      <c r="C36" s="116">
        <v>2200</v>
      </c>
      <c r="D36" s="58" t="s">
        <v>174</v>
      </c>
      <c r="E36" s="59"/>
      <c r="F36" s="115">
        <v>43539</v>
      </c>
      <c r="G36" s="115">
        <v>43631</v>
      </c>
      <c r="H36" s="116" t="s">
        <v>177</v>
      </c>
    </row>
    <row r="37" spans="1:8" x14ac:dyDescent="0.25">
      <c r="A37" s="116" t="s">
        <v>188</v>
      </c>
      <c r="B37" s="59" t="s">
        <v>189</v>
      </c>
      <c r="C37" s="116">
        <v>2200</v>
      </c>
      <c r="D37" s="58" t="s">
        <v>174</v>
      </c>
      <c r="E37" s="59"/>
      <c r="F37" s="115">
        <v>43539</v>
      </c>
      <c r="G37" s="115">
        <v>43631</v>
      </c>
      <c r="H37" s="118" t="s">
        <v>184</v>
      </c>
    </row>
  </sheetData>
  <mergeCells count="1">
    <mergeCell ref="Q3:S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 Model</vt:lpstr>
      <vt:lpstr>Counterparty Group scenario</vt:lpstr>
      <vt:lpstr>Charting</vt:lpstr>
      <vt:lpstr>Sale Contract Creation</vt:lpstr>
      <vt:lpstr>C1</vt:lpstr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Vercruysse</dc:creator>
  <cp:lastModifiedBy>Gaurav Shah</cp:lastModifiedBy>
  <cp:lastPrinted>2019-02-19T11:45:22Z</cp:lastPrinted>
  <dcterms:created xsi:type="dcterms:W3CDTF">2019-02-19T08:26:11Z</dcterms:created>
  <dcterms:modified xsi:type="dcterms:W3CDTF">2019-05-10T14:49:54Z</dcterms:modified>
</cp:coreProperties>
</file>